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737" activeTab="0"/>
  </bookViews>
  <sheets>
    <sheet name="Enero 2016" sheetId="1" r:id="rId1"/>
    <sheet name="Inv Ad  " sheetId="2" r:id="rId2"/>
    <sheet name="Usu " sheetId="3" r:id="rId3"/>
    <sheet name="ICMR" sheetId="4" r:id="rId4"/>
    <sheet name="TASA FALLA" sheetId="5" r:id="rId5"/>
  </sheets>
  <externalReferences>
    <externalReference r:id="rId8"/>
    <externalReference r:id="rId9"/>
    <externalReference r:id="rId10"/>
  </externalReferences>
  <definedNames>
    <definedName name="_xlnm.Print_Area" localSheetId="0">'Enero 2016'!$A$1:$L$38</definedName>
    <definedName name="_xlnm.Print_Area" localSheetId="3">'ICMR'!$A$1:$K$34</definedName>
    <definedName name="_xlnm.Print_Area" localSheetId="1">'Inv Ad  '!$A$1:$M$37</definedName>
    <definedName name="_xlnm.Print_Area" localSheetId="4">'TASA FALLA'!$A$1:$T$74</definedName>
    <definedName name="_xlnm.Print_Area" localSheetId="2">'Usu '!$A$1:$N$68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0">'Enero 2016'!INICIO</definedName>
    <definedName name="INICIO" localSheetId="3">'ICMR'!INICIO</definedName>
    <definedName name="INICIO" localSheetId="1">'Inv Ad  '!INICIO</definedName>
    <definedName name="INICIO" localSheetId="4">'TASA FALLA'!INICIO</definedName>
    <definedName name="INICIO" localSheetId="2">'Usu '!INICIO</definedName>
    <definedName name="INICIO">[0]!INICIO</definedName>
    <definedName name="INICIOTI" localSheetId="4">'TASA FALLA'!INICIOTI</definedName>
    <definedName name="INICIOTI">[0]!INICIOTI</definedName>
    <definedName name="LINEAS" localSheetId="0">'Enero 2016'!LINEAS</definedName>
    <definedName name="LINEAS" localSheetId="3">'ICMR'!LINEAS</definedName>
    <definedName name="LINEAS" localSheetId="1">'Inv Ad  '!LINEAS</definedName>
    <definedName name="LINEAS" localSheetId="4">'TASA FALLA'!LINEAS</definedName>
    <definedName name="LINEAS" localSheetId="2">'Usu '!LINEAS</definedName>
    <definedName name="LINEAS">[0]!LINEAS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TBA">#REF!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x" localSheetId="4">'TASA FALLA'!x</definedName>
    <definedName name="x">[0]!x</definedName>
    <definedName name="XX" localSheetId="4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<sst xmlns="http://schemas.openxmlformats.org/spreadsheetml/2006/main" count="150" uniqueCount="83">
  <si>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</si>
  <si>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</si>
  <si>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</si>
  <si>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</si>
  <si>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SISTEMA DE TRANSPORTE DE ENERGÍA ELÉCTRICA POR DISTRIBUCIÓN TRONCAL</t>
  </si>
  <si>
    <t xml:space="preserve">TRANSPA  S.A. </t>
  </si>
  <si>
    <t>SISTEMA DE TRANSPORTE DE ENERGÍA ELÉCTRICA EN ALTA TENSIÓN</t>
  </si>
  <si>
    <t>INDICES DE CALIDAD MEDIA DE REFERENCIA</t>
  </si>
  <si>
    <t>Líneas</t>
  </si>
  <si>
    <t>Transformadores</t>
  </si>
  <si>
    <t>Salidas</t>
  </si>
  <si>
    <t>Reactivos</t>
  </si>
  <si>
    <t>Suma uxt</t>
  </si>
  <si>
    <t>Ut</t>
  </si>
  <si>
    <t>T</t>
  </si>
  <si>
    <t>Indisponibilidad media</t>
  </si>
  <si>
    <t>Indice Acta Acuerdo</t>
  </si>
  <si>
    <t>Destino</t>
  </si>
  <si>
    <t>Tasa de falla Promedio</t>
  </si>
  <si>
    <t>Tasa de falla Acta Acuerdo</t>
  </si>
  <si>
    <t xml:space="preserve">SISTEMA DE TRANSPORTE DE ENERGÍA ELÉCTRICA POR DISTRIBUCIÓN TRONCAL </t>
  </si>
  <si>
    <t>TRANSPA S.A.</t>
  </si>
  <si>
    <t>INDISPONIBILIDADES FORZADAS DE LÍNEAS - TASA DE FALLA</t>
  </si>
  <si>
    <t>LÍNEAS</t>
  </si>
  <si>
    <t>U
[kV]</t>
  </si>
  <si>
    <t>Long.
[km]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</si>
  <si>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</si>
  <si>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</si>
  <si>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</si>
  <si>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</si>
  <si>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</si>
  <si>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</si>
  <si>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</si>
  <si>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Monto sanción</t>
  </si>
  <si>
    <t>Inversiones</t>
  </si>
  <si>
    <t>Usuarios</t>
  </si>
  <si>
    <t>TRANSPORTE DE ENERGÍA ELÉCTRICA POR DISTRIBUCIÓN TRONCAL</t>
  </si>
  <si>
    <t>MONTO TOTAL DESTINADO A INVERSIONES ADICIONALES CONFORME EL PUNTO  5.1.3. DEL ACTA ACUERDO</t>
  </si>
  <si>
    <t>EQUIPAMIENTO PROPIO</t>
  </si>
  <si>
    <t>2.1.1. Transformación</t>
  </si>
  <si>
    <t>2.2.1. Salidas</t>
  </si>
  <si>
    <t>MONTO TOTAL DESTINADO A USUARIOS</t>
  </si>
  <si>
    <t>ANEXO I</t>
  </si>
  <si>
    <t>1.2. Líneas - EDERSA</t>
  </si>
  <si>
    <t>2.1.2. Transformación - EDERSA</t>
  </si>
  <si>
    <t>2.2.2. Salidas - EDERSA</t>
  </si>
  <si>
    <t>SUPERVISIÓN</t>
  </si>
  <si>
    <t>ANEXO II</t>
  </si>
  <si>
    <t>ANEXO III</t>
  </si>
  <si>
    <t>ANEXO IV</t>
  </si>
  <si>
    <t>ANEXO V</t>
  </si>
  <si>
    <t>ANEXO VI</t>
  </si>
  <si>
    <t>Incentivos</t>
  </si>
  <si>
    <t>1.1. Lineas Equipamiento propio</t>
  </si>
  <si>
    <t>TOTAL DE SANCIONES E INCENTIVOS</t>
  </si>
  <si>
    <t>1.1. Líneas - EDERSA</t>
  </si>
  <si>
    <t>2.2.1. Salidas - EDERSA</t>
  </si>
  <si>
    <t>1.3. Líneas - SPSE</t>
  </si>
  <si>
    <t>1.4. Líneas - TRANSPORTEL</t>
  </si>
  <si>
    <t>Enero a Junio de 2016</t>
  </si>
  <si>
    <t>Tasa de falla correspondiente al mes de Junio de 2016</t>
  </si>
  <si>
    <t>ENERO</t>
  </si>
  <si>
    <t>FEBRERO</t>
  </si>
  <si>
    <t>MARZO</t>
  </si>
  <si>
    <t>ABRIL</t>
  </si>
  <si>
    <t>MAYO</t>
  </si>
  <si>
    <t>JUNIO</t>
  </si>
  <si>
    <t>INDISPONIBILIDAD FORZADA DE LÍNEAS - TASA DE FALLA MEDIA DE REFERENCIA - DESTINO</t>
  </si>
  <si>
    <t>Premios (incremento del valor 50%)</t>
  </si>
  <si>
    <t>No</t>
  </si>
  <si>
    <t>Usuarios (*)</t>
  </si>
  <si>
    <t>(*): Según la Tasa de Falla Media de Referencia</t>
  </si>
  <si>
    <t>1.2. Lineas - EDERSA</t>
  </si>
  <si>
    <t>1.3. Lineas - SPSE</t>
  </si>
  <si>
    <t>2.1.2. Transformación - TRANSACUE</t>
  </si>
  <si>
    <t>1.3. Líneas - TRANSACUE</t>
  </si>
  <si>
    <t>2.1.3. Transformación - TRANSACUE</t>
  </si>
  <si>
    <t>2.2.3. Salidas - TRANSACUE</t>
  </si>
  <si>
    <t>2.1.2. Transformación - ECLESUR</t>
  </si>
  <si>
    <t>2.1.3. Transformación - SPSE</t>
  </si>
  <si>
    <t>2.1.3. - 2.1.4. Transformación - SPSE</t>
  </si>
  <si>
    <t>2.1.5. Transformación - TRANSACUE</t>
  </si>
  <si>
    <t xml:space="preserve">ANEXO XIII al Memorándum D.T.E.E.  N°  279 /2017.- 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</si>
</sst>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00"/>
    <numFmt numFmtId="170" formatCode="#&quot;.&quot;#&quot;.-&quot;"/>
    <numFmt numFmtId="171" formatCode="#&quot;.&quot;#&quot;.&quot;#&quot;.-&quot;"/>
    <numFmt numFmtId="172" formatCode="0.0000000000"/>
    <numFmt numFmtId="173" formatCode="0.00000"/>
    <numFmt numFmtId="174" formatCode="&quot;$&quot;\ #,##0.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b/>
      <sz val="11"/>
      <name val="MS Sans Serif"/>
      <family val="2"/>
    </font>
    <font>
      <b/>
      <sz val="10"/>
      <name val="MS Sans Serif"/>
      <family val="0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MS Sans Serif"/>
      <family val="2"/>
    </font>
    <font>
      <b/>
      <u val="single"/>
      <sz val="25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11" borderId="1" applyNumberFormat="0" applyAlignment="0" applyProtection="0"/>
    <xf numFmtId="0" fontId="46" fillId="1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0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5" applyNumberFormat="0" applyFont="0" applyAlignment="0" applyProtection="0"/>
    <xf numFmtId="9" fontId="0" fillId="0" borderId="0" applyFont="0" applyFill="0" applyBorder="0" applyAlignment="0" applyProtection="0"/>
    <xf numFmtId="0" fontId="53" fillId="11" borderId="6" applyNumberFormat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56" fillId="0" borderId="7" applyNumberFormat="0" applyFill="0" applyAlignment="0" applyProtection="0"/>
    <xf numFmtId="0" fontId="49" fillId="0" borderId="8" applyNumberFormat="0" applyFill="0" applyAlignment="0" applyProtection="0"/>
    <xf numFmtId="0" fontId="57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12" fillId="0" borderId="0" xfId="56" applyFont="1" applyAlignment="1">
      <alignment horizontal="right" vertical="top"/>
      <protection/>
    </xf>
    <xf numFmtId="0" fontId="1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Font="1">
      <alignment/>
      <protection/>
    </xf>
    <xf numFmtId="0" fontId="1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Fill="1" applyBorder="1" applyAlignment="1" applyProtection="1">
      <alignment horizontal="centerContinuous"/>
      <protection/>
    </xf>
    <xf numFmtId="0" fontId="7" fillId="0" borderId="0" xfId="56" applyNumberFormat="1" applyFont="1" applyAlignment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14" fillId="0" borderId="0" xfId="56" applyFont="1" applyFill="1" applyBorder="1" applyAlignment="1" applyProtection="1">
      <alignment horizontal="left"/>
      <protection/>
    </xf>
    <xf numFmtId="0" fontId="5" fillId="0" borderId="0" xfId="56" applyFont="1" applyBorder="1">
      <alignment/>
      <protection/>
    </xf>
    <xf numFmtId="0" fontId="11" fillId="0" borderId="0" xfId="56" applyFont="1">
      <alignment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>
      <alignment/>
      <protection/>
    </xf>
    <xf numFmtId="0" fontId="17" fillId="0" borderId="0" xfId="56" applyFont="1">
      <alignment/>
      <protection/>
    </xf>
    <xf numFmtId="0" fontId="18" fillId="0" borderId="0" xfId="56" applyFont="1" applyBorder="1">
      <alignment/>
      <protection/>
    </xf>
    <xf numFmtId="0" fontId="17" fillId="0" borderId="0" xfId="56" applyFont="1" applyBorder="1">
      <alignment/>
      <protection/>
    </xf>
    <xf numFmtId="0" fontId="19" fillId="0" borderId="10" xfId="56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6" applyFont="1" applyBorder="1">
      <alignment/>
      <protection/>
    </xf>
    <xf numFmtId="0" fontId="17" fillId="0" borderId="12" xfId="56" applyFont="1" applyBorder="1">
      <alignment/>
      <protection/>
    </xf>
    <xf numFmtId="0" fontId="8" fillId="0" borderId="0" xfId="56" applyFont="1">
      <alignment/>
      <protection/>
    </xf>
    <xf numFmtId="0" fontId="10" fillId="0" borderId="13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8" fillId="0" borderId="0" xfId="56" applyNumberFormat="1" applyFont="1" applyAlignment="1">
      <alignment horizontal="centerContinuous"/>
      <protection/>
    </xf>
    <xf numFmtId="0" fontId="10" fillId="0" borderId="0" xfId="56" applyFont="1" applyBorder="1" applyAlignment="1">
      <alignment horizontal="centerContinuous"/>
      <protection/>
    </xf>
    <xf numFmtId="0" fontId="8" fillId="0" borderId="0" xfId="56" applyFont="1" applyBorder="1" applyAlignment="1">
      <alignment horizontal="centerContinuous"/>
      <protection/>
    </xf>
    <xf numFmtId="0" fontId="8" fillId="0" borderId="14" xfId="56" applyFont="1" applyBorder="1" applyAlignment="1">
      <alignment horizontal="centerContinuous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20" fillId="0" borderId="0" xfId="56" applyNumberFormat="1" applyFont="1" applyBorder="1" applyAlignment="1">
      <alignment horizontal="right"/>
      <protection/>
    </xf>
    <xf numFmtId="0" fontId="10" fillId="0" borderId="0" xfId="56" applyFont="1" applyBorder="1">
      <alignment/>
      <protection/>
    </xf>
    <xf numFmtId="0" fontId="8" fillId="0" borderId="14" xfId="56" applyFont="1" applyBorder="1">
      <alignment/>
      <protection/>
    </xf>
    <xf numFmtId="0" fontId="20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20" fillId="0" borderId="0" xfId="56" applyNumberFormat="1" applyFont="1" applyBorder="1" applyAlignment="1">
      <alignment horizontal="right"/>
      <protection/>
    </xf>
    <xf numFmtId="0" fontId="20" fillId="0" borderId="0" xfId="56" applyNumberFormat="1" applyFont="1" applyBorder="1" applyAlignment="1">
      <alignment/>
      <protection/>
    </xf>
    <xf numFmtId="7" fontId="20" fillId="0" borderId="0" xfId="56" applyNumberFormat="1" applyFont="1" applyBorder="1" applyAlignment="1">
      <alignment horizontal="right"/>
      <protection/>
    </xf>
    <xf numFmtId="0" fontId="4" fillId="0" borderId="13" xfId="56" applyFont="1" applyBorder="1">
      <alignment/>
      <protection/>
    </xf>
    <xf numFmtId="0" fontId="2" fillId="0" borderId="0" xfId="56" applyNumberFormat="1" applyFont="1" applyBorder="1" applyAlignment="1">
      <alignment horizontal="right"/>
      <protection/>
    </xf>
    <xf numFmtId="0" fontId="4" fillId="0" borderId="14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Border="1" applyAlignment="1">
      <alignment horizontal="center"/>
      <protection/>
    </xf>
    <xf numFmtId="0" fontId="21" fillId="0" borderId="0" xfId="56" applyNumberFormat="1" applyFont="1" applyBorder="1" applyAlignment="1">
      <alignment horizontal="left"/>
      <protection/>
    </xf>
    <xf numFmtId="0" fontId="17" fillId="0" borderId="15" xfId="56" applyFont="1" applyBorder="1">
      <alignment/>
      <protection/>
    </xf>
    <xf numFmtId="0" fontId="17" fillId="0" borderId="16" xfId="56" applyFont="1" applyBorder="1">
      <alignment/>
      <protection/>
    </xf>
    <xf numFmtId="0" fontId="17" fillId="0" borderId="17" xfId="56" applyFont="1" applyBorder="1">
      <alignment/>
      <protection/>
    </xf>
    <xf numFmtId="7" fontId="20" fillId="0" borderId="0" xfId="56" applyNumberFormat="1" applyFont="1" applyBorder="1">
      <alignment/>
      <protection/>
    </xf>
    <xf numFmtId="49" fontId="20" fillId="0" borderId="0" xfId="56" applyNumberFormat="1" applyFont="1" applyBorder="1" applyAlignment="1">
      <alignment/>
      <protection/>
    </xf>
    <xf numFmtId="7" fontId="8" fillId="0" borderId="0" xfId="56" applyNumberFormat="1" applyFont="1">
      <alignment/>
      <protection/>
    </xf>
    <xf numFmtId="0" fontId="15" fillId="0" borderId="0" xfId="0" applyFont="1" applyBorder="1" applyAlignment="1">
      <alignment horizontal="centerContinuous"/>
    </xf>
    <xf numFmtId="0" fontId="5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12" fillId="0" borderId="0" xfId="57" applyFont="1" applyAlignment="1">
      <alignment horizontal="right" vertical="top"/>
      <protection/>
    </xf>
    <xf numFmtId="0" fontId="13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Fill="1" applyBorder="1" applyAlignment="1" applyProtection="1">
      <alignment horizontal="centerContinuous"/>
      <protection/>
    </xf>
    <xf numFmtId="0" fontId="7" fillId="0" borderId="0" xfId="57" applyNumberFormat="1" applyFont="1" applyAlignment="1">
      <alignment horizontal="left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14" fillId="0" borderId="0" xfId="57" applyFont="1" applyFill="1" applyBorder="1" applyAlignment="1" applyProtection="1">
      <alignment horizontal="left"/>
      <protection/>
    </xf>
    <xf numFmtId="0" fontId="5" fillId="0" borderId="0" xfId="57" applyFont="1" applyBorder="1">
      <alignment/>
      <protection/>
    </xf>
    <xf numFmtId="0" fontId="11" fillId="0" borderId="0" xfId="57" applyFont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6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9" fillId="0" borderId="0" xfId="57" applyFont="1">
      <alignment/>
      <protection/>
    </xf>
    <xf numFmtId="0" fontId="1" fillId="0" borderId="0" xfId="57" applyAlignment="1">
      <alignment horizontal="centerContinuous"/>
      <protection/>
    </xf>
    <xf numFmtId="0" fontId="24" fillId="0" borderId="0" xfId="57" applyFont="1" applyAlignment="1">
      <alignment horizontal="centerContinuous"/>
      <protection/>
    </xf>
    <xf numFmtId="0" fontId="17" fillId="0" borderId="0" xfId="57" applyFont="1">
      <alignment/>
      <protection/>
    </xf>
    <xf numFmtId="0" fontId="18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Font="1" applyBorder="1">
      <alignment/>
      <protection/>
    </xf>
    <xf numFmtId="0" fontId="17" fillId="0" borderId="11" xfId="57" applyFont="1" applyBorder="1">
      <alignment/>
      <protection/>
    </xf>
    <xf numFmtId="171" fontId="17" fillId="0" borderId="11" xfId="57" applyNumberFormat="1" applyFont="1" applyBorder="1">
      <alignment/>
      <protection/>
    </xf>
    <xf numFmtId="0" fontId="17" fillId="0" borderId="12" xfId="57" applyFont="1" applyBorder="1">
      <alignment/>
      <protection/>
    </xf>
    <xf numFmtId="0" fontId="8" fillId="0" borderId="0" xfId="57" applyFont="1">
      <alignment/>
      <protection/>
    </xf>
    <xf numFmtId="0" fontId="10" fillId="0" borderId="13" xfId="57" applyFont="1" applyBorder="1" applyAlignment="1">
      <alignment horizontal="centerContinuous"/>
      <protection/>
    </xf>
    <xf numFmtId="0" fontId="1" fillId="0" borderId="0" xfId="57" applyNumberFormat="1" applyBorder="1" applyAlignment="1">
      <alignment horizontal="centerContinuous"/>
      <protection/>
    </xf>
    <xf numFmtId="0" fontId="8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  <xf numFmtId="0" fontId="8" fillId="0" borderId="14" xfId="57" applyFont="1" applyBorder="1" applyAlignment="1">
      <alignment horizontal="centerContinuous"/>
      <protection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0" fontId="20" fillId="0" borderId="0" xfId="57" applyNumberFormat="1" applyFont="1" applyBorder="1" applyAlignment="1">
      <alignment horizontal="right"/>
      <protection/>
    </xf>
    <xf numFmtId="171" fontId="8" fillId="0" borderId="0" xfId="57" applyNumberFormat="1" applyFont="1" applyBorder="1">
      <alignment/>
      <protection/>
    </xf>
    <xf numFmtId="0" fontId="10" fillId="0" borderId="0" xfId="57" applyFont="1" applyBorder="1">
      <alignment/>
      <protection/>
    </xf>
    <xf numFmtId="0" fontId="8" fillId="0" borderId="14" xfId="57" applyFont="1" applyBorder="1">
      <alignment/>
      <protection/>
    </xf>
    <xf numFmtId="0" fontId="20" fillId="0" borderId="0" xfId="57" applyNumberFormat="1" applyFont="1" applyBorder="1" applyAlignment="1">
      <alignment horizontal="right"/>
      <protection/>
    </xf>
    <xf numFmtId="171" fontId="20" fillId="0" borderId="0" xfId="57" applyNumberFormat="1" applyFont="1" applyBorder="1">
      <alignment/>
      <protection/>
    </xf>
    <xf numFmtId="7" fontId="20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20" fillId="0" borderId="18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8" fillId="0" borderId="18" xfId="57" applyNumberFormat="1" applyFont="1" applyBorder="1" applyAlignment="1">
      <alignment horizontal="center"/>
      <protection/>
    </xf>
    <xf numFmtId="169" fontId="8" fillId="0" borderId="18" xfId="57" applyNumberFormat="1" applyFont="1" applyBorder="1" applyAlignment="1">
      <alignment horizontal="center"/>
      <protection/>
    </xf>
    <xf numFmtId="172" fontId="20" fillId="0" borderId="18" xfId="57" applyNumberFormat="1" applyFont="1" applyBorder="1" applyAlignment="1">
      <alignment horizontal="center"/>
      <protection/>
    </xf>
    <xf numFmtId="173" fontId="20" fillId="0" borderId="18" xfId="57" applyNumberFormat="1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17" fillId="0" borderId="13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Continuous"/>
      <protection/>
    </xf>
    <xf numFmtId="0" fontId="14" fillId="0" borderId="0" xfId="56" applyFont="1" applyFill="1" applyBorder="1" applyAlignment="1" applyProtection="1">
      <alignment horizontal="center"/>
      <protection/>
    </xf>
    <xf numFmtId="0" fontId="6" fillId="0" borderId="0" xfId="56" applyFont="1" applyBorder="1" applyAlignment="1">
      <alignment horizontal="centerContinuous"/>
      <protection/>
    </xf>
    <xf numFmtId="0" fontId="37" fillId="0" borderId="13" xfId="56" applyFont="1" applyBorder="1" applyAlignment="1">
      <alignment horizontal="centerContinuous"/>
      <protection/>
    </xf>
    <xf numFmtId="49" fontId="14" fillId="0" borderId="0" xfId="56" applyNumberFormat="1" applyFont="1" applyBorder="1" applyAlignment="1">
      <alignment/>
      <protection/>
    </xf>
    <xf numFmtId="7" fontId="14" fillId="0" borderId="0" xfId="56" applyNumberFormat="1" applyFont="1" applyBorder="1">
      <alignment/>
      <protection/>
    </xf>
    <xf numFmtId="0" fontId="38" fillId="0" borderId="0" xfId="56" applyFont="1" applyBorder="1">
      <alignment/>
      <protection/>
    </xf>
    <xf numFmtId="7" fontId="14" fillId="0" borderId="0" xfId="56" applyNumberFormat="1" applyFont="1" applyBorder="1" applyAlignment="1">
      <alignment horizontal="right"/>
      <protection/>
    </xf>
    <xf numFmtId="0" fontId="8" fillId="0" borderId="0" xfId="56" applyFont="1" applyBorder="1" applyAlignment="1">
      <alignment horizontal="right"/>
      <protection/>
    </xf>
    <xf numFmtId="7" fontId="14" fillId="0" borderId="19" xfId="56" applyNumberFormat="1" applyFont="1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7" fontId="14" fillId="0" borderId="0" xfId="56" applyNumberFormat="1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11" xfId="56" applyFont="1" applyBorder="1" applyAlignment="1">
      <alignment horizontal="center"/>
      <protection/>
    </xf>
    <xf numFmtId="0" fontId="5" fillId="0" borderId="13" xfId="56" applyFont="1" applyBorder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0" fontId="39" fillId="0" borderId="0" xfId="56" applyFont="1" applyBorder="1">
      <alignment/>
      <protection/>
    </xf>
    <xf numFmtId="0" fontId="39" fillId="0" borderId="0" xfId="56" applyFont="1" applyBorder="1" applyAlignment="1">
      <alignment horizontal="center"/>
      <protection/>
    </xf>
    <xf numFmtId="0" fontId="5" fillId="0" borderId="14" xfId="56" applyFont="1" applyBorder="1">
      <alignment/>
      <protection/>
    </xf>
    <xf numFmtId="0" fontId="39" fillId="0" borderId="13" xfId="56" applyFont="1" applyBorder="1" applyAlignment="1">
      <alignment horizontal="centerContinuous"/>
      <protection/>
    </xf>
    <xf numFmtId="0" fontId="14" fillId="0" borderId="0" xfId="56" applyNumberFormat="1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Continuous"/>
      <protection/>
    </xf>
    <xf numFmtId="0" fontId="39" fillId="0" borderId="0" xfId="56" applyFont="1" applyBorder="1" applyAlignment="1">
      <alignment horizontal="centerContinuous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Continuous"/>
      <protection/>
    </xf>
    <xf numFmtId="0" fontId="13" fillId="0" borderId="0" xfId="56" applyFont="1">
      <alignment/>
      <protection/>
    </xf>
    <xf numFmtId="0" fontId="14" fillId="0" borderId="0" xfId="56" applyNumberFormat="1" applyFont="1" applyBorder="1" applyAlignment="1">
      <alignment horizontal="right"/>
      <protection/>
    </xf>
    <xf numFmtId="49" fontId="14" fillId="0" borderId="0" xfId="56" applyNumberFormat="1" applyFont="1" applyBorder="1" applyAlignment="1">
      <alignment horizontal="center"/>
      <protection/>
    </xf>
    <xf numFmtId="0" fontId="14" fillId="0" borderId="0" xfId="56" applyNumberFormat="1" applyFont="1" applyBorder="1" applyAlignment="1">
      <alignment/>
      <protection/>
    </xf>
    <xf numFmtId="0" fontId="14" fillId="0" borderId="0" xfId="56" applyFont="1" applyBorder="1">
      <alignment/>
      <protection/>
    </xf>
    <xf numFmtId="49" fontId="14" fillId="0" borderId="0" xfId="56" applyNumberFormat="1" applyFont="1" applyBorder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40" fillId="0" borderId="0" xfId="56" applyNumberFormat="1" applyFont="1" applyBorder="1" applyAlignment="1">
      <alignment horizontal="left"/>
      <protection/>
    </xf>
    <xf numFmtId="0" fontId="17" fillId="0" borderId="16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7" fontId="20" fillId="0" borderId="0" xfId="56" applyNumberFormat="1" applyFont="1" applyBorder="1" applyAlignment="1">
      <alignment horizontal="center" vertical="center"/>
      <protection/>
    </xf>
    <xf numFmtId="7" fontId="20" fillId="0" borderId="20" xfId="56" applyNumberFormat="1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41" fillId="0" borderId="21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7" fontId="20" fillId="0" borderId="23" xfId="56" applyNumberFormat="1" applyFont="1" applyBorder="1" applyAlignment="1">
      <alignment horizontal="center" vertical="center"/>
      <protection/>
    </xf>
    <xf numFmtId="7" fontId="20" fillId="0" borderId="24" xfId="56" applyNumberFormat="1" applyFont="1" applyBorder="1" applyAlignment="1">
      <alignment horizontal="center" vertical="center"/>
      <protection/>
    </xf>
    <xf numFmtId="0" fontId="1" fillId="0" borderId="0" xfId="56" applyBorder="1" applyAlignment="1">
      <alignment horizontal="centerContinuous"/>
      <protection/>
    </xf>
    <xf numFmtId="174" fontId="20" fillId="0" borderId="25" xfId="56" applyNumberFormat="1" applyFont="1" applyBorder="1" applyAlignment="1">
      <alignment horizontal="center" vertical="center"/>
      <protection/>
    </xf>
    <xf numFmtId="174" fontId="20" fillId="0" borderId="26" xfId="56" applyNumberFormat="1" applyFont="1" applyBorder="1" applyAlignment="1">
      <alignment horizontal="center" vertical="center"/>
      <protection/>
    </xf>
    <xf numFmtId="174" fontId="20" fillId="0" borderId="27" xfId="56" applyNumberFormat="1" applyFont="1" applyBorder="1" applyAlignment="1">
      <alignment horizontal="center" vertical="center"/>
      <protection/>
    </xf>
    <xf numFmtId="7" fontId="14" fillId="0" borderId="19" xfId="56" applyNumberFormat="1" applyFont="1" applyBorder="1" applyAlignment="1">
      <alignment horizontal="right" vertical="center"/>
      <protection/>
    </xf>
    <xf numFmtId="7" fontId="20" fillId="0" borderId="21" xfId="56" applyNumberFormat="1" applyFont="1" applyBorder="1" applyAlignment="1">
      <alignment horizontal="right"/>
      <protection/>
    </xf>
    <xf numFmtId="0" fontId="10" fillId="0" borderId="28" xfId="56" applyFont="1" applyBorder="1" applyAlignment="1">
      <alignment horizontal="center"/>
      <protection/>
    </xf>
    <xf numFmtId="0" fontId="10" fillId="0" borderId="29" xfId="56" applyFont="1" applyBorder="1" applyAlignment="1">
      <alignment horizontal="center"/>
      <protection/>
    </xf>
    <xf numFmtId="0" fontId="41" fillId="0" borderId="30" xfId="56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174" fontId="20" fillId="0" borderId="29" xfId="56" applyNumberFormat="1" applyFont="1" applyBorder="1" applyAlignment="1">
      <alignment horizontal="center" vertical="center"/>
      <protection/>
    </xf>
    <xf numFmtId="174" fontId="20" fillId="0" borderId="30" xfId="56" applyNumberFormat="1" applyFont="1" applyBorder="1" applyAlignment="1">
      <alignment horizontal="center" vertical="center"/>
      <protection/>
    </xf>
    <xf numFmtId="174" fontId="20" fillId="0" borderId="31" xfId="56" applyNumberFormat="1" applyFont="1" applyBorder="1" applyAlignment="1">
      <alignment horizontal="center" vertical="center"/>
      <protection/>
    </xf>
    <xf numFmtId="0" fontId="1" fillId="0" borderId="0" xfId="56" applyNumberFormat="1" applyBorder="1" applyAlignment="1">
      <alignment horizontal="centerContinuous"/>
      <protection/>
    </xf>
    <xf numFmtId="0" fontId="8" fillId="0" borderId="0" xfId="56" applyNumberFormat="1" applyFont="1" applyBorder="1" applyAlignment="1">
      <alignment horizontal="centerContinuous"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>
      <alignment/>
      <protection/>
    </xf>
    <xf numFmtId="174" fontId="20" fillId="0" borderId="32" xfId="56" applyNumberFormat="1" applyFont="1" applyBorder="1" applyAlignment="1">
      <alignment horizontal="center" vertical="center"/>
      <protection/>
    </xf>
    <xf numFmtId="174" fontId="20" fillId="0" borderId="19" xfId="56" applyNumberFormat="1" applyFont="1" applyBorder="1" applyAlignment="1">
      <alignment horizontal="center" vertical="center"/>
      <protection/>
    </xf>
    <xf numFmtId="0" fontId="41" fillId="0" borderId="22" xfId="56" applyFont="1" applyBorder="1" applyAlignment="1">
      <alignment horizontal="center"/>
      <protection/>
    </xf>
    <xf numFmtId="174" fontId="4" fillId="0" borderId="0" xfId="56" applyNumberFormat="1" applyFont="1">
      <alignment/>
      <protection/>
    </xf>
    <xf numFmtId="0" fontId="8" fillId="0" borderId="13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28" xfId="56" applyNumberFormat="1" applyFont="1" applyBorder="1" applyAlignment="1">
      <alignment vertical="center"/>
      <protection/>
    </xf>
    <xf numFmtId="0" fontId="8" fillId="0" borderId="33" xfId="56" applyFont="1" applyBorder="1" applyAlignment="1">
      <alignment vertical="center"/>
      <protection/>
    </xf>
    <xf numFmtId="0" fontId="8" fillId="0" borderId="14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20" fillId="0" borderId="0" xfId="56" applyNumberFormat="1" applyFont="1" applyBorder="1" applyAlignment="1">
      <alignment vertical="center"/>
      <protection/>
    </xf>
    <xf numFmtId="0" fontId="4" fillId="0" borderId="13" xfId="56" applyFont="1" applyBorder="1" applyAlignment="1">
      <alignment vertical="center"/>
      <protection/>
    </xf>
    <xf numFmtId="0" fontId="2" fillId="0" borderId="0" xfId="56" applyNumberFormat="1" applyFont="1" applyBorder="1" applyAlignment="1">
      <alignment horizontal="right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14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20" fillId="0" borderId="0" xfId="56" applyNumberFormat="1" applyFont="1" applyBorder="1" applyAlignment="1">
      <alignment horizontal="right" vertical="center"/>
      <protection/>
    </xf>
    <xf numFmtId="49" fontId="20" fillId="0" borderId="34" xfId="56" applyNumberFormat="1" applyFont="1" applyBorder="1" applyAlignment="1">
      <alignment vertical="center"/>
      <protection/>
    </xf>
    <xf numFmtId="0" fontId="8" fillId="0" borderId="35" xfId="56" applyFont="1" applyBorder="1" applyAlignment="1">
      <alignment vertical="center"/>
      <protection/>
    </xf>
    <xf numFmtId="0" fontId="1" fillId="0" borderId="0" xfId="54">
      <alignment/>
      <protection/>
    </xf>
    <xf numFmtId="0" fontId="12" fillId="0" borderId="0" xfId="54" applyFont="1" applyAlignment="1">
      <alignment horizontal="right" vertical="top"/>
      <protection/>
    </xf>
    <xf numFmtId="0" fontId="2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26" fillId="0" borderId="0" xfId="54" applyFont="1" applyAlignment="1">
      <alignment horizontal="centerContinuous"/>
      <protection/>
    </xf>
    <xf numFmtId="0" fontId="2" fillId="0" borderId="0" xfId="54" applyFont="1" applyBorder="1" applyAlignment="1" applyProtection="1">
      <alignment horizontal="centerContinuous" vertical="center"/>
      <protection/>
    </xf>
    <xf numFmtId="0" fontId="1" fillId="0" borderId="0" xfId="54" applyAlignment="1">
      <alignment horizontal="centerContinuous" vertical="center"/>
      <protection/>
    </xf>
    <xf numFmtId="0" fontId="27" fillId="0" borderId="0" xfId="54" applyFont="1" applyBorder="1" applyAlignment="1">
      <alignment horizontal="centerContinuous"/>
      <protection/>
    </xf>
    <xf numFmtId="0" fontId="28" fillId="0" borderId="0" xfId="54" applyFont="1" applyBorder="1" applyAlignment="1" applyProtection="1">
      <alignment horizontal="left"/>
      <protection/>
    </xf>
    <xf numFmtId="0" fontId="29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9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30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30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35" xfId="54" applyBorder="1">
      <alignment/>
      <protection/>
    </xf>
    <xf numFmtId="0" fontId="30" fillId="0" borderId="0" xfId="54" applyFont="1" applyBorder="1" applyAlignment="1" applyProtection="1">
      <alignment horizontal="center"/>
      <protection/>
    </xf>
    <xf numFmtId="0" fontId="30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1" fillId="0" borderId="13" xfId="54" applyBorder="1" applyAlignment="1">
      <alignment horizontal="centerContinuous" vertical="center"/>
      <protection/>
    </xf>
    <xf numFmtId="0" fontId="1" fillId="18" borderId="36" xfId="54" applyFont="1" applyFill="1" applyBorder="1" applyAlignment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/>
      <protection/>
    </xf>
    <xf numFmtId="0" fontId="31" fillId="18" borderId="32" xfId="54" applyFont="1" applyFill="1" applyBorder="1" applyAlignment="1" applyProtection="1">
      <alignment horizontal="centerContinuous" vertical="center" wrapText="1"/>
      <protection/>
    </xf>
    <xf numFmtId="168" fontId="31" fillId="18" borderId="19" xfId="54" applyNumberFormat="1" applyFont="1" applyFill="1" applyBorder="1" applyAlignment="1" applyProtection="1">
      <alignment horizontal="centerContinuous" vertical="center" wrapText="1"/>
      <protection/>
    </xf>
    <xf numFmtId="17" fontId="31" fillId="18" borderId="19" xfId="54" applyNumberFormat="1" applyFont="1" applyFill="1" applyBorder="1" applyAlignment="1">
      <alignment horizontal="center" vertical="center"/>
      <protection/>
    </xf>
    <xf numFmtId="0" fontId="1" fillId="0" borderId="14" xfId="54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18" borderId="37" xfId="54" applyFont="1" applyFill="1" applyBorder="1">
      <alignment/>
      <protection/>
    </xf>
    <xf numFmtId="0" fontId="30" fillId="18" borderId="26" xfId="54" applyFont="1" applyFill="1" applyBorder="1">
      <alignment/>
      <protection/>
    </xf>
    <xf numFmtId="0" fontId="30" fillId="18" borderId="30" xfId="54" applyFont="1" applyFill="1" applyBorder="1">
      <alignment/>
      <protection/>
    </xf>
    <xf numFmtId="0" fontId="1" fillId="0" borderId="29" xfId="54" applyBorder="1">
      <alignment/>
      <protection/>
    </xf>
    <xf numFmtId="0" fontId="4" fillId="18" borderId="21" xfId="54" applyFont="1" applyFill="1" applyBorder="1" applyAlignment="1">
      <alignment horizontal="center"/>
      <protection/>
    </xf>
    <xf numFmtId="0" fontId="4" fillId="18" borderId="38" xfId="54" applyFont="1" applyFill="1" applyBorder="1" applyAlignment="1" applyProtection="1">
      <alignment horizontal="center"/>
      <protection/>
    </xf>
    <xf numFmtId="2" fontId="4" fillId="18" borderId="39" xfId="54" applyNumberFormat="1" applyFont="1" applyFill="1" applyBorder="1" applyAlignment="1" applyProtection="1">
      <alignment horizontal="center"/>
      <protection/>
    </xf>
    <xf numFmtId="1" fontId="4" fillId="19" borderId="39" xfId="54" applyNumberFormat="1" applyFont="1" applyFill="1" applyBorder="1" applyAlignment="1">
      <alignment horizontal="center"/>
      <protection/>
    </xf>
    <xf numFmtId="0" fontId="1" fillId="0" borderId="30" xfId="54" applyBorder="1">
      <alignment/>
      <protection/>
    </xf>
    <xf numFmtId="0" fontId="58" fillId="20" borderId="40" xfId="54" applyFont="1" applyFill="1" applyBorder="1" applyAlignment="1">
      <alignment horizontal="center"/>
      <protection/>
    </xf>
    <xf numFmtId="0" fontId="58" fillId="20" borderId="41" xfId="54" applyFont="1" applyFill="1" applyBorder="1" applyAlignment="1">
      <alignment horizontal="center"/>
      <protection/>
    </xf>
    <xf numFmtId="0" fontId="58" fillId="18" borderId="40" xfId="54" applyFont="1" applyFill="1" applyBorder="1" applyAlignment="1">
      <alignment horizontal="center"/>
      <protection/>
    </xf>
    <xf numFmtId="0" fontId="58" fillId="18" borderId="41" xfId="54" applyFont="1" applyFill="1" applyBorder="1" applyAlignment="1">
      <alignment horizontal="center"/>
      <protection/>
    </xf>
    <xf numFmtId="0" fontId="58" fillId="18" borderId="42" xfId="54" applyFont="1" applyFill="1" applyBorder="1" applyAlignment="1">
      <alignment horizontal="center"/>
      <protection/>
    </xf>
    <xf numFmtId="0" fontId="58" fillId="18" borderId="43" xfId="54" applyFont="1" applyFill="1" applyBorder="1" applyAlignment="1">
      <alignment horizontal="center"/>
      <protection/>
    </xf>
    <xf numFmtId="0" fontId="1" fillId="0" borderId="31" xfId="54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right"/>
      <protection/>
    </xf>
    <xf numFmtId="168" fontId="2" fillId="0" borderId="31" xfId="54" applyNumberFormat="1" applyFont="1" applyFill="1" applyBorder="1" applyAlignment="1" applyProtection="1">
      <alignment horizontal="center"/>
      <protection/>
    </xf>
    <xf numFmtId="1" fontId="1" fillId="18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1" fillId="0" borderId="0" xfId="54" applyFont="1" applyFill="1">
      <alignment/>
      <protection/>
    </xf>
    <xf numFmtId="0" fontId="32" fillId="0" borderId="0" xfId="54" applyFont="1" applyFill="1" applyAlignment="1">
      <alignment horizontal="right"/>
      <protection/>
    </xf>
    <xf numFmtId="1" fontId="4" fillId="18" borderId="19" xfId="54" applyNumberFormat="1" applyFont="1" applyFill="1" applyBorder="1" applyAlignment="1" applyProtection="1">
      <alignment horizontal="center"/>
      <protection/>
    </xf>
    <xf numFmtId="17" fontId="2" fillId="0" borderId="0" xfId="54" applyNumberFormat="1" applyFont="1" applyFill="1" applyBorder="1" applyAlignment="1">
      <alignment horizontal="right"/>
      <protection/>
    </xf>
    <xf numFmtId="2" fontId="33" fillId="18" borderId="19" xfId="54" applyNumberFormat="1" applyFont="1" applyFill="1" applyBorder="1" applyAlignment="1">
      <alignment horizontal="center"/>
      <protection/>
    </xf>
    <xf numFmtId="0" fontId="4" fillId="18" borderId="44" xfId="54" applyFont="1" applyFill="1" applyBorder="1" applyAlignment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168" fontId="2" fillId="0" borderId="0" xfId="54" applyNumberFormat="1" applyFont="1" applyFill="1" applyBorder="1" applyAlignment="1" applyProtection="1">
      <alignment horizontal="right"/>
      <protection/>
    </xf>
    <xf numFmtId="2" fontId="1" fillId="0" borderId="0" xfId="54" applyNumberFormat="1" applyFont="1" applyFill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34" fillId="0" borderId="13" xfId="54" applyFont="1" applyBorder="1">
      <alignment/>
      <protection/>
    </xf>
    <xf numFmtId="0" fontId="1" fillId="0" borderId="0" xfId="54" applyFont="1" applyFill="1" applyBorder="1">
      <alignment/>
      <protection/>
    </xf>
    <xf numFmtId="2" fontId="35" fillId="0" borderId="45" xfId="54" applyNumberFormat="1" applyFont="1" applyBorder="1" applyAlignment="1">
      <alignment horizontal="center"/>
      <protection/>
    </xf>
    <xf numFmtId="0" fontId="34" fillId="0" borderId="15" xfId="54" applyFont="1" applyBorder="1">
      <alignment/>
      <protection/>
    </xf>
    <xf numFmtId="0" fontId="2" fillId="0" borderId="16" xfId="54" applyFont="1" applyBorder="1" applyAlignment="1" applyProtection="1">
      <alignment horizontal="left"/>
      <protection/>
    </xf>
    <xf numFmtId="0" fontId="4" fillId="0" borderId="16" xfId="54" applyFont="1" applyBorder="1">
      <alignment/>
      <protection/>
    </xf>
    <xf numFmtId="0" fontId="2" fillId="0" borderId="16" xfId="54" applyFont="1" applyBorder="1" applyAlignment="1">
      <alignment horizontal="center"/>
      <protection/>
    </xf>
    <xf numFmtId="0" fontId="1" fillId="0" borderId="16" xfId="54" applyBorder="1">
      <alignment/>
      <protection/>
    </xf>
    <xf numFmtId="0" fontId="1" fillId="0" borderId="17" xfId="54" applyBorder="1">
      <alignment/>
      <protection/>
    </xf>
    <xf numFmtId="14" fontId="8" fillId="0" borderId="0" xfId="57" applyNumberFormat="1" applyFont="1">
      <alignment/>
      <protection/>
    </xf>
    <xf numFmtId="49" fontId="20" fillId="0" borderId="21" xfId="56" applyNumberFormat="1" applyFont="1" applyBorder="1" applyAlignment="1">
      <alignment vertical="center"/>
      <protection/>
    </xf>
    <xf numFmtId="49" fontId="20" fillId="0" borderId="21" xfId="56" applyNumberFormat="1" applyFont="1" applyBorder="1" applyAlignment="1">
      <alignment horizontal="right" vertical="center"/>
      <protection/>
    </xf>
    <xf numFmtId="49" fontId="14" fillId="0" borderId="0" xfId="56" applyNumberFormat="1" applyFont="1" applyBorder="1" applyAlignment="1">
      <alignment/>
      <protection/>
    </xf>
    <xf numFmtId="49" fontId="20" fillId="0" borderId="0" xfId="56" applyNumberFormat="1" applyFont="1" applyBorder="1" applyAlignment="1">
      <alignment/>
      <protection/>
    </xf>
    <xf numFmtId="0" fontId="10" fillId="0" borderId="28" xfId="56" applyFont="1" applyBorder="1" applyAlignment="1">
      <alignment horizontal="center"/>
      <protection/>
    </xf>
    <xf numFmtId="0" fontId="10" fillId="0" borderId="46" xfId="56" applyFont="1" applyBorder="1" applyAlignment="1">
      <alignment horizontal="center"/>
      <protection/>
    </xf>
    <xf numFmtId="0" fontId="20" fillId="0" borderId="36" xfId="56" applyFont="1" applyBorder="1" applyAlignment="1">
      <alignment horizontal="center" vertical="center"/>
      <protection/>
    </xf>
    <xf numFmtId="0" fontId="20" fillId="0" borderId="47" xfId="56" applyFont="1" applyBorder="1" applyAlignment="1">
      <alignment horizontal="center" vertical="center"/>
      <protection/>
    </xf>
    <xf numFmtId="0" fontId="14" fillId="0" borderId="36" xfId="56" applyFont="1" applyBorder="1" applyAlignment="1">
      <alignment horizontal="center"/>
      <protection/>
    </xf>
    <xf numFmtId="0" fontId="14" fillId="0" borderId="45" xfId="56" applyFont="1" applyBorder="1" applyAlignment="1">
      <alignment horizontal="center"/>
      <protection/>
    </xf>
    <xf numFmtId="0" fontId="14" fillId="0" borderId="47" xfId="56" applyFont="1" applyBorder="1" applyAlignment="1">
      <alignment horizontal="center"/>
      <protection/>
    </xf>
    <xf numFmtId="0" fontId="14" fillId="0" borderId="36" xfId="56" applyFont="1" applyBorder="1" applyAlignment="1">
      <alignment horizontal="center" vertical="center"/>
      <protection/>
    </xf>
    <xf numFmtId="0" fontId="14" fillId="0" borderId="45" xfId="56" applyFont="1" applyBorder="1" applyAlignment="1">
      <alignment horizontal="center" vertical="center"/>
      <protection/>
    </xf>
    <xf numFmtId="0" fontId="14" fillId="0" borderId="47" xfId="56" applyFont="1" applyBorder="1" applyAlignment="1">
      <alignment horizontal="center" vertical="center"/>
      <protection/>
    </xf>
    <xf numFmtId="0" fontId="37" fillId="0" borderId="13" xfId="56" applyFont="1" applyBorder="1" applyAlignment="1">
      <alignment horizontal="center"/>
      <protection/>
    </xf>
    <xf numFmtId="0" fontId="37" fillId="0" borderId="0" xfId="56" applyFont="1" applyBorder="1" applyAlignment="1">
      <alignment horizontal="center"/>
      <protection/>
    </xf>
    <xf numFmtId="0" fontId="37" fillId="0" borderId="14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36" fillId="0" borderId="0" xfId="56" applyFont="1" applyAlignment="1">
      <alignment horizontal="center"/>
      <protection/>
    </xf>
    <xf numFmtId="0" fontId="20" fillId="0" borderId="18" xfId="57" applyNumberFormat="1" applyFont="1" applyBorder="1" applyAlignment="1">
      <alignment horizontal="left"/>
      <protection/>
    </xf>
    <xf numFmtId="0" fontId="20" fillId="0" borderId="18" xfId="57" applyNumberFormat="1" applyFont="1" applyBorder="1" applyAlignment="1">
      <alignment horizontal="left"/>
      <protection/>
    </xf>
    <xf numFmtId="0" fontId="15" fillId="0" borderId="13" xfId="57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15" fillId="0" borderId="14" xfId="57" applyFont="1" applyBorder="1" applyAlignment="1">
      <alignment horizontal="center"/>
      <protection/>
    </xf>
    <xf numFmtId="2" fontId="20" fillId="0" borderId="48" xfId="57" applyNumberFormat="1" applyFont="1" applyBorder="1" applyAlignment="1">
      <alignment horizontal="center"/>
      <protection/>
    </xf>
    <xf numFmtId="2" fontId="20" fillId="0" borderId="49" xfId="57" applyNumberFormat="1" applyFont="1" applyBorder="1" applyAlignment="1">
      <alignment horizontal="center"/>
      <protection/>
    </xf>
    <xf numFmtId="2" fontId="20" fillId="0" borderId="50" xfId="57" applyNumberFormat="1" applyFont="1" applyBorder="1" applyAlignment="1">
      <alignment horizontal="center"/>
      <protection/>
    </xf>
    <xf numFmtId="2" fontId="20" fillId="0" borderId="51" xfId="57" applyNumberFormat="1" applyFont="1" applyBorder="1" applyAlignment="1">
      <alignment horizontal="center"/>
      <protection/>
    </xf>
    <xf numFmtId="0" fontId="20" fillId="0" borderId="52" xfId="57" applyFont="1" applyBorder="1" applyAlignment="1">
      <alignment horizontal="center"/>
      <protection/>
    </xf>
    <xf numFmtId="0" fontId="20" fillId="0" borderId="53" xfId="57" applyFont="1" applyBorder="1" applyAlignment="1">
      <alignment horizontal="center"/>
      <protection/>
    </xf>
    <xf numFmtId="0" fontId="20" fillId="0" borderId="54" xfId="57" applyFont="1" applyBorder="1" applyAlignment="1">
      <alignment horizontal="center" vertical="center"/>
      <protection/>
    </xf>
    <xf numFmtId="0" fontId="20" fillId="0" borderId="48" xfId="57" applyFont="1" applyBorder="1" applyAlignment="1">
      <alignment horizontal="center" vertical="center"/>
      <protection/>
    </xf>
    <xf numFmtId="0" fontId="20" fillId="0" borderId="55" xfId="57" applyFont="1" applyBorder="1" applyAlignment="1">
      <alignment horizontal="center" vertical="center"/>
      <protection/>
    </xf>
    <xf numFmtId="0" fontId="20" fillId="0" borderId="50" xfId="57" applyFont="1" applyBorder="1" applyAlignment="1">
      <alignment horizontal="center" vertical="center"/>
      <protection/>
    </xf>
    <xf numFmtId="0" fontId="20" fillId="0" borderId="56" xfId="57" applyFont="1" applyBorder="1" applyAlignment="1">
      <alignment horizontal="center" vertical="center"/>
      <protection/>
    </xf>
    <xf numFmtId="0" fontId="20" fillId="0" borderId="52" xfId="57" applyFont="1" applyBorder="1" applyAlignment="1">
      <alignment horizontal="center" vertical="center"/>
      <protection/>
    </xf>
    <xf numFmtId="0" fontId="1" fillId="0" borderId="36" xfId="54" applyBorder="1" applyAlignment="1">
      <alignment horizontal="center"/>
      <protection/>
    </xf>
    <xf numFmtId="0" fontId="1" fillId="0" borderId="45" xfId="54" applyBorder="1" applyAlignment="1">
      <alignment horizontal="center"/>
      <protection/>
    </xf>
    <xf numFmtId="0" fontId="1" fillId="0" borderId="45" xfId="54" applyFont="1" applyFill="1" applyBorder="1" applyAlignment="1">
      <alignment horizontal="center"/>
      <protection/>
    </xf>
    <xf numFmtId="0" fontId="1" fillId="0" borderId="47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0614TPA Anexo VI" xfId="54"/>
    <cellStyle name="Normal_EDN-EDS-ELP-SGE" xfId="55"/>
    <cellStyle name="Normal_PAFTT Anexo 28" xfId="56"/>
    <cellStyle name="Normal_R ICMF Ner Anexo IV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1019175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%2001-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  <sheetName val="Informe de compatibilidad"/>
    </sheetNames>
    <sheetDataSet>
      <sheetData sheetId="0">
        <row r="15">
          <cell r="BI15">
            <v>42156</v>
          </cell>
          <cell r="BJ15">
            <v>42186</v>
          </cell>
          <cell r="BK15">
            <v>42217</v>
          </cell>
          <cell r="BL15">
            <v>42248</v>
          </cell>
          <cell r="BM15">
            <v>42278</v>
          </cell>
          <cell r="BN15">
            <v>42309</v>
          </cell>
          <cell r="BO15">
            <v>42339</v>
          </cell>
          <cell r="BP15">
            <v>42370</v>
          </cell>
          <cell r="BQ15">
            <v>42401</v>
          </cell>
          <cell r="BR15">
            <v>42430</v>
          </cell>
          <cell r="BS15">
            <v>42461</v>
          </cell>
          <cell r="BT15">
            <v>42491</v>
          </cell>
          <cell r="BU15">
            <v>42522</v>
          </cell>
        </row>
        <row r="17">
          <cell r="BI17" t="str">
            <v>XXXX</v>
          </cell>
          <cell r="BJ17" t="str">
            <v>XXXX</v>
          </cell>
          <cell r="BK17" t="str">
            <v>XXXX</v>
          </cell>
          <cell r="BL17" t="str">
            <v>XXXX</v>
          </cell>
          <cell r="BM17" t="str">
            <v>XXXX</v>
          </cell>
          <cell r="BN17" t="str">
            <v>XXXX</v>
          </cell>
          <cell r="BO17" t="str">
            <v>XXXX</v>
          </cell>
          <cell r="BP17" t="str">
            <v>XXXX</v>
          </cell>
          <cell r="BQ17" t="str">
            <v>XXXX</v>
          </cell>
          <cell r="BR17" t="str">
            <v>XXXX</v>
          </cell>
          <cell r="BS17" t="str">
            <v>XXXX</v>
          </cell>
          <cell r="BT17" t="str">
            <v>XXXX</v>
          </cell>
        </row>
        <row r="18">
          <cell r="BN18">
            <v>2</v>
          </cell>
          <cell r="BP18">
            <v>1</v>
          </cell>
          <cell r="BT18">
            <v>1</v>
          </cell>
        </row>
        <row r="19">
          <cell r="BM19">
            <v>1</v>
          </cell>
        </row>
        <row r="23">
          <cell r="BS23">
            <v>1</v>
          </cell>
        </row>
        <row r="29">
          <cell r="BK29">
            <v>1</v>
          </cell>
        </row>
        <row r="30">
          <cell r="BP30">
            <v>1</v>
          </cell>
          <cell r="BS30">
            <v>1</v>
          </cell>
        </row>
        <row r="31">
          <cell r="BI31" t="str">
            <v>XXXX</v>
          </cell>
          <cell r="BJ31" t="str">
            <v>XXXX</v>
          </cell>
          <cell r="BK31" t="str">
            <v>XXXX</v>
          </cell>
          <cell r="BL31" t="str">
            <v>XXXX</v>
          </cell>
          <cell r="BM31" t="str">
            <v>XXXX</v>
          </cell>
          <cell r="BN31" t="str">
            <v>XXXX</v>
          </cell>
          <cell r="BO31" t="str">
            <v>XXXX</v>
          </cell>
          <cell r="BP31" t="str">
            <v>XXXX</v>
          </cell>
          <cell r="BQ31" t="str">
            <v>XXXX</v>
          </cell>
          <cell r="BR31" t="str">
            <v>XXXX</v>
          </cell>
          <cell r="BS31" t="str">
            <v>XXXX</v>
          </cell>
          <cell r="BT31" t="str">
            <v>XXXX</v>
          </cell>
        </row>
        <row r="32">
          <cell r="BK32">
            <v>1</v>
          </cell>
          <cell r="BP32">
            <v>2</v>
          </cell>
          <cell r="BR32">
            <v>1</v>
          </cell>
          <cell r="BS32">
            <v>1</v>
          </cell>
        </row>
        <row r="33">
          <cell r="BP33">
            <v>1</v>
          </cell>
        </row>
        <row r="34">
          <cell r="BI34" t="str">
            <v>XXXX</v>
          </cell>
          <cell r="BJ34" t="str">
            <v>XXXX</v>
          </cell>
          <cell r="BK34" t="str">
            <v>XXXX</v>
          </cell>
          <cell r="BL34" t="str">
            <v>XXXX</v>
          </cell>
          <cell r="BM34" t="str">
            <v>XXXX</v>
          </cell>
          <cell r="BN34" t="str">
            <v>XXXX</v>
          </cell>
          <cell r="BO34" t="str">
            <v>XXXX</v>
          </cell>
          <cell r="BP34" t="str">
            <v>XXXX</v>
          </cell>
          <cell r="BQ34" t="str">
            <v>XXXX</v>
          </cell>
          <cell r="BR34" t="str">
            <v>XXXX</v>
          </cell>
          <cell r="BS34" t="str">
            <v>XXXX</v>
          </cell>
          <cell r="BT34" t="str">
            <v>XXXX</v>
          </cell>
        </row>
        <row r="35">
          <cell r="BI35" t="str">
            <v>XXXX</v>
          </cell>
          <cell r="BJ35" t="str">
            <v>XXXX</v>
          </cell>
          <cell r="BK35" t="str">
            <v>XXXX</v>
          </cell>
          <cell r="BL35" t="str">
            <v>XXXX</v>
          </cell>
          <cell r="BM35" t="str">
            <v>XXXX</v>
          </cell>
          <cell r="BN35" t="str">
            <v>XXXX</v>
          </cell>
          <cell r="BO35" t="str">
            <v>XXXX</v>
          </cell>
          <cell r="BP35" t="str">
            <v>XXXX</v>
          </cell>
          <cell r="BQ35" t="str">
            <v>XXXX</v>
          </cell>
          <cell r="BR35" t="str">
            <v>XXXX</v>
          </cell>
          <cell r="BS35" t="str">
            <v>XXXX</v>
          </cell>
          <cell r="BT35" t="str">
            <v>XXXX</v>
          </cell>
        </row>
        <row r="41">
          <cell r="BP41">
            <v>2</v>
          </cell>
        </row>
        <row r="42">
          <cell r="BK42">
            <v>1</v>
          </cell>
        </row>
        <row r="47">
          <cell r="BP47">
            <v>1</v>
          </cell>
        </row>
        <row r="48">
          <cell r="BI48" t="str">
            <v>XXXX</v>
          </cell>
          <cell r="BJ48" t="str">
            <v>XXXX</v>
          </cell>
          <cell r="BK48" t="str">
            <v>XXXX</v>
          </cell>
          <cell r="BL48" t="str">
            <v>XXXX</v>
          </cell>
          <cell r="BM48" t="str">
            <v>XXXX</v>
          </cell>
          <cell r="BN48" t="str">
            <v>XXXX</v>
          </cell>
          <cell r="BO48" t="str">
            <v>XXXX</v>
          </cell>
          <cell r="BP48" t="str">
            <v>XXXX</v>
          </cell>
          <cell r="BQ48" t="str">
            <v>XXXX</v>
          </cell>
          <cell r="BR48" t="str">
            <v>XXXX</v>
          </cell>
          <cell r="BS48" t="str">
            <v>XXXX</v>
          </cell>
          <cell r="BT48" t="str">
            <v>XXXX</v>
          </cell>
        </row>
        <row r="50">
          <cell r="BO50">
            <v>1</v>
          </cell>
        </row>
        <row r="51">
          <cell r="BK51">
            <v>1</v>
          </cell>
          <cell r="BO51">
            <v>2</v>
          </cell>
          <cell r="BP51">
            <v>1</v>
          </cell>
          <cell r="BQ51">
            <v>2</v>
          </cell>
        </row>
        <row r="52">
          <cell r="BI52" t="str">
            <v>XXXX</v>
          </cell>
          <cell r="BJ52" t="str">
            <v>XXXX</v>
          </cell>
          <cell r="BK52" t="str">
            <v>XXXX</v>
          </cell>
          <cell r="BL52" t="str">
            <v>XXXX</v>
          </cell>
          <cell r="BM52" t="str">
            <v>XXXX</v>
          </cell>
          <cell r="BN52" t="str">
            <v>XXXX</v>
          </cell>
          <cell r="BO52" t="str">
            <v>XXXX</v>
          </cell>
          <cell r="BP52" t="str">
            <v>XXXX</v>
          </cell>
          <cell r="BQ52" t="str">
            <v>XXXX</v>
          </cell>
          <cell r="BR52" t="str">
            <v>XXXX</v>
          </cell>
          <cell r="BS52" t="str">
            <v>XXXX</v>
          </cell>
          <cell r="BT52" t="str">
            <v>XXXX</v>
          </cell>
        </row>
        <row r="54">
          <cell r="BI54" t="str">
            <v>XXXX</v>
          </cell>
          <cell r="BJ54" t="str">
            <v>XXXX</v>
          </cell>
          <cell r="BK54" t="str">
            <v>XXXX</v>
          </cell>
          <cell r="BL54" t="str">
            <v>XXXX</v>
          </cell>
          <cell r="BM54" t="str">
            <v>XXXX</v>
          </cell>
          <cell r="BN54" t="str">
            <v>XXXX</v>
          </cell>
          <cell r="BO54" t="str">
            <v>XXXX</v>
          </cell>
          <cell r="BP54" t="str">
            <v>XXXX</v>
          </cell>
          <cell r="BQ54" t="str">
            <v>XXXX</v>
          </cell>
          <cell r="BR54" t="str">
            <v>XXXX</v>
          </cell>
          <cell r="BS54" t="str">
            <v>XXXX</v>
          </cell>
          <cell r="BT54" t="str">
            <v>XXXX</v>
          </cell>
        </row>
        <row r="55">
          <cell r="BK55">
            <v>2</v>
          </cell>
        </row>
        <row r="56">
          <cell r="BN56">
            <v>1</v>
          </cell>
          <cell r="BP56">
            <v>1</v>
          </cell>
          <cell r="BT56">
            <v>1</v>
          </cell>
        </row>
        <row r="58">
          <cell r="BI58" t="str">
            <v>XXXX</v>
          </cell>
          <cell r="BJ58" t="str">
            <v>XXXX</v>
          </cell>
          <cell r="BK58" t="str">
            <v>XXXX</v>
          </cell>
          <cell r="BL58" t="str">
            <v>XXXX</v>
          </cell>
          <cell r="BM58" t="str">
            <v>XXXX</v>
          </cell>
          <cell r="BN58" t="str">
            <v>XXXX</v>
          </cell>
          <cell r="BO58" t="str">
            <v>XXXX</v>
          </cell>
          <cell r="BP58" t="str">
            <v>XXXX</v>
          </cell>
          <cell r="BQ58" t="str">
            <v>XXXX</v>
          </cell>
          <cell r="BR58" t="str">
            <v>XXXX</v>
          </cell>
          <cell r="BS58" t="str">
            <v>XXXX</v>
          </cell>
          <cell r="BT58" t="str">
            <v>XXXX</v>
          </cell>
        </row>
        <row r="59">
          <cell r="BJ59">
            <v>1</v>
          </cell>
        </row>
        <row r="60">
          <cell r="BJ60">
            <v>1</v>
          </cell>
        </row>
        <row r="62">
          <cell r="BO62">
            <v>1</v>
          </cell>
        </row>
        <row r="63">
          <cell r="BJ63">
            <v>2</v>
          </cell>
          <cell r="BN63">
            <v>1</v>
          </cell>
          <cell r="BO63">
            <v>3</v>
          </cell>
          <cell r="BQ63">
            <v>1</v>
          </cell>
        </row>
        <row r="65">
          <cell r="BK65">
            <v>1</v>
          </cell>
        </row>
        <row r="73">
          <cell r="BI73">
            <v>0.89</v>
          </cell>
          <cell r="BJ73">
            <v>0.76</v>
          </cell>
          <cell r="BK73">
            <v>0.89</v>
          </cell>
          <cell r="BL73">
            <v>1.1</v>
          </cell>
          <cell r="BM73">
            <v>1.1</v>
          </cell>
          <cell r="BN73">
            <v>1.01</v>
          </cell>
          <cell r="BO73">
            <v>1.01</v>
          </cell>
          <cell r="BP73">
            <v>1.22</v>
          </cell>
          <cell r="BQ73">
            <v>1.25</v>
          </cell>
          <cell r="BR73">
            <v>1.34</v>
          </cell>
          <cell r="BS73">
            <v>1.25</v>
          </cell>
          <cell r="BT73">
            <v>1.28</v>
          </cell>
          <cell r="BU73">
            <v>1.28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65" zoomScaleNormal="6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29.140625" style="6" customWidth="1"/>
    <col min="7" max="8" width="27.00390625" style="6" customWidth="1"/>
    <col min="9" max="9" width="6.57421875" style="6" customWidth="1"/>
    <col min="10" max="10" width="28.140625" style="6" customWidth="1"/>
    <col min="11" max="11" width="14.28125" style="6" customWidth="1"/>
    <col min="12" max="12" width="15.7109375" style="6" customWidth="1"/>
    <col min="13" max="13" width="17.57421875" style="6" bestFit="1" customWidth="1"/>
    <col min="14" max="16384" width="11.421875" style="6" customWidth="1"/>
  </cols>
  <sheetData>
    <row r="1" spans="2:12" s="1" customFormat="1" ht="26.25">
      <c r="B1" s="2"/>
      <c r="L1" s="3"/>
    </row>
    <row r="2" spans="2:11" s="1" customFormat="1" ht="26.25">
      <c r="B2" s="2" t="s">
        <v>82</v>
      </c>
      <c r="C2" s="4"/>
      <c r="D2" s="5"/>
      <c r="E2" s="5"/>
      <c r="F2" s="5"/>
      <c r="G2" s="5"/>
      <c r="H2" s="5"/>
      <c r="I2" s="5"/>
      <c r="J2" s="5"/>
      <c r="K2" s="5"/>
    </row>
    <row r="3" spans="3:11" ht="16.5" customHeight="1">
      <c r="C3" s="7"/>
      <c r="D3" s="8"/>
      <c r="E3" s="8"/>
      <c r="F3" s="8"/>
      <c r="G3" s="8"/>
      <c r="H3" s="8"/>
      <c r="I3" s="8"/>
      <c r="J3" s="8"/>
      <c r="K3" s="8"/>
    </row>
    <row r="4" spans="1:12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</row>
    <row r="7" spans="2:12" s="15" customFormat="1" ht="20.25">
      <c r="B7" s="59" t="s">
        <v>4</v>
      </c>
      <c r="C7" s="17"/>
      <c r="D7" s="18"/>
      <c r="E7" s="18"/>
      <c r="F7" s="18"/>
      <c r="G7" s="19"/>
      <c r="H7" s="19"/>
      <c r="I7" s="19"/>
      <c r="J7" s="19"/>
      <c r="K7" s="19"/>
      <c r="L7" s="20"/>
    </row>
    <row r="8" spans="7:12" ht="12.75">
      <c r="G8" s="21"/>
      <c r="H8" s="21"/>
      <c r="I8" s="21"/>
      <c r="J8" s="21"/>
      <c r="K8" s="21"/>
      <c r="L8" s="21"/>
    </row>
    <row r="9" spans="2:12" s="15" customFormat="1" ht="20.25">
      <c r="B9" s="16" t="s">
        <v>5</v>
      </c>
      <c r="C9" s="17"/>
      <c r="D9" s="18"/>
      <c r="E9" s="18"/>
      <c r="F9" s="18"/>
      <c r="G9" s="19"/>
      <c r="H9" s="19"/>
      <c r="I9" s="19"/>
      <c r="J9" s="19"/>
      <c r="K9" s="19"/>
      <c r="L9" s="20"/>
    </row>
    <row r="10" spans="4:12" ht="12.75">
      <c r="D10" s="22"/>
      <c r="E10" s="22"/>
      <c r="F10" s="22"/>
      <c r="G10" s="21"/>
      <c r="H10" s="21"/>
      <c r="I10" s="21"/>
      <c r="J10" s="21"/>
      <c r="K10" s="21"/>
      <c r="L10" s="21"/>
    </row>
    <row r="11" spans="2:12" ht="26.25" customHeight="1">
      <c r="B11" s="16" t="s">
        <v>54</v>
      </c>
      <c r="C11" s="16"/>
      <c r="D11" s="16"/>
      <c r="E11" s="16"/>
      <c r="F11" s="16"/>
      <c r="G11" s="16"/>
      <c r="H11" s="16"/>
      <c r="I11" s="16"/>
      <c r="J11" s="16"/>
      <c r="K11" s="16"/>
      <c r="L11" s="21"/>
    </row>
    <row r="12" spans="2:12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</row>
    <row r="13" spans="4:12" s="23" customFormat="1" ht="16.5" thickBot="1">
      <c r="D13" s="24"/>
      <c r="E13" s="24"/>
      <c r="F13" s="24"/>
      <c r="G13" s="25"/>
      <c r="H13" s="25"/>
      <c r="I13" s="25"/>
      <c r="J13" s="25"/>
      <c r="K13" s="25"/>
      <c r="L13" s="25"/>
    </row>
    <row r="14" spans="2:12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9"/>
      <c r="L14" s="25"/>
    </row>
    <row r="15" spans="2:12" s="30" customFormat="1" ht="19.5">
      <c r="B15" s="31" t="s">
        <v>59</v>
      </c>
      <c r="C15" s="186"/>
      <c r="D15" s="187"/>
      <c r="E15" s="34"/>
      <c r="F15" s="34"/>
      <c r="G15" s="35"/>
      <c r="H15" s="35"/>
      <c r="I15" s="35"/>
      <c r="J15" s="35"/>
      <c r="K15" s="36"/>
      <c r="L15" s="37"/>
    </row>
    <row r="16" spans="2:12" s="30" customFormat="1" ht="18.75" hidden="1">
      <c r="B16" s="38"/>
      <c r="C16" s="39"/>
      <c r="D16" s="39"/>
      <c r="E16" s="37"/>
      <c r="F16" s="37"/>
      <c r="G16" s="37"/>
      <c r="H16" s="37"/>
      <c r="I16" s="37"/>
      <c r="J16" s="37"/>
      <c r="K16" s="41"/>
      <c r="L16" s="37"/>
    </row>
    <row r="17" spans="2:12" s="30" customFormat="1" ht="19.5" hidden="1">
      <c r="B17" s="31" t="s">
        <v>2</v>
      </c>
      <c r="C17" s="42"/>
      <c r="D17" s="42"/>
      <c r="E17" s="35"/>
      <c r="F17" s="34"/>
      <c r="G17" s="173"/>
      <c r="H17" s="173"/>
      <c r="I17" s="173"/>
      <c r="J17" s="173"/>
      <c r="K17" s="36"/>
      <c r="L17" s="37"/>
    </row>
    <row r="18" spans="2:12" s="30" customFormat="1" ht="19.5">
      <c r="B18" s="31"/>
      <c r="C18" s="42"/>
      <c r="D18" s="42"/>
      <c r="E18" s="35"/>
      <c r="F18" s="34"/>
      <c r="G18" s="173"/>
      <c r="H18" s="173"/>
      <c r="I18" s="173"/>
      <c r="J18" s="173"/>
      <c r="K18" s="36"/>
      <c r="L18" s="37"/>
    </row>
    <row r="19" spans="2:12" s="30" customFormat="1" ht="20.25" thickBot="1">
      <c r="B19" s="31"/>
      <c r="C19" s="42"/>
      <c r="D19" s="42"/>
      <c r="E19" s="35"/>
      <c r="F19" s="34"/>
      <c r="G19" s="173"/>
      <c r="H19" s="173"/>
      <c r="I19" s="173"/>
      <c r="J19" s="173"/>
      <c r="K19" s="36"/>
      <c r="L19" s="37"/>
    </row>
    <row r="20" spans="2:12" s="30" customFormat="1" ht="20.25" thickTop="1">
      <c r="B20" s="31"/>
      <c r="C20" s="42"/>
      <c r="D20" s="42"/>
      <c r="E20" s="35"/>
      <c r="F20" s="179" t="s">
        <v>33</v>
      </c>
      <c r="G20" s="293" t="s">
        <v>17</v>
      </c>
      <c r="H20" s="294"/>
      <c r="I20" s="121"/>
      <c r="J20" s="180" t="s">
        <v>52</v>
      </c>
      <c r="K20" s="36"/>
      <c r="L20" s="37"/>
    </row>
    <row r="21" spans="2:12" s="30" customFormat="1" ht="19.5">
      <c r="B21" s="38"/>
      <c r="C21" s="39"/>
      <c r="D21" s="39"/>
      <c r="E21" s="37"/>
      <c r="F21" s="168"/>
      <c r="G21" s="168" t="s">
        <v>34</v>
      </c>
      <c r="H21" s="193" t="s">
        <v>35</v>
      </c>
      <c r="I21" s="161"/>
      <c r="J21" s="181"/>
      <c r="K21" s="41"/>
      <c r="L21" s="37"/>
    </row>
    <row r="22" spans="2:12" s="30" customFormat="1" ht="11.25" customHeight="1" thickBot="1">
      <c r="B22" s="38"/>
      <c r="C22" s="39"/>
      <c r="D22" s="39"/>
      <c r="E22" s="37"/>
      <c r="F22" s="170"/>
      <c r="G22" s="170"/>
      <c r="H22" s="169"/>
      <c r="I22" s="161"/>
      <c r="J22" s="182"/>
      <c r="K22" s="41"/>
      <c r="L22" s="37"/>
    </row>
    <row r="23" spans="2:12" s="201" customFormat="1" ht="11.25" customHeight="1" thickTop="1">
      <c r="B23" s="195"/>
      <c r="C23" s="196"/>
      <c r="D23" s="197"/>
      <c r="E23" s="198"/>
      <c r="F23" s="174"/>
      <c r="G23" s="174"/>
      <c r="H23" s="171"/>
      <c r="I23" s="162"/>
      <c r="J23" s="183"/>
      <c r="K23" s="199"/>
      <c r="L23" s="200"/>
    </row>
    <row r="24" spans="2:12" s="201" customFormat="1" ht="20.25" customHeight="1">
      <c r="B24" s="195"/>
      <c r="C24" s="196"/>
      <c r="D24" s="289" t="s">
        <v>61</v>
      </c>
      <c r="E24" s="200"/>
      <c r="F24" s="175">
        <v>225488.23</v>
      </c>
      <c r="G24" s="175">
        <f>+'Inv Ad  '!J19</f>
        <v>3145.03</v>
      </c>
      <c r="H24" s="163">
        <f>+'Usu '!J19+'Usu '!K20+'Usu '!K21+'Usu '!K22+'Usu '!K23+'Usu '!K24+'Usu '!L25</f>
        <v>222343.21</v>
      </c>
      <c r="I24" s="162"/>
      <c r="J24" s="184">
        <v>2696.19</v>
      </c>
      <c r="K24" s="199"/>
      <c r="L24" s="200"/>
    </row>
    <row r="25" spans="2:12" s="201" customFormat="1" ht="20.25" customHeight="1">
      <c r="B25" s="195"/>
      <c r="C25" s="196"/>
      <c r="D25" s="290"/>
      <c r="E25" s="202"/>
      <c r="F25" s="175"/>
      <c r="G25" s="175"/>
      <c r="H25" s="163"/>
      <c r="I25" s="162"/>
      <c r="J25" s="184"/>
      <c r="K25" s="199"/>
      <c r="L25" s="200"/>
    </row>
    <row r="26" spans="2:12" s="207" customFormat="1" ht="20.25" customHeight="1">
      <c r="B26" s="203"/>
      <c r="C26" s="204"/>
      <c r="D26" s="289" t="s">
        <v>62</v>
      </c>
      <c r="E26" s="205"/>
      <c r="F26" s="175">
        <v>20068.54</v>
      </c>
      <c r="G26" s="175">
        <f>+'Inv Ad  '!J21+'Inv Ad  '!J22</f>
        <v>708.2099999999999</v>
      </c>
      <c r="H26" s="163">
        <f>+'Usu '!J27+'Usu '!K28+'Usu '!K29+'Usu '!K30+'Usu '!K31+'Usu '!K32+'Usu '!K33+'Usu '!L34</f>
        <v>19360.32</v>
      </c>
      <c r="I26" s="162"/>
      <c r="J26" s="184">
        <v>2705.01</v>
      </c>
      <c r="K26" s="206"/>
      <c r="L26" s="205"/>
    </row>
    <row r="27" spans="2:12" s="207" customFormat="1" ht="20.25" customHeight="1">
      <c r="B27" s="203"/>
      <c r="C27" s="204"/>
      <c r="D27" s="289"/>
      <c r="E27" s="205"/>
      <c r="F27" s="175"/>
      <c r="G27" s="175"/>
      <c r="H27" s="164"/>
      <c r="I27" s="166"/>
      <c r="J27" s="184"/>
      <c r="K27" s="206"/>
      <c r="L27" s="205"/>
    </row>
    <row r="28" spans="2:12" s="207" customFormat="1" ht="20.25" customHeight="1">
      <c r="B28" s="203"/>
      <c r="C28" s="204"/>
      <c r="D28" s="289" t="s">
        <v>63</v>
      </c>
      <c r="E28" s="205"/>
      <c r="F28" s="175">
        <f>+G28+H28</f>
        <v>21920.280000000002</v>
      </c>
      <c r="G28" s="175">
        <f>+'Inv Ad  '!J24+'Inv Ad  '!J25</f>
        <v>879.18</v>
      </c>
      <c r="H28" s="163">
        <f>+'Usu '!J36+'Usu '!K37+'Usu '!K38+'Usu '!K39+'Usu '!L40</f>
        <v>21041.100000000002</v>
      </c>
      <c r="I28" s="162"/>
      <c r="J28" s="184">
        <v>6464.4</v>
      </c>
      <c r="K28" s="206"/>
      <c r="L28" s="205"/>
    </row>
    <row r="29" spans="2:12" s="207" customFormat="1" ht="20.25" customHeight="1">
      <c r="B29" s="203"/>
      <c r="C29" s="204"/>
      <c r="D29" s="290"/>
      <c r="E29" s="208"/>
      <c r="F29" s="175"/>
      <c r="G29" s="175"/>
      <c r="H29" s="163"/>
      <c r="I29" s="162"/>
      <c r="J29" s="184"/>
      <c r="K29" s="206"/>
      <c r="L29" s="205"/>
    </row>
    <row r="30" spans="2:12" s="207" customFormat="1" ht="20.25" customHeight="1">
      <c r="B30" s="203"/>
      <c r="C30" s="204"/>
      <c r="D30" s="289" t="s">
        <v>64</v>
      </c>
      <c r="E30" s="205"/>
      <c r="F30" s="175">
        <f>+G30+H30</f>
        <v>46928.25</v>
      </c>
      <c r="G30" s="175">
        <f>+'Inv Ad  '!J27</f>
        <v>382.43</v>
      </c>
      <c r="H30" s="163">
        <f>+'Usu '!J42+'Usu '!K43+'Usu '!K44+'Usu '!L45</f>
        <v>46545.82</v>
      </c>
      <c r="I30" s="162"/>
      <c r="J30" s="184">
        <v>7254.8</v>
      </c>
      <c r="K30" s="206"/>
      <c r="L30" s="205"/>
    </row>
    <row r="31" spans="2:12" s="201" customFormat="1" ht="20.25" customHeight="1">
      <c r="B31" s="195"/>
      <c r="C31" s="196"/>
      <c r="D31" s="290"/>
      <c r="E31" s="208"/>
      <c r="F31" s="175"/>
      <c r="G31" s="175"/>
      <c r="H31" s="163"/>
      <c r="I31" s="162"/>
      <c r="J31" s="184"/>
      <c r="K31" s="199"/>
      <c r="L31" s="200"/>
    </row>
    <row r="32" spans="2:12" s="201" customFormat="1" ht="20.25" customHeight="1">
      <c r="B32" s="195"/>
      <c r="C32" s="209"/>
      <c r="D32" s="289" t="s">
        <v>65</v>
      </c>
      <c r="E32" s="208"/>
      <c r="F32" s="175">
        <f>+G32+H32</f>
        <v>121865.59</v>
      </c>
      <c r="G32" s="175">
        <f>+'Inv Ad  '!J29</f>
        <v>70.19</v>
      </c>
      <c r="H32" s="163">
        <f>+'Usu '!J47+'Usu '!K48+'Usu '!K49+'Usu '!K50+'Usu '!K51+'Usu '!K52+'Usu '!K53+'Usu '!L54</f>
        <v>121795.4</v>
      </c>
      <c r="I32" s="162"/>
      <c r="J32" s="184">
        <v>9473.36</v>
      </c>
      <c r="K32" s="199"/>
      <c r="L32" s="200"/>
    </row>
    <row r="33" spans="2:12" s="201" customFormat="1" ht="20.25" customHeight="1">
      <c r="B33" s="195"/>
      <c r="C33" s="209"/>
      <c r="D33" s="289"/>
      <c r="E33" s="208"/>
      <c r="F33" s="175"/>
      <c r="G33" s="175"/>
      <c r="H33" s="165"/>
      <c r="I33" s="167"/>
      <c r="J33" s="184"/>
      <c r="K33" s="199"/>
      <c r="L33" s="200"/>
    </row>
    <row r="34" spans="2:12" s="201" customFormat="1" ht="20.25" customHeight="1">
      <c r="B34" s="195"/>
      <c r="C34" s="209"/>
      <c r="D34" s="289" t="s">
        <v>66</v>
      </c>
      <c r="E34" s="208"/>
      <c r="F34" s="175">
        <v>62783.4</v>
      </c>
      <c r="G34" s="175">
        <f>+'Inv Ad  '!J31</f>
        <v>252.53</v>
      </c>
      <c r="H34" s="163">
        <f>+'Usu '!J56+'Usu '!K57+'Usu '!K58+'Usu '!K59+'Usu '!K60+'Usu '!K61+'Usu '!L62</f>
        <v>62530.86</v>
      </c>
      <c r="I34" s="167"/>
      <c r="J34" s="184">
        <v>9429.77</v>
      </c>
      <c r="K34" s="199"/>
      <c r="L34" s="200"/>
    </row>
    <row r="35" spans="2:12" s="201" customFormat="1" ht="11.25" customHeight="1" thickBot="1">
      <c r="B35" s="195"/>
      <c r="C35" s="209"/>
      <c r="D35" s="210"/>
      <c r="E35" s="211"/>
      <c r="F35" s="176"/>
      <c r="G35" s="176"/>
      <c r="H35" s="172"/>
      <c r="I35" s="162"/>
      <c r="J35" s="185"/>
      <c r="K35" s="199"/>
      <c r="L35" s="200"/>
    </row>
    <row r="36" spans="2:12" s="30" customFormat="1" ht="20.25" thickBot="1" thickTop="1">
      <c r="B36" s="38"/>
      <c r="C36" s="39"/>
      <c r="D36" s="57"/>
      <c r="E36" s="37"/>
      <c r="F36" s="57"/>
      <c r="G36" s="37"/>
      <c r="H36" s="37"/>
      <c r="I36" s="37"/>
      <c r="J36" s="56"/>
      <c r="K36" s="41"/>
      <c r="L36" s="37"/>
    </row>
    <row r="37" spans="2:11" ht="20.25" thickBot="1" thickTop="1">
      <c r="B37" s="47"/>
      <c r="C37" s="21"/>
      <c r="D37" s="295" t="s">
        <v>3</v>
      </c>
      <c r="E37" s="296"/>
      <c r="F37" s="191">
        <f>SUM(F23:F35)</f>
        <v>499054.29000000004</v>
      </c>
      <c r="G37" s="191">
        <f>SUM(G23:G35)</f>
        <v>5437.57</v>
      </c>
      <c r="H37" s="192">
        <f>SUM(H23:H35)</f>
        <v>493616.70999999996</v>
      </c>
      <c r="I37" s="175"/>
      <c r="J37" s="192">
        <f>SUM(J23:J35)</f>
        <v>38023.53</v>
      </c>
      <c r="K37" s="49"/>
    </row>
    <row r="38" spans="2:11" ht="14.25" thickBot="1" thickTop="1">
      <c r="B38" s="188"/>
      <c r="C38" s="189"/>
      <c r="D38" s="189"/>
      <c r="E38" s="189"/>
      <c r="F38" s="189"/>
      <c r="G38" s="189"/>
      <c r="H38" s="189"/>
      <c r="I38" s="189"/>
      <c r="J38" s="189"/>
      <c r="K38" s="190"/>
    </row>
    <row r="39" ht="13.5" thickTop="1"/>
    <row r="40" ht="12.75">
      <c r="F40" s="194"/>
    </row>
  </sheetData>
  <sheetProtection/>
  <mergeCells count="2">
    <mergeCell ref="G20:H20"/>
    <mergeCell ref="D37:E37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2"/>
  <headerFooter alignWithMargins="0">
    <oddFooter>&amp;L&amp;"Times New Roman,Cursiva"&amp;7&amp;Z&amp;F&amp;P&amp;N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50" zoomScaleNormal="50" zoomScalePageLayoutView="0" workbookViewId="0" topLeftCell="A1">
      <selection activeCell="J34" sqref="J34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5.57421875" style="6" customWidth="1"/>
    <col min="7" max="7" width="23.00390625" style="6" bestFit="1" customWidth="1"/>
    <col min="8" max="8" width="39.00390625" style="6" customWidth="1"/>
    <col min="9" max="9" width="24.421875" style="6" customWidth="1"/>
    <col min="10" max="10" width="27.00390625" style="6" customWidth="1"/>
    <col min="11" max="11" width="10.421875" style="6" customWidth="1"/>
    <col min="12" max="12" width="14.28125" style="6" customWidth="1"/>
    <col min="13" max="13" width="15.7109375" style="6" customWidth="1"/>
    <col min="14" max="14" width="17.57421875" style="6" bestFit="1" customWidth="1"/>
    <col min="15" max="16384" width="11.421875" style="6" customWidth="1"/>
  </cols>
  <sheetData>
    <row r="1" spans="2:13" s="1" customFormat="1" ht="26.25">
      <c r="B1" s="2"/>
      <c r="M1" s="3"/>
    </row>
    <row r="2" spans="2:12" s="1" customFormat="1" ht="33.75" customHeight="1">
      <c r="B2" s="122" t="str">
        <f>'Enero 2016'!B2</f>
        <v>ANEXO XIII al Memorándum D.T.E.E.  N°  279 /2017.- 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26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4"/>
    </row>
    <row r="7" spans="2:13" s="15" customFormat="1" ht="25.5">
      <c r="B7" s="124" t="s">
        <v>36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5.5">
      <c r="B9" s="124" t="s">
        <v>21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2:13" ht="26.25" customHeight="1">
      <c r="B11" s="124" t="s">
        <v>37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2:13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1"/>
    </row>
    <row r="13" spans="4:13" s="23" customFormat="1" ht="16.5" thickBot="1">
      <c r="D13" s="24"/>
      <c r="E13" s="24"/>
      <c r="F13" s="24"/>
      <c r="J13" s="25"/>
      <c r="K13" s="25"/>
      <c r="L13" s="25"/>
      <c r="M13" s="25"/>
    </row>
    <row r="14" spans="2:13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28"/>
      <c r="L14" s="29"/>
      <c r="M14" s="25"/>
    </row>
    <row r="15" spans="2:13" s="30" customFormat="1" ht="27">
      <c r="B15" s="125" t="str">
        <f>'Enero 2016'!B15</f>
        <v>Enero a Junio de 2016</v>
      </c>
      <c r="C15" s="32"/>
      <c r="D15" s="33"/>
      <c r="E15" s="34"/>
      <c r="F15" s="34"/>
      <c r="G15" s="34"/>
      <c r="H15" s="34"/>
      <c r="I15" s="34"/>
      <c r="J15" s="35"/>
      <c r="K15" s="35"/>
      <c r="L15" s="36"/>
      <c r="M15" s="37"/>
    </row>
    <row r="16" spans="2:13" s="30" customFormat="1" ht="19.5" hidden="1">
      <c r="B16" s="38"/>
      <c r="C16" s="39"/>
      <c r="D16" s="39"/>
      <c r="E16" s="37"/>
      <c r="F16" s="37"/>
      <c r="G16" s="40"/>
      <c r="H16" s="40"/>
      <c r="I16" s="40"/>
      <c r="J16" s="37"/>
      <c r="K16" s="37"/>
      <c r="L16" s="41"/>
      <c r="M16" s="37"/>
    </row>
    <row r="17" spans="2:13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35"/>
      <c r="J17" s="43"/>
      <c r="K17" s="43"/>
      <c r="L17" s="36"/>
      <c r="M17" s="37"/>
    </row>
    <row r="18" spans="2:13" s="30" customFormat="1" ht="19.5">
      <c r="B18" s="38"/>
      <c r="C18" s="39"/>
      <c r="D18" s="39"/>
      <c r="E18" s="37"/>
      <c r="F18" s="40"/>
      <c r="G18" s="40"/>
      <c r="H18" s="37"/>
      <c r="I18" s="37"/>
      <c r="J18" s="7"/>
      <c r="K18" s="7"/>
      <c r="L18" s="41"/>
      <c r="M18" s="37"/>
    </row>
    <row r="19" spans="2:13" s="30" customFormat="1" ht="25.5">
      <c r="B19" s="38"/>
      <c r="C19" s="44"/>
      <c r="D19" s="291" t="s">
        <v>61</v>
      </c>
      <c r="E19" s="37"/>
      <c r="F19" s="126" t="s">
        <v>38</v>
      </c>
      <c r="G19" s="126" t="s">
        <v>42</v>
      </c>
      <c r="H19" s="126" t="s">
        <v>39</v>
      </c>
      <c r="I19" s="57"/>
      <c r="J19" s="127">
        <v>3145.03</v>
      </c>
      <c r="K19" s="56"/>
      <c r="L19" s="41"/>
      <c r="M19" s="37"/>
    </row>
    <row r="20" spans="2:13" s="30" customFormat="1" ht="25.5">
      <c r="B20" s="38"/>
      <c r="C20" s="44"/>
      <c r="E20" s="45"/>
      <c r="F20" s="57"/>
      <c r="G20" s="40"/>
      <c r="H20" s="126"/>
      <c r="J20" s="127"/>
      <c r="K20" s="56"/>
      <c r="L20" s="41"/>
      <c r="M20" s="37"/>
    </row>
    <row r="21" spans="2:13" ht="25.5">
      <c r="B21" s="47"/>
      <c r="C21" s="48"/>
      <c r="D21" s="291" t="s">
        <v>62</v>
      </c>
      <c r="E21" s="21"/>
      <c r="F21" s="126" t="s">
        <v>38</v>
      </c>
      <c r="G21" s="126" t="s">
        <v>47</v>
      </c>
      <c r="H21" s="126" t="s">
        <v>39</v>
      </c>
      <c r="I21" s="57"/>
      <c r="J21" s="127">
        <v>617.16</v>
      </c>
      <c r="K21" s="56"/>
      <c r="L21" s="49"/>
      <c r="M21" s="21"/>
    </row>
    <row r="22" spans="2:13" ht="25.5">
      <c r="B22" s="47"/>
      <c r="C22" s="48"/>
      <c r="D22" s="292"/>
      <c r="E22" s="21"/>
      <c r="F22" s="126"/>
      <c r="G22" s="126"/>
      <c r="H22" s="126" t="s">
        <v>40</v>
      </c>
      <c r="I22" s="57"/>
      <c r="J22" s="127">
        <v>91.05</v>
      </c>
      <c r="K22" s="56"/>
      <c r="L22" s="49"/>
      <c r="M22" s="21"/>
    </row>
    <row r="23" spans="2:13" s="30" customFormat="1" ht="25.5">
      <c r="B23" s="38"/>
      <c r="C23" s="44"/>
      <c r="D23" s="291"/>
      <c r="E23" s="37"/>
      <c r="F23" s="57"/>
      <c r="G23" s="40"/>
      <c r="H23" s="126"/>
      <c r="I23" s="40"/>
      <c r="J23" s="127"/>
      <c r="K23" s="56"/>
      <c r="L23" s="41"/>
      <c r="M23" s="37"/>
    </row>
    <row r="24" spans="2:13" ht="25.5">
      <c r="B24" s="47"/>
      <c r="C24" s="48"/>
      <c r="D24" s="291" t="s">
        <v>63</v>
      </c>
      <c r="E24" s="21"/>
      <c r="F24" s="126" t="s">
        <v>38</v>
      </c>
      <c r="G24" s="126" t="s">
        <v>48</v>
      </c>
      <c r="H24" s="126" t="s">
        <v>39</v>
      </c>
      <c r="I24" s="57"/>
      <c r="J24" s="127">
        <v>709.17</v>
      </c>
      <c r="K24" s="56"/>
      <c r="L24" s="49"/>
      <c r="M24" s="21"/>
    </row>
    <row r="25" spans="2:13" ht="25.5">
      <c r="B25" s="47"/>
      <c r="C25" s="48"/>
      <c r="D25" s="291"/>
      <c r="E25" s="21"/>
      <c r="F25" s="126"/>
      <c r="G25" s="126"/>
      <c r="H25" s="126" t="s">
        <v>40</v>
      </c>
      <c r="I25" s="57"/>
      <c r="J25" s="127">
        <v>170.01</v>
      </c>
      <c r="K25" s="56"/>
      <c r="L25" s="49"/>
      <c r="M25" s="21"/>
    </row>
    <row r="26" spans="2:13" ht="25.5">
      <c r="B26" s="47"/>
      <c r="C26" s="48"/>
      <c r="D26" s="291"/>
      <c r="E26" s="50"/>
      <c r="F26" s="57"/>
      <c r="G26" s="128"/>
      <c r="H26" s="126"/>
      <c r="I26" s="128"/>
      <c r="J26" s="127"/>
      <c r="L26" s="49"/>
      <c r="M26" s="21"/>
    </row>
    <row r="27" spans="2:13" ht="25.5">
      <c r="B27" s="47"/>
      <c r="C27" s="48"/>
      <c r="D27" s="291" t="s">
        <v>64</v>
      </c>
      <c r="E27" s="21"/>
      <c r="F27" s="126" t="s">
        <v>38</v>
      </c>
      <c r="G27" s="126" t="s">
        <v>49</v>
      </c>
      <c r="H27" s="126" t="s">
        <v>39</v>
      </c>
      <c r="I27" s="57"/>
      <c r="J27" s="129">
        <v>382.43</v>
      </c>
      <c r="K27" s="56"/>
      <c r="L27" s="49"/>
      <c r="M27" s="21"/>
    </row>
    <row r="28" spans="2:13" s="30" customFormat="1" ht="25.5">
      <c r="B28" s="38"/>
      <c r="C28" s="44"/>
      <c r="E28" s="50"/>
      <c r="F28" s="57"/>
      <c r="G28" s="40"/>
      <c r="H28" s="126"/>
      <c r="I28" s="57"/>
      <c r="J28" s="129"/>
      <c r="K28" s="56"/>
      <c r="L28" s="41"/>
      <c r="M28" s="37"/>
    </row>
    <row r="29" spans="2:13" s="30" customFormat="1" ht="25.5">
      <c r="B29" s="38"/>
      <c r="C29" s="39"/>
      <c r="D29" s="291" t="s">
        <v>65</v>
      </c>
      <c r="E29" s="50"/>
      <c r="F29" s="126" t="s">
        <v>38</v>
      </c>
      <c r="G29" s="126" t="s">
        <v>50</v>
      </c>
      <c r="H29" s="126" t="s">
        <v>39</v>
      </c>
      <c r="I29" s="57"/>
      <c r="J29" s="129">
        <v>70.19</v>
      </c>
      <c r="K29" s="46"/>
      <c r="L29" s="41"/>
      <c r="M29" s="37"/>
    </row>
    <row r="30" spans="2:13" s="30" customFormat="1" ht="25.5">
      <c r="B30" s="38"/>
      <c r="C30" s="39"/>
      <c r="D30" s="291"/>
      <c r="E30" s="37"/>
      <c r="F30" s="57"/>
      <c r="G30" s="40"/>
      <c r="H30" s="126"/>
      <c r="I30" s="40"/>
      <c r="J30" s="129"/>
      <c r="K30" s="130"/>
      <c r="L30" s="41"/>
      <c r="M30" s="37"/>
    </row>
    <row r="31" spans="2:13" s="30" customFormat="1" ht="25.5">
      <c r="B31" s="38"/>
      <c r="C31" s="39"/>
      <c r="D31" s="291" t="s">
        <v>66</v>
      </c>
      <c r="E31" s="37"/>
      <c r="F31" s="126" t="s">
        <v>38</v>
      </c>
      <c r="G31" s="126" t="s">
        <v>51</v>
      </c>
      <c r="H31" s="126" t="s">
        <v>39</v>
      </c>
      <c r="I31" s="57"/>
      <c r="J31" s="129">
        <v>252.53</v>
      </c>
      <c r="K31" s="46"/>
      <c r="L31" s="41"/>
      <c r="M31" s="37"/>
    </row>
    <row r="32" spans="2:13" s="30" customFormat="1" ht="18.75">
      <c r="B32" s="38"/>
      <c r="C32" s="39"/>
      <c r="D32" s="57"/>
      <c r="E32" s="37"/>
      <c r="F32" s="57"/>
      <c r="G32" s="57"/>
      <c r="K32" s="46"/>
      <c r="L32" s="41"/>
      <c r="M32" s="37"/>
    </row>
    <row r="33" spans="2:13" s="30" customFormat="1" ht="20.25" thickBot="1">
      <c r="B33" s="38"/>
      <c r="C33" s="39"/>
      <c r="D33" s="45"/>
      <c r="E33" s="37"/>
      <c r="F33" s="37"/>
      <c r="G33" s="40"/>
      <c r="H33" s="40"/>
      <c r="I33" s="40"/>
      <c r="J33" s="37"/>
      <c r="K33" s="37"/>
      <c r="L33" s="41"/>
      <c r="M33" s="37"/>
    </row>
    <row r="34" spans="2:14" s="30" customFormat="1" ht="27.75" customHeight="1" thickBot="1" thickTop="1">
      <c r="B34" s="38"/>
      <c r="C34" s="44"/>
      <c r="D34" s="44"/>
      <c r="E34" s="7"/>
      <c r="F34" s="297" t="s">
        <v>3</v>
      </c>
      <c r="G34" s="298"/>
      <c r="H34" s="298"/>
      <c r="I34" s="299"/>
      <c r="J34" s="131">
        <f>SUM(J19:J31)</f>
        <v>5437.57</v>
      </c>
      <c r="K34" s="178"/>
      <c r="L34" s="41"/>
      <c r="M34" s="37"/>
      <c r="N34" s="58"/>
    </row>
    <row r="35" spans="2:13" s="30" customFormat="1" ht="9" customHeight="1" thickTop="1">
      <c r="B35" s="38"/>
      <c r="C35" s="44"/>
      <c r="D35" s="44"/>
      <c r="E35" s="7"/>
      <c r="F35" s="51"/>
      <c r="G35" s="134"/>
      <c r="H35" s="7"/>
      <c r="I35" s="7"/>
      <c r="L35" s="41"/>
      <c r="M35" s="37"/>
    </row>
    <row r="36" spans="2:13" s="30" customFormat="1" ht="18.75">
      <c r="B36" s="38"/>
      <c r="C36" s="52"/>
      <c r="D36" s="44"/>
      <c r="E36" s="7"/>
      <c r="F36" s="51"/>
      <c r="G36" s="134"/>
      <c r="H36" s="7"/>
      <c r="I36" s="7"/>
      <c r="L36" s="41"/>
      <c r="M36" s="37"/>
    </row>
    <row r="37" spans="2:13" s="23" customFormat="1" ht="9" customHeight="1" thickBo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25"/>
    </row>
    <row r="38" ht="13.5" thickTop="1"/>
    <row r="49" ht="18.75">
      <c r="J49" s="58"/>
    </row>
  </sheetData>
  <sheetProtection/>
  <mergeCells count="1">
    <mergeCell ref="F34:I3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headerFooter alignWithMargins="0">
    <oddFooter>&amp;L&amp;"Times New Roman,Cursiva"&amp;7&amp;Z&amp;F&amp;P&amp;N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50" zoomScaleNormal="50" zoomScalePageLayoutView="0" workbookViewId="0" topLeftCell="A1">
      <selection activeCell="B9" sqref="B9:M9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23.28125" style="6" customWidth="1"/>
    <col min="6" max="6" width="5.421875" style="6" customWidth="1"/>
    <col min="7" max="7" width="23.00390625" style="6" bestFit="1" customWidth="1"/>
    <col min="8" max="8" width="63.57421875" style="6" customWidth="1"/>
    <col min="9" max="10" width="50.7109375" style="6" customWidth="1"/>
    <col min="11" max="11" width="31.140625" style="136" customWidth="1"/>
    <col min="12" max="12" width="31.140625" style="6" customWidth="1"/>
    <col min="13" max="13" width="14.28125" style="6" customWidth="1"/>
    <col min="14" max="14" width="15.7109375" style="6" customWidth="1"/>
    <col min="15" max="15" width="17.57421875" style="6" bestFit="1" customWidth="1"/>
    <col min="16" max="16" width="11.421875" style="6" customWidth="1"/>
    <col min="17" max="17" width="15.28125" style="6" bestFit="1" customWidth="1"/>
    <col min="18" max="16384" width="11.421875" style="6" customWidth="1"/>
  </cols>
  <sheetData>
    <row r="1" spans="2:14" s="1" customFormat="1" ht="26.25">
      <c r="B1" s="2"/>
      <c r="K1" s="135"/>
      <c r="N1" s="3"/>
    </row>
    <row r="2" spans="2:13" s="1" customFormat="1" ht="33.75" customHeight="1">
      <c r="B2" s="307" t="str">
        <f>'Enero 2016'!B2</f>
        <v>ANEXO XIII al Memorándum D.T.E.E.  N°  279 /2017.- 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3:13" ht="12.75">
      <c r="C3" s="7"/>
      <c r="D3" s="8"/>
      <c r="E3" s="8"/>
      <c r="F3" s="8"/>
      <c r="G3" s="8"/>
      <c r="H3" s="8"/>
      <c r="I3" s="8"/>
      <c r="J3" s="8"/>
      <c r="L3" s="8"/>
      <c r="M3" s="8"/>
    </row>
    <row r="4" spans="1:14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37"/>
      <c r="L4" s="12"/>
      <c r="M4" s="12"/>
      <c r="N4" s="12"/>
    </row>
    <row r="5" spans="1:14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37"/>
      <c r="L5" s="12"/>
      <c r="M5" s="12"/>
      <c r="N5" s="12"/>
    </row>
    <row r="6" spans="2:14" s="1" customFormat="1" ht="26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4"/>
    </row>
    <row r="7" spans="2:14" s="15" customFormat="1" ht="21" customHeight="1">
      <c r="B7" s="306" t="s">
        <v>36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20"/>
    </row>
    <row r="8" spans="12:14" ht="12.75">
      <c r="L8" s="21"/>
      <c r="M8" s="21"/>
      <c r="N8" s="21"/>
    </row>
    <row r="9" spans="2:14" s="15" customFormat="1" ht="21" customHeight="1">
      <c r="B9" s="306" t="s">
        <v>21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20"/>
    </row>
    <row r="10" spans="4:14" ht="12.75">
      <c r="D10" s="22"/>
      <c r="E10" s="22"/>
      <c r="F10" s="22"/>
      <c r="L10" s="21"/>
      <c r="M10" s="21"/>
      <c r="N10" s="21"/>
    </row>
    <row r="11" spans="2:14" ht="26.25" customHeight="1">
      <c r="B11" s="306" t="s">
        <v>41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21"/>
    </row>
    <row r="12" spans="2:14" ht="15.75" customHeight="1">
      <c r="B12" s="16"/>
      <c r="C12" s="16"/>
      <c r="D12" s="16"/>
      <c r="E12" s="16"/>
      <c r="F12" s="16"/>
      <c r="G12" s="16"/>
      <c r="H12" s="16"/>
      <c r="I12" s="16"/>
      <c r="J12" s="16"/>
      <c r="K12" s="138"/>
      <c r="L12" s="16"/>
      <c r="M12" s="16"/>
      <c r="N12" s="21"/>
    </row>
    <row r="13" spans="4:14" s="23" customFormat="1" ht="16.5" thickBot="1">
      <c r="D13" s="24"/>
      <c r="E13" s="24"/>
      <c r="F13" s="24"/>
      <c r="K13" s="139"/>
      <c r="L13" s="25"/>
      <c r="M13" s="25"/>
      <c r="N13" s="25"/>
    </row>
    <row r="14" spans="2:14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8"/>
      <c r="K14" s="140"/>
      <c r="L14" s="28"/>
      <c r="M14" s="29"/>
      <c r="N14" s="25"/>
    </row>
    <row r="15" spans="2:14" s="30" customFormat="1" ht="27">
      <c r="B15" s="303" t="str">
        <f>'Enero 2016'!B15</f>
        <v>Enero a Junio de 2016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5"/>
      <c r="N15" s="37"/>
    </row>
    <row r="16" spans="2:14" s="30" customFormat="1" ht="26.25" hidden="1">
      <c r="B16" s="141"/>
      <c r="C16" s="142"/>
      <c r="D16" s="142"/>
      <c r="E16" s="14"/>
      <c r="F16" s="14"/>
      <c r="G16" s="143"/>
      <c r="H16" s="143"/>
      <c r="I16" s="143"/>
      <c r="J16" s="143"/>
      <c r="K16" s="144"/>
      <c r="L16" s="14"/>
      <c r="M16" s="145"/>
      <c r="N16" s="37"/>
    </row>
    <row r="17" spans="2:14" s="30" customFormat="1" ht="26.25" hidden="1">
      <c r="B17" s="146" t="s">
        <v>2</v>
      </c>
      <c r="C17" s="147"/>
      <c r="D17" s="147"/>
      <c r="E17" s="148"/>
      <c r="F17" s="149"/>
      <c r="G17" s="149"/>
      <c r="H17" s="148"/>
      <c r="I17" s="148"/>
      <c r="J17" s="148"/>
      <c r="K17" s="150"/>
      <c r="L17" s="4"/>
      <c r="M17" s="151"/>
      <c r="N17" s="37"/>
    </row>
    <row r="18" spans="2:14" s="30" customFormat="1" ht="26.25">
      <c r="B18" s="141"/>
      <c r="C18" s="142"/>
      <c r="D18" s="142"/>
      <c r="E18" s="14"/>
      <c r="F18" s="143"/>
      <c r="G18" s="143"/>
      <c r="H18" s="14"/>
      <c r="I18" s="14"/>
      <c r="J18" s="14"/>
      <c r="K18" s="150"/>
      <c r="L18" s="152"/>
      <c r="M18" s="145"/>
      <c r="N18" s="37"/>
    </row>
    <row r="19" spans="2:14" s="30" customFormat="1" ht="26.25">
      <c r="B19" s="141"/>
      <c r="C19" s="153"/>
      <c r="D19" s="291" t="s">
        <v>61</v>
      </c>
      <c r="E19" s="14"/>
      <c r="F19" s="126"/>
      <c r="G19" s="126" t="s">
        <v>42</v>
      </c>
      <c r="H19" s="126" t="s">
        <v>53</v>
      </c>
      <c r="I19" s="126"/>
      <c r="J19" s="127">
        <v>191539.56</v>
      </c>
      <c r="K19" s="127"/>
      <c r="L19" s="127"/>
      <c r="M19" s="145"/>
      <c r="N19" s="37"/>
    </row>
    <row r="20" spans="2:14" s="30" customFormat="1" ht="26.25">
      <c r="B20" s="141"/>
      <c r="C20" s="153"/>
      <c r="D20" s="291"/>
      <c r="E20" s="14"/>
      <c r="F20" s="126"/>
      <c r="G20" s="126"/>
      <c r="H20" s="291" t="s">
        <v>72</v>
      </c>
      <c r="I20" s="126"/>
      <c r="J20" s="126"/>
      <c r="K20" s="127">
        <v>4454.65</v>
      </c>
      <c r="L20" s="127"/>
      <c r="M20" s="145"/>
      <c r="N20" s="37"/>
    </row>
    <row r="21" spans="2:14" s="30" customFormat="1" ht="26.25">
      <c r="B21" s="141"/>
      <c r="C21" s="153"/>
      <c r="D21" s="291"/>
      <c r="E21" s="14"/>
      <c r="F21" s="126"/>
      <c r="G21" s="126"/>
      <c r="H21" s="291" t="s">
        <v>73</v>
      </c>
      <c r="I21" s="126"/>
      <c r="J21" s="126"/>
      <c r="K21" s="127">
        <v>23024.73</v>
      </c>
      <c r="L21" s="127"/>
      <c r="M21" s="145"/>
      <c r="N21" s="37"/>
    </row>
    <row r="22" spans="2:14" s="30" customFormat="1" ht="26.25">
      <c r="B22" s="141"/>
      <c r="C22" s="153"/>
      <c r="D22" s="291"/>
      <c r="E22" s="14"/>
      <c r="F22" s="126"/>
      <c r="G22" s="126"/>
      <c r="H22" s="126" t="s">
        <v>58</v>
      </c>
      <c r="I22" s="126"/>
      <c r="J22" s="126"/>
      <c r="K22" s="127">
        <v>239.69</v>
      </c>
      <c r="L22" s="127"/>
      <c r="M22" s="145"/>
      <c r="N22" s="37"/>
    </row>
    <row r="23" spans="2:14" s="30" customFormat="1" ht="26.25">
      <c r="B23" s="141"/>
      <c r="C23" s="153"/>
      <c r="D23" s="291"/>
      <c r="E23" s="14"/>
      <c r="F23" s="126"/>
      <c r="G23" s="126"/>
      <c r="H23" s="291" t="s">
        <v>74</v>
      </c>
      <c r="I23" s="126"/>
      <c r="J23" s="126"/>
      <c r="K23" s="127">
        <v>127.94</v>
      </c>
      <c r="L23" s="127"/>
      <c r="M23" s="145"/>
      <c r="N23" s="37"/>
    </row>
    <row r="24" spans="2:14" s="30" customFormat="1" ht="26.25">
      <c r="B24" s="141"/>
      <c r="C24" s="153"/>
      <c r="D24" s="291"/>
      <c r="E24" s="14"/>
      <c r="F24" s="126"/>
      <c r="G24" s="126"/>
      <c r="H24" s="291" t="s">
        <v>45</v>
      </c>
      <c r="I24" s="126"/>
      <c r="J24" s="126"/>
      <c r="K24" s="127">
        <v>42.86</v>
      </c>
      <c r="L24" s="127"/>
      <c r="M24" s="145"/>
      <c r="N24" s="37"/>
    </row>
    <row r="25" spans="2:14" s="30" customFormat="1" ht="26.25">
      <c r="B25" s="141"/>
      <c r="C25" s="153"/>
      <c r="D25" s="291"/>
      <c r="E25" s="14"/>
      <c r="F25" s="1"/>
      <c r="G25" s="126"/>
      <c r="H25" s="126"/>
      <c r="I25" s="154" t="s">
        <v>46</v>
      </c>
      <c r="J25" s="154"/>
      <c r="K25" s="127"/>
      <c r="L25" s="127">
        <f>1207.97+1569.24+95.88+40.69</f>
        <v>2913.78</v>
      </c>
      <c r="M25" s="145"/>
      <c r="N25" s="37"/>
    </row>
    <row r="26" spans="2:14" s="30" customFormat="1" ht="26.25">
      <c r="B26" s="141"/>
      <c r="C26" s="153"/>
      <c r="D26" s="291"/>
      <c r="E26" s="155"/>
      <c r="F26" s="126"/>
      <c r="G26" s="143"/>
      <c r="H26" s="1"/>
      <c r="I26" s="135"/>
      <c r="J26" s="135"/>
      <c r="K26" s="127"/>
      <c r="L26" s="127"/>
      <c r="M26" s="145"/>
      <c r="N26" s="37"/>
    </row>
    <row r="27" spans="2:14" s="30" customFormat="1" ht="26.25">
      <c r="B27" s="141"/>
      <c r="C27" s="153"/>
      <c r="D27" s="291" t="s">
        <v>62</v>
      </c>
      <c r="E27" s="155"/>
      <c r="F27" s="126"/>
      <c r="G27" s="126" t="s">
        <v>47</v>
      </c>
      <c r="H27" s="126" t="s">
        <v>53</v>
      </c>
      <c r="I27" s="135"/>
      <c r="J27" s="127">
        <v>2914.52</v>
      </c>
      <c r="K27" s="127"/>
      <c r="L27" s="127"/>
      <c r="M27" s="145"/>
      <c r="N27" s="37"/>
    </row>
    <row r="28" spans="2:14" s="30" customFormat="1" ht="26.25">
      <c r="B28" s="141"/>
      <c r="C28" s="142"/>
      <c r="D28" s="291"/>
      <c r="E28" s="156"/>
      <c r="F28" s="126"/>
      <c r="G28" s="126"/>
      <c r="H28" s="126" t="s">
        <v>43</v>
      </c>
      <c r="I28" s="154"/>
      <c r="J28" s="154"/>
      <c r="K28" s="127">
        <v>5284.37</v>
      </c>
      <c r="L28" s="127"/>
      <c r="M28" s="145"/>
      <c r="N28" s="37"/>
    </row>
    <row r="29" spans="2:14" s="30" customFormat="1" ht="26.25">
      <c r="B29" s="141"/>
      <c r="C29" s="153"/>
      <c r="D29" s="291"/>
      <c r="E29" s="156"/>
      <c r="F29" s="126"/>
      <c r="G29" s="143"/>
      <c r="H29" s="291" t="s">
        <v>75</v>
      </c>
      <c r="I29" s="154"/>
      <c r="J29" s="154"/>
      <c r="K29" s="127">
        <v>3667.36</v>
      </c>
      <c r="L29" s="127"/>
      <c r="M29" s="145"/>
      <c r="N29" s="37"/>
    </row>
    <row r="30" spans="2:14" s="30" customFormat="1" ht="26.25">
      <c r="B30" s="141"/>
      <c r="C30" s="153"/>
      <c r="D30" s="291"/>
      <c r="E30" s="156"/>
      <c r="F30" s="126"/>
      <c r="G30" s="143"/>
      <c r="H30" s="291" t="s">
        <v>44</v>
      </c>
      <c r="I30" s="154"/>
      <c r="J30" s="154"/>
      <c r="K30" s="127">
        <v>148.93</v>
      </c>
      <c r="L30" s="127"/>
      <c r="M30" s="145"/>
      <c r="N30" s="37"/>
    </row>
    <row r="31" spans="2:14" s="30" customFormat="1" ht="26.25">
      <c r="B31" s="141"/>
      <c r="C31" s="153"/>
      <c r="E31" s="14"/>
      <c r="F31" s="126"/>
      <c r="G31" s="126"/>
      <c r="H31" s="291" t="s">
        <v>76</v>
      </c>
      <c r="I31" s="135"/>
      <c r="J31" s="135"/>
      <c r="K31" s="127">
        <v>936.04</v>
      </c>
      <c r="L31" s="127"/>
      <c r="M31" s="145"/>
      <c r="N31" s="37"/>
    </row>
    <row r="32" spans="2:14" s="30" customFormat="1" ht="26.25">
      <c r="B32" s="141"/>
      <c r="C32" s="153"/>
      <c r="E32" s="14"/>
      <c r="F32" s="126"/>
      <c r="G32" s="126"/>
      <c r="H32" s="291" t="s">
        <v>45</v>
      </c>
      <c r="I32" s="135"/>
      <c r="J32" s="135"/>
      <c r="K32" s="127">
        <v>165.44</v>
      </c>
      <c r="L32" s="127"/>
      <c r="M32" s="145"/>
      <c r="N32" s="37"/>
    </row>
    <row r="33" spans="2:14" s="30" customFormat="1" ht="26.25">
      <c r="B33" s="141"/>
      <c r="C33" s="153"/>
      <c r="E33" s="14"/>
      <c r="F33" s="126"/>
      <c r="G33" s="126"/>
      <c r="H33" s="291" t="s">
        <v>77</v>
      </c>
      <c r="I33" s="135"/>
      <c r="J33" s="135"/>
      <c r="K33" s="127">
        <v>229.31</v>
      </c>
      <c r="L33" s="127"/>
      <c r="M33" s="145"/>
      <c r="N33" s="37"/>
    </row>
    <row r="34" spans="2:14" s="30" customFormat="1" ht="26.25">
      <c r="B34" s="141"/>
      <c r="C34" s="153"/>
      <c r="D34" s="291"/>
      <c r="E34" s="14"/>
      <c r="F34" s="1"/>
      <c r="G34" s="143"/>
      <c r="H34" s="143"/>
      <c r="I34" s="154" t="s">
        <v>46</v>
      </c>
      <c r="J34" s="154"/>
      <c r="K34" s="127"/>
      <c r="L34" s="127">
        <f>1490.87+4523.48</f>
        <v>6014.349999999999</v>
      </c>
      <c r="M34" s="145"/>
      <c r="N34" s="37"/>
    </row>
    <row r="35" spans="2:14" s="30" customFormat="1" ht="26.25">
      <c r="B35" s="141"/>
      <c r="C35" s="153"/>
      <c r="D35" s="291"/>
      <c r="E35" s="14"/>
      <c r="F35" s="126"/>
      <c r="G35" s="143"/>
      <c r="H35" s="143"/>
      <c r="I35" s="144"/>
      <c r="J35" s="144"/>
      <c r="K35" s="127"/>
      <c r="L35" s="127"/>
      <c r="M35" s="145"/>
      <c r="N35" s="37"/>
    </row>
    <row r="36" spans="2:14" ht="26.25">
      <c r="B36" s="141"/>
      <c r="C36" s="153"/>
      <c r="D36" s="291" t="s">
        <v>63</v>
      </c>
      <c r="E36" s="14"/>
      <c r="F36" s="126"/>
      <c r="G36" s="126" t="s">
        <v>48</v>
      </c>
      <c r="H36" s="126" t="s">
        <v>53</v>
      </c>
      <c r="I36" s="154"/>
      <c r="J36" s="127">
        <v>19382.58</v>
      </c>
      <c r="K36" s="127"/>
      <c r="L36" s="127"/>
      <c r="M36" s="145"/>
      <c r="N36" s="21"/>
    </row>
    <row r="37" spans="2:14" s="30" customFormat="1" ht="26.25">
      <c r="B37" s="141"/>
      <c r="C37" s="153"/>
      <c r="D37" s="291"/>
      <c r="E37" s="14"/>
      <c r="F37" s="126"/>
      <c r="G37" s="126"/>
      <c r="H37" s="126" t="s">
        <v>55</v>
      </c>
      <c r="I37" s="135"/>
      <c r="J37" s="135"/>
      <c r="K37" s="127">
        <v>1096.84</v>
      </c>
      <c r="L37" s="127"/>
      <c r="M37" s="145"/>
      <c r="N37" s="37"/>
    </row>
    <row r="38" spans="2:14" ht="26.25">
      <c r="B38" s="141"/>
      <c r="C38" s="153"/>
      <c r="D38" s="291"/>
      <c r="E38" s="14"/>
      <c r="F38" s="126"/>
      <c r="G38" s="126"/>
      <c r="H38" s="126" t="s">
        <v>44</v>
      </c>
      <c r="I38" s="154"/>
      <c r="J38" s="154"/>
      <c r="K38" s="127">
        <v>200.03</v>
      </c>
      <c r="L38" s="127"/>
      <c r="M38" s="145"/>
      <c r="N38" s="21"/>
    </row>
    <row r="39" spans="2:14" ht="26.25">
      <c r="B39" s="141"/>
      <c r="C39" s="153"/>
      <c r="D39" s="291"/>
      <c r="E39" s="14"/>
      <c r="F39" s="126"/>
      <c r="G39" s="126"/>
      <c r="H39" s="291" t="s">
        <v>45</v>
      </c>
      <c r="I39" s="154"/>
      <c r="J39" s="154"/>
      <c r="K39" s="127">
        <v>10.61</v>
      </c>
      <c r="L39" s="127"/>
      <c r="M39" s="145"/>
      <c r="N39" s="21"/>
    </row>
    <row r="40" spans="2:14" ht="26.25">
      <c r="B40" s="141"/>
      <c r="C40" s="153"/>
      <c r="E40" s="14"/>
      <c r="F40" s="126"/>
      <c r="G40" s="126"/>
      <c r="H40" s="1"/>
      <c r="I40" s="154" t="s">
        <v>46</v>
      </c>
      <c r="J40" s="154"/>
      <c r="K40" s="127"/>
      <c r="L40" s="127">
        <v>351.04</v>
      </c>
      <c r="M40" s="145"/>
      <c r="N40" s="21"/>
    </row>
    <row r="41" spans="2:14" ht="26.25">
      <c r="B41" s="141"/>
      <c r="C41" s="153"/>
      <c r="D41" s="291"/>
      <c r="E41" s="156"/>
      <c r="F41" s="126"/>
      <c r="G41" s="143"/>
      <c r="H41" s="143"/>
      <c r="I41" s="144"/>
      <c r="J41" s="144"/>
      <c r="K41" s="127"/>
      <c r="L41" s="127"/>
      <c r="M41" s="145"/>
      <c r="N41" s="21"/>
    </row>
    <row r="42" spans="2:14" ht="26.25">
      <c r="B42" s="141"/>
      <c r="C42" s="153"/>
      <c r="D42" s="291" t="s">
        <v>64</v>
      </c>
      <c r="E42" s="14"/>
      <c r="F42" s="126"/>
      <c r="G42" s="126" t="s">
        <v>49</v>
      </c>
      <c r="H42" s="126" t="s">
        <v>53</v>
      </c>
      <c r="I42" s="144"/>
      <c r="J42" s="127">
        <v>46374.19</v>
      </c>
      <c r="K42" s="127"/>
      <c r="L42" s="127"/>
      <c r="M42" s="145"/>
      <c r="N42" s="21"/>
    </row>
    <row r="43" spans="2:14" s="30" customFormat="1" ht="26.25">
      <c r="B43" s="141"/>
      <c r="C43" s="153"/>
      <c r="D43" s="291"/>
      <c r="E43" s="156"/>
      <c r="F43" s="126"/>
      <c r="G43" s="143"/>
      <c r="H43" s="291" t="s">
        <v>78</v>
      </c>
      <c r="I43" s="154"/>
      <c r="J43" s="154"/>
      <c r="K43" s="127">
        <v>96.45</v>
      </c>
      <c r="L43" s="127"/>
      <c r="M43" s="145"/>
      <c r="N43" s="37"/>
    </row>
    <row r="44" spans="2:14" s="30" customFormat="1" ht="26.25">
      <c r="B44" s="141"/>
      <c r="C44" s="142"/>
      <c r="E44" s="156"/>
      <c r="F44" s="126"/>
      <c r="G44" s="126"/>
      <c r="H44" s="291" t="s">
        <v>56</v>
      </c>
      <c r="I44" s="154"/>
      <c r="J44" s="154"/>
      <c r="K44" s="127">
        <v>19.25</v>
      </c>
      <c r="L44" s="127"/>
      <c r="M44" s="145"/>
      <c r="N44" s="37"/>
    </row>
    <row r="45" spans="2:14" s="30" customFormat="1" ht="26.25">
      <c r="B45" s="141"/>
      <c r="C45" s="153"/>
      <c r="D45" s="157"/>
      <c r="E45" s="156"/>
      <c r="F45" s="126"/>
      <c r="G45" s="143"/>
      <c r="H45" s="1"/>
      <c r="I45" s="154" t="s">
        <v>46</v>
      </c>
      <c r="J45" s="154"/>
      <c r="K45" s="127"/>
      <c r="L45" s="127">
        <f>5.22+50.71</f>
        <v>55.93</v>
      </c>
      <c r="M45" s="145"/>
      <c r="N45" s="37"/>
    </row>
    <row r="46" spans="2:14" s="30" customFormat="1" ht="26.25">
      <c r="B46" s="141"/>
      <c r="C46" s="153"/>
      <c r="D46" s="157"/>
      <c r="E46" s="156"/>
      <c r="F46" s="126"/>
      <c r="G46" s="143"/>
      <c r="H46" s="126"/>
      <c r="I46" s="154"/>
      <c r="J46" s="154"/>
      <c r="K46" s="127"/>
      <c r="L46" s="127"/>
      <c r="M46" s="145"/>
      <c r="N46" s="37"/>
    </row>
    <row r="47" spans="2:14" s="30" customFormat="1" ht="26.25">
      <c r="B47" s="141"/>
      <c r="C47" s="153"/>
      <c r="D47" s="291" t="s">
        <v>65</v>
      </c>
      <c r="E47" s="156"/>
      <c r="F47" s="126"/>
      <c r="G47" s="126" t="s">
        <v>50</v>
      </c>
      <c r="H47" s="126" t="s">
        <v>53</v>
      </c>
      <c r="I47" s="154"/>
      <c r="J47" s="127">
        <v>99314.79</v>
      </c>
      <c r="L47" s="127"/>
      <c r="M47" s="145"/>
      <c r="N47" s="37"/>
    </row>
    <row r="48" spans="2:14" s="30" customFormat="1" ht="26.25">
      <c r="B48" s="141"/>
      <c r="C48" s="153"/>
      <c r="D48" s="291"/>
      <c r="E48" s="156"/>
      <c r="F48" s="126"/>
      <c r="G48" s="143"/>
      <c r="H48" s="291" t="s">
        <v>43</v>
      </c>
      <c r="I48" s="154"/>
      <c r="J48" s="154"/>
      <c r="K48" s="127">
        <v>320.38</v>
      </c>
      <c r="L48" s="127"/>
      <c r="M48" s="145"/>
      <c r="N48" s="37"/>
    </row>
    <row r="49" spans="2:14" s="30" customFormat="1" ht="26.25">
      <c r="B49" s="141"/>
      <c r="C49" s="142"/>
      <c r="D49" s="291"/>
      <c r="E49" s="156"/>
      <c r="F49" s="126"/>
      <c r="G49" s="126"/>
      <c r="H49" s="291" t="s">
        <v>57</v>
      </c>
      <c r="I49" s="154"/>
      <c r="J49" s="154"/>
      <c r="K49" s="127">
        <v>8897.4</v>
      </c>
      <c r="L49" s="127"/>
      <c r="M49" s="145"/>
      <c r="N49" s="37"/>
    </row>
    <row r="50" spans="2:14" s="30" customFormat="1" ht="26.25">
      <c r="B50" s="141"/>
      <c r="C50" s="142"/>
      <c r="D50" s="157"/>
      <c r="E50" s="156"/>
      <c r="F50" s="126"/>
      <c r="G50" s="126"/>
      <c r="H50" s="126" t="s">
        <v>44</v>
      </c>
      <c r="I50" s="154"/>
      <c r="J50" s="154"/>
      <c r="K50" s="127">
        <v>6.34</v>
      </c>
      <c r="L50" s="127"/>
      <c r="M50" s="145"/>
      <c r="N50" s="37"/>
    </row>
    <row r="51" spans="2:14" s="30" customFormat="1" ht="26.25">
      <c r="B51" s="141"/>
      <c r="C51" s="142"/>
      <c r="D51" s="157"/>
      <c r="E51" s="156"/>
      <c r="F51" s="126"/>
      <c r="G51" s="126"/>
      <c r="H51" s="291" t="s">
        <v>80</v>
      </c>
      <c r="I51" s="154"/>
      <c r="J51" s="154"/>
      <c r="K51" s="127">
        <f>80.7+8078.78</f>
        <v>8159.48</v>
      </c>
      <c r="L51" s="127"/>
      <c r="M51" s="145"/>
      <c r="N51" s="37"/>
    </row>
    <row r="52" spans="2:14" s="30" customFormat="1" ht="26.25">
      <c r="B52" s="141"/>
      <c r="C52" s="142"/>
      <c r="D52" s="157"/>
      <c r="E52" s="156"/>
      <c r="F52" s="126"/>
      <c r="G52" s="126"/>
      <c r="H52" s="291" t="s">
        <v>81</v>
      </c>
      <c r="I52" s="154"/>
      <c r="J52" s="154"/>
      <c r="K52" s="127">
        <v>438.49</v>
      </c>
      <c r="L52" s="127"/>
      <c r="M52" s="145"/>
      <c r="N52" s="37"/>
    </row>
    <row r="53" spans="2:14" s="30" customFormat="1" ht="26.25">
      <c r="B53" s="141"/>
      <c r="C53" s="142"/>
      <c r="E53" s="156"/>
      <c r="F53" s="126"/>
      <c r="G53" s="126"/>
      <c r="H53" s="291" t="s">
        <v>56</v>
      </c>
      <c r="I53" s="154"/>
      <c r="J53" s="154"/>
      <c r="K53" s="127">
        <v>24.94</v>
      </c>
      <c r="L53" s="127"/>
      <c r="M53" s="145"/>
      <c r="N53" s="37"/>
    </row>
    <row r="54" spans="2:14" s="30" customFormat="1" ht="26.25">
      <c r="B54" s="141"/>
      <c r="C54" s="142"/>
      <c r="D54" s="291"/>
      <c r="E54" s="156"/>
      <c r="F54" s="126"/>
      <c r="G54" s="126"/>
      <c r="H54" s="126"/>
      <c r="I54" s="154" t="s">
        <v>46</v>
      </c>
      <c r="J54" s="154"/>
      <c r="K54" s="127"/>
      <c r="L54" s="127">
        <f>94.72+42.56+4350.89+145.41</f>
        <v>4633.58</v>
      </c>
      <c r="M54" s="145"/>
      <c r="N54" s="37"/>
    </row>
    <row r="55" spans="2:14" s="30" customFormat="1" ht="26.25">
      <c r="B55" s="141"/>
      <c r="C55" s="142"/>
      <c r="D55" s="291"/>
      <c r="E55" s="14"/>
      <c r="F55" s="126"/>
      <c r="G55" s="143"/>
      <c r="H55" s="143"/>
      <c r="I55" s="144"/>
      <c r="J55" s="144"/>
      <c r="K55" s="127"/>
      <c r="L55" s="127"/>
      <c r="M55" s="145"/>
      <c r="N55" s="37"/>
    </row>
    <row r="56" spans="2:14" s="30" customFormat="1" ht="26.25">
      <c r="B56" s="141"/>
      <c r="C56" s="142"/>
      <c r="D56" s="291" t="s">
        <v>66</v>
      </c>
      <c r="E56" s="14"/>
      <c r="F56" s="126"/>
      <c r="G56" s="126" t="s">
        <v>51</v>
      </c>
      <c r="H56" s="126" t="s">
        <v>53</v>
      </c>
      <c r="I56" s="144"/>
      <c r="J56" s="127">
        <v>523.04</v>
      </c>
      <c r="K56" s="127"/>
      <c r="L56" s="127"/>
      <c r="M56" s="145"/>
      <c r="N56" s="37"/>
    </row>
    <row r="57" spans="2:14" s="30" customFormat="1" ht="26.25">
      <c r="B57" s="141"/>
      <c r="C57" s="142"/>
      <c r="D57" s="291"/>
      <c r="E57" s="14"/>
      <c r="F57" s="126"/>
      <c r="G57" s="126"/>
      <c r="H57" s="126" t="s">
        <v>43</v>
      </c>
      <c r="I57" s="144"/>
      <c r="J57" s="127"/>
      <c r="K57" s="127">
        <v>10220.46</v>
      </c>
      <c r="L57" s="127"/>
      <c r="M57" s="145"/>
      <c r="N57" s="37"/>
    </row>
    <row r="58" spans="2:14" s="30" customFormat="1" ht="26.25">
      <c r="B58" s="141"/>
      <c r="C58" s="142"/>
      <c r="D58" s="291"/>
      <c r="E58" s="156"/>
      <c r="F58" s="126"/>
      <c r="G58" s="126"/>
      <c r="H58" s="291" t="s">
        <v>57</v>
      </c>
      <c r="I58" s="154"/>
      <c r="J58" s="154"/>
      <c r="K58" s="127">
        <v>13150.79</v>
      </c>
      <c r="L58" s="127"/>
      <c r="M58" s="145"/>
      <c r="N58" s="37"/>
    </row>
    <row r="59" spans="2:14" s="30" customFormat="1" ht="26.25">
      <c r="B59" s="141"/>
      <c r="C59" s="142"/>
      <c r="D59" s="291"/>
      <c r="E59" s="14"/>
      <c r="F59" s="126"/>
      <c r="G59" s="126"/>
      <c r="H59" s="126" t="s">
        <v>44</v>
      </c>
      <c r="I59" s="144"/>
      <c r="J59" s="127"/>
      <c r="K59" s="127">
        <v>548.28</v>
      </c>
      <c r="L59" s="127"/>
      <c r="M59" s="145"/>
      <c r="N59" s="37"/>
    </row>
    <row r="60" spans="2:14" s="30" customFormat="1" ht="26.25">
      <c r="B60" s="141"/>
      <c r="C60" s="142"/>
      <c r="D60" s="291"/>
      <c r="E60" s="14"/>
      <c r="F60" s="126"/>
      <c r="G60" s="126"/>
      <c r="H60" s="291" t="s">
        <v>79</v>
      </c>
      <c r="I60" s="144"/>
      <c r="J60" s="127"/>
      <c r="K60" s="127">
        <v>26547.63</v>
      </c>
      <c r="L60" s="127"/>
      <c r="M60" s="145"/>
      <c r="N60" s="37"/>
    </row>
    <row r="61" spans="2:14" s="30" customFormat="1" ht="26.25">
      <c r="B61" s="141"/>
      <c r="C61" s="142"/>
      <c r="D61" s="291"/>
      <c r="E61" s="14"/>
      <c r="F61" s="126"/>
      <c r="G61" s="126"/>
      <c r="H61" s="291" t="s">
        <v>56</v>
      </c>
      <c r="I61" s="144"/>
      <c r="J61" s="127"/>
      <c r="K61" s="127">
        <v>20.86</v>
      </c>
      <c r="L61" s="127"/>
      <c r="M61" s="145"/>
      <c r="N61" s="37"/>
    </row>
    <row r="62" spans="2:14" s="30" customFormat="1" ht="26.25">
      <c r="B62" s="141"/>
      <c r="C62" s="142"/>
      <c r="D62" s="291"/>
      <c r="E62" s="14"/>
      <c r="F62" s="126"/>
      <c r="G62" s="126"/>
      <c r="H62" s="1"/>
      <c r="I62" s="154" t="s">
        <v>46</v>
      </c>
      <c r="J62" s="127"/>
      <c r="K62" s="127"/>
      <c r="L62" s="127">
        <f>2876.22+8643.58</f>
        <v>11519.8</v>
      </c>
      <c r="M62" s="145"/>
      <c r="N62" s="37"/>
    </row>
    <row r="63" spans="2:14" s="30" customFormat="1" ht="27" thickBot="1">
      <c r="B63" s="141"/>
      <c r="C63" s="142"/>
      <c r="D63" s="291"/>
      <c r="E63" s="14"/>
      <c r="F63" s="14"/>
      <c r="G63" s="143"/>
      <c r="H63" s="143"/>
      <c r="I63" s="143"/>
      <c r="J63" s="143"/>
      <c r="K63" s="144"/>
      <c r="L63" s="14"/>
      <c r="M63" s="145"/>
      <c r="N63" s="37"/>
    </row>
    <row r="64" spans="2:15" s="30" customFormat="1" ht="33.75" customHeight="1" thickBot="1" thickTop="1">
      <c r="B64" s="141"/>
      <c r="C64" s="153"/>
      <c r="D64" s="291"/>
      <c r="E64" s="152"/>
      <c r="F64" s="300" t="s">
        <v>3</v>
      </c>
      <c r="G64" s="301"/>
      <c r="H64" s="301"/>
      <c r="I64" s="302"/>
      <c r="J64" s="177">
        <f>SUM(J19:J62)</f>
        <v>360048.67999999993</v>
      </c>
      <c r="K64" s="177">
        <f>SUM(K19:K62)</f>
        <v>108079.55</v>
      </c>
      <c r="L64" s="177">
        <f>SUM(L19:L62)</f>
        <v>25488.48</v>
      </c>
      <c r="M64" s="145"/>
      <c r="N64" s="37"/>
      <c r="O64" s="58"/>
    </row>
    <row r="65" spans="2:14" s="30" customFormat="1" ht="9" customHeight="1" thickTop="1">
      <c r="B65" s="141"/>
      <c r="C65" s="153"/>
      <c r="D65" s="291"/>
      <c r="E65" s="152"/>
      <c r="F65" s="132"/>
      <c r="G65" s="133"/>
      <c r="H65" s="152"/>
      <c r="I65" s="152"/>
      <c r="J65" s="152"/>
      <c r="K65" s="158"/>
      <c r="L65" s="1"/>
      <c r="M65" s="145"/>
      <c r="N65" s="37"/>
    </row>
    <row r="66" spans="2:14" s="30" customFormat="1" ht="26.25">
      <c r="B66" s="141"/>
      <c r="C66" s="159"/>
      <c r="D66" s="159"/>
      <c r="E66" s="152"/>
      <c r="F66" s="132"/>
      <c r="G66" s="133"/>
      <c r="H66" s="152"/>
      <c r="I66" s="152"/>
      <c r="J66" s="152"/>
      <c r="K66" s="158"/>
      <c r="L66" s="1"/>
      <c r="M66" s="145"/>
      <c r="N66" s="37"/>
    </row>
    <row r="67" spans="2:14" s="23" customFormat="1" ht="9" customHeight="1" thickBot="1">
      <c r="B67" s="53"/>
      <c r="C67" s="54"/>
      <c r="D67" s="54"/>
      <c r="E67" s="54"/>
      <c r="F67" s="54"/>
      <c r="G67" s="54"/>
      <c r="H67" s="54"/>
      <c r="I67" s="54"/>
      <c r="J67" s="54"/>
      <c r="K67" s="160"/>
      <c r="L67" s="54"/>
      <c r="M67" s="55"/>
      <c r="N67" s="25"/>
    </row>
    <row r="68" ht="26.25" thickTop="1">
      <c r="D68" s="157"/>
    </row>
    <row r="79" ht="18.75">
      <c r="L79" s="58"/>
    </row>
  </sheetData>
  <sheetProtection/>
  <mergeCells count="6">
    <mergeCell ref="F64:I64"/>
    <mergeCell ref="B15:M15"/>
    <mergeCell ref="B11:M11"/>
    <mergeCell ref="B2:M2"/>
    <mergeCell ref="B7:M7"/>
    <mergeCell ref="B9:M9"/>
  </mergeCells>
  <printOptions/>
  <pageMargins left="0.7874015748031497" right="0" top="0.7874015748031497" bottom="0" header="0" footer="0"/>
  <pageSetup fitToHeight="1" fitToWidth="1" horizontalDpi="1200" verticalDpi="1200" orientation="landscape" paperSize="9" scale="33" r:id="rId2"/>
  <headerFooter alignWithMargins="0">
    <oddFooter>&amp;L&amp;"Times New Roman,Cursiva"&amp;7&amp;Z&amp;F&amp;P&amp;N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PageLayoutView="0" workbookViewId="0" topLeftCell="A1">
      <selection activeCell="F37" sqref="F37"/>
    </sheetView>
  </sheetViews>
  <sheetFormatPr defaultColWidth="11.421875" defaultRowHeight="12.75"/>
  <cols>
    <col min="1" max="1" width="22.7109375" style="66" customWidth="1"/>
    <col min="2" max="2" width="13.8515625" style="66" customWidth="1"/>
    <col min="3" max="3" width="15.8515625" style="66" customWidth="1"/>
    <col min="4" max="4" width="29.421875" style="66" customWidth="1"/>
    <col min="5" max="5" width="2.7109375" style="66" customWidth="1"/>
    <col min="6" max="6" width="20.7109375" style="66" customWidth="1"/>
    <col min="7" max="7" width="29.00390625" style="66" customWidth="1"/>
    <col min="8" max="8" width="17.57421875" style="66" customWidth="1"/>
    <col min="9" max="9" width="18.28125" style="66" customWidth="1"/>
    <col min="10" max="10" width="12.28125" style="66" customWidth="1"/>
    <col min="11" max="11" width="15.7109375" style="66" customWidth="1"/>
    <col min="12" max="14" width="13.28125" style="66" bestFit="1" customWidth="1"/>
    <col min="15" max="16384" width="11.421875" style="66" customWidth="1"/>
  </cols>
  <sheetData>
    <row r="1" spans="2:11" s="60" customFormat="1" ht="26.25">
      <c r="B1" s="61"/>
      <c r="E1" s="62"/>
      <c r="K1" s="63"/>
    </row>
    <row r="2" spans="2:10" s="60" customFormat="1" ht="26.25">
      <c r="B2" s="61" t="str">
        <f>'Enero 2016'!B2</f>
        <v>ANEXO XIII al Memorándum D.T.E.E.  N°  279 /2017.- </v>
      </c>
      <c r="C2" s="64"/>
      <c r="D2" s="65"/>
      <c r="E2" s="65"/>
      <c r="F2" s="65"/>
      <c r="G2" s="65"/>
      <c r="H2" s="65"/>
      <c r="I2" s="65"/>
      <c r="J2" s="65"/>
    </row>
    <row r="3" spans="3:10" ht="12.75">
      <c r="C3" s="67"/>
      <c r="D3" s="68"/>
      <c r="E3" s="68"/>
      <c r="F3" s="68"/>
      <c r="G3" s="68"/>
      <c r="H3" s="68"/>
      <c r="I3" s="68"/>
      <c r="J3" s="68"/>
    </row>
    <row r="4" spans="1:11" s="71" customFormat="1" ht="11.25">
      <c r="A4" s="69" t="s">
        <v>0</v>
      </c>
      <c r="B4" s="70"/>
      <c r="D4" s="72"/>
      <c r="E4" s="72"/>
      <c r="F4" s="72"/>
      <c r="G4" s="72"/>
      <c r="H4" s="72"/>
      <c r="I4" s="72"/>
      <c r="J4" s="72"/>
      <c r="K4" s="72"/>
    </row>
    <row r="5" spans="1:11" s="71" customFormat="1" ht="11.25">
      <c r="A5" s="69" t="s">
        <v>1</v>
      </c>
      <c r="B5" s="70"/>
      <c r="D5" s="72"/>
      <c r="E5" s="72"/>
      <c r="F5" s="72"/>
      <c r="G5" s="72"/>
      <c r="H5" s="72"/>
      <c r="I5" s="72"/>
      <c r="J5" s="72"/>
      <c r="K5" s="72"/>
    </row>
    <row r="6" spans="2:11" s="60" customFormat="1" ht="11.25" customHeight="1">
      <c r="B6" s="73"/>
      <c r="D6" s="74"/>
      <c r="E6" s="74"/>
      <c r="F6" s="74"/>
      <c r="G6" s="74"/>
      <c r="H6" s="74"/>
      <c r="I6" s="74"/>
      <c r="J6" s="74"/>
      <c r="K6" s="74"/>
    </row>
    <row r="7" spans="2:11" s="75" customFormat="1" ht="20.25">
      <c r="B7" s="76" t="s">
        <v>6</v>
      </c>
      <c r="C7" s="77"/>
      <c r="D7" s="78"/>
      <c r="E7" s="78"/>
      <c r="F7" s="79"/>
      <c r="G7" s="79"/>
      <c r="H7" s="79"/>
      <c r="I7" s="79"/>
      <c r="J7" s="79"/>
      <c r="K7" s="80"/>
    </row>
    <row r="8" spans="9:11" ht="12.75">
      <c r="I8" s="81"/>
      <c r="J8" s="81"/>
      <c r="K8" s="81"/>
    </row>
    <row r="9" spans="2:11" s="75" customFormat="1" ht="20.25">
      <c r="B9" s="76" t="s">
        <v>5</v>
      </c>
      <c r="C9" s="77"/>
      <c r="D9" s="78"/>
      <c r="E9" s="78"/>
      <c r="F9" s="78"/>
      <c r="G9" s="78"/>
      <c r="H9" s="78"/>
      <c r="I9" s="79"/>
      <c r="J9" s="79"/>
      <c r="K9" s="80"/>
    </row>
    <row r="10" spans="4:11" ht="12.75">
      <c r="D10" s="82"/>
      <c r="E10" s="82"/>
      <c r="I10" s="81"/>
      <c r="J10" s="81"/>
      <c r="K10" s="81"/>
    </row>
    <row r="11" spans="2:11" s="75" customFormat="1" ht="20.25">
      <c r="B11" s="76" t="s">
        <v>7</v>
      </c>
      <c r="C11" s="83"/>
      <c r="D11" s="84"/>
      <c r="E11" s="84"/>
      <c r="F11" s="78"/>
      <c r="G11" s="78"/>
      <c r="H11" s="78"/>
      <c r="I11" s="79"/>
      <c r="J11" s="79"/>
      <c r="K11" s="80"/>
    </row>
    <row r="12" spans="4:11" s="85" customFormat="1" ht="16.5" thickBot="1">
      <c r="D12" s="86"/>
      <c r="E12" s="86"/>
      <c r="I12" s="87"/>
      <c r="J12" s="87"/>
      <c r="K12" s="87"/>
    </row>
    <row r="13" spans="2:11" s="85" customFormat="1" ht="16.5" thickTop="1">
      <c r="B13" s="88"/>
      <c r="C13" s="89"/>
      <c r="D13" s="89"/>
      <c r="E13" s="90"/>
      <c r="F13" s="89"/>
      <c r="G13" s="89"/>
      <c r="H13" s="89"/>
      <c r="I13" s="89"/>
      <c r="J13" s="91"/>
      <c r="K13" s="87"/>
    </row>
    <row r="14" spans="2:11" s="92" customFormat="1" ht="19.5">
      <c r="B14" s="93" t="str">
        <f>'Enero 2016'!B15</f>
        <v>Enero a Junio de 2016</v>
      </c>
      <c r="C14" s="94"/>
      <c r="D14" s="95"/>
      <c r="E14" s="96"/>
      <c r="F14" s="96"/>
      <c r="G14" s="96"/>
      <c r="H14" s="96"/>
      <c r="I14" s="97"/>
      <c r="J14" s="98"/>
      <c r="K14" s="99"/>
    </row>
    <row r="15" spans="2:11" s="92" customFormat="1" ht="13.5" customHeight="1">
      <c r="B15" s="100"/>
      <c r="C15" s="101"/>
      <c r="D15" s="102"/>
      <c r="E15" s="103"/>
      <c r="F15" s="104"/>
      <c r="G15" s="104"/>
      <c r="H15" s="104"/>
      <c r="I15" s="99"/>
      <c r="J15" s="105"/>
      <c r="K15" s="99"/>
    </row>
    <row r="16" spans="2:14" s="92" customFormat="1" ht="19.5">
      <c r="B16" s="100"/>
      <c r="C16" s="106"/>
      <c r="D16" s="102"/>
      <c r="E16" s="107"/>
      <c r="F16" s="104"/>
      <c r="G16" s="104"/>
      <c r="H16" s="104"/>
      <c r="I16" s="108"/>
      <c r="J16" s="105"/>
      <c r="K16" s="99"/>
      <c r="L16" s="288"/>
      <c r="M16" s="288"/>
      <c r="N16" s="112"/>
    </row>
    <row r="17" spans="2:11" ht="23.25" customHeight="1">
      <c r="B17" s="109"/>
      <c r="C17" s="106"/>
      <c r="D17" s="106"/>
      <c r="E17" s="106"/>
      <c r="F17" s="110" t="s">
        <v>8</v>
      </c>
      <c r="G17" s="110" t="s">
        <v>9</v>
      </c>
      <c r="H17" s="110" t="s">
        <v>10</v>
      </c>
      <c r="I17" s="110" t="s">
        <v>11</v>
      </c>
      <c r="J17" s="111"/>
      <c r="K17" s="81"/>
    </row>
    <row r="18" spans="2:11" s="92" customFormat="1" ht="18.75">
      <c r="B18" s="100"/>
      <c r="C18" s="309" t="s">
        <v>12</v>
      </c>
      <c r="D18" s="309"/>
      <c r="E18" s="106"/>
      <c r="F18" s="112">
        <v>12799.176745798191</v>
      </c>
      <c r="G18" s="112">
        <v>4754.700000014214</v>
      </c>
      <c r="H18" s="113">
        <v>10.833333333197515</v>
      </c>
      <c r="I18" s="112">
        <v>154.16666666278616</v>
      </c>
      <c r="J18" s="105"/>
      <c r="K18" s="99"/>
    </row>
    <row r="19" spans="2:11" s="92" customFormat="1" ht="19.5" customHeight="1">
      <c r="B19" s="100"/>
      <c r="C19" s="309" t="s">
        <v>13</v>
      </c>
      <c r="D19" s="309"/>
      <c r="E19" s="106"/>
      <c r="F19" s="112">
        <v>2211.67</v>
      </c>
      <c r="G19" s="112">
        <v>1627</v>
      </c>
      <c r="H19" s="112">
        <v>89</v>
      </c>
      <c r="I19" s="112">
        <v>208</v>
      </c>
      <c r="J19" s="105"/>
      <c r="K19" s="99"/>
    </row>
    <row r="20" spans="2:11" s="92" customFormat="1" ht="19.5" customHeight="1">
      <c r="B20" s="100"/>
      <c r="C20" s="309" t="s">
        <v>14</v>
      </c>
      <c r="D20" s="309"/>
      <c r="E20" s="106"/>
      <c r="F20" s="112">
        <v>4368</v>
      </c>
      <c r="G20" s="112">
        <v>4368</v>
      </c>
      <c r="H20" s="112">
        <v>4368</v>
      </c>
      <c r="I20" s="112">
        <v>4368</v>
      </c>
      <c r="J20" s="105"/>
      <c r="K20" s="99"/>
    </row>
    <row r="21" spans="2:11" s="92" customFormat="1" ht="19.5" customHeight="1">
      <c r="B21" s="100"/>
      <c r="C21" s="309" t="s">
        <v>15</v>
      </c>
      <c r="D21" s="309"/>
      <c r="E21" s="106"/>
      <c r="F21" s="114">
        <f>+F18/(F19*F20)</f>
        <v>0.0013248877348137967</v>
      </c>
      <c r="G21" s="114">
        <f>+G18/(G19*G20)</f>
        <v>0.0006690413151711579</v>
      </c>
      <c r="H21" s="114">
        <f>+H18/(H19*H20)</f>
        <v>2.7866952023906026E-05</v>
      </c>
      <c r="I21" s="114">
        <f>+I18/(I19*I20)</f>
        <v>0.00016968541607537572</v>
      </c>
      <c r="J21" s="105"/>
      <c r="K21" s="99"/>
    </row>
    <row r="22" spans="2:11" s="92" customFormat="1" ht="19.5" customHeight="1">
      <c r="B22" s="100"/>
      <c r="C22" s="309" t="s">
        <v>16</v>
      </c>
      <c r="D22" s="309"/>
      <c r="E22" s="106"/>
      <c r="F22" s="114">
        <v>0.004971418</v>
      </c>
      <c r="G22" s="114">
        <v>0.006264674</v>
      </c>
      <c r="H22" s="114">
        <v>0.000588906</v>
      </c>
      <c r="I22" s="114">
        <v>0.002774126</v>
      </c>
      <c r="J22" s="105"/>
      <c r="K22" s="99"/>
    </row>
    <row r="23" spans="2:11" s="92" customFormat="1" ht="19.5" customHeight="1">
      <c r="B23" s="100"/>
      <c r="C23" s="309" t="s">
        <v>17</v>
      </c>
      <c r="D23" s="309"/>
      <c r="E23" s="106"/>
      <c r="F23" s="114" t="s">
        <v>70</v>
      </c>
      <c r="G23" s="114" t="str">
        <f>IF(G21/G21/1.1&gt;1,"Usuario","Inversiones")</f>
        <v>Inversiones</v>
      </c>
      <c r="H23" s="114" t="str">
        <f>IF(H21/H21/1.1&gt;1,"Usuario","Inversiones")</f>
        <v>Inversiones</v>
      </c>
      <c r="I23" s="114" t="str">
        <f>IF(I21/I21/1.1&gt;1,"Usuario","Inversiones")</f>
        <v>Inversiones</v>
      </c>
      <c r="J23" s="105"/>
      <c r="K23" s="99"/>
    </row>
    <row r="24" spans="2:11" s="92" customFormat="1" ht="19.5" customHeight="1">
      <c r="B24" s="100"/>
      <c r="C24" s="308" t="s">
        <v>68</v>
      </c>
      <c r="D24" s="309"/>
      <c r="E24" s="106"/>
      <c r="F24" s="115" t="s">
        <v>69</v>
      </c>
      <c r="G24" s="115" t="str">
        <f>IF((G22-G21)&gt;0,"Si","No")</f>
        <v>Si</v>
      </c>
      <c r="H24" s="115" t="str">
        <f>IF((H22-H21)&gt;0,"Si","No")</f>
        <v>Si</v>
      </c>
      <c r="I24" s="115" t="str">
        <f>IF((I22-I21)&gt;0,"Si","No")</f>
        <v>Si</v>
      </c>
      <c r="J24" s="105"/>
      <c r="K24" s="99"/>
    </row>
    <row r="25" spans="2:11" s="92" customFormat="1" ht="19.5" customHeight="1">
      <c r="B25" s="100"/>
      <c r="C25" s="106"/>
      <c r="D25" s="102"/>
      <c r="E25" s="107"/>
      <c r="F25" s="104"/>
      <c r="G25" s="104"/>
      <c r="H25" s="104"/>
      <c r="I25" s="108"/>
      <c r="J25" s="105"/>
      <c r="K25" s="99"/>
    </row>
    <row r="26" spans="2:11" s="92" customFormat="1" ht="19.5" customHeight="1">
      <c r="B26" s="100"/>
      <c r="C26" s="106"/>
      <c r="D26" s="102"/>
      <c r="E26" s="107"/>
      <c r="F26" s="104"/>
      <c r="G26" s="104"/>
      <c r="H26" s="104"/>
      <c r="I26" s="108"/>
      <c r="J26" s="105"/>
      <c r="K26" s="99"/>
    </row>
    <row r="27" spans="2:11" s="92" customFormat="1" ht="19.5" customHeight="1">
      <c r="B27" s="310" t="s">
        <v>67</v>
      </c>
      <c r="C27" s="311"/>
      <c r="D27" s="311"/>
      <c r="E27" s="311"/>
      <c r="F27" s="311"/>
      <c r="G27" s="311"/>
      <c r="H27" s="311"/>
      <c r="I27" s="311"/>
      <c r="J27" s="312"/>
      <c r="K27" s="99"/>
    </row>
    <row r="28" spans="2:11" s="92" customFormat="1" ht="19.5" customHeight="1" thickBot="1">
      <c r="B28" s="100"/>
      <c r="C28" s="99"/>
      <c r="D28" s="99"/>
      <c r="E28" s="99"/>
      <c r="F28" s="99"/>
      <c r="G28" s="99"/>
      <c r="H28" s="99"/>
      <c r="I28" s="116"/>
      <c r="J28" s="105"/>
      <c r="K28" s="99"/>
    </row>
    <row r="29" spans="2:11" s="92" customFormat="1" ht="19.5" customHeight="1" thickTop="1">
      <c r="B29" s="100"/>
      <c r="C29" s="99"/>
      <c r="D29" s="319" t="s">
        <v>18</v>
      </c>
      <c r="E29" s="320"/>
      <c r="F29" s="320"/>
      <c r="G29" s="313">
        <v>1.27</v>
      </c>
      <c r="H29" s="314"/>
      <c r="I29" s="116"/>
      <c r="J29" s="105"/>
      <c r="K29" s="99"/>
    </row>
    <row r="30" spans="2:11" s="85" customFormat="1" ht="19.5" customHeight="1">
      <c r="B30" s="117"/>
      <c r="C30" s="99"/>
      <c r="D30" s="321" t="s">
        <v>19</v>
      </c>
      <c r="E30" s="322"/>
      <c r="F30" s="322"/>
      <c r="G30" s="315">
        <v>0.61817</v>
      </c>
      <c r="H30" s="316"/>
      <c r="I30" s="116"/>
      <c r="J30" s="105"/>
      <c r="K30" s="87"/>
    </row>
    <row r="31" spans="2:11" ht="19.5" customHeight="1" thickBot="1">
      <c r="B31" s="109"/>
      <c r="C31" s="99"/>
      <c r="D31" s="323" t="s">
        <v>17</v>
      </c>
      <c r="E31" s="324"/>
      <c r="F31" s="324"/>
      <c r="G31" s="317" t="str">
        <f>IF(G29&lt;G30*1.1,"Inversiones","Usuario")</f>
        <v>Usuario</v>
      </c>
      <c r="H31" s="318"/>
      <c r="I31" s="116"/>
      <c r="J31" s="105"/>
      <c r="K31" s="81"/>
    </row>
    <row r="32" spans="2:11" ht="19.5" customHeight="1" thickTop="1">
      <c r="B32" s="109"/>
      <c r="C32" s="81" t="s">
        <v>71</v>
      </c>
      <c r="D32" s="81"/>
      <c r="E32" s="81"/>
      <c r="F32" s="81"/>
      <c r="G32" s="81"/>
      <c r="H32" s="81"/>
      <c r="I32" s="81"/>
      <c r="J32" s="111"/>
      <c r="K32" s="81"/>
    </row>
    <row r="33" spans="2:11" ht="19.5" customHeight="1" thickBot="1">
      <c r="B33" s="118"/>
      <c r="C33" s="119"/>
      <c r="D33" s="119"/>
      <c r="E33" s="119"/>
      <c r="F33" s="119"/>
      <c r="G33" s="119"/>
      <c r="H33" s="119"/>
      <c r="I33" s="119"/>
      <c r="J33" s="120"/>
      <c r="K33" s="81"/>
    </row>
    <row r="34" spans="4:5" ht="13.5" thickTop="1">
      <c r="D34" s="81"/>
      <c r="E34" s="81"/>
    </row>
    <row r="35" spans="4:5" ht="12.75">
      <c r="D35" s="81"/>
      <c r="E35" s="81"/>
    </row>
    <row r="36" spans="4:5" ht="12.75">
      <c r="D36" s="81"/>
      <c r="E36" s="81"/>
    </row>
    <row r="37" spans="4:5" ht="12.75">
      <c r="D37" s="81"/>
      <c r="E37" s="81"/>
    </row>
    <row r="38" spans="4:5" ht="12.75">
      <c r="D38" s="81"/>
      <c r="E38" s="81"/>
    </row>
    <row r="39" spans="4:5" ht="12.75">
      <c r="D39" s="81"/>
      <c r="E39" s="81"/>
    </row>
  </sheetData>
  <sheetProtection/>
  <mergeCells count="14">
    <mergeCell ref="B27:J27"/>
    <mergeCell ref="G29:H29"/>
    <mergeCell ref="G30:H30"/>
    <mergeCell ref="G31:H31"/>
    <mergeCell ref="D29:F29"/>
    <mergeCell ref="D30:F30"/>
    <mergeCell ref="D31:F31"/>
    <mergeCell ref="C24:D24"/>
    <mergeCell ref="C22:D22"/>
    <mergeCell ref="C23:D23"/>
    <mergeCell ref="C21:D21"/>
    <mergeCell ref="C18:D18"/>
    <mergeCell ref="C19:D19"/>
    <mergeCell ref="C20:D2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7" r:id="rId2"/>
  <headerFooter alignWithMargins="0">
    <oddFooter>&amp;L&amp;"Times New Roman,Cursiva"&amp;7&amp;Z&amp;F&amp;P&amp;N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C1">
      <selection activeCell="S71" sqref="N71:S71"/>
    </sheetView>
  </sheetViews>
  <sheetFormatPr defaultColWidth="11.421875" defaultRowHeight="12.75"/>
  <cols>
    <col min="1" max="1" width="20.7109375" style="212" customWidth="1"/>
    <col min="2" max="2" width="15.7109375" style="212" customWidth="1"/>
    <col min="3" max="3" width="5.7109375" style="212" customWidth="1"/>
    <col min="4" max="4" width="50.28125" style="212" customWidth="1"/>
    <col min="5" max="5" width="7.7109375" style="212" customWidth="1"/>
    <col min="6" max="6" width="12.7109375" style="212" customWidth="1"/>
    <col min="7" max="19" width="10.7109375" style="212" customWidth="1"/>
    <col min="20" max="20" width="15.7109375" style="212" customWidth="1"/>
    <col min="21" max="16384" width="11.421875" style="212" customWidth="1"/>
  </cols>
  <sheetData>
    <row r="1" ht="38.25" customHeight="1">
      <c r="T1" s="213"/>
    </row>
    <row r="2" spans="2:20" s="214" customFormat="1" ht="30.75">
      <c r="B2" s="215" t="str">
        <f>'Enero 2016'!B2</f>
        <v>ANEXO XIII al Memorándum D.T.E.E.  N°  279 /2017.- 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" ht="17.25" customHeight="1">
      <c r="A3" s="217" t="s">
        <v>0</v>
      </c>
      <c r="B3" s="218"/>
    </row>
    <row r="4" spans="1:4" ht="12.75" customHeight="1">
      <c r="A4" s="217" t="s">
        <v>1</v>
      </c>
      <c r="B4" s="218"/>
      <c r="D4" s="219"/>
    </row>
    <row r="5" spans="1:4" ht="21.75" customHeight="1">
      <c r="A5" s="220"/>
      <c r="D5" s="219"/>
    </row>
    <row r="6" spans="1:20" ht="26.25">
      <c r="A6" s="220"/>
      <c r="B6" s="221" t="s">
        <v>20</v>
      </c>
      <c r="C6" s="222"/>
      <c r="D6" s="219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</row>
    <row r="7" spans="1:4" ht="18.75" customHeight="1">
      <c r="A7" s="220"/>
      <c r="D7" s="219"/>
    </row>
    <row r="8" spans="1:20" ht="26.25">
      <c r="A8" s="220"/>
      <c r="B8" s="223" t="s">
        <v>21</v>
      </c>
      <c r="C8" s="222"/>
      <c r="D8" s="219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</row>
    <row r="9" spans="1:4" ht="18.75" customHeight="1">
      <c r="A9" s="220"/>
      <c r="D9" s="219"/>
    </row>
    <row r="10" spans="1:20" ht="26.25">
      <c r="A10" s="220"/>
      <c r="B10" s="223" t="s">
        <v>22</v>
      </c>
      <c r="C10" s="222"/>
      <c r="D10" s="219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</row>
    <row r="11" ht="18.75" customHeight="1" thickBot="1"/>
    <row r="12" spans="2:20" ht="18.75" customHeight="1" thickTop="1">
      <c r="B12" s="224"/>
      <c r="C12" s="225"/>
      <c r="D12" s="226"/>
      <c r="E12" s="226"/>
      <c r="F12" s="226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7"/>
    </row>
    <row r="13" spans="2:20" ht="19.5">
      <c r="B13" s="228" t="s">
        <v>60</v>
      </c>
      <c r="C13" s="222"/>
      <c r="D13" s="229"/>
      <c r="E13" s="229"/>
      <c r="F13" s="229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1"/>
    </row>
    <row r="14" spans="2:20" ht="18.75" customHeight="1" thickBot="1">
      <c r="B14" s="232"/>
      <c r="C14" s="233"/>
      <c r="D14" s="234"/>
      <c r="E14" s="234"/>
      <c r="F14" s="235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7"/>
    </row>
    <row r="15" spans="1:20" s="245" customFormat="1" ht="34.5" customHeight="1" thickBot="1" thickTop="1">
      <c r="A15" s="218"/>
      <c r="B15" s="238"/>
      <c r="C15" s="239"/>
      <c r="D15" s="240" t="s">
        <v>23</v>
      </c>
      <c r="E15" s="241" t="s">
        <v>24</v>
      </c>
      <c r="F15" s="242" t="s">
        <v>25</v>
      </c>
      <c r="G15" s="243">
        <f>'[3]Tasa de Falla'!BI$15</f>
        <v>42156</v>
      </c>
      <c r="H15" s="243">
        <f>'[3]Tasa de Falla'!BJ$15</f>
        <v>42186</v>
      </c>
      <c r="I15" s="243">
        <f>'[3]Tasa de Falla'!BK$15</f>
        <v>42217</v>
      </c>
      <c r="J15" s="243">
        <f>'[3]Tasa de Falla'!BL$15</f>
        <v>42248</v>
      </c>
      <c r="K15" s="243">
        <f>'[3]Tasa de Falla'!BM$15</f>
        <v>42278</v>
      </c>
      <c r="L15" s="243">
        <f>'[3]Tasa de Falla'!BN$15</f>
        <v>42309</v>
      </c>
      <c r="M15" s="243">
        <f>'[3]Tasa de Falla'!BO$15</f>
        <v>42339</v>
      </c>
      <c r="N15" s="243">
        <f>'[3]Tasa de Falla'!BP$15</f>
        <v>42370</v>
      </c>
      <c r="O15" s="243">
        <f>'[3]Tasa de Falla'!BQ$15</f>
        <v>42401</v>
      </c>
      <c r="P15" s="243">
        <f>'[3]Tasa de Falla'!BR$15</f>
        <v>42430</v>
      </c>
      <c r="Q15" s="243">
        <f>'[3]Tasa de Falla'!BS$15</f>
        <v>42461</v>
      </c>
      <c r="R15" s="243">
        <f>'[3]Tasa de Falla'!BT$15</f>
        <v>42491</v>
      </c>
      <c r="S15" s="243">
        <f>'[3]Tasa de Falla'!BU$15</f>
        <v>42522</v>
      </c>
      <c r="T15" s="244"/>
    </row>
    <row r="16" spans="2:20" ht="15" customHeight="1" thickTop="1">
      <c r="B16" s="232"/>
      <c r="C16" s="246"/>
      <c r="D16" s="247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9"/>
      <c r="T16" s="237"/>
    </row>
    <row r="17" spans="2:20" ht="12.75" hidden="1">
      <c r="B17" s="232"/>
      <c r="C17" s="250">
        <f>IF('[1]Tasa de Falla'!C17=0,"",'[1]Tasa de Falla'!C17)</f>
        <v>1</v>
      </c>
      <c r="D17" s="251" t="str">
        <f>IF('[1]Tasa de Falla'!D17=0,"",'[1]Tasa de Falla'!D17)</f>
        <v>AMEGHINO - COMODORO RIVADAVIA</v>
      </c>
      <c r="E17" s="251">
        <f>IF('[1]Tasa de Falla'!E17=0,"",'[1]Tasa de Falla'!E17)</f>
        <v>132</v>
      </c>
      <c r="F17" s="252">
        <f>IF('[1]Tasa de Falla'!F17=0,"",'[1]Tasa de Falla'!F17)</f>
        <v>305</v>
      </c>
      <c r="G17" s="253" t="str">
        <f>IF('[1]Tasa de Falla'!EA17=0,"",'[1]Tasa de Falla'!EA17)</f>
        <v>XXXX</v>
      </c>
      <c r="H17" s="253" t="str">
        <f>IF('[1]Tasa de Falla'!EB17=0,"",'[1]Tasa de Falla'!EB17)</f>
        <v>XXXX</v>
      </c>
      <c r="I17" s="253" t="str">
        <f>IF('[1]Tasa de Falla'!EC17=0,"",'[1]Tasa de Falla'!EC17)</f>
        <v>XXXX</v>
      </c>
      <c r="J17" s="253" t="str">
        <f>IF('[1]Tasa de Falla'!ED17=0,"",'[1]Tasa de Falla'!ED17)</f>
        <v>XXXX</v>
      </c>
      <c r="K17" s="253" t="str">
        <f>IF('[1]Tasa de Falla'!EE17=0,"",'[1]Tasa de Falla'!EE17)</f>
        <v>XXXX</v>
      </c>
      <c r="L17" s="253" t="str">
        <f>IF('[1]Tasa de Falla'!EF17=0,"",'[1]Tasa de Falla'!EF17)</f>
        <v>XXXX</v>
      </c>
      <c r="M17" s="253" t="str">
        <f>IF('[1]Tasa de Falla'!EG17=0,"",'[1]Tasa de Falla'!EG17)</f>
        <v>XXXX</v>
      </c>
      <c r="N17" s="253" t="str">
        <f>IF('[1]Tasa de Falla'!EH17=0,"",'[1]Tasa de Falla'!EH17)</f>
        <v>XXXX</v>
      </c>
      <c r="O17" s="253" t="str">
        <f>IF('[1]Tasa de Falla'!EI17=0,"",'[1]Tasa de Falla'!EI17)</f>
        <v>XXXX</v>
      </c>
      <c r="P17" s="253" t="str">
        <f>IF('[1]Tasa de Falla'!EJ17=0,"",'[1]Tasa de Falla'!EJ17)</f>
        <v>XXXX</v>
      </c>
      <c r="Q17" s="253" t="str">
        <f>IF('[1]Tasa de Falla'!EK17=0,"",'[1]Tasa de Falla'!EK17)</f>
        <v>XXXX</v>
      </c>
      <c r="R17" s="253" t="str">
        <f>IF('[1]Tasa de Falla'!EL17=0,"",'[1]Tasa de Falla'!EL17)</f>
        <v>XXXX</v>
      </c>
      <c r="S17" s="254"/>
      <c r="T17" s="237"/>
    </row>
    <row r="18" spans="2:20" ht="18" customHeight="1">
      <c r="B18" s="232"/>
      <c r="C18" s="255">
        <f>IF('[2]Tasa de Falla'!C17="","",'[2]Tasa de Falla'!C17)</f>
        <v>1</v>
      </c>
      <c r="D18" s="255" t="str">
        <f>IF('[2]Tasa de Falla'!D17="","",'[2]Tasa de Falla'!D17)</f>
        <v>AMEGHINO - COMODORO RIVADAVIA</v>
      </c>
      <c r="E18" s="255">
        <f>IF('[2]Tasa de Falla'!E17="","",'[2]Tasa de Falla'!E17)</f>
        <v>132</v>
      </c>
      <c r="F18" s="255">
        <f>IF('[2]Tasa de Falla'!F17="","",'[2]Tasa de Falla'!F17)</f>
        <v>305</v>
      </c>
      <c r="G18" s="256" t="str">
        <f>IF('[3]Tasa de Falla'!BI17="","",'[3]Tasa de Falla'!BI17)</f>
        <v>XXXX</v>
      </c>
      <c r="H18" s="256" t="str">
        <f>IF('[3]Tasa de Falla'!BJ17="","",'[3]Tasa de Falla'!BJ17)</f>
        <v>XXXX</v>
      </c>
      <c r="I18" s="256" t="str">
        <f>IF('[3]Tasa de Falla'!BK17="","",'[3]Tasa de Falla'!BK17)</f>
        <v>XXXX</v>
      </c>
      <c r="J18" s="256" t="str">
        <f>IF('[3]Tasa de Falla'!BL17="","",'[3]Tasa de Falla'!BL17)</f>
        <v>XXXX</v>
      </c>
      <c r="K18" s="256" t="str">
        <f>IF('[3]Tasa de Falla'!BM17="","",'[3]Tasa de Falla'!BM17)</f>
        <v>XXXX</v>
      </c>
      <c r="L18" s="256" t="str">
        <f>IF('[3]Tasa de Falla'!BN17="","",'[3]Tasa de Falla'!BN17)</f>
        <v>XXXX</v>
      </c>
      <c r="M18" s="256" t="str">
        <f>IF('[3]Tasa de Falla'!BO17="","",'[3]Tasa de Falla'!BO17)</f>
        <v>XXXX</v>
      </c>
      <c r="N18" s="256" t="str">
        <f>IF('[3]Tasa de Falla'!BP17="","",'[3]Tasa de Falla'!BP17)</f>
        <v>XXXX</v>
      </c>
      <c r="O18" s="256" t="str">
        <f>IF('[3]Tasa de Falla'!BQ17="","",'[3]Tasa de Falla'!BQ17)</f>
        <v>XXXX</v>
      </c>
      <c r="P18" s="256" t="str">
        <f>IF('[3]Tasa de Falla'!BR17="","",'[3]Tasa de Falla'!BR17)</f>
        <v>XXXX</v>
      </c>
      <c r="Q18" s="256" t="str">
        <f>IF('[3]Tasa de Falla'!BS17="","",'[3]Tasa de Falla'!BS17)</f>
        <v>XXXX</v>
      </c>
      <c r="R18" s="256" t="str">
        <f>IF('[3]Tasa de Falla'!BT17="","",'[3]Tasa de Falla'!BT17)</f>
        <v>XXXX</v>
      </c>
      <c r="S18" s="254"/>
      <c r="T18" s="237"/>
    </row>
    <row r="19" spans="2:20" ht="15" customHeight="1">
      <c r="B19" s="232"/>
      <c r="C19" s="257">
        <f>IF('[2]Tasa de Falla'!C18="","",'[2]Tasa de Falla'!C18)</f>
        <v>2</v>
      </c>
      <c r="D19" s="257" t="str">
        <f>IF('[2]Tasa de Falla'!D18="","",'[2]Tasa de Falla'!D18)</f>
        <v>AMEGHINO - ESTACION PATAGONIA</v>
      </c>
      <c r="E19" s="257">
        <f>IF('[2]Tasa de Falla'!E18="","",'[2]Tasa de Falla'!E18)</f>
        <v>132</v>
      </c>
      <c r="F19" s="257">
        <f>IF('[2]Tasa de Falla'!F18="","",'[2]Tasa de Falla'!F18)</f>
        <v>299.6</v>
      </c>
      <c r="G19" s="258">
        <f>IF('[3]Tasa de Falla'!BI18="","",'[3]Tasa de Falla'!BI18)</f>
      </c>
      <c r="H19" s="258">
        <f>IF('[3]Tasa de Falla'!BJ18="","",'[3]Tasa de Falla'!BJ18)</f>
      </c>
      <c r="I19" s="258">
        <f>IF('[3]Tasa de Falla'!BK18="","",'[3]Tasa de Falla'!BK18)</f>
      </c>
      <c r="J19" s="258">
        <f>IF('[3]Tasa de Falla'!BL18="","",'[3]Tasa de Falla'!BL18)</f>
      </c>
      <c r="K19" s="258">
        <f>IF('[3]Tasa de Falla'!BM18="","",'[3]Tasa de Falla'!BM18)</f>
      </c>
      <c r="L19" s="258">
        <f>IF('[3]Tasa de Falla'!BN18="","",'[3]Tasa de Falla'!BN18)</f>
        <v>2</v>
      </c>
      <c r="M19" s="258">
        <f>IF('[3]Tasa de Falla'!BO18="","",'[3]Tasa de Falla'!BO18)</f>
      </c>
      <c r="N19" s="258">
        <f>IF('[3]Tasa de Falla'!BP18="","",'[3]Tasa de Falla'!BP18)</f>
        <v>1</v>
      </c>
      <c r="O19" s="258">
        <f>IF('[3]Tasa de Falla'!BQ18="","",'[3]Tasa de Falla'!BQ18)</f>
      </c>
      <c r="P19" s="258">
        <f>IF('[3]Tasa de Falla'!BR18="","",'[3]Tasa de Falla'!BR18)</f>
      </c>
      <c r="Q19" s="258">
        <f>IF('[3]Tasa de Falla'!BS18="","",'[3]Tasa de Falla'!BS18)</f>
      </c>
      <c r="R19" s="258">
        <f>IF('[3]Tasa de Falla'!BT18="","",'[3]Tasa de Falla'!BT18)</f>
        <v>1</v>
      </c>
      <c r="S19" s="254"/>
      <c r="T19" s="237"/>
    </row>
    <row r="20" spans="2:20" ht="18" customHeight="1">
      <c r="B20" s="232"/>
      <c r="C20" s="255">
        <f>IF('[2]Tasa de Falla'!C19="","",'[2]Tasa de Falla'!C19)</f>
        <v>3</v>
      </c>
      <c r="D20" s="255" t="str">
        <f>IF('[2]Tasa de Falla'!D19="","",'[2]Tasa de Falla'!D19)</f>
        <v>AMEGHINO - TRELEW</v>
      </c>
      <c r="E20" s="255">
        <f>IF('[2]Tasa de Falla'!E19="","",'[2]Tasa de Falla'!E19)</f>
        <v>132</v>
      </c>
      <c r="F20" s="255">
        <f>IF('[2]Tasa de Falla'!F19="","",'[2]Tasa de Falla'!F19)</f>
        <v>112</v>
      </c>
      <c r="G20" s="256">
        <f>IF('[3]Tasa de Falla'!BI19="","",'[3]Tasa de Falla'!BI19)</f>
      </c>
      <c r="H20" s="256">
        <f>IF('[3]Tasa de Falla'!BJ19="","",'[3]Tasa de Falla'!BJ19)</f>
      </c>
      <c r="I20" s="256">
        <f>IF('[3]Tasa de Falla'!BK19="","",'[3]Tasa de Falla'!BK19)</f>
      </c>
      <c r="J20" s="256">
        <f>IF('[3]Tasa de Falla'!BL19="","",'[3]Tasa de Falla'!BL19)</f>
      </c>
      <c r="K20" s="256">
        <f>IF('[3]Tasa de Falla'!BM19="","",'[3]Tasa de Falla'!BM19)</f>
        <v>1</v>
      </c>
      <c r="L20" s="256">
        <f>IF('[3]Tasa de Falla'!BN19="","",'[3]Tasa de Falla'!BN19)</f>
      </c>
      <c r="M20" s="256">
        <f>IF('[3]Tasa de Falla'!BO19="","",'[3]Tasa de Falla'!BO19)</f>
      </c>
      <c r="N20" s="256">
        <f>IF('[3]Tasa de Falla'!BP19="","",'[3]Tasa de Falla'!BP19)</f>
      </c>
      <c r="O20" s="256">
        <f>IF('[3]Tasa de Falla'!BQ19="","",'[3]Tasa de Falla'!BQ19)</f>
      </c>
      <c r="P20" s="256">
        <f>IF('[3]Tasa de Falla'!BR19="","",'[3]Tasa de Falla'!BR19)</f>
      </c>
      <c r="Q20" s="256">
        <f>IF('[3]Tasa de Falla'!BS19="","",'[3]Tasa de Falla'!BS19)</f>
      </c>
      <c r="R20" s="256">
        <f>IF('[3]Tasa de Falla'!BT19="","",'[3]Tasa de Falla'!BT19)</f>
      </c>
      <c r="S20" s="254"/>
      <c r="T20" s="237"/>
    </row>
    <row r="21" spans="2:20" ht="15" customHeight="1">
      <c r="B21" s="232"/>
      <c r="C21" s="257">
        <f>IF('[2]Tasa de Falla'!C20="","",'[2]Tasa de Falla'!C20)</f>
        <v>4</v>
      </c>
      <c r="D21" s="257" t="str">
        <f>IF('[2]Tasa de Falla'!D20="","",'[2]Tasa de Falla'!D20)</f>
        <v>FUTALEUFU - ESQUEL</v>
      </c>
      <c r="E21" s="257">
        <f>IF('[2]Tasa de Falla'!E20="","",'[2]Tasa de Falla'!E20)</f>
        <v>132</v>
      </c>
      <c r="F21" s="257">
        <f>IF('[2]Tasa de Falla'!F20="","",'[2]Tasa de Falla'!F20)</f>
        <v>28.4</v>
      </c>
      <c r="G21" s="258">
        <f>IF('[3]Tasa de Falla'!BI20="","",'[3]Tasa de Falla'!BI20)</f>
      </c>
      <c r="H21" s="258">
        <f>IF('[3]Tasa de Falla'!BJ20="","",'[3]Tasa de Falla'!BJ20)</f>
      </c>
      <c r="I21" s="258">
        <f>IF('[3]Tasa de Falla'!BK20="","",'[3]Tasa de Falla'!BK20)</f>
      </c>
      <c r="J21" s="258">
        <f>IF('[3]Tasa de Falla'!BL20="","",'[3]Tasa de Falla'!BL20)</f>
      </c>
      <c r="K21" s="258">
        <f>IF('[3]Tasa de Falla'!BM20="","",'[3]Tasa de Falla'!BM20)</f>
      </c>
      <c r="L21" s="258">
        <f>IF('[3]Tasa de Falla'!BN20="","",'[3]Tasa de Falla'!BN20)</f>
      </c>
      <c r="M21" s="258">
        <f>IF('[3]Tasa de Falla'!BO20="","",'[3]Tasa de Falla'!BO20)</f>
      </c>
      <c r="N21" s="258">
        <f>IF('[3]Tasa de Falla'!BP20="","",'[3]Tasa de Falla'!BP20)</f>
      </c>
      <c r="O21" s="258">
        <f>IF('[3]Tasa de Falla'!BQ20="","",'[3]Tasa de Falla'!BQ20)</f>
      </c>
      <c r="P21" s="258">
        <f>IF('[3]Tasa de Falla'!BR20="","",'[3]Tasa de Falla'!BR20)</f>
      </c>
      <c r="Q21" s="258">
        <f>IF('[3]Tasa de Falla'!BS20="","",'[3]Tasa de Falla'!BS20)</f>
      </c>
      <c r="R21" s="258">
        <f>IF('[3]Tasa de Falla'!BT20="","",'[3]Tasa de Falla'!BT20)</f>
      </c>
      <c r="S21" s="254"/>
      <c r="T21" s="237"/>
    </row>
    <row r="22" spans="2:20" ht="18" customHeight="1">
      <c r="B22" s="232"/>
      <c r="C22" s="255">
        <f>IF('[2]Tasa de Falla'!C21="","",'[2]Tasa de Falla'!C21)</f>
        <v>5</v>
      </c>
      <c r="D22" s="255" t="str">
        <f>IF('[2]Tasa de Falla'!D21="","",'[2]Tasa de Falla'!D21)</f>
        <v>BARRIO SAN MARTIN - ESTACION PATAGONIA</v>
      </c>
      <c r="E22" s="255">
        <f>IF('[2]Tasa de Falla'!E21="","",'[2]Tasa de Falla'!E21)</f>
        <v>132</v>
      </c>
      <c r="F22" s="255">
        <f>IF('[2]Tasa de Falla'!F21="","",'[2]Tasa de Falla'!F21)</f>
        <v>9.4</v>
      </c>
      <c r="G22" s="256">
        <f>IF('[3]Tasa de Falla'!BI21="","",'[3]Tasa de Falla'!BI21)</f>
      </c>
      <c r="H22" s="256">
        <f>IF('[3]Tasa de Falla'!BJ21="","",'[3]Tasa de Falla'!BJ21)</f>
      </c>
      <c r="I22" s="256">
        <f>IF('[3]Tasa de Falla'!BK21="","",'[3]Tasa de Falla'!BK21)</f>
      </c>
      <c r="J22" s="256">
        <f>IF('[3]Tasa de Falla'!BL21="","",'[3]Tasa de Falla'!BL21)</f>
      </c>
      <c r="K22" s="256">
        <f>IF('[3]Tasa de Falla'!BM21="","",'[3]Tasa de Falla'!BM21)</f>
      </c>
      <c r="L22" s="256">
        <f>IF('[3]Tasa de Falla'!BN21="","",'[3]Tasa de Falla'!BN21)</f>
      </c>
      <c r="M22" s="256">
        <f>IF('[3]Tasa de Falla'!BO21="","",'[3]Tasa de Falla'!BO21)</f>
      </c>
      <c r="N22" s="256">
        <f>IF('[3]Tasa de Falla'!BP21="","",'[3]Tasa de Falla'!BP21)</f>
      </c>
      <c r="O22" s="256">
        <f>IF('[3]Tasa de Falla'!BQ21="","",'[3]Tasa de Falla'!BQ21)</f>
      </c>
      <c r="P22" s="256">
        <f>IF('[3]Tasa de Falla'!BR21="","",'[3]Tasa de Falla'!BR21)</f>
      </c>
      <c r="Q22" s="256">
        <f>IF('[3]Tasa de Falla'!BS21="","",'[3]Tasa de Falla'!BS21)</f>
      </c>
      <c r="R22" s="256">
        <f>IF('[3]Tasa de Falla'!BT21="","",'[3]Tasa de Falla'!BT21)</f>
      </c>
      <c r="S22" s="254"/>
      <c r="T22" s="237"/>
    </row>
    <row r="23" spans="2:20" ht="15" customHeight="1">
      <c r="B23" s="232"/>
      <c r="C23" s="257">
        <f>IF('[2]Tasa de Falla'!C22="","",'[2]Tasa de Falla'!C22)</f>
        <v>6</v>
      </c>
      <c r="D23" s="257" t="str">
        <f>IF('[2]Tasa de Falla'!D22="","",'[2]Tasa de Falla'!D22)</f>
        <v>COMODORO RIVADAVIA - E.T. A1</v>
      </c>
      <c r="E23" s="257">
        <f>IF('[2]Tasa de Falla'!E22="","",'[2]Tasa de Falla'!E22)</f>
        <v>132</v>
      </c>
      <c r="F23" s="257">
        <f>IF('[2]Tasa de Falla'!F22="","",'[2]Tasa de Falla'!F22)</f>
        <v>0.5</v>
      </c>
      <c r="G23" s="258">
        <f>IF('[3]Tasa de Falla'!BI22="","",'[3]Tasa de Falla'!BI22)</f>
      </c>
      <c r="H23" s="258">
        <f>IF('[3]Tasa de Falla'!BJ22="","",'[3]Tasa de Falla'!BJ22)</f>
      </c>
      <c r="I23" s="258">
        <f>IF('[3]Tasa de Falla'!BK22="","",'[3]Tasa de Falla'!BK22)</f>
      </c>
      <c r="J23" s="258">
        <f>IF('[3]Tasa de Falla'!BL22="","",'[3]Tasa de Falla'!BL22)</f>
      </c>
      <c r="K23" s="258">
        <f>IF('[3]Tasa de Falla'!BM22="","",'[3]Tasa de Falla'!BM22)</f>
      </c>
      <c r="L23" s="258">
        <f>IF('[3]Tasa de Falla'!BN22="","",'[3]Tasa de Falla'!BN22)</f>
      </c>
      <c r="M23" s="258">
        <f>IF('[3]Tasa de Falla'!BO22="","",'[3]Tasa de Falla'!BO22)</f>
      </c>
      <c r="N23" s="258">
        <f>IF('[3]Tasa de Falla'!BP22="","",'[3]Tasa de Falla'!BP22)</f>
      </c>
      <c r="O23" s="258">
        <f>IF('[3]Tasa de Falla'!BQ22="","",'[3]Tasa de Falla'!BQ22)</f>
      </c>
      <c r="P23" s="258">
        <f>IF('[3]Tasa de Falla'!BR22="","",'[3]Tasa de Falla'!BR22)</f>
      </c>
      <c r="Q23" s="258">
        <f>IF('[3]Tasa de Falla'!BS22="","",'[3]Tasa de Falla'!BS22)</f>
      </c>
      <c r="R23" s="258">
        <f>IF('[3]Tasa de Falla'!BT22="","",'[3]Tasa de Falla'!BT22)</f>
      </c>
      <c r="S23" s="254"/>
      <c r="T23" s="237"/>
    </row>
    <row r="24" spans="2:20" ht="18" customHeight="1">
      <c r="B24" s="232"/>
      <c r="C24" s="255">
        <f>IF('[2]Tasa de Falla'!C23="","",'[2]Tasa de Falla'!C23)</f>
        <v>7</v>
      </c>
      <c r="D24" s="255" t="str">
        <f>IF('[2]Tasa de Falla'!D23="","",'[2]Tasa de Falla'!D23)</f>
        <v>COMODORO RIVADAVIA (A1) - ESTACION PATAGONIA</v>
      </c>
      <c r="E24" s="255">
        <f>IF('[2]Tasa de Falla'!E23="","",'[2]Tasa de Falla'!E23)</f>
        <v>132</v>
      </c>
      <c r="F24" s="255">
        <f>IF('[2]Tasa de Falla'!F23="","",'[2]Tasa de Falla'!F23)</f>
        <v>6.9</v>
      </c>
      <c r="G24" s="256">
        <f>IF('[3]Tasa de Falla'!BI23="","",'[3]Tasa de Falla'!BI23)</f>
      </c>
      <c r="H24" s="256">
        <f>IF('[3]Tasa de Falla'!BJ23="","",'[3]Tasa de Falla'!BJ23)</f>
      </c>
      <c r="I24" s="256">
        <f>IF('[3]Tasa de Falla'!BK23="","",'[3]Tasa de Falla'!BK23)</f>
      </c>
      <c r="J24" s="256">
        <f>IF('[3]Tasa de Falla'!BL23="","",'[3]Tasa de Falla'!BL23)</f>
      </c>
      <c r="K24" s="256">
        <f>IF('[3]Tasa de Falla'!BM23="","",'[3]Tasa de Falla'!BM23)</f>
      </c>
      <c r="L24" s="256">
        <f>IF('[3]Tasa de Falla'!BN23="","",'[3]Tasa de Falla'!BN23)</f>
      </c>
      <c r="M24" s="256">
        <f>IF('[3]Tasa de Falla'!BO23="","",'[3]Tasa de Falla'!BO23)</f>
      </c>
      <c r="N24" s="256">
        <f>IF('[3]Tasa de Falla'!BP23="","",'[3]Tasa de Falla'!BP23)</f>
      </c>
      <c r="O24" s="256">
        <f>IF('[3]Tasa de Falla'!BQ23="","",'[3]Tasa de Falla'!BQ23)</f>
      </c>
      <c r="P24" s="256">
        <f>IF('[3]Tasa de Falla'!BR23="","",'[3]Tasa de Falla'!BR23)</f>
      </c>
      <c r="Q24" s="256">
        <f>IF('[3]Tasa de Falla'!BS23="","",'[3]Tasa de Falla'!BS23)</f>
        <v>1</v>
      </c>
      <c r="R24" s="256">
        <f>IF('[3]Tasa de Falla'!BT23="","",'[3]Tasa de Falla'!BT23)</f>
      </c>
      <c r="S24" s="254"/>
      <c r="T24" s="237"/>
    </row>
    <row r="25" spans="2:20" ht="15" customHeight="1">
      <c r="B25" s="232"/>
      <c r="C25" s="257">
        <f>IF('[2]Tasa de Falla'!C24="","",'[2]Tasa de Falla'!C24)</f>
        <v>8</v>
      </c>
      <c r="D25" s="257" t="str">
        <f>IF('[2]Tasa de Falla'!D24="","",'[2]Tasa de Falla'!D24)</f>
        <v>COMODORO RIVADAVIA - PICO TRUNCADO</v>
      </c>
      <c r="E25" s="257">
        <f>IF('[2]Tasa de Falla'!E24="","",'[2]Tasa de Falla'!E24)</f>
        <v>132</v>
      </c>
      <c r="F25" s="257">
        <f>IF('[2]Tasa de Falla'!F24="","",'[2]Tasa de Falla'!F24)</f>
        <v>138</v>
      </c>
      <c r="G25" s="258">
        <f>IF('[3]Tasa de Falla'!BI24="","",'[3]Tasa de Falla'!BI24)</f>
      </c>
      <c r="H25" s="258">
        <f>IF('[3]Tasa de Falla'!BJ24="","",'[3]Tasa de Falla'!BJ24)</f>
      </c>
      <c r="I25" s="258">
        <f>IF('[3]Tasa de Falla'!BK24="","",'[3]Tasa de Falla'!BK24)</f>
      </c>
      <c r="J25" s="258">
        <f>IF('[3]Tasa de Falla'!BL24="","",'[3]Tasa de Falla'!BL24)</f>
      </c>
      <c r="K25" s="258">
        <f>IF('[3]Tasa de Falla'!BM24="","",'[3]Tasa de Falla'!BM24)</f>
      </c>
      <c r="L25" s="258">
        <f>IF('[3]Tasa de Falla'!BN24="","",'[3]Tasa de Falla'!BN24)</f>
      </c>
      <c r="M25" s="258">
        <f>IF('[3]Tasa de Falla'!BO24="","",'[3]Tasa de Falla'!BO24)</f>
      </c>
      <c r="N25" s="258">
        <f>IF('[3]Tasa de Falla'!BP24="","",'[3]Tasa de Falla'!BP24)</f>
      </c>
      <c r="O25" s="258">
        <f>IF('[3]Tasa de Falla'!BQ24="","",'[3]Tasa de Falla'!BQ24)</f>
      </c>
      <c r="P25" s="258">
        <f>IF('[3]Tasa de Falla'!BR24="","",'[3]Tasa de Falla'!BR24)</f>
      </c>
      <c r="Q25" s="258">
        <f>IF('[3]Tasa de Falla'!BS24="","",'[3]Tasa de Falla'!BS24)</f>
      </c>
      <c r="R25" s="258">
        <f>IF('[3]Tasa de Falla'!BT24="","",'[3]Tasa de Falla'!BT24)</f>
      </c>
      <c r="S25" s="254"/>
      <c r="T25" s="237"/>
    </row>
    <row r="26" spans="2:20" ht="18" customHeight="1">
      <c r="B26" s="232"/>
      <c r="C26" s="255">
        <f>IF('[2]Tasa de Falla'!C25="","",'[2]Tasa de Falla'!C25)</f>
        <v>9</v>
      </c>
      <c r="D26" s="255" t="str">
        <f>IF('[2]Tasa de Falla'!D25="","",'[2]Tasa de Falla'!D25)</f>
        <v>FUTALEUFÚ - PUERTO MADRYN 1</v>
      </c>
      <c r="E26" s="255">
        <f>IF('[2]Tasa de Falla'!E25="","",'[2]Tasa de Falla'!E25)</f>
        <v>330</v>
      </c>
      <c r="F26" s="255">
        <f>IF('[2]Tasa de Falla'!F25="","",'[2]Tasa de Falla'!F25)</f>
        <v>550</v>
      </c>
      <c r="G26" s="256">
        <f>IF('[3]Tasa de Falla'!BI25="","",'[3]Tasa de Falla'!BI25)</f>
      </c>
      <c r="H26" s="256">
        <f>IF('[3]Tasa de Falla'!BJ25="","",'[3]Tasa de Falla'!BJ25)</f>
      </c>
      <c r="I26" s="256">
        <f>IF('[3]Tasa de Falla'!BK25="","",'[3]Tasa de Falla'!BK25)</f>
      </c>
      <c r="J26" s="256">
        <f>IF('[3]Tasa de Falla'!BL25="","",'[3]Tasa de Falla'!BL25)</f>
      </c>
      <c r="K26" s="256">
        <f>IF('[3]Tasa de Falla'!BM25="","",'[3]Tasa de Falla'!BM25)</f>
      </c>
      <c r="L26" s="256">
        <f>IF('[3]Tasa de Falla'!BN25="","",'[3]Tasa de Falla'!BN25)</f>
      </c>
      <c r="M26" s="256">
        <f>IF('[3]Tasa de Falla'!BO25="","",'[3]Tasa de Falla'!BO25)</f>
      </c>
      <c r="N26" s="256">
        <f>IF('[3]Tasa de Falla'!BP25="","",'[3]Tasa de Falla'!BP25)</f>
      </c>
      <c r="O26" s="256">
        <f>IF('[3]Tasa de Falla'!BQ25="","",'[3]Tasa de Falla'!BQ25)</f>
      </c>
      <c r="P26" s="256">
        <f>IF('[3]Tasa de Falla'!BR25="","",'[3]Tasa de Falla'!BR25)</f>
      </c>
      <c r="Q26" s="256">
        <f>IF('[3]Tasa de Falla'!BS25="","",'[3]Tasa de Falla'!BS25)</f>
      </c>
      <c r="R26" s="256">
        <f>IF('[3]Tasa de Falla'!BT25="","",'[3]Tasa de Falla'!BT25)</f>
      </c>
      <c r="S26" s="254"/>
      <c r="T26" s="237"/>
    </row>
    <row r="27" spans="2:20" ht="15" customHeight="1">
      <c r="B27" s="232"/>
      <c r="C27" s="257">
        <f>IF('[2]Tasa de Falla'!C26="","",'[2]Tasa de Falla'!C26)</f>
        <v>10</v>
      </c>
      <c r="D27" s="257" t="str">
        <f>IF('[2]Tasa de Falla'!D26="","",'[2]Tasa de Falla'!D26)</f>
        <v>FUTALEUFÚ - PUERTO MADRYN 2</v>
      </c>
      <c r="E27" s="257">
        <f>IF('[2]Tasa de Falla'!E26="","",'[2]Tasa de Falla'!E26)</f>
        <v>330</v>
      </c>
      <c r="F27" s="257">
        <f>IF('[2]Tasa de Falla'!F26="","",'[2]Tasa de Falla'!F26)</f>
        <v>550</v>
      </c>
      <c r="G27" s="258">
        <f>IF('[3]Tasa de Falla'!BI26="","",'[3]Tasa de Falla'!BI26)</f>
      </c>
      <c r="H27" s="258">
        <f>IF('[3]Tasa de Falla'!BJ26="","",'[3]Tasa de Falla'!BJ26)</f>
      </c>
      <c r="I27" s="258">
        <f>IF('[3]Tasa de Falla'!BK26="","",'[3]Tasa de Falla'!BK26)</f>
      </c>
      <c r="J27" s="258">
        <f>IF('[3]Tasa de Falla'!BL26="","",'[3]Tasa de Falla'!BL26)</f>
      </c>
      <c r="K27" s="258">
        <f>IF('[3]Tasa de Falla'!BM26="","",'[3]Tasa de Falla'!BM26)</f>
      </c>
      <c r="L27" s="258">
        <f>IF('[3]Tasa de Falla'!BN26="","",'[3]Tasa de Falla'!BN26)</f>
      </c>
      <c r="M27" s="258">
        <f>IF('[3]Tasa de Falla'!BO26="","",'[3]Tasa de Falla'!BO26)</f>
      </c>
      <c r="N27" s="258">
        <f>IF('[3]Tasa de Falla'!BP26="","",'[3]Tasa de Falla'!BP26)</f>
      </c>
      <c r="O27" s="258">
        <f>IF('[3]Tasa de Falla'!BQ26="","",'[3]Tasa de Falla'!BQ26)</f>
      </c>
      <c r="P27" s="258">
        <f>IF('[3]Tasa de Falla'!BR26="","",'[3]Tasa de Falla'!BR26)</f>
      </c>
      <c r="Q27" s="258">
        <f>IF('[3]Tasa de Falla'!BS26="","",'[3]Tasa de Falla'!BS26)</f>
      </c>
      <c r="R27" s="258">
        <f>IF('[3]Tasa de Falla'!BT26="","",'[3]Tasa de Falla'!BT26)</f>
      </c>
      <c r="S27" s="254"/>
      <c r="T27" s="237"/>
    </row>
    <row r="28" spans="2:20" ht="18" customHeight="1">
      <c r="B28" s="232"/>
      <c r="C28" s="255">
        <f>IF('[2]Tasa de Falla'!C27="","",'[2]Tasa de Falla'!C27)</f>
        <v>11</v>
      </c>
      <c r="D28" s="255" t="str">
        <f>IF('[2]Tasa de Falla'!D27="","",'[2]Tasa de Falla'!D27)</f>
        <v>PLANTA ALUMINIO APPA - PUERTO MADRYN 1</v>
      </c>
      <c r="E28" s="255">
        <f>IF('[2]Tasa de Falla'!E27="","",'[2]Tasa de Falla'!E27)</f>
        <v>330</v>
      </c>
      <c r="F28" s="255">
        <f>IF('[2]Tasa de Falla'!F27="","",'[2]Tasa de Falla'!F27)</f>
        <v>5.5</v>
      </c>
      <c r="G28" s="256">
        <f>IF('[3]Tasa de Falla'!BI27="","",'[3]Tasa de Falla'!BI27)</f>
      </c>
      <c r="H28" s="256">
        <f>IF('[3]Tasa de Falla'!BJ27="","",'[3]Tasa de Falla'!BJ27)</f>
      </c>
      <c r="I28" s="256">
        <f>IF('[3]Tasa de Falla'!BK27="","",'[3]Tasa de Falla'!BK27)</f>
      </c>
      <c r="J28" s="256">
        <f>IF('[3]Tasa de Falla'!BL27="","",'[3]Tasa de Falla'!BL27)</f>
      </c>
      <c r="K28" s="256">
        <f>IF('[3]Tasa de Falla'!BM27="","",'[3]Tasa de Falla'!BM27)</f>
      </c>
      <c r="L28" s="256">
        <f>IF('[3]Tasa de Falla'!BN27="","",'[3]Tasa de Falla'!BN27)</f>
      </c>
      <c r="M28" s="256">
        <f>IF('[3]Tasa de Falla'!BO27="","",'[3]Tasa de Falla'!BO27)</f>
      </c>
      <c r="N28" s="256">
        <f>IF('[3]Tasa de Falla'!BP27="","",'[3]Tasa de Falla'!BP27)</f>
      </c>
      <c r="O28" s="256">
        <f>IF('[3]Tasa de Falla'!BQ27="","",'[3]Tasa de Falla'!BQ27)</f>
      </c>
      <c r="P28" s="256">
        <f>IF('[3]Tasa de Falla'!BR27="","",'[3]Tasa de Falla'!BR27)</f>
      </c>
      <c r="Q28" s="256">
        <f>IF('[3]Tasa de Falla'!BS27="","",'[3]Tasa de Falla'!BS27)</f>
      </c>
      <c r="R28" s="256">
        <f>IF('[3]Tasa de Falla'!BT27="","",'[3]Tasa de Falla'!BT27)</f>
      </c>
      <c r="S28" s="254"/>
      <c r="T28" s="237"/>
    </row>
    <row r="29" spans="2:20" ht="15" customHeight="1">
      <c r="B29" s="232"/>
      <c r="C29" s="257">
        <f>IF('[2]Tasa de Falla'!C28="","",'[2]Tasa de Falla'!C28)</f>
        <v>12</v>
      </c>
      <c r="D29" s="257" t="str">
        <f>IF('[2]Tasa de Falla'!D28="","",'[2]Tasa de Falla'!D28)</f>
        <v>PLANTA ALUMINIO APPA - PUERTO MADRYN 2</v>
      </c>
      <c r="E29" s="257">
        <f>IF('[2]Tasa de Falla'!E28="","",'[2]Tasa de Falla'!E28)</f>
        <v>330</v>
      </c>
      <c r="F29" s="257">
        <f>IF('[2]Tasa de Falla'!F28="","",'[2]Tasa de Falla'!F28)</f>
        <v>5.5</v>
      </c>
      <c r="G29" s="258">
        <f>IF('[3]Tasa de Falla'!BI28="","",'[3]Tasa de Falla'!BI28)</f>
      </c>
      <c r="H29" s="258">
        <f>IF('[3]Tasa de Falla'!BJ28="","",'[3]Tasa de Falla'!BJ28)</f>
      </c>
      <c r="I29" s="258">
        <f>IF('[3]Tasa de Falla'!BK28="","",'[3]Tasa de Falla'!BK28)</f>
      </c>
      <c r="J29" s="258">
        <f>IF('[3]Tasa de Falla'!BL28="","",'[3]Tasa de Falla'!BL28)</f>
      </c>
      <c r="K29" s="258">
        <f>IF('[3]Tasa de Falla'!BM28="","",'[3]Tasa de Falla'!BM28)</f>
      </c>
      <c r="L29" s="258">
        <f>IF('[3]Tasa de Falla'!BN28="","",'[3]Tasa de Falla'!BN28)</f>
      </c>
      <c r="M29" s="258">
        <f>IF('[3]Tasa de Falla'!BO28="","",'[3]Tasa de Falla'!BO28)</f>
      </c>
      <c r="N29" s="258">
        <f>IF('[3]Tasa de Falla'!BP28="","",'[3]Tasa de Falla'!BP28)</f>
      </c>
      <c r="O29" s="258">
        <f>IF('[3]Tasa de Falla'!BQ28="","",'[3]Tasa de Falla'!BQ28)</f>
      </c>
      <c r="P29" s="258">
        <f>IF('[3]Tasa de Falla'!BR28="","",'[3]Tasa de Falla'!BR28)</f>
      </c>
      <c r="Q29" s="258">
        <f>IF('[3]Tasa de Falla'!BS28="","",'[3]Tasa de Falla'!BS28)</f>
      </c>
      <c r="R29" s="258">
        <f>IF('[3]Tasa de Falla'!BT28="","",'[3]Tasa de Falla'!BT28)</f>
      </c>
      <c r="S29" s="254"/>
      <c r="T29" s="237"/>
    </row>
    <row r="30" spans="2:20" ht="18" customHeight="1">
      <c r="B30" s="232"/>
      <c r="C30" s="255">
        <f>IF('[2]Tasa de Falla'!C29="","",'[2]Tasa de Falla'!C29)</f>
        <v>13</v>
      </c>
      <c r="D30" s="255" t="str">
        <f>IF('[2]Tasa de Falla'!D29="","",'[2]Tasa de Falla'!D29)</f>
        <v>PICO TRUNCADO I - PICO TRUNCADO II</v>
      </c>
      <c r="E30" s="255">
        <f>IF('[2]Tasa de Falla'!E29="","",'[2]Tasa de Falla'!E29)</f>
        <v>132</v>
      </c>
      <c r="F30" s="255">
        <f>IF('[2]Tasa de Falla'!F29="","",'[2]Tasa de Falla'!F29)</f>
        <v>13.4</v>
      </c>
      <c r="G30" s="256">
        <f>IF('[3]Tasa de Falla'!BI29="","",'[3]Tasa de Falla'!BI29)</f>
      </c>
      <c r="H30" s="256">
        <f>IF('[3]Tasa de Falla'!BJ29="","",'[3]Tasa de Falla'!BJ29)</f>
      </c>
      <c r="I30" s="256">
        <f>IF('[3]Tasa de Falla'!BK29="","",'[3]Tasa de Falla'!BK29)</f>
        <v>1</v>
      </c>
      <c r="J30" s="256">
        <f>IF('[3]Tasa de Falla'!BL29="","",'[3]Tasa de Falla'!BL29)</f>
      </c>
      <c r="K30" s="256">
        <f>IF('[3]Tasa de Falla'!BM29="","",'[3]Tasa de Falla'!BM29)</f>
      </c>
      <c r="L30" s="256">
        <f>IF('[3]Tasa de Falla'!BN29="","",'[3]Tasa de Falla'!BN29)</f>
      </c>
      <c r="M30" s="256">
        <f>IF('[3]Tasa de Falla'!BO29="","",'[3]Tasa de Falla'!BO29)</f>
      </c>
      <c r="N30" s="256">
        <f>IF('[3]Tasa de Falla'!BP29="","",'[3]Tasa de Falla'!BP29)</f>
      </c>
      <c r="O30" s="256">
        <f>IF('[3]Tasa de Falla'!BQ29="","",'[3]Tasa de Falla'!BQ29)</f>
      </c>
      <c r="P30" s="256">
        <f>IF('[3]Tasa de Falla'!BR29="","",'[3]Tasa de Falla'!BR29)</f>
      </c>
      <c r="Q30" s="256">
        <f>IF('[3]Tasa de Falla'!BS29="","",'[3]Tasa de Falla'!BS29)</f>
      </c>
      <c r="R30" s="256">
        <f>IF('[3]Tasa de Falla'!BT29="","",'[3]Tasa de Falla'!BT29)</f>
      </c>
      <c r="S30" s="254"/>
      <c r="T30" s="237"/>
    </row>
    <row r="31" spans="2:20" ht="15" customHeight="1">
      <c r="B31" s="232"/>
      <c r="C31" s="257">
        <f>IF('[2]Tasa de Falla'!C30="","",'[2]Tasa de Falla'!C30)</f>
        <v>14</v>
      </c>
      <c r="D31" s="257" t="str">
        <f>IF('[2]Tasa de Falla'!D30="","",'[2]Tasa de Falla'!D30)</f>
        <v>PLANTA ALUMINIO DGPA - PTO MADRYN</v>
      </c>
      <c r="E31" s="257">
        <f>IF('[2]Tasa de Falla'!E30="","",'[2]Tasa de Falla'!E30)</f>
        <v>132</v>
      </c>
      <c r="F31" s="257">
        <f>IF('[2]Tasa de Falla'!F30="","",'[2]Tasa de Falla'!F30)</f>
        <v>5.7</v>
      </c>
      <c r="G31" s="258">
        <f>IF('[3]Tasa de Falla'!BI30="","",'[3]Tasa de Falla'!BI30)</f>
      </c>
      <c r="H31" s="258">
        <f>IF('[3]Tasa de Falla'!BJ30="","",'[3]Tasa de Falla'!BJ30)</f>
      </c>
      <c r="I31" s="258">
        <f>IF('[3]Tasa de Falla'!BK30="","",'[3]Tasa de Falla'!BK30)</f>
      </c>
      <c r="J31" s="258">
        <f>IF('[3]Tasa de Falla'!BL30="","",'[3]Tasa de Falla'!BL30)</f>
      </c>
      <c r="K31" s="258">
        <f>IF('[3]Tasa de Falla'!BM30="","",'[3]Tasa de Falla'!BM30)</f>
      </c>
      <c r="L31" s="258">
        <f>IF('[3]Tasa de Falla'!BN30="","",'[3]Tasa de Falla'!BN30)</f>
      </c>
      <c r="M31" s="258">
        <f>IF('[3]Tasa de Falla'!BO30="","",'[3]Tasa de Falla'!BO30)</f>
      </c>
      <c r="N31" s="258">
        <f>IF('[3]Tasa de Falla'!BP30="","",'[3]Tasa de Falla'!BP30)</f>
        <v>1</v>
      </c>
      <c r="O31" s="258">
        <f>IF('[3]Tasa de Falla'!BQ30="","",'[3]Tasa de Falla'!BQ30)</f>
      </c>
      <c r="P31" s="258">
        <f>IF('[3]Tasa de Falla'!BR30="","",'[3]Tasa de Falla'!BR30)</f>
      </c>
      <c r="Q31" s="258">
        <f>IF('[3]Tasa de Falla'!BS30="","",'[3]Tasa de Falla'!BS30)</f>
        <v>1</v>
      </c>
      <c r="R31" s="258">
        <f>IF('[3]Tasa de Falla'!BT30="","",'[3]Tasa de Falla'!BT30)</f>
      </c>
      <c r="S31" s="254"/>
      <c r="T31" s="237"/>
    </row>
    <row r="32" spans="2:20" ht="18" customHeight="1">
      <c r="B32" s="232"/>
      <c r="C32" s="255">
        <f>IF('[2]Tasa de Falla'!C31="","",'[2]Tasa de Falla'!C31)</f>
        <v>15</v>
      </c>
      <c r="D32" s="255" t="str">
        <f>IF('[2]Tasa de Falla'!D31="","",'[2]Tasa de Falla'!D31)</f>
        <v>PLANTA ALUMINIO DGPA - SS.AA. PTO MADRYN</v>
      </c>
      <c r="E32" s="255">
        <f>IF('[2]Tasa de Falla'!E31="","",'[2]Tasa de Falla'!E31)</f>
        <v>33</v>
      </c>
      <c r="F32" s="255">
        <f>IF('[2]Tasa de Falla'!F31="","",'[2]Tasa de Falla'!F31)</f>
        <v>6</v>
      </c>
      <c r="G32" s="256" t="str">
        <f>IF('[3]Tasa de Falla'!BI31="","",'[3]Tasa de Falla'!BI31)</f>
        <v>XXXX</v>
      </c>
      <c r="H32" s="256" t="str">
        <f>IF('[3]Tasa de Falla'!BJ31="","",'[3]Tasa de Falla'!BJ31)</f>
        <v>XXXX</v>
      </c>
      <c r="I32" s="256" t="str">
        <f>IF('[3]Tasa de Falla'!BK31="","",'[3]Tasa de Falla'!BK31)</f>
        <v>XXXX</v>
      </c>
      <c r="J32" s="256" t="str">
        <f>IF('[3]Tasa de Falla'!BL31="","",'[3]Tasa de Falla'!BL31)</f>
        <v>XXXX</v>
      </c>
      <c r="K32" s="256" t="str">
        <f>IF('[3]Tasa de Falla'!BM31="","",'[3]Tasa de Falla'!BM31)</f>
        <v>XXXX</v>
      </c>
      <c r="L32" s="256" t="str">
        <f>IF('[3]Tasa de Falla'!BN31="","",'[3]Tasa de Falla'!BN31)</f>
        <v>XXXX</v>
      </c>
      <c r="M32" s="256" t="str">
        <f>IF('[3]Tasa de Falla'!BO31="","",'[3]Tasa de Falla'!BO31)</f>
        <v>XXXX</v>
      </c>
      <c r="N32" s="256" t="str">
        <f>IF('[3]Tasa de Falla'!BP31="","",'[3]Tasa de Falla'!BP31)</f>
        <v>XXXX</v>
      </c>
      <c r="O32" s="256" t="str">
        <f>IF('[3]Tasa de Falla'!BQ31="","",'[3]Tasa de Falla'!BQ31)</f>
        <v>XXXX</v>
      </c>
      <c r="P32" s="256" t="str">
        <f>IF('[3]Tasa de Falla'!BR31="","",'[3]Tasa de Falla'!BR31)</f>
        <v>XXXX</v>
      </c>
      <c r="Q32" s="256" t="str">
        <f>IF('[3]Tasa de Falla'!BS31="","",'[3]Tasa de Falla'!BS31)</f>
        <v>XXXX</v>
      </c>
      <c r="R32" s="256" t="str">
        <f>IF('[3]Tasa de Falla'!BT31="","",'[3]Tasa de Falla'!BT31)</f>
        <v>XXXX</v>
      </c>
      <c r="S32" s="254"/>
      <c r="T32" s="237"/>
    </row>
    <row r="33" spans="2:20" ht="15" customHeight="1">
      <c r="B33" s="232"/>
      <c r="C33" s="257">
        <f>IF('[2]Tasa de Falla'!C32="","",'[2]Tasa de Falla'!C32)</f>
        <v>16</v>
      </c>
      <c r="D33" s="257" t="str">
        <f>IF('[2]Tasa de Falla'!D32="","",'[2]Tasa de Falla'!D32)</f>
        <v>PLANTA ALUMINIO DGPA - TRELEW</v>
      </c>
      <c r="E33" s="257">
        <f>IF('[2]Tasa de Falla'!E32="","",'[2]Tasa de Falla'!E32)</f>
        <v>132</v>
      </c>
      <c r="F33" s="257">
        <f>IF('[2]Tasa de Falla'!F32="","",'[2]Tasa de Falla'!F32)</f>
        <v>62</v>
      </c>
      <c r="G33" s="258">
        <f>IF('[3]Tasa de Falla'!BI32="","",'[3]Tasa de Falla'!BI32)</f>
      </c>
      <c r="H33" s="258">
        <f>IF('[3]Tasa de Falla'!BJ32="","",'[3]Tasa de Falla'!BJ32)</f>
      </c>
      <c r="I33" s="258">
        <f>IF('[3]Tasa de Falla'!BK32="","",'[3]Tasa de Falla'!BK32)</f>
        <v>1</v>
      </c>
      <c r="J33" s="258">
        <f>IF('[3]Tasa de Falla'!BL32="","",'[3]Tasa de Falla'!BL32)</f>
      </c>
      <c r="K33" s="258">
        <f>IF('[3]Tasa de Falla'!BM32="","",'[3]Tasa de Falla'!BM32)</f>
      </c>
      <c r="L33" s="258">
        <f>IF('[3]Tasa de Falla'!BN32="","",'[3]Tasa de Falla'!BN32)</f>
      </c>
      <c r="M33" s="258">
        <f>IF('[3]Tasa de Falla'!BO32="","",'[3]Tasa de Falla'!BO32)</f>
      </c>
      <c r="N33" s="258">
        <f>IF('[3]Tasa de Falla'!BP32="","",'[3]Tasa de Falla'!BP32)</f>
        <v>2</v>
      </c>
      <c r="O33" s="258">
        <f>IF('[3]Tasa de Falla'!BQ32="","",'[3]Tasa de Falla'!BQ32)</f>
      </c>
      <c r="P33" s="258">
        <f>IF('[3]Tasa de Falla'!BR32="","",'[3]Tasa de Falla'!BR32)</f>
        <v>1</v>
      </c>
      <c r="Q33" s="258">
        <f>IF('[3]Tasa de Falla'!BS32="","",'[3]Tasa de Falla'!BS32)</f>
        <v>1</v>
      </c>
      <c r="R33" s="258">
        <f>IF('[3]Tasa de Falla'!BT32="","",'[3]Tasa de Falla'!BT32)</f>
      </c>
      <c r="S33" s="254"/>
      <c r="T33" s="237"/>
    </row>
    <row r="34" spans="2:20" ht="18" customHeight="1">
      <c r="B34" s="232"/>
      <c r="C34" s="255">
        <f>IF('[2]Tasa de Falla'!C33="","",'[2]Tasa de Falla'!C33)</f>
        <v>17</v>
      </c>
      <c r="D34" s="255" t="str">
        <f>IF('[2]Tasa de Falla'!D33="","",'[2]Tasa de Falla'!D33)</f>
        <v>PUERTO MADRYN - SIERRA GRANDE</v>
      </c>
      <c r="E34" s="255">
        <f>IF('[2]Tasa de Falla'!E33="","",'[2]Tasa de Falla'!E33)</f>
        <v>132</v>
      </c>
      <c r="F34" s="255">
        <f>IF('[2]Tasa de Falla'!F33="","",'[2]Tasa de Falla'!F33)</f>
        <v>121.5</v>
      </c>
      <c r="G34" s="256">
        <f>IF('[3]Tasa de Falla'!BI33="","",'[3]Tasa de Falla'!BI33)</f>
      </c>
      <c r="H34" s="256">
        <f>IF('[3]Tasa de Falla'!BJ33="","",'[3]Tasa de Falla'!BJ33)</f>
      </c>
      <c r="I34" s="256">
        <f>IF('[3]Tasa de Falla'!BK33="","",'[3]Tasa de Falla'!BK33)</f>
      </c>
      <c r="J34" s="256">
        <f>IF('[3]Tasa de Falla'!BL33="","",'[3]Tasa de Falla'!BL33)</f>
      </c>
      <c r="K34" s="256">
        <f>IF('[3]Tasa de Falla'!BM33="","",'[3]Tasa de Falla'!BM33)</f>
      </c>
      <c r="L34" s="256">
        <f>IF('[3]Tasa de Falla'!BN33="","",'[3]Tasa de Falla'!BN33)</f>
      </c>
      <c r="M34" s="256">
        <f>IF('[3]Tasa de Falla'!BO33="","",'[3]Tasa de Falla'!BO33)</f>
      </c>
      <c r="N34" s="256">
        <f>IF('[3]Tasa de Falla'!BP33="","",'[3]Tasa de Falla'!BP33)</f>
        <v>1</v>
      </c>
      <c r="O34" s="256">
        <f>IF('[3]Tasa de Falla'!BQ33="","",'[3]Tasa de Falla'!BQ33)</f>
      </c>
      <c r="P34" s="256">
        <f>IF('[3]Tasa de Falla'!BR33="","",'[3]Tasa de Falla'!BR33)</f>
      </c>
      <c r="Q34" s="256">
        <f>IF('[3]Tasa de Falla'!BS33="","",'[3]Tasa de Falla'!BS33)</f>
      </c>
      <c r="R34" s="256">
        <f>IF('[3]Tasa de Falla'!BT33="","",'[3]Tasa de Falla'!BT33)</f>
      </c>
      <c r="S34" s="254"/>
      <c r="T34" s="237"/>
    </row>
    <row r="35" spans="2:20" ht="15" customHeight="1">
      <c r="B35" s="232"/>
      <c r="C35" s="257">
        <f>IF('[2]Tasa de Falla'!C34="","",'[2]Tasa de Falla'!C34)</f>
        <v>18</v>
      </c>
      <c r="D35" s="257" t="str">
        <f>IF('[2]Tasa de Falla'!D34="","",'[2]Tasa de Falla'!D34)</f>
        <v>BARRIO SAN MARTIN - A CONEXION "T"</v>
      </c>
      <c r="E35" s="257">
        <f>IF('[2]Tasa de Falla'!E34="","",'[2]Tasa de Falla'!E34)</f>
        <v>132</v>
      </c>
      <c r="F35" s="257">
        <f>IF('[2]Tasa de Falla'!F34="","",'[2]Tasa de Falla'!F34)</f>
        <v>7.5</v>
      </c>
      <c r="G35" s="258" t="str">
        <f>IF('[3]Tasa de Falla'!BI34="","",'[3]Tasa de Falla'!BI34)</f>
        <v>XXXX</v>
      </c>
      <c r="H35" s="258" t="str">
        <f>IF('[3]Tasa de Falla'!BJ34="","",'[3]Tasa de Falla'!BJ34)</f>
        <v>XXXX</v>
      </c>
      <c r="I35" s="258" t="str">
        <f>IF('[3]Tasa de Falla'!BK34="","",'[3]Tasa de Falla'!BK34)</f>
        <v>XXXX</v>
      </c>
      <c r="J35" s="258" t="str">
        <f>IF('[3]Tasa de Falla'!BL34="","",'[3]Tasa de Falla'!BL34)</f>
        <v>XXXX</v>
      </c>
      <c r="K35" s="258" t="str">
        <f>IF('[3]Tasa de Falla'!BM34="","",'[3]Tasa de Falla'!BM34)</f>
        <v>XXXX</v>
      </c>
      <c r="L35" s="258" t="str">
        <f>IF('[3]Tasa de Falla'!BN34="","",'[3]Tasa de Falla'!BN34)</f>
        <v>XXXX</v>
      </c>
      <c r="M35" s="258" t="str">
        <f>IF('[3]Tasa de Falla'!BO34="","",'[3]Tasa de Falla'!BO34)</f>
        <v>XXXX</v>
      </c>
      <c r="N35" s="258" t="str">
        <f>IF('[3]Tasa de Falla'!BP34="","",'[3]Tasa de Falla'!BP34)</f>
        <v>XXXX</v>
      </c>
      <c r="O35" s="258" t="str">
        <f>IF('[3]Tasa de Falla'!BQ34="","",'[3]Tasa de Falla'!BQ34)</f>
        <v>XXXX</v>
      </c>
      <c r="P35" s="258" t="str">
        <f>IF('[3]Tasa de Falla'!BR34="","",'[3]Tasa de Falla'!BR34)</f>
        <v>XXXX</v>
      </c>
      <c r="Q35" s="258" t="str">
        <f>IF('[3]Tasa de Falla'!BS34="","",'[3]Tasa de Falla'!BS34)</f>
        <v>XXXX</v>
      </c>
      <c r="R35" s="258" t="str">
        <f>IF('[3]Tasa de Falla'!BT34="","",'[3]Tasa de Falla'!BT34)</f>
        <v>XXXX</v>
      </c>
      <c r="S35" s="254"/>
      <c r="T35" s="237"/>
    </row>
    <row r="36" spans="2:20" ht="18" customHeight="1">
      <c r="B36" s="232"/>
      <c r="C36" s="255">
        <f>IF('[2]Tasa de Falla'!C35="","",'[2]Tasa de Falla'!C35)</f>
        <v>19</v>
      </c>
      <c r="D36" s="255" t="str">
        <f>IF('[2]Tasa de Falla'!D35="","",'[2]Tasa de Falla'!D35)</f>
        <v>PICO TRUNCADO I - LAS HERAS</v>
      </c>
      <c r="E36" s="255">
        <f>IF('[2]Tasa de Falla'!E35="","",'[2]Tasa de Falla'!E35)</f>
        <v>132</v>
      </c>
      <c r="F36" s="255">
        <f>IF('[2]Tasa de Falla'!F35="","",'[2]Tasa de Falla'!F35)</f>
        <v>82.5</v>
      </c>
      <c r="G36" s="256" t="str">
        <f>IF('[3]Tasa de Falla'!BI35="","",'[3]Tasa de Falla'!BI35)</f>
        <v>XXXX</v>
      </c>
      <c r="H36" s="256" t="str">
        <f>IF('[3]Tasa de Falla'!BJ35="","",'[3]Tasa de Falla'!BJ35)</f>
        <v>XXXX</v>
      </c>
      <c r="I36" s="256" t="str">
        <f>IF('[3]Tasa de Falla'!BK35="","",'[3]Tasa de Falla'!BK35)</f>
        <v>XXXX</v>
      </c>
      <c r="J36" s="256" t="str">
        <f>IF('[3]Tasa de Falla'!BL35="","",'[3]Tasa de Falla'!BL35)</f>
        <v>XXXX</v>
      </c>
      <c r="K36" s="256" t="str">
        <f>IF('[3]Tasa de Falla'!BM35="","",'[3]Tasa de Falla'!BM35)</f>
        <v>XXXX</v>
      </c>
      <c r="L36" s="256" t="str">
        <f>IF('[3]Tasa de Falla'!BN35="","",'[3]Tasa de Falla'!BN35)</f>
        <v>XXXX</v>
      </c>
      <c r="M36" s="256" t="str">
        <f>IF('[3]Tasa de Falla'!BO35="","",'[3]Tasa de Falla'!BO35)</f>
        <v>XXXX</v>
      </c>
      <c r="N36" s="256" t="str">
        <f>IF('[3]Tasa de Falla'!BP35="","",'[3]Tasa de Falla'!BP35)</f>
        <v>XXXX</v>
      </c>
      <c r="O36" s="256" t="str">
        <f>IF('[3]Tasa de Falla'!BQ35="","",'[3]Tasa de Falla'!BQ35)</f>
        <v>XXXX</v>
      </c>
      <c r="P36" s="256" t="str">
        <f>IF('[3]Tasa de Falla'!BR35="","",'[3]Tasa de Falla'!BR35)</f>
        <v>XXXX</v>
      </c>
      <c r="Q36" s="256" t="str">
        <f>IF('[3]Tasa de Falla'!BS35="","",'[3]Tasa de Falla'!BS35)</f>
        <v>XXXX</v>
      </c>
      <c r="R36" s="256" t="str">
        <f>IF('[3]Tasa de Falla'!BT35="","",'[3]Tasa de Falla'!BT35)</f>
        <v>XXXX</v>
      </c>
      <c r="S36" s="254"/>
      <c r="T36" s="237"/>
    </row>
    <row r="37" spans="2:20" ht="15" customHeight="1">
      <c r="B37" s="232"/>
      <c r="C37" s="257">
        <f>IF('[2]Tasa de Falla'!C36="","",'[2]Tasa de Falla'!C36)</f>
        <v>20</v>
      </c>
      <c r="D37" s="257" t="str">
        <f>IF('[2]Tasa de Falla'!D36="","",'[2]Tasa de Falla'!D36)</f>
        <v>LAS HERAS - LOS PERALES</v>
      </c>
      <c r="E37" s="257">
        <f>IF('[2]Tasa de Falla'!E36="","",'[2]Tasa de Falla'!E36)</f>
        <v>132</v>
      </c>
      <c r="F37" s="257">
        <f>IF('[2]Tasa de Falla'!F36="","",'[2]Tasa de Falla'!F36)</f>
        <v>47</v>
      </c>
      <c r="G37" s="258">
        <f>IF('[3]Tasa de Falla'!BI36="","",'[3]Tasa de Falla'!BI36)</f>
      </c>
      <c r="H37" s="258">
        <f>IF('[3]Tasa de Falla'!BJ36="","",'[3]Tasa de Falla'!BJ36)</f>
      </c>
      <c r="I37" s="258">
        <f>IF('[3]Tasa de Falla'!BK36="","",'[3]Tasa de Falla'!BK36)</f>
      </c>
      <c r="J37" s="258">
        <f>IF('[3]Tasa de Falla'!BL36="","",'[3]Tasa de Falla'!BL36)</f>
      </c>
      <c r="K37" s="258">
        <f>IF('[3]Tasa de Falla'!BM36="","",'[3]Tasa de Falla'!BM36)</f>
      </c>
      <c r="L37" s="258">
        <f>IF('[3]Tasa de Falla'!BN36="","",'[3]Tasa de Falla'!BN36)</f>
      </c>
      <c r="M37" s="258">
        <f>IF('[3]Tasa de Falla'!BO36="","",'[3]Tasa de Falla'!BO36)</f>
      </c>
      <c r="N37" s="258">
        <f>IF('[3]Tasa de Falla'!BP36="","",'[3]Tasa de Falla'!BP36)</f>
      </c>
      <c r="O37" s="258">
        <f>IF('[3]Tasa de Falla'!BQ36="","",'[3]Tasa de Falla'!BQ36)</f>
      </c>
      <c r="P37" s="258">
        <f>IF('[3]Tasa de Falla'!BR36="","",'[3]Tasa de Falla'!BR36)</f>
      </c>
      <c r="Q37" s="258">
        <f>IF('[3]Tasa de Falla'!BS36="","",'[3]Tasa de Falla'!BS36)</f>
      </c>
      <c r="R37" s="258">
        <f>IF('[3]Tasa de Falla'!BT36="","",'[3]Tasa de Falla'!BT36)</f>
      </c>
      <c r="S37" s="254"/>
      <c r="T37" s="237"/>
    </row>
    <row r="38" spans="2:20" ht="18" customHeight="1">
      <c r="B38" s="232"/>
      <c r="C38" s="255">
        <f>IF('[2]Tasa de Falla'!C37="","",'[2]Tasa de Falla'!C37)</f>
        <v>21</v>
      </c>
      <c r="D38" s="255" t="str">
        <f>IF('[2]Tasa de Falla'!D37="","",'[2]Tasa de Falla'!D37)</f>
        <v>N. P. MADRYN - P. MADRYN 330 kV</v>
      </c>
      <c r="E38" s="255">
        <f>IF('[2]Tasa de Falla'!E37="","",'[2]Tasa de Falla'!E37)</f>
        <v>330</v>
      </c>
      <c r="F38" s="255">
        <f>IF('[2]Tasa de Falla'!F37="","",'[2]Tasa de Falla'!F37)</f>
        <v>0.47</v>
      </c>
      <c r="G38" s="256">
        <f>IF('[3]Tasa de Falla'!BI37="","",'[3]Tasa de Falla'!BI37)</f>
      </c>
      <c r="H38" s="256">
        <f>IF('[3]Tasa de Falla'!BJ37="","",'[3]Tasa de Falla'!BJ37)</f>
      </c>
      <c r="I38" s="256">
        <f>IF('[3]Tasa de Falla'!BK37="","",'[3]Tasa de Falla'!BK37)</f>
      </c>
      <c r="J38" s="256">
        <f>IF('[3]Tasa de Falla'!BL37="","",'[3]Tasa de Falla'!BL37)</f>
      </c>
      <c r="K38" s="256">
        <f>IF('[3]Tasa de Falla'!BM37="","",'[3]Tasa de Falla'!BM37)</f>
      </c>
      <c r="L38" s="256">
        <f>IF('[3]Tasa de Falla'!BN37="","",'[3]Tasa de Falla'!BN37)</f>
      </c>
      <c r="M38" s="256">
        <f>IF('[3]Tasa de Falla'!BO37="","",'[3]Tasa de Falla'!BO37)</f>
      </c>
      <c r="N38" s="256">
        <f>IF('[3]Tasa de Falla'!BP37="","",'[3]Tasa de Falla'!BP37)</f>
      </c>
      <c r="O38" s="256">
        <f>IF('[3]Tasa de Falla'!BQ37="","",'[3]Tasa de Falla'!BQ37)</f>
      </c>
      <c r="P38" s="256">
        <f>IF('[3]Tasa de Falla'!BR37="","",'[3]Tasa de Falla'!BR37)</f>
      </c>
      <c r="Q38" s="256">
        <f>IF('[3]Tasa de Falla'!BS37="","",'[3]Tasa de Falla'!BS37)</f>
      </c>
      <c r="R38" s="256">
        <f>IF('[3]Tasa de Falla'!BT37="","",'[3]Tasa de Falla'!BT37)</f>
      </c>
      <c r="S38" s="254"/>
      <c r="T38" s="237"/>
    </row>
    <row r="39" spans="2:20" ht="15" customHeight="1">
      <c r="B39" s="232"/>
      <c r="C39" s="257">
        <f>IF('[2]Tasa de Falla'!C38="","",'[2]Tasa de Falla'!C38)</f>
        <v>31</v>
      </c>
      <c r="D39" s="257" t="str">
        <f>IF('[2]Tasa de Falla'!D38="","",'[2]Tasa de Falla'!D38)</f>
        <v>LAS HERAS - MINA SAN JOSE</v>
      </c>
      <c r="E39" s="257">
        <f>IF('[2]Tasa de Falla'!E38="","",'[2]Tasa de Falla'!E38)</f>
        <v>132</v>
      </c>
      <c r="F39" s="257">
        <f>IF('[2]Tasa de Falla'!F38="","",'[2]Tasa de Falla'!F38)</f>
        <v>128</v>
      </c>
      <c r="G39" s="258">
        <f>IF('[3]Tasa de Falla'!BI38="","",'[3]Tasa de Falla'!BI38)</f>
      </c>
      <c r="H39" s="258">
        <f>IF('[3]Tasa de Falla'!BJ38="","",'[3]Tasa de Falla'!BJ38)</f>
      </c>
      <c r="I39" s="258">
        <f>IF('[3]Tasa de Falla'!BK38="","",'[3]Tasa de Falla'!BK38)</f>
      </c>
      <c r="J39" s="258">
        <f>IF('[3]Tasa de Falla'!BL38="","",'[3]Tasa de Falla'!BL38)</f>
      </c>
      <c r="K39" s="258">
        <f>IF('[3]Tasa de Falla'!BM38="","",'[3]Tasa de Falla'!BM38)</f>
      </c>
      <c r="L39" s="258">
        <f>IF('[3]Tasa de Falla'!BN38="","",'[3]Tasa de Falla'!BN38)</f>
      </c>
      <c r="M39" s="258">
        <f>IF('[3]Tasa de Falla'!BO38="","",'[3]Tasa de Falla'!BO38)</f>
      </c>
      <c r="N39" s="258">
        <f>IF('[3]Tasa de Falla'!BP38="","",'[3]Tasa de Falla'!BP38)</f>
      </c>
      <c r="O39" s="258">
        <f>IF('[3]Tasa de Falla'!BQ38="","",'[3]Tasa de Falla'!BQ38)</f>
      </c>
      <c r="P39" s="258">
        <f>IF('[3]Tasa de Falla'!BR38="","",'[3]Tasa de Falla'!BR38)</f>
      </c>
      <c r="Q39" s="258">
        <f>IF('[3]Tasa de Falla'!BS38="","",'[3]Tasa de Falla'!BS38)</f>
      </c>
      <c r="R39" s="258">
        <f>IF('[3]Tasa de Falla'!BT38="","",'[3]Tasa de Falla'!BT38)</f>
      </c>
      <c r="S39" s="254"/>
      <c r="T39" s="237"/>
    </row>
    <row r="40" spans="2:20" ht="18" customHeight="1">
      <c r="B40" s="232"/>
      <c r="C40" s="255">
        <f>IF('[2]Tasa de Falla'!C39="","",'[2]Tasa de Falla'!C39)</f>
        <v>27</v>
      </c>
      <c r="D40" s="255" t="str">
        <f>IF('[2]Tasa de Falla'!D39="","",'[2]Tasa de Falla'!D39)</f>
        <v>PAMPA DEL CASTILLO - EL TORDILLO</v>
      </c>
      <c r="E40" s="255">
        <f>IF('[2]Tasa de Falla'!E39="","",'[2]Tasa de Falla'!E39)</f>
        <v>132</v>
      </c>
      <c r="F40" s="255">
        <f>IF('[2]Tasa de Falla'!F39="","",'[2]Tasa de Falla'!F39)</f>
        <v>8.9</v>
      </c>
      <c r="G40" s="256">
        <f>IF('[3]Tasa de Falla'!BI39="","",'[3]Tasa de Falla'!BI39)</f>
      </c>
      <c r="H40" s="256">
        <f>IF('[3]Tasa de Falla'!BJ39="","",'[3]Tasa de Falla'!BJ39)</f>
      </c>
      <c r="I40" s="256">
        <f>IF('[3]Tasa de Falla'!BK39="","",'[3]Tasa de Falla'!BK39)</f>
      </c>
      <c r="J40" s="256">
        <f>IF('[3]Tasa de Falla'!BL39="","",'[3]Tasa de Falla'!BL39)</f>
      </c>
      <c r="K40" s="256">
        <f>IF('[3]Tasa de Falla'!BM39="","",'[3]Tasa de Falla'!BM39)</f>
      </c>
      <c r="L40" s="256">
        <f>IF('[3]Tasa de Falla'!BN39="","",'[3]Tasa de Falla'!BN39)</f>
      </c>
      <c r="M40" s="256">
        <f>IF('[3]Tasa de Falla'!BO39="","",'[3]Tasa de Falla'!BO39)</f>
      </c>
      <c r="N40" s="256">
        <f>IF('[3]Tasa de Falla'!BP39="","",'[3]Tasa de Falla'!BP39)</f>
      </c>
      <c r="O40" s="256">
        <f>IF('[3]Tasa de Falla'!BQ39="","",'[3]Tasa de Falla'!BQ39)</f>
      </c>
      <c r="P40" s="256">
        <f>IF('[3]Tasa de Falla'!BR39="","",'[3]Tasa de Falla'!BR39)</f>
      </c>
      <c r="Q40" s="256">
        <f>IF('[3]Tasa de Falla'!BS39="","",'[3]Tasa de Falla'!BS39)</f>
      </c>
      <c r="R40" s="256">
        <f>IF('[3]Tasa de Falla'!BT39="","",'[3]Tasa de Falla'!BT39)</f>
      </c>
      <c r="S40" s="254"/>
      <c r="T40" s="237"/>
    </row>
    <row r="41" spans="2:20" ht="15" customHeight="1">
      <c r="B41" s="232"/>
      <c r="C41" s="257">
        <f>IF('[2]Tasa de Falla'!C40="","",'[2]Tasa de Falla'!C40)</f>
        <v>28</v>
      </c>
      <c r="D41" s="257" t="str">
        <f>IF('[2]Tasa de Falla'!D40="","",'[2]Tasa de Falla'!D40)</f>
        <v>PLANTA ALUMINIO APPA - PUERTO MADRYN 3</v>
      </c>
      <c r="E41" s="257">
        <f>IF('[2]Tasa de Falla'!E40="","",'[2]Tasa de Falla'!E40)</f>
        <v>330</v>
      </c>
      <c r="F41" s="257">
        <f>IF('[2]Tasa de Falla'!F40="","",'[2]Tasa de Falla'!F40)</f>
        <v>4.9</v>
      </c>
      <c r="G41" s="258">
        <f>IF('[3]Tasa de Falla'!BI40="","",'[3]Tasa de Falla'!BI40)</f>
      </c>
      <c r="H41" s="258">
        <f>IF('[3]Tasa de Falla'!BJ40="","",'[3]Tasa de Falla'!BJ40)</f>
      </c>
      <c r="I41" s="258">
        <f>IF('[3]Tasa de Falla'!BK40="","",'[3]Tasa de Falla'!BK40)</f>
      </c>
      <c r="J41" s="258">
        <f>IF('[3]Tasa de Falla'!BL40="","",'[3]Tasa de Falla'!BL40)</f>
      </c>
      <c r="K41" s="258">
        <f>IF('[3]Tasa de Falla'!BM40="","",'[3]Tasa de Falla'!BM40)</f>
      </c>
      <c r="L41" s="258">
        <f>IF('[3]Tasa de Falla'!BN40="","",'[3]Tasa de Falla'!BN40)</f>
      </c>
      <c r="M41" s="258">
        <f>IF('[3]Tasa de Falla'!BO40="","",'[3]Tasa de Falla'!BO40)</f>
      </c>
      <c r="N41" s="258">
        <f>IF('[3]Tasa de Falla'!BP40="","",'[3]Tasa de Falla'!BP40)</f>
      </c>
      <c r="O41" s="258">
        <f>IF('[3]Tasa de Falla'!BQ40="","",'[3]Tasa de Falla'!BQ40)</f>
      </c>
      <c r="P41" s="258">
        <f>IF('[3]Tasa de Falla'!BR40="","",'[3]Tasa de Falla'!BR40)</f>
      </c>
      <c r="Q41" s="258">
        <f>IF('[3]Tasa de Falla'!BS40="","",'[3]Tasa de Falla'!BS40)</f>
      </c>
      <c r="R41" s="258">
        <f>IF('[3]Tasa de Falla'!BT40="","",'[3]Tasa de Falla'!BT40)</f>
      </c>
      <c r="S41" s="254"/>
      <c r="T41" s="237"/>
    </row>
    <row r="42" spans="2:20" ht="18" customHeight="1">
      <c r="B42" s="232"/>
      <c r="C42" s="255">
        <f>IF('[2]Tasa de Falla'!C41="","",'[2]Tasa de Falla'!C41)</f>
        <v>30</v>
      </c>
      <c r="D42" s="255" t="str">
        <f>IF('[2]Tasa de Falla'!D41="","",'[2]Tasa de Falla'!D41)</f>
        <v>TRELEW - RAWSON</v>
      </c>
      <c r="E42" s="255">
        <f>IF('[2]Tasa de Falla'!E41="","",'[2]Tasa de Falla'!E41)</f>
        <v>132</v>
      </c>
      <c r="F42" s="255">
        <f>IF('[2]Tasa de Falla'!F41="","",'[2]Tasa de Falla'!F41)</f>
        <v>21.8</v>
      </c>
      <c r="G42" s="256">
        <f>IF('[3]Tasa de Falla'!BI41="","",'[3]Tasa de Falla'!BI41)</f>
      </c>
      <c r="H42" s="256">
        <f>IF('[3]Tasa de Falla'!BJ41="","",'[3]Tasa de Falla'!BJ41)</f>
      </c>
      <c r="I42" s="256">
        <f>IF('[3]Tasa de Falla'!BK41="","",'[3]Tasa de Falla'!BK41)</f>
      </c>
      <c r="J42" s="256">
        <f>IF('[3]Tasa de Falla'!BL41="","",'[3]Tasa de Falla'!BL41)</f>
      </c>
      <c r="K42" s="256">
        <f>IF('[3]Tasa de Falla'!BM41="","",'[3]Tasa de Falla'!BM41)</f>
      </c>
      <c r="L42" s="256">
        <f>IF('[3]Tasa de Falla'!BN41="","",'[3]Tasa de Falla'!BN41)</f>
      </c>
      <c r="M42" s="256">
        <f>IF('[3]Tasa de Falla'!BO41="","",'[3]Tasa de Falla'!BO41)</f>
      </c>
      <c r="N42" s="256">
        <f>IF('[3]Tasa de Falla'!BP41="","",'[3]Tasa de Falla'!BP41)</f>
        <v>2</v>
      </c>
      <c r="O42" s="256">
        <f>IF('[3]Tasa de Falla'!BQ41="","",'[3]Tasa de Falla'!BQ41)</f>
      </c>
      <c r="P42" s="256">
        <f>IF('[3]Tasa de Falla'!BR41="","",'[3]Tasa de Falla'!BR41)</f>
      </c>
      <c r="Q42" s="256">
        <f>IF('[3]Tasa de Falla'!BS41="","",'[3]Tasa de Falla'!BS41)</f>
      </c>
      <c r="R42" s="256">
        <f>IF('[3]Tasa de Falla'!BT41="","",'[3]Tasa de Falla'!BT41)</f>
      </c>
      <c r="S42" s="254"/>
      <c r="T42" s="237"/>
    </row>
    <row r="43" spans="2:20" ht="15" customHeight="1">
      <c r="B43" s="232"/>
      <c r="C43" s="257">
        <f>IF('[2]Tasa de Falla'!C42="","",'[2]Tasa de Falla'!C42)</f>
        <v>37</v>
      </c>
      <c r="D43" s="257" t="str">
        <f>IF('[2]Tasa de Falla'!D42="","",'[2]Tasa de Falla'!D42)</f>
        <v>PICO TRUNCADO 1 - SANTA CRUZ NORTE     1</v>
      </c>
      <c r="E43" s="257">
        <f>IF('[2]Tasa de Falla'!E42="","",'[2]Tasa de Falla'!E42)</f>
        <v>132</v>
      </c>
      <c r="F43" s="257">
        <f>IF('[2]Tasa de Falla'!F42="","",'[2]Tasa de Falla'!F42)</f>
        <v>2.5</v>
      </c>
      <c r="G43" s="258">
        <f>IF('[3]Tasa de Falla'!BI42="","",'[3]Tasa de Falla'!BI42)</f>
      </c>
      <c r="H43" s="258">
        <f>IF('[3]Tasa de Falla'!BJ42="","",'[3]Tasa de Falla'!BJ42)</f>
      </c>
      <c r="I43" s="258">
        <f>IF('[3]Tasa de Falla'!BK42="","",'[3]Tasa de Falla'!BK42)</f>
        <v>1</v>
      </c>
      <c r="J43" s="258">
        <f>IF('[3]Tasa de Falla'!BL42="","",'[3]Tasa de Falla'!BL42)</f>
      </c>
      <c r="K43" s="258">
        <f>IF('[3]Tasa de Falla'!BM42="","",'[3]Tasa de Falla'!BM42)</f>
      </c>
      <c r="L43" s="258">
        <f>IF('[3]Tasa de Falla'!BN42="","",'[3]Tasa de Falla'!BN42)</f>
      </c>
      <c r="M43" s="258">
        <f>IF('[3]Tasa de Falla'!BO42="","",'[3]Tasa de Falla'!BO42)</f>
      </c>
      <c r="N43" s="258">
        <f>IF('[3]Tasa de Falla'!BP42="","",'[3]Tasa de Falla'!BP42)</f>
      </c>
      <c r="O43" s="258">
        <f>IF('[3]Tasa de Falla'!BQ42="","",'[3]Tasa de Falla'!BQ42)</f>
      </c>
      <c r="P43" s="258">
        <f>IF('[3]Tasa de Falla'!BR42="","",'[3]Tasa de Falla'!BR42)</f>
      </c>
      <c r="Q43" s="258">
        <f>IF('[3]Tasa de Falla'!BS42="","",'[3]Tasa de Falla'!BS42)</f>
      </c>
      <c r="R43" s="258">
        <f>IF('[3]Tasa de Falla'!BT42="","",'[3]Tasa de Falla'!BT42)</f>
      </c>
      <c r="S43" s="254"/>
      <c r="T43" s="237"/>
    </row>
    <row r="44" spans="2:20" ht="18" customHeight="1">
      <c r="B44" s="232"/>
      <c r="C44" s="255">
        <f>IF('[2]Tasa de Falla'!C43="","",'[2]Tasa de Falla'!C43)</f>
        <v>38</v>
      </c>
      <c r="D44" s="255" t="str">
        <f>IF('[2]Tasa de Falla'!D43="","",'[2]Tasa de Falla'!D43)</f>
        <v>PICO TRUNCADO 1 - SANTA CRUZ NORTE     2</v>
      </c>
      <c r="E44" s="255">
        <f>IF('[2]Tasa de Falla'!E43="","",'[2]Tasa de Falla'!E43)</f>
        <v>132</v>
      </c>
      <c r="F44" s="255">
        <f>IF('[2]Tasa de Falla'!F43="","",'[2]Tasa de Falla'!F43)</f>
        <v>2.5</v>
      </c>
      <c r="G44" s="256">
        <f>IF('[3]Tasa de Falla'!BI43="","",'[3]Tasa de Falla'!BI43)</f>
      </c>
      <c r="H44" s="256">
        <f>IF('[3]Tasa de Falla'!BJ43="","",'[3]Tasa de Falla'!BJ43)</f>
      </c>
      <c r="I44" s="256">
        <f>IF('[3]Tasa de Falla'!BK43="","",'[3]Tasa de Falla'!BK43)</f>
      </c>
      <c r="J44" s="256">
        <f>IF('[3]Tasa de Falla'!BL43="","",'[3]Tasa de Falla'!BL43)</f>
      </c>
      <c r="K44" s="256">
        <f>IF('[3]Tasa de Falla'!BM43="","",'[3]Tasa de Falla'!BM43)</f>
      </c>
      <c r="L44" s="256">
        <f>IF('[3]Tasa de Falla'!BN43="","",'[3]Tasa de Falla'!BN43)</f>
      </c>
      <c r="M44" s="256">
        <f>IF('[3]Tasa de Falla'!BO43="","",'[3]Tasa de Falla'!BO43)</f>
      </c>
      <c r="N44" s="256">
        <f>IF('[3]Tasa de Falla'!BP43="","",'[3]Tasa de Falla'!BP43)</f>
      </c>
      <c r="O44" s="256">
        <f>IF('[3]Tasa de Falla'!BQ43="","",'[3]Tasa de Falla'!BQ43)</f>
      </c>
      <c r="P44" s="256">
        <f>IF('[3]Tasa de Falla'!BR43="","",'[3]Tasa de Falla'!BR43)</f>
      </c>
      <c r="Q44" s="256">
        <f>IF('[3]Tasa de Falla'!BS43="","",'[3]Tasa de Falla'!BS43)</f>
      </c>
      <c r="R44" s="256">
        <f>IF('[3]Tasa de Falla'!BT43="","",'[3]Tasa de Falla'!BT43)</f>
      </c>
      <c r="S44" s="254"/>
      <c r="T44" s="237"/>
    </row>
    <row r="45" spans="2:20" ht="15" customHeight="1">
      <c r="B45" s="232"/>
      <c r="C45" s="257">
        <f>IF('[2]Tasa de Falla'!C44="","",'[2]Tasa de Falla'!C44)</f>
        <v>39</v>
      </c>
      <c r="D45" s="257" t="str">
        <f>IF('[2]Tasa de Falla'!D44="","",'[2]Tasa de Falla'!D44)</f>
        <v>LAS HERAS - SANTA CRUZ NORTE</v>
      </c>
      <c r="E45" s="257">
        <f>IF('[2]Tasa de Falla'!E44="","",'[2]Tasa de Falla'!E44)</f>
        <v>132</v>
      </c>
      <c r="F45" s="257">
        <f>IF('[2]Tasa de Falla'!F44="","",'[2]Tasa de Falla'!F44)</f>
        <v>80</v>
      </c>
      <c r="G45" s="258">
        <f>IF('[3]Tasa de Falla'!BI44="","",'[3]Tasa de Falla'!BI44)</f>
      </c>
      <c r="H45" s="258">
        <f>IF('[3]Tasa de Falla'!BJ44="","",'[3]Tasa de Falla'!BJ44)</f>
      </c>
      <c r="I45" s="258">
        <f>IF('[3]Tasa de Falla'!BK44="","",'[3]Tasa de Falla'!BK44)</f>
      </c>
      <c r="J45" s="258">
        <f>IF('[3]Tasa de Falla'!BL44="","",'[3]Tasa de Falla'!BL44)</f>
      </c>
      <c r="K45" s="258">
        <f>IF('[3]Tasa de Falla'!BM44="","",'[3]Tasa de Falla'!BM44)</f>
      </c>
      <c r="L45" s="258">
        <f>IF('[3]Tasa de Falla'!BN44="","",'[3]Tasa de Falla'!BN44)</f>
      </c>
      <c r="M45" s="258">
        <f>IF('[3]Tasa de Falla'!BO44="","",'[3]Tasa de Falla'!BO44)</f>
      </c>
      <c r="N45" s="258">
        <f>IF('[3]Tasa de Falla'!BP44="","",'[3]Tasa de Falla'!BP44)</f>
      </c>
      <c r="O45" s="258">
        <f>IF('[3]Tasa de Falla'!BQ44="","",'[3]Tasa de Falla'!BQ44)</f>
      </c>
      <c r="P45" s="258">
        <f>IF('[3]Tasa de Falla'!BR44="","",'[3]Tasa de Falla'!BR44)</f>
      </c>
      <c r="Q45" s="258">
        <f>IF('[3]Tasa de Falla'!BS44="","",'[3]Tasa de Falla'!BS44)</f>
      </c>
      <c r="R45" s="258">
        <f>IF('[3]Tasa de Falla'!BT44="","",'[3]Tasa de Falla'!BT44)</f>
      </c>
      <c r="S45" s="254"/>
      <c r="T45" s="237"/>
    </row>
    <row r="46" spans="2:20" ht="15" customHeight="1">
      <c r="B46" s="232"/>
      <c r="C46" s="255">
        <f>IF('[2]Tasa de Falla'!C45="","",'[2]Tasa de Falla'!C45)</f>
        <v>40</v>
      </c>
      <c r="D46" s="255" t="str">
        <f>IF('[2]Tasa de Falla'!D45="","",'[2]Tasa de Falla'!D45)</f>
        <v>RAWSON-RAWSONG1 </v>
      </c>
      <c r="E46" s="255">
        <f>IF('[2]Tasa de Falla'!E45="","",'[2]Tasa de Falla'!E45)</f>
        <v>132</v>
      </c>
      <c r="F46" s="255">
        <f>IF('[2]Tasa de Falla'!F45="","",'[2]Tasa de Falla'!F45)</f>
        <v>7.2</v>
      </c>
      <c r="G46" s="256">
        <f>IF('[3]Tasa de Falla'!BI45="","",'[3]Tasa de Falla'!BI45)</f>
      </c>
      <c r="H46" s="256">
        <f>IF('[3]Tasa de Falla'!BJ45="","",'[3]Tasa de Falla'!BJ45)</f>
      </c>
      <c r="I46" s="256">
        <f>IF('[3]Tasa de Falla'!BK45="","",'[3]Tasa de Falla'!BK45)</f>
      </c>
      <c r="J46" s="256">
        <f>IF('[3]Tasa de Falla'!BL45="","",'[3]Tasa de Falla'!BL45)</f>
      </c>
      <c r="K46" s="256">
        <f>IF('[3]Tasa de Falla'!BM45="","",'[3]Tasa de Falla'!BM45)</f>
      </c>
      <c r="L46" s="256">
        <f>IF('[3]Tasa de Falla'!BN45="","",'[3]Tasa de Falla'!BN45)</f>
      </c>
      <c r="M46" s="256">
        <f>IF('[3]Tasa de Falla'!BO45="","",'[3]Tasa de Falla'!BO45)</f>
      </c>
      <c r="N46" s="256">
        <f>IF('[3]Tasa de Falla'!BP45="","",'[3]Tasa de Falla'!BP45)</f>
      </c>
      <c r="O46" s="256">
        <f>IF('[3]Tasa de Falla'!BQ45="","",'[3]Tasa de Falla'!BQ45)</f>
      </c>
      <c r="P46" s="256">
        <f>IF('[3]Tasa de Falla'!BR45="","",'[3]Tasa de Falla'!BR45)</f>
      </c>
      <c r="Q46" s="256">
        <f>IF('[3]Tasa de Falla'!BS45="","",'[3]Tasa de Falla'!BS45)</f>
      </c>
      <c r="R46" s="256">
        <f>IF('[3]Tasa de Falla'!BT45="","",'[3]Tasa de Falla'!BT45)</f>
      </c>
      <c r="S46" s="254"/>
      <c r="T46" s="237"/>
    </row>
    <row r="47" spans="2:20" ht="15" customHeight="1">
      <c r="B47" s="232"/>
      <c r="C47" s="255">
        <f>IF('[2]Tasa de Falla'!C46="","",'[2]Tasa de Falla'!C46)</f>
      </c>
      <c r="D47" s="255">
        <f>IF('[2]Tasa de Falla'!D46="","",'[2]Tasa de Falla'!D46)</f>
      </c>
      <c r="E47" s="255">
        <f>IF('[2]Tasa de Falla'!E46="","",'[2]Tasa de Falla'!E46)</f>
      </c>
      <c r="F47" s="255">
        <f>IF('[2]Tasa de Falla'!F46="","",'[2]Tasa de Falla'!F46)</f>
      </c>
      <c r="G47" s="256">
        <f>IF('[3]Tasa de Falla'!BI46="","",'[3]Tasa de Falla'!BI46)</f>
      </c>
      <c r="H47" s="256">
        <f>IF('[3]Tasa de Falla'!BJ46="","",'[3]Tasa de Falla'!BJ46)</f>
      </c>
      <c r="I47" s="256">
        <f>IF('[3]Tasa de Falla'!BK46="","",'[3]Tasa de Falla'!BK46)</f>
      </c>
      <c r="J47" s="256">
        <f>IF('[3]Tasa de Falla'!BL46="","",'[3]Tasa de Falla'!BL46)</f>
      </c>
      <c r="K47" s="256">
        <f>IF('[3]Tasa de Falla'!BM46="","",'[3]Tasa de Falla'!BM46)</f>
      </c>
      <c r="L47" s="256">
        <f>IF('[3]Tasa de Falla'!BN46="","",'[3]Tasa de Falla'!BN46)</f>
      </c>
      <c r="M47" s="256">
        <f>IF('[3]Tasa de Falla'!BO46="","",'[3]Tasa de Falla'!BO46)</f>
      </c>
      <c r="N47" s="256">
        <f>IF('[3]Tasa de Falla'!BP46="","",'[3]Tasa de Falla'!BP46)</f>
      </c>
      <c r="O47" s="256">
        <f>IF('[3]Tasa de Falla'!BQ46="","",'[3]Tasa de Falla'!BQ46)</f>
      </c>
      <c r="P47" s="256">
        <f>IF('[3]Tasa de Falla'!BR46="","",'[3]Tasa de Falla'!BR46)</f>
      </c>
      <c r="Q47" s="256">
        <f>IF('[3]Tasa de Falla'!BS46="","",'[3]Tasa de Falla'!BS46)</f>
      </c>
      <c r="R47" s="256">
        <f>IF('[3]Tasa de Falla'!BT46="","",'[3]Tasa de Falla'!BT46)</f>
      </c>
      <c r="S47" s="254"/>
      <c r="T47" s="237"/>
    </row>
    <row r="48" spans="2:20" ht="15" customHeight="1">
      <c r="B48" s="232"/>
      <c r="C48" s="257">
        <f>IF('[2]Tasa de Falla'!C47="","",'[2]Tasa de Falla'!C47)</f>
        <v>19</v>
      </c>
      <c r="D48" s="257" t="str">
        <f>IF('[2]Tasa de Falla'!D47="","",'[2]Tasa de Falla'!D47)</f>
        <v>PUNTA COLORADA - SIERRA GRANDE</v>
      </c>
      <c r="E48" s="257">
        <f>IF('[2]Tasa de Falla'!E47="","",'[2]Tasa de Falla'!E47)</f>
        <v>132</v>
      </c>
      <c r="F48" s="257">
        <f>IF('[2]Tasa de Falla'!F47="","",'[2]Tasa de Falla'!F47)</f>
        <v>31</v>
      </c>
      <c r="G48" s="258">
        <f>IF('[3]Tasa de Falla'!BI47="","",'[3]Tasa de Falla'!BI47)</f>
      </c>
      <c r="H48" s="258">
        <f>IF('[3]Tasa de Falla'!BJ47="","",'[3]Tasa de Falla'!BJ47)</f>
      </c>
      <c r="I48" s="258">
        <f>IF('[3]Tasa de Falla'!BK47="","",'[3]Tasa de Falla'!BK47)</f>
      </c>
      <c r="J48" s="258">
        <f>IF('[3]Tasa de Falla'!BL47="","",'[3]Tasa de Falla'!BL47)</f>
      </c>
      <c r="K48" s="258">
        <f>IF('[3]Tasa de Falla'!BM47="","",'[3]Tasa de Falla'!BM47)</f>
      </c>
      <c r="L48" s="258">
        <f>IF('[3]Tasa de Falla'!BN47="","",'[3]Tasa de Falla'!BN47)</f>
      </c>
      <c r="M48" s="258">
        <f>IF('[3]Tasa de Falla'!BO47="","",'[3]Tasa de Falla'!BO47)</f>
      </c>
      <c r="N48" s="258">
        <f>IF('[3]Tasa de Falla'!BP47="","",'[3]Tasa de Falla'!BP47)</f>
        <v>1</v>
      </c>
      <c r="O48" s="258">
        <f>IF('[3]Tasa de Falla'!BQ47="","",'[3]Tasa de Falla'!BQ47)</f>
      </c>
      <c r="P48" s="258">
        <f>IF('[3]Tasa de Falla'!BR47="","",'[3]Tasa de Falla'!BR47)</f>
      </c>
      <c r="Q48" s="258">
        <f>IF('[3]Tasa de Falla'!BS47="","",'[3]Tasa de Falla'!BS47)</f>
      </c>
      <c r="R48" s="258">
        <f>IF('[3]Tasa de Falla'!BT47="","",'[3]Tasa de Falla'!BT47)</f>
      </c>
      <c r="S48" s="254"/>
      <c r="T48" s="237"/>
    </row>
    <row r="49" spans="2:20" ht="18" customHeight="1">
      <c r="B49" s="232"/>
      <c r="C49" s="255">
        <f>IF('[2]Tasa de Falla'!C48="","",'[2]Tasa de Falla'!C48)</f>
        <v>20</v>
      </c>
      <c r="D49" s="255" t="str">
        <f>IF('[2]Tasa de Falla'!D48="","",'[2]Tasa de Falla'!D48)</f>
        <v>CARMEN DE PATAGONES - VIEDMA</v>
      </c>
      <c r="E49" s="255">
        <f>IF('[2]Tasa de Falla'!E48="","",'[2]Tasa de Falla'!E48)</f>
        <v>132</v>
      </c>
      <c r="F49" s="255">
        <f>IF('[2]Tasa de Falla'!F48="","",'[2]Tasa de Falla'!F48)</f>
        <v>7</v>
      </c>
      <c r="G49" s="256" t="str">
        <f>IF('[3]Tasa de Falla'!BI48="","",'[3]Tasa de Falla'!BI48)</f>
        <v>XXXX</v>
      </c>
      <c r="H49" s="256" t="str">
        <f>IF('[3]Tasa de Falla'!BJ48="","",'[3]Tasa de Falla'!BJ48)</f>
        <v>XXXX</v>
      </c>
      <c r="I49" s="256" t="str">
        <f>IF('[3]Tasa de Falla'!BK48="","",'[3]Tasa de Falla'!BK48)</f>
        <v>XXXX</v>
      </c>
      <c r="J49" s="256" t="str">
        <f>IF('[3]Tasa de Falla'!BL48="","",'[3]Tasa de Falla'!BL48)</f>
        <v>XXXX</v>
      </c>
      <c r="K49" s="256" t="str">
        <f>IF('[3]Tasa de Falla'!BM48="","",'[3]Tasa de Falla'!BM48)</f>
        <v>XXXX</v>
      </c>
      <c r="L49" s="256" t="str">
        <f>IF('[3]Tasa de Falla'!BN48="","",'[3]Tasa de Falla'!BN48)</f>
        <v>XXXX</v>
      </c>
      <c r="M49" s="256" t="str">
        <f>IF('[3]Tasa de Falla'!BO48="","",'[3]Tasa de Falla'!BO48)</f>
        <v>XXXX</v>
      </c>
      <c r="N49" s="256" t="str">
        <f>IF('[3]Tasa de Falla'!BP48="","",'[3]Tasa de Falla'!BP48)</f>
        <v>XXXX</v>
      </c>
      <c r="O49" s="256" t="str">
        <f>IF('[3]Tasa de Falla'!BQ48="","",'[3]Tasa de Falla'!BQ48)</f>
        <v>XXXX</v>
      </c>
      <c r="P49" s="256" t="str">
        <f>IF('[3]Tasa de Falla'!BR48="","",'[3]Tasa de Falla'!BR48)</f>
        <v>XXXX</v>
      </c>
      <c r="Q49" s="256" t="str">
        <f>IF('[3]Tasa de Falla'!BS48="","",'[3]Tasa de Falla'!BS48)</f>
        <v>XXXX</v>
      </c>
      <c r="R49" s="256" t="str">
        <f>IF('[3]Tasa de Falla'!BT48="","",'[3]Tasa de Falla'!BT48)</f>
        <v>XXXX</v>
      </c>
      <c r="S49" s="254"/>
      <c r="T49" s="237"/>
    </row>
    <row r="50" spans="2:20" ht="15" customHeight="1">
      <c r="B50" s="232"/>
      <c r="C50" s="257">
        <f>IF('[2]Tasa de Falla'!C49="","",'[2]Tasa de Falla'!C49)</f>
      </c>
      <c r="D50" s="257" t="str">
        <f>IF('[2]Tasa de Falla'!D49="","",'[2]Tasa de Falla'!D49)</f>
        <v>CARMEN DE PATAGONES - VIEDMA</v>
      </c>
      <c r="E50" s="257">
        <f>IF('[2]Tasa de Falla'!E49="","",'[2]Tasa de Falla'!E49)</f>
        <v>132</v>
      </c>
      <c r="F50" s="257">
        <f>IF('[2]Tasa de Falla'!F49="","",'[2]Tasa de Falla'!F49)</f>
        <v>4.4</v>
      </c>
      <c r="G50" s="258">
        <f>IF('[3]Tasa de Falla'!BI49="","",'[3]Tasa de Falla'!BI49)</f>
      </c>
      <c r="H50" s="258">
        <f>IF('[3]Tasa de Falla'!BJ49="","",'[3]Tasa de Falla'!BJ49)</f>
      </c>
      <c r="I50" s="258">
        <f>IF('[3]Tasa de Falla'!BK49="","",'[3]Tasa de Falla'!BK49)</f>
      </c>
      <c r="J50" s="258">
        <f>IF('[3]Tasa de Falla'!BL49="","",'[3]Tasa de Falla'!BL49)</f>
      </c>
      <c r="K50" s="258">
        <f>IF('[3]Tasa de Falla'!BM49="","",'[3]Tasa de Falla'!BM49)</f>
      </c>
      <c r="L50" s="258">
        <f>IF('[3]Tasa de Falla'!BN49="","",'[3]Tasa de Falla'!BN49)</f>
      </c>
      <c r="M50" s="258">
        <f>IF('[3]Tasa de Falla'!BO49="","",'[3]Tasa de Falla'!BO49)</f>
      </c>
      <c r="N50" s="258">
        <f>IF('[3]Tasa de Falla'!BP49="","",'[3]Tasa de Falla'!BP49)</f>
      </c>
      <c r="O50" s="258">
        <f>IF('[3]Tasa de Falla'!BQ49="","",'[3]Tasa de Falla'!BQ49)</f>
      </c>
      <c r="P50" s="258">
        <f>IF('[3]Tasa de Falla'!BR49="","",'[3]Tasa de Falla'!BR49)</f>
      </c>
      <c r="Q50" s="258">
        <f>IF('[3]Tasa de Falla'!BS49="","",'[3]Tasa de Falla'!BS49)</f>
      </c>
      <c r="R50" s="258">
        <f>IF('[3]Tasa de Falla'!BT49="","",'[3]Tasa de Falla'!BT49)</f>
      </c>
      <c r="S50" s="254"/>
      <c r="T50" s="237"/>
    </row>
    <row r="51" spans="2:20" ht="18" customHeight="1">
      <c r="B51" s="232"/>
      <c r="C51" s="255">
        <f>IF('[2]Tasa de Falla'!C50="","",'[2]Tasa de Falla'!C50)</f>
        <v>21</v>
      </c>
      <c r="D51" s="255" t="str">
        <f>IF('[2]Tasa de Falla'!D50="","",'[2]Tasa de Falla'!D50)</f>
        <v>SAN ANTONIO OESTE - SIERRA GRANDE</v>
      </c>
      <c r="E51" s="255">
        <f>IF('[2]Tasa de Falla'!E50="","",'[2]Tasa de Falla'!E50)</f>
        <v>132</v>
      </c>
      <c r="F51" s="255">
        <f>IF('[2]Tasa de Falla'!F50="","",'[2]Tasa de Falla'!F50)</f>
        <v>110.3</v>
      </c>
      <c r="G51" s="256">
        <f>IF('[3]Tasa de Falla'!BI50="","",'[3]Tasa de Falla'!BI50)</f>
      </c>
      <c r="H51" s="256">
        <f>IF('[3]Tasa de Falla'!BJ50="","",'[3]Tasa de Falla'!BJ50)</f>
      </c>
      <c r="I51" s="256">
        <f>IF('[3]Tasa de Falla'!BK50="","",'[3]Tasa de Falla'!BK50)</f>
      </c>
      <c r="J51" s="256">
        <f>IF('[3]Tasa de Falla'!BL50="","",'[3]Tasa de Falla'!BL50)</f>
      </c>
      <c r="K51" s="256">
        <f>IF('[3]Tasa de Falla'!BM50="","",'[3]Tasa de Falla'!BM50)</f>
      </c>
      <c r="L51" s="256">
        <f>IF('[3]Tasa de Falla'!BN50="","",'[3]Tasa de Falla'!BN50)</f>
      </c>
      <c r="M51" s="256">
        <f>IF('[3]Tasa de Falla'!BO50="","",'[3]Tasa de Falla'!BO50)</f>
        <v>1</v>
      </c>
      <c r="N51" s="256">
        <f>IF('[3]Tasa de Falla'!BP50="","",'[3]Tasa de Falla'!BP50)</f>
      </c>
      <c r="O51" s="256">
        <f>IF('[3]Tasa de Falla'!BQ50="","",'[3]Tasa de Falla'!BQ50)</f>
      </c>
      <c r="P51" s="256">
        <f>IF('[3]Tasa de Falla'!BR50="","",'[3]Tasa de Falla'!BR50)</f>
      </c>
      <c r="Q51" s="256">
        <f>IF('[3]Tasa de Falla'!BS50="","",'[3]Tasa de Falla'!BS50)</f>
      </c>
      <c r="R51" s="256">
        <f>IF('[3]Tasa de Falla'!BT50="","",'[3]Tasa de Falla'!BT50)</f>
      </c>
      <c r="S51" s="254"/>
      <c r="T51" s="237"/>
    </row>
    <row r="52" spans="2:20" ht="15" customHeight="1">
      <c r="B52" s="232"/>
      <c r="C52" s="257">
        <f>IF('[2]Tasa de Falla'!C51="","",'[2]Tasa de Falla'!C51)</f>
        <v>22</v>
      </c>
      <c r="D52" s="257" t="str">
        <f>IF('[2]Tasa de Falla'!D51="","",'[2]Tasa de Falla'!D51)</f>
        <v>SAN ANTONIO OESTE -VIEDMA-SAN ANTONIO ESTE</v>
      </c>
      <c r="E52" s="257">
        <f>IF('[2]Tasa de Falla'!E51="","",'[2]Tasa de Falla'!E51)</f>
        <v>132</v>
      </c>
      <c r="F52" s="257">
        <f>IF('[2]Tasa de Falla'!F51="","",'[2]Tasa de Falla'!F51)</f>
        <v>185.6</v>
      </c>
      <c r="G52" s="258">
        <f>IF('[3]Tasa de Falla'!BI51="","",'[3]Tasa de Falla'!BI51)</f>
      </c>
      <c r="H52" s="258">
        <f>IF('[3]Tasa de Falla'!BJ51="","",'[3]Tasa de Falla'!BJ51)</f>
      </c>
      <c r="I52" s="258">
        <f>IF('[3]Tasa de Falla'!BK51="","",'[3]Tasa de Falla'!BK51)</f>
        <v>1</v>
      </c>
      <c r="J52" s="258">
        <f>IF('[3]Tasa de Falla'!BL51="","",'[3]Tasa de Falla'!BL51)</f>
      </c>
      <c r="K52" s="258">
        <f>IF('[3]Tasa de Falla'!BM51="","",'[3]Tasa de Falla'!BM51)</f>
      </c>
      <c r="L52" s="258">
        <f>IF('[3]Tasa de Falla'!BN51="","",'[3]Tasa de Falla'!BN51)</f>
      </c>
      <c r="M52" s="258">
        <f>IF('[3]Tasa de Falla'!BO51="","",'[3]Tasa de Falla'!BO51)</f>
        <v>2</v>
      </c>
      <c r="N52" s="258">
        <f>IF('[3]Tasa de Falla'!BP51="","",'[3]Tasa de Falla'!BP51)</f>
        <v>1</v>
      </c>
      <c r="O52" s="258">
        <f>IF('[3]Tasa de Falla'!BQ51="","",'[3]Tasa de Falla'!BQ51)</f>
        <v>2</v>
      </c>
      <c r="P52" s="258">
        <f>IF('[3]Tasa de Falla'!BR51="","",'[3]Tasa de Falla'!BR51)</f>
      </c>
      <c r="Q52" s="258">
        <f>IF('[3]Tasa de Falla'!BS51="","",'[3]Tasa de Falla'!BS51)</f>
      </c>
      <c r="R52" s="258">
        <f>IF('[3]Tasa de Falla'!BT51="","",'[3]Tasa de Falla'!BT51)</f>
      </c>
      <c r="S52" s="254"/>
      <c r="T52" s="237"/>
    </row>
    <row r="53" spans="2:20" ht="18" customHeight="1">
      <c r="B53" s="232"/>
      <c r="C53" s="255">
        <f>IF('[2]Tasa de Falla'!C52="","",'[2]Tasa de Falla'!C52)</f>
        <v>32</v>
      </c>
      <c r="D53" s="255" t="str">
        <f>IF('[2]Tasa de Falla'!D52="","",'[2]Tasa de Falla'!D52)</f>
        <v>SAN ANTONIO ESTE - VIEDMA</v>
      </c>
      <c r="E53" s="255">
        <f>IF('[2]Tasa de Falla'!E52="","",'[2]Tasa de Falla'!E52)</f>
        <v>132</v>
      </c>
      <c r="F53" s="255">
        <f>IF('[2]Tasa de Falla'!F52="","",'[2]Tasa de Falla'!F52)</f>
        <v>162.6</v>
      </c>
      <c r="G53" s="256" t="str">
        <f>IF('[3]Tasa de Falla'!BI52="","",'[3]Tasa de Falla'!BI52)</f>
        <v>XXXX</v>
      </c>
      <c r="H53" s="256" t="str">
        <f>IF('[3]Tasa de Falla'!BJ52="","",'[3]Tasa de Falla'!BJ52)</f>
        <v>XXXX</v>
      </c>
      <c r="I53" s="256" t="str">
        <f>IF('[3]Tasa de Falla'!BK52="","",'[3]Tasa de Falla'!BK52)</f>
        <v>XXXX</v>
      </c>
      <c r="J53" s="256" t="str">
        <f>IF('[3]Tasa de Falla'!BL52="","",'[3]Tasa de Falla'!BL52)</f>
        <v>XXXX</v>
      </c>
      <c r="K53" s="256" t="str">
        <f>IF('[3]Tasa de Falla'!BM52="","",'[3]Tasa de Falla'!BM52)</f>
        <v>XXXX</v>
      </c>
      <c r="L53" s="256" t="str">
        <f>IF('[3]Tasa de Falla'!BN52="","",'[3]Tasa de Falla'!BN52)</f>
        <v>XXXX</v>
      </c>
      <c r="M53" s="256" t="str">
        <f>IF('[3]Tasa de Falla'!BO52="","",'[3]Tasa de Falla'!BO52)</f>
        <v>XXXX</v>
      </c>
      <c r="N53" s="256" t="str">
        <f>IF('[3]Tasa de Falla'!BP52="","",'[3]Tasa de Falla'!BP52)</f>
        <v>XXXX</v>
      </c>
      <c r="O53" s="256" t="str">
        <f>IF('[3]Tasa de Falla'!BQ52="","",'[3]Tasa de Falla'!BQ52)</f>
        <v>XXXX</v>
      </c>
      <c r="P53" s="256" t="str">
        <f>IF('[3]Tasa de Falla'!BR52="","",'[3]Tasa de Falla'!BR52)</f>
        <v>XXXX</v>
      </c>
      <c r="Q53" s="256" t="str">
        <f>IF('[3]Tasa de Falla'!BS52="","",'[3]Tasa de Falla'!BS52)</f>
        <v>XXXX</v>
      </c>
      <c r="R53" s="256" t="str">
        <f>IF('[3]Tasa de Falla'!BT52="","",'[3]Tasa de Falla'!BT52)</f>
        <v>XXXX</v>
      </c>
      <c r="S53" s="254"/>
      <c r="T53" s="237"/>
    </row>
    <row r="54" spans="2:20" ht="15" customHeight="1">
      <c r="B54" s="232"/>
      <c r="C54" s="257">
        <f>IF('[2]Tasa de Falla'!C53="","",'[2]Tasa de Falla'!C53)</f>
      </c>
      <c r="D54" s="257">
        <f>IF('[2]Tasa de Falla'!D53="","",'[2]Tasa de Falla'!D53)</f>
      </c>
      <c r="E54" s="257">
        <f>IF('[2]Tasa de Falla'!E53="","",'[2]Tasa de Falla'!E53)</f>
      </c>
      <c r="F54" s="257">
        <f>IF('[2]Tasa de Falla'!F53="","",'[2]Tasa de Falla'!F53)</f>
      </c>
      <c r="G54" s="258">
        <f>IF('[3]Tasa de Falla'!BI53="","",'[3]Tasa de Falla'!BI53)</f>
      </c>
      <c r="H54" s="258">
        <f>IF('[3]Tasa de Falla'!BJ53="","",'[3]Tasa de Falla'!BJ53)</f>
      </c>
      <c r="I54" s="258">
        <f>IF('[3]Tasa de Falla'!BK53="","",'[3]Tasa de Falla'!BK53)</f>
      </c>
      <c r="J54" s="258">
        <f>IF('[3]Tasa de Falla'!BL53="","",'[3]Tasa de Falla'!BL53)</f>
      </c>
      <c r="K54" s="258">
        <f>IF('[3]Tasa de Falla'!BM53="","",'[3]Tasa de Falla'!BM53)</f>
      </c>
      <c r="L54" s="258">
        <f>IF('[3]Tasa de Falla'!BN53="","",'[3]Tasa de Falla'!BN53)</f>
      </c>
      <c r="M54" s="258">
        <f>IF('[3]Tasa de Falla'!BO53="","",'[3]Tasa de Falla'!BO53)</f>
      </c>
      <c r="N54" s="258">
        <f>IF('[3]Tasa de Falla'!BP53="","",'[3]Tasa de Falla'!BP53)</f>
      </c>
      <c r="O54" s="258">
        <f>IF('[3]Tasa de Falla'!BQ53="","",'[3]Tasa de Falla'!BQ53)</f>
      </c>
      <c r="P54" s="258">
        <f>IF('[3]Tasa de Falla'!BR53="","",'[3]Tasa de Falla'!BR53)</f>
      </c>
      <c r="Q54" s="258">
        <f>IF('[3]Tasa de Falla'!BS53="","",'[3]Tasa de Falla'!BS53)</f>
      </c>
      <c r="R54" s="258">
        <f>IF('[3]Tasa de Falla'!BT53="","",'[3]Tasa de Falla'!BT53)</f>
      </c>
      <c r="S54" s="254"/>
      <c r="T54" s="237"/>
    </row>
    <row r="55" spans="2:20" ht="18" customHeight="1">
      <c r="B55" s="232"/>
      <c r="C55" s="255">
        <f>IF('[2]Tasa de Falla'!C54="","",'[2]Tasa de Falla'!C54)</f>
        <v>23</v>
      </c>
      <c r="D55" s="255" t="str">
        <f>IF('[2]Tasa de Falla'!D54="","",'[2]Tasa de Falla'!D54)</f>
        <v>PICO TRUNCADO I - PUERTO DESEADO</v>
      </c>
      <c r="E55" s="255">
        <f>IF('[2]Tasa de Falla'!E54="","",'[2]Tasa de Falla'!E54)</f>
        <v>132</v>
      </c>
      <c r="F55" s="255">
        <f>IF('[2]Tasa de Falla'!F54="","",'[2]Tasa de Falla'!F54)</f>
        <v>209</v>
      </c>
      <c r="G55" s="256" t="str">
        <f>IF('[3]Tasa de Falla'!BI54="","",'[3]Tasa de Falla'!BI54)</f>
        <v>XXXX</v>
      </c>
      <c r="H55" s="256" t="str">
        <f>IF('[3]Tasa de Falla'!BJ54="","",'[3]Tasa de Falla'!BJ54)</f>
        <v>XXXX</v>
      </c>
      <c r="I55" s="256" t="str">
        <f>IF('[3]Tasa de Falla'!BK54="","",'[3]Tasa de Falla'!BK54)</f>
        <v>XXXX</v>
      </c>
      <c r="J55" s="256" t="str">
        <f>IF('[3]Tasa de Falla'!BL54="","",'[3]Tasa de Falla'!BL54)</f>
        <v>XXXX</v>
      </c>
      <c r="K55" s="256" t="str">
        <f>IF('[3]Tasa de Falla'!BM54="","",'[3]Tasa de Falla'!BM54)</f>
        <v>XXXX</v>
      </c>
      <c r="L55" s="256" t="str">
        <f>IF('[3]Tasa de Falla'!BN54="","",'[3]Tasa de Falla'!BN54)</f>
        <v>XXXX</v>
      </c>
      <c r="M55" s="256" t="str">
        <f>IF('[3]Tasa de Falla'!BO54="","",'[3]Tasa de Falla'!BO54)</f>
        <v>XXXX</v>
      </c>
      <c r="N55" s="256" t="str">
        <f>IF('[3]Tasa de Falla'!BP54="","",'[3]Tasa de Falla'!BP54)</f>
        <v>XXXX</v>
      </c>
      <c r="O55" s="256" t="str">
        <f>IF('[3]Tasa de Falla'!BQ54="","",'[3]Tasa de Falla'!BQ54)</f>
        <v>XXXX</v>
      </c>
      <c r="P55" s="256" t="str">
        <f>IF('[3]Tasa de Falla'!BR54="","",'[3]Tasa de Falla'!BR54)</f>
        <v>XXXX</v>
      </c>
      <c r="Q55" s="256" t="str">
        <f>IF('[3]Tasa de Falla'!BS54="","",'[3]Tasa de Falla'!BS54)</f>
        <v>XXXX</v>
      </c>
      <c r="R55" s="256" t="str">
        <f>IF('[3]Tasa de Falla'!BT54="","",'[3]Tasa de Falla'!BT54)</f>
        <v>XXXX</v>
      </c>
      <c r="S55" s="254"/>
      <c r="T55" s="237"/>
    </row>
    <row r="56" spans="2:20" ht="15" customHeight="1">
      <c r="B56" s="232"/>
      <c r="C56" s="257">
        <f>IF('[2]Tasa de Falla'!C55="","",'[2]Tasa de Falla'!C55)</f>
        <v>35</v>
      </c>
      <c r="D56" s="257" t="str">
        <f>IF('[2]Tasa de Falla'!D55="","",'[2]Tasa de Falla'!D55)</f>
        <v>PICO TRUNCADO I - PTQ C.RIVADAVIA</v>
      </c>
      <c r="E56" s="257">
        <f>IF('[2]Tasa de Falla'!E55="","",'[2]Tasa de Falla'!E55)</f>
        <v>132</v>
      </c>
      <c r="F56" s="257">
        <f>IF('[2]Tasa de Falla'!F55="","",'[2]Tasa de Falla'!F55)</f>
        <v>1.5</v>
      </c>
      <c r="G56" s="258">
        <f>IF('[3]Tasa de Falla'!BI55="","",'[3]Tasa de Falla'!BI55)</f>
      </c>
      <c r="H56" s="258">
        <f>IF('[3]Tasa de Falla'!BJ55="","",'[3]Tasa de Falla'!BJ55)</f>
      </c>
      <c r="I56" s="258">
        <f>IF('[3]Tasa de Falla'!BK55="","",'[3]Tasa de Falla'!BK55)</f>
        <v>2</v>
      </c>
      <c r="J56" s="258">
        <f>IF('[3]Tasa de Falla'!BL55="","",'[3]Tasa de Falla'!BL55)</f>
      </c>
      <c r="K56" s="258">
        <f>IF('[3]Tasa de Falla'!BM55="","",'[3]Tasa de Falla'!BM55)</f>
      </c>
      <c r="L56" s="258">
        <f>IF('[3]Tasa de Falla'!BN55="","",'[3]Tasa de Falla'!BN55)</f>
      </c>
      <c r="M56" s="258">
        <f>IF('[3]Tasa de Falla'!BO55="","",'[3]Tasa de Falla'!BO55)</f>
      </c>
      <c r="N56" s="258">
        <f>IF('[3]Tasa de Falla'!BP55="","",'[3]Tasa de Falla'!BP55)</f>
      </c>
      <c r="O56" s="258">
        <f>IF('[3]Tasa de Falla'!BQ55="","",'[3]Tasa de Falla'!BQ55)</f>
      </c>
      <c r="P56" s="258">
        <f>IF('[3]Tasa de Falla'!BR55="","",'[3]Tasa de Falla'!BR55)</f>
      </c>
      <c r="Q56" s="258">
        <f>IF('[3]Tasa de Falla'!BS55="","",'[3]Tasa de Falla'!BS55)</f>
      </c>
      <c r="R56" s="258">
        <f>IF('[3]Tasa de Falla'!BT55="","",'[3]Tasa de Falla'!BT55)</f>
      </c>
      <c r="S56" s="254"/>
      <c r="T56" s="237"/>
    </row>
    <row r="57" spans="2:20" ht="18" customHeight="1">
      <c r="B57" s="232"/>
      <c r="C57" s="255">
        <f>IF('[2]Tasa de Falla'!C56="","",'[2]Tasa de Falla'!C56)</f>
        <v>36</v>
      </c>
      <c r="D57" s="255" t="str">
        <f>IF('[2]Tasa de Falla'!D56="","",'[2]Tasa de Falla'!D56)</f>
        <v>PTQ C.RIVADAVIA - P.DESEADO</v>
      </c>
      <c r="E57" s="255">
        <f>IF('[2]Tasa de Falla'!E56="","",'[2]Tasa de Falla'!E56)</f>
        <v>132</v>
      </c>
      <c r="F57" s="255">
        <f>IF('[2]Tasa de Falla'!F56="","",'[2]Tasa de Falla'!F56)</f>
        <v>207.5</v>
      </c>
      <c r="G57" s="256">
        <f>IF('[3]Tasa de Falla'!BI56="","",'[3]Tasa de Falla'!BI56)</f>
      </c>
      <c r="H57" s="256">
        <f>IF('[3]Tasa de Falla'!BJ56="","",'[3]Tasa de Falla'!BJ56)</f>
      </c>
      <c r="I57" s="256">
        <f>IF('[3]Tasa de Falla'!BK56="","",'[3]Tasa de Falla'!BK56)</f>
      </c>
      <c r="J57" s="256">
        <f>IF('[3]Tasa de Falla'!BL56="","",'[3]Tasa de Falla'!BL56)</f>
      </c>
      <c r="K57" s="256">
        <f>IF('[3]Tasa de Falla'!BM56="","",'[3]Tasa de Falla'!BM56)</f>
      </c>
      <c r="L57" s="256">
        <f>IF('[3]Tasa de Falla'!BN56="","",'[3]Tasa de Falla'!BN56)</f>
        <v>1</v>
      </c>
      <c r="M57" s="256">
        <f>IF('[3]Tasa de Falla'!BO56="","",'[3]Tasa de Falla'!BO56)</f>
      </c>
      <c r="N57" s="256">
        <f>IF('[3]Tasa de Falla'!BP56="","",'[3]Tasa de Falla'!BP56)</f>
        <v>1</v>
      </c>
      <c r="O57" s="256">
        <f>IF('[3]Tasa de Falla'!BQ56="","",'[3]Tasa de Falla'!BQ56)</f>
      </c>
      <c r="P57" s="256">
        <f>IF('[3]Tasa de Falla'!BR56="","",'[3]Tasa de Falla'!BR56)</f>
      </c>
      <c r="Q57" s="256">
        <f>IF('[3]Tasa de Falla'!BS56="","",'[3]Tasa de Falla'!BS56)</f>
      </c>
      <c r="R57" s="256">
        <f>IF('[3]Tasa de Falla'!BT56="","",'[3]Tasa de Falla'!BT56)</f>
        <v>1</v>
      </c>
      <c r="S57" s="254"/>
      <c r="T57" s="237"/>
    </row>
    <row r="58" spans="2:20" ht="15" customHeight="1">
      <c r="B58" s="232"/>
      <c r="C58" s="257">
        <f>IF('[2]Tasa de Falla'!C57="","",'[2]Tasa de Falla'!C57)</f>
      </c>
      <c r="D58" s="257">
        <f>IF('[2]Tasa de Falla'!D57="","",'[2]Tasa de Falla'!D57)</f>
      </c>
      <c r="E58" s="257">
        <f>IF('[2]Tasa de Falla'!E57="","",'[2]Tasa de Falla'!E57)</f>
      </c>
      <c r="F58" s="257">
        <f>IF('[2]Tasa de Falla'!F57="","",'[2]Tasa de Falla'!F57)</f>
      </c>
      <c r="G58" s="258">
        <f>IF('[3]Tasa de Falla'!BI57="","",'[3]Tasa de Falla'!BI57)</f>
      </c>
      <c r="H58" s="258">
        <f>IF('[3]Tasa de Falla'!BJ57="","",'[3]Tasa de Falla'!BJ57)</f>
      </c>
      <c r="I58" s="258">
        <f>IF('[3]Tasa de Falla'!BK57="","",'[3]Tasa de Falla'!BK57)</f>
      </c>
      <c r="J58" s="258">
        <f>IF('[3]Tasa de Falla'!BL57="","",'[3]Tasa de Falla'!BL57)</f>
      </c>
      <c r="K58" s="258">
        <f>IF('[3]Tasa de Falla'!BM57="","",'[3]Tasa de Falla'!BM57)</f>
      </c>
      <c r="L58" s="258">
        <f>IF('[3]Tasa de Falla'!BN57="","",'[3]Tasa de Falla'!BN57)</f>
      </c>
      <c r="M58" s="258">
        <f>IF('[3]Tasa de Falla'!BO57="","",'[3]Tasa de Falla'!BO57)</f>
      </c>
      <c r="N58" s="258">
        <f>IF('[3]Tasa de Falla'!BP57="","",'[3]Tasa de Falla'!BP57)</f>
      </c>
      <c r="O58" s="258">
        <f>IF('[3]Tasa de Falla'!BQ57="","",'[3]Tasa de Falla'!BQ57)</f>
      </c>
      <c r="P58" s="258">
        <f>IF('[3]Tasa de Falla'!BR57="","",'[3]Tasa de Falla'!BR57)</f>
      </c>
      <c r="Q58" s="258">
        <f>IF('[3]Tasa de Falla'!BS57="","",'[3]Tasa de Falla'!BS57)</f>
      </c>
      <c r="R58" s="258">
        <f>IF('[3]Tasa de Falla'!BT57="","",'[3]Tasa de Falla'!BT57)</f>
      </c>
      <c r="S58" s="254"/>
      <c r="T58" s="237"/>
    </row>
    <row r="59" spans="2:20" ht="18" customHeight="1">
      <c r="B59" s="232"/>
      <c r="C59" s="255">
        <f>IF('[2]Tasa de Falla'!C58="","",'[2]Tasa de Falla'!C58)</f>
        <v>24</v>
      </c>
      <c r="D59" s="255" t="str">
        <f>IF('[2]Tasa de Falla'!D58="","",'[2]Tasa de Falla'!D58)</f>
        <v>E.T. PATAGONIA - PAMPA DEL CASTILLO</v>
      </c>
      <c r="E59" s="255">
        <f>IF('[2]Tasa de Falla'!E58="","",'[2]Tasa de Falla'!E58)</f>
        <v>132</v>
      </c>
      <c r="F59" s="255">
        <f>IF('[2]Tasa de Falla'!F58="","",'[2]Tasa de Falla'!F58)</f>
        <v>42.6</v>
      </c>
      <c r="G59" s="256" t="str">
        <f>IF('[3]Tasa de Falla'!BI58="","",'[3]Tasa de Falla'!BI58)</f>
        <v>XXXX</v>
      </c>
      <c r="H59" s="256" t="str">
        <f>IF('[3]Tasa de Falla'!BJ58="","",'[3]Tasa de Falla'!BJ58)</f>
        <v>XXXX</v>
      </c>
      <c r="I59" s="256" t="str">
        <f>IF('[3]Tasa de Falla'!BK58="","",'[3]Tasa de Falla'!BK58)</f>
        <v>XXXX</v>
      </c>
      <c r="J59" s="256" t="str">
        <f>IF('[3]Tasa de Falla'!BL58="","",'[3]Tasa de Falla'!BL58)</f>
        <v>XXXX</v>
      </c>
      <c r="K59" s="256" t="str">
        <f>IF('[3]Tasa de Falla'!BM58="","",'[3]Tasa de Falla'!BM58)</f>
        <v>XXXX</v>
      </c>
      <c r="L59" s="256" t="str">
        <f>IF('[3]Tasa de Falla'!BN58="","",'[3]Tasa de Falla'!BN58)</f>
        <v>XXXX</v>
      </c>
      <c r="M59" s="256" t="str">
        <f>IF('[3]Tasa de Falla'!BO58="","",'[3]Tasa de Falla'!BO58)</f>
        <v>XXXX</v>
      </c>
      <c r="N59" s="256" t="str">
        <f>IF('[3]Tasa de Falla'!BP58="","",'[3]Tasa de Falla'!BP58)</f>
        <v>XXXX</v>
      </c>
      <c r="O59" s="256" t="str">
        <f>IF('[3]Tasa de Falla'!BQ58="","",'[3]Tasa de Falla'!BQ58)</f>
        <v>XXXX</v>
      </c>
      <c r="P59" s="256" t="str">
        <f>IF('[3]Tasa de Falla'!BR58="","",'[3]Tasa de Falla'!BR58)</f>
        <v>XXXX</v>
      </c>
      <c r="Q59" s="256" t="str">
        <f>IF('[3]Tasa de Falla'!BS58="","",'[3]Tasa de Falla'!BS58)</f>
        <v>XXXX</v>
      </c>
      <c r="R59" s="256" t="str">
        <f>IF('[3]Tasa de Falla'!BT58="","",'[3]Tasa de Falla'!BT58)</f>
        <v>XXXX</v>
      </c>
      <c r="S59" s="254"/>
      <c r="T59" s="237"/>
    </row>
    <row r="60" spans="2:20" ht="15" customHeight="1">
      <c r="B60" s="232"/>
      <c r="C60" s="257">
        <f>IF('[2]Tasa de Falla'!C59="","",'[2]Tasa de Falla'!C59)</f>
        <v>25</v>
      </c>
      <c r="D60" s="257" t="str">
        <f>IF('[2]Tasa de Falla'!D59="","",'[2]Tasa de Falla'!D59)</f>
        <v>PAMPA DEL CASTILLO - VALLE HERMOSO</v>
      </c>
      <c r="E60" s="257">
        <f>IF('[2]Tasa de Falla'!E59="","",'[2]Tasa de Falla'!E59)</f>
        <v>132</v>
      </c>
      <c r="F60" s="257">
        <f>IF('[2]Tasa de Falla'!F59="","",'[2]Tasa de Falla'!F59)</f>
        <v>33.6</v>
      </c>
      <c r="G60" s="258">
        <f>IF('[3]Tasa de Falla'!BI59="","",'[3]Tasa de Falla'!BI59)</f>
      </c>
      <c r="H60" s="258">
        <f>IF('[3]Tasa de Falla'!BJ59="","",'[3]Tasa de Falla'!BJ59)</f>
        <v>1</v>
      </c>
      <c r="I60" s="258">
        <f>IF('[3]Tasa de Falla'!BK59="","",'[3]Tasa de Falla'!BK59)</f>
      </c>
      <c r="J60" s="258">
        <f>IF('[3]Tasa de Falla'!BL59="","",'[3]Tasa de Falla'!BL59)</f>
      </c>
      <c r="K60" s="258">
        <f>IF('[3]Tasa de Falla'!BM59="","",'[3]Tasa de Falla'!BM59)</f>
      </c>
      <c r="L60" s="258">
        <f>IF('[3]Tasa de Falla'!BN59="","",'[3]Tasa de Falla'!BN59)</f>
      </c>
      <c r="M60" s="258">
        <f>IF('[3]Tasa de Falla'!BO59="","",'[3]Tasa de Falla'!BO59)</f>
      </c>
      <c r="N60" s="258">
        <f>IF('[3]Tasa de Falla'!BP59="","",'[3]Tasa de Falla'!BP59)</f>
      </c>
      <c r="O60" s="258">
        <f>IF('[3]Tasa de Falla'!BQ59="","",'[3]Tasa de Falla'!BQ59)</f>
      </c>
      <c r="P60" s="258">
        <f>IF('[3]Tasa de Falla'!BR59="","",'[3]Tasa de Falla'!BR59)</f>
      </c>
      <c r="Q60" s="258">
        <f>IF('[3]Tasa de Falla'!BS59="","",'[3]Tasa de Falla'!BS59)</f>
      </c>
      <c r="R60" s="258">
        <f>IF('[3]Tasa de Falla'!BT59="","",'[3]Tasa de Falla'!BT59)</f>
      </c>
      <c r="S60" s="254"/>
      <c r="T60" s="237"/>
    </row>
    <row r="61" spans="2:20" ht="18" customHeight="1">
      <c r="B61" s="232"/>
      <c r="C61" s="255">
        <f>IF('[2]Tasa de Falla'!C60="","",'[2]Tasa de Falla'!C60)</f>
        <v>26</v>
      </c>
      <c r="D61" s="255" t="str">
        <f>IF('[2]Tasa de Falla'!D60="","",'[2]Tasa de Falla'!D60)</f>
        <v>VALLE HERMOSO - CERRO NEGRO</v>
      </c>
      <c r="E61" s="255">
        <f>IF('[2]Tasa de Falla'!E60="","",'[2]Tasa de Falla'!E60)</f>
        <v>132</v>
      </c>
      <c r="F61" s="255">
        <f>IF('[2]Tasa de Falla'!F60="","",'[2]Tasa de Falla'!F60)</f>
        <v>41</v>
      </c>
      <c r="G61" s="256">
        <f>IF('[3]Tasa de Falla'!BI60="","",'[3]Tasa de Falla'!BI60)</f>
      </c>
      <c r="H61" s="256">
        <f>IF('[3]Tasa de Falla'!BJ60="","",'[3]Tasa de Falla'!BJ60)</f>
        <v>1</v>
      </c>
      <c r="I61" s="256">
        <f>IF('[3]Tasa de Falla'!BK60="","",'[3]Tasa de Falla'!BK60)</f>
      </c>
      <c r="J61" s="256">
        <f>IF('[3]Tasa de Falla'!BL60="","",'[3]Tasa de Falla'!BL60)</f>
      </c>
      <c r="K61" s="256">
        <f>IF('[3]Tasa de Falla'!BM60="","",'[3]Tasa de Falla'!BM60)</f>
      </c>
      <c r="L61" s="256">
        <f>IF('[3]Tasa de Falla'!BN60="","",'[3]Tasa de Falla'!BN60)</f>
      </c>
      <c r="M61" s="256">
        <f>IF('[3]Tasa de Falla'!BO60="","",'[3]Tasa de Falla'!BO60)</f>
      </c>
      <c r="N61" s="256">
        <f>IF('[3]Tasa de Falla'!BP60="","",'[3]Tasa de Falla'!BP60)</f>
      </c>
      <c r="O61" s="256">
        <f>IF('[3]Tasa de Falla'!BQ60="","",'[3]Tasa de Falla'!BQ60)</f>
      </c>
      <c r="P61" s="256">
        <f>IF('[3]Tasa de Falla'!BR60="","",'[3]Tasa de Falla'!BR60)</f>
      </c>
      <c r="Q61" s="256">
        <f>IF('[3]Tasa de Falla'!BS60="","",'[3]Tasa de Falla'!BS60)</f>
      </c>
      <c r="R61" s="256">
        <f>IF('[3]Tasa de Falla'!BT60="","",'[3]Tasa de Falla'!BT60)</f>
      </c>
      <c r="S61" s="254"/>
      <c r="T61" s="237"/>
    </row>
    <row r="62" spans="2:20" ht="15" customHeight="1">
      <c r="B62" s="232"/>
      <c r="C62" s="257">
        <f>IF('[2]Tasa de Falla'!C61="","",'[2]Tasa de Falla'!C61)</f>
        <v>33</v>
      </c>
      <c r="D62" s="257" t="str">
        <f>IF('[2]Tasa de Falla'!D61="","",'[2]Tasa de Falla'!D61)</f>
        <v>E.T. PATAGONIA - DIADEMA</v>
      </c>
      <c r="E62" s="257">
        <f>IF('[2]Tasa de Falla'!E61="","",'[2]Tasa de Falla'!E61)</f>
        <v>132</v>
      </c>
      <c r="F62" s="257">
        <f>IF('[2]Tasa de Falla'!F61="","",'[2]Tasa de Falla'!F61)</f>
        <v>15</v>
      </c>
      <c r="G62" s="258">
        <f>IF('[3]Tasa de Falla'!BI61="","",'[3]Tasa de Falla'!BI61)</f>
      </c>
      <c r="H62" s="258">
        <f>IF('[3]Tasa de Falla'!BJ61="","",'[3]Tasa de Falla'!BJ61)</f>
      </c>
      <c r="I62" s="258">
        <f>IF('[3]Tasa de Falla'!BK61="","",'[3]Tasa de Falla'!BK61)</f>
      </c>
      <c r="J62" s="258">
        <f>IF('[3]Tasa de Falla'!BL61="","",'[3]Tasa de Falla'!BL61)</f>
      </c>
      <c r="K62" s="258">
        <f>IF('[3]Tasa de Falla'!BM61="","",'[3]Tasa de Falla'!BM61)</f>
      </c>
      <c r="L62" s="258">
        <f>IF('[3]Tasa de Falla'!BN61="","",'[3]Tasa de Falla'!BN61)</f>
      </c>
      <c r="M62" s="258">
        <f>IF('[3]Tasa de Falla'!BO61="","",'[3]Tasa de Falla'!BO61)</f>
      </c>
      <c r="N62" s="258">
        <f>IF('[3]Tasa de Falla'!BP61="","",'[3]Tasa de Falla'!BP61)</f>
      </c>
      <c r="O62" s="258">
        <f>IF('[3]Tasa de Falla'!BQ61="","",'[3]Tasa de Falla'!BQ61)</f>
      </c>
      <c r="P62" s="258">
        <f>IF('[3]Tasa de Falla'!BR61="","",'[3]Tasa de Falla'!BR61)</f>
      </c>
      <c r="Q62" s="258">
        <f>IF('[3]Tasa de Falla'!BS61="","",'[3]Tasa de Falla'!BS61)</f>
      </c>
      <c r="R62" s="258">
        <f>IF('[3]Tasa de Falla'!BT61="","",'[3]Tasa de Falla'!BT61)</f>
      </c>
      <c r="S62" s="254"/>
      <c r="T62" s="237"/>
    </row>
    <row r="63" spans="2:20" ht="18" customHeight="1">
      <c r="B63" s="232"/>
      <c r="C63" s="255">
        <f>IF('[2]Tasa de Falla'!C62="","",'[2]Tasa de Falla'!C62)</f>
        <v>34</v>
      </c>
      <c r="D63" s="255" t="str">
        <f>IF('[2]Tasa de Falla'!D62="","",'[2]Tasa de Falla'!D62)</f>
        <v>DIADEMA - PAMAPA DEL CASTILLO</v>
      </c>
      <c r="E63" s="255">
        <f>IF('[2]Tasa de Falla'!E62="","",'[2]Tasa de Falla'!E62)</f>
        <v>132</v>
      </c>
      <c r="F63" s="255">
        <f>IF('[2]Tasa de Falla'!F62="","",'[2]Tasa de Falla'!F62)</f>
        <v>27.6</v>
      </c>
      <c r="G63" s="256">
        <f>IF('[3]Tasa de Falla'!BI62="","",'[3]Tasa de Falla'!BI62)</f>
      </c>
      <c r="H63" s="256">
        <f>IF('[3]Tasa de Falla'!BJ62="","",'[3]Tasa de Falla'!BJ62)</f>
      </c>
      <c r="I63" s="256">
        <f>IF('[3]Tasa de Falla'!BK62="","",'[3]Tasa de Falla'!BK62)</f>
      </c>
      <c r="J63" s="256">
        <f>IF('[3]Tasa de Falla'!BL62="","",'[3]Tasa de Falla'!BL62)</f>
      </c>
      <c r="K63" s="256">
        <f>IF('[3]Tasa de Falla'!BM62="","",'[3]Tasa de Falla'!BM62)</f>
      </c>
      <c r="L63" s="256">
        <f>IF('[3]Tasa de Falla'!BN62="","",'[3]Tasa de Falla'!BN62)</f>
      </c>
      <c r="M63" s="256">
        <f>IF('[3]Tasa de Falla'!BO62="","",'[3]Tasa de Falla'!BO62)</f>
        <v>1</v>
      </c>
      <c r="N63" s="256">
        <f>IF('[3]Tasa de Falla'!BP62="","",'[3]Tasa de Falla'!BP62)</f>
      </c>
      <c r="O63" s="256">
        <f>IF('[3]Tasa de Falla'!BQ62="","",'[3]Tasa de Falla'!BQ62)</f>
      </c>
      <c r="P63" s="256">
        <f>IF('[3]Tasa de Falla'!BR62="","",'[3]Tasa de Falla'!BR62)</f>
      </c>
      <c r="Q63" s="256">
        <f>IF('[3]Tasa de Falla'!BS62="","",'[3]Tasa de Falla'!BS62)</f>
      </c>
      <c r="R63" s="256">
        <f>IF('[3]Tasa de Falla'!BT62="","",'[3]Tasa de Falla'!BT62)</f>
      </c>
      <c r="S63" s="254"/>
      <c r="T63" s="237"/>
    </row>
    <row r="64" spans="2:20" ht="15" customHeight="1">
      <c r="B64" s="232"/>
      <c r="C64" s="257">
        <f>IF('[2]Tasa de Falla'!C63="","",'[2]Tasa de Falla'!C63)</f>
        <v>29</v>
      </c>
      <c r="D64" s="257" t="str">
        <f>IF('[2]Tasa de Falla'!D63="","",'[2]Tasa de Falla'!D63)</f>
        <v>ESQUEL-EL COHIUE</v>
      </c>
      <c r="E64" s="257">
        <f>IF('[2]Tasa de Falla'!E63="","",'[2]Tasa de Falla'!E63)</f>
        <v>132</v>
      </c>
      <c r="F64" s="257">
        <f>IF('[2]Tasa de Falla'!F63="","",'[2]Tasa de Falla'!F63)</f>
        <v>127.98</v>
      </c>
      <c r="G64" s="258">
        <f>IF('[3]Tasa de Falla'!BI63="","",'[3]Tasa de Falla'!BI63)</f>
      </c>
      <c r="H64" s="258">
        <f>IF('[3]Tasa de Falla'!BJ63="","",'[3]Tasa de Falla'!BJ63)</f>
        <v>2</v>
      </c>
      <c r="I64" s="258">
        <f>IF('[3]Tasa de Falla'!BK63="","",'[3]Tasa de Falla'!BK63)</f>
      </c>
      <c r="J64" s="258">
        <f>IF('[3]Tasa de Falla'!BL63="","",'[3]Tasa de Falla'!BL63)</f>
      </c>
      <c r="K64" s="258">
        <f>IF('[3]Tasa de Falla'!BM63="","",'[3]Tasa de Falla'!BM63)</f>
      </c>
      <c r="L64" s="258">
        <f>IF('[3]Tasa de Falla'!BN63="","",'[3]Tasa de Falla'!BN63)</f>
        <v>1</v>
      </c>
      <c r="M64" s="258">
        <f>IF('[3]Tasa de Falla'!BO63="","",'[3]Tasa de Falla'!BO63)</f>
        <v>3</v>
      </c>
      <c r="N64" s="258">
        <f>IF('[3]Tasa de Falla'!BP63="","",'[3]Tasa de Falla'!BP63)</f>
      </c>
      <c r="O64" s="258">
        <f>IF('[3]Tasa de Falla'!BQ63="","",'[3]Tasa de Falla'!BQ63)</f>
        <v>1</v>
      </c>
      <c r="P64" s="258">
        <f>IF('[3]Tasa de Falla'!BR63="","",'[3]Tasa de Falla'!BR63)</f>
      </c>
      <c r="Q64" s="258">
        <f>IF('[3]Tasa de Falla'!BS63="","",'[3]Tasa de Falla'!BS63)</f>
      </c>
      <c r="R64" s="258">
        <f>IF('[3]Tasa de Falla'!BT63="","",'[3]Tasa de Falla'!BT63)</f>
      </c>
      <c r="S64" s="254"/>
      <c r="T64" s="237"/>
    </row>
    <row r="65" spans="2:20" ht="18" customHeight="1">
      <c r="B65" s="232"/>
      <c r="C65" s="255">
        <f>IF('[2]Tasa de Falla'!C64="","",'[2]Tasa de Falla'!C64)</f>
      </c>
      <c r="D65" s="255">
        <f>IF('[2]Tasa de Falla'!D64="","",'[2]Tasa de Falla'!D64)</f>
      </c>
      <c r="E65" s="255">
        <f>IF('[2]Tasa de Falla'!E64="","",'[2]Tasa de Falla'!E64)</f>
      </c>
      <c r="F65" s="255">
        <f>IF('[2]Tasa de Falla'!F64="","",'[2]Tasa de Falla'!F64)</f>
      </c>
      <c r="G65" s="256">
        <f>IF('[3]Tasa de Falla'!BI64="","",'[3]Tasa de Falla'!BI64)</f>
      </c>
      <c r="H65" s="256">
        <f>IF('[3]Tasa de Falla'!BJ64="","",'[3]Tasa de Falla'!BJ64)</f>
      </c>
      <c r="I65" s="256">
        <f>IF('[3]Tasa de Falla'!BK64="","",'[3]Tasa de Falla'!BK64)</f>
      </c>
      <c r="J65" s="256">
        <f>IF('[3]Tasa de Falla'!BL64="","",'[3]Tasa de Falla'!BL64)</f>
      </c>
      <c r="K65" s="256">
        <f>IF('[3]Tasa de Falla'!BM64="","",'[3]Tasa de Falla'!BM64)</f>
      </c>
      <c r="L65" s="256">
        <f>IF('[3]Tasa de Falla'!BN64="","",'[3]Tasa de Falla'!BN64)</f>
      </c>
      <c r="M65" s="256">
        <f>IF('[3]Tasa de Falla'!BO64="","",'[3]Tasa de Falla'!BO64)</f>
      </c>
      <c r="N65" s="256">
        <f>IF('[3]Tasa de Falla'!BP64="","",'[3]Tasa de Falla'!BP64)</f>
      </c>
      <c r="O65" s="256">
        <f>IF('[3]Tasa de Falla'!BQ64="","",'[3]Tasa de Falla'!BQ64)</f>
      </c>
      <c r="P65" s="256">
        <f>IF('[3]Tasa de Falla'!BR64="","",'[3]Tasa de Falla'!BR64)</f>
      </c>
      <c r="Q65" s="256">
        <f>IF('[3]Tasa de Falla'!BS64="","",'[3]Tasa de Falla'!BS64)</f>
      </c>
      <c r="R65" s="256">
        <f>IF('[3]Tasa de Falla'!BT64="","",'[3]Tasa de Falla'!BT64)</f>
      </c>
      <c r="S65" s="254"/>
      <c r="T65" s="237"/>
    </row>
    <row r="66" spans="2:20" ht="15" customHeight="1">
      <c r="B66" s="232"/>
      <c r="C66" s="257">
        <f>IF('[2]Tasa de Falla'!C65="","",'[2]Tasa de Falla'!C65)</f>
        <v>41</v>
      </c>
      <c r="D66" s="257" t="str">
        <f>IF('[2]Tasa de Falla'!D65="","",'[2]Tasa de Falla'!D65)</f>
        <v>ESPERANZA PAT - RIO TURBIO 220 1</v>
      </c>
      <c r="E66" s="257">
        <f>IF('[2]Tasa de Falla'!E65="","",'[2]Tasa de Falla'!E65)</f>
        <v>220</v>
      </c>
      <c r="F66" s="257">
        <f>IF('[2]Tasa de Falla'!F65="","",'[2]Tasa de Falla'!F65)</f>
        <v>149</v>
      </c>
      <c r="G66" s="258">
        <f>IF('[3]Tasa de Falla'!BI65="","",'[3]Tasa de Falla'!BI65)</f>
      </c>
      <c r="H66" s="258">
        <f>IF('[3]Tasa de Falla'!BJ65="","",'[3]Tasa de Falla'!BJ65)</f>
      </c>
      <c r="I66" s="258">
        <f>IF('[3]Tasa de Falla'!BK65="","",'[3]Tasa de Falla'!BK65)</f>
        <v>1</v>
      </c>
      <c r="J66" s="258">
        <f>IF('[3]Tasa de Falla'!BL65="","",'[3]Tasa de Falla'!BL65)</f>
      </c>
      <c r="K66" s="258">
        <f>IF('[3]Tasa de Falla'!BM65="","",'[3]Tasa de Falla'!BM65)</f>
      </c>
      <c r="L66" s="258">
        <f>IF('[3]Tasa de Falla'!BN65="","",'[3]Tasa de Falla'!BN65)</f>
      </c>
      <c r="M66" s="258">
        <f>IF('[3]Tasa de Falla'!BO65="","",'[3]Tasa de Falla'!BO65)</f>
      </c>
      <c r="N66" s="258">
        <f>IF('[3]Tasa de Falla'!BP65="","",'[3]Tasa de Falla'!BP65)</f>
      </c>
      <c r="O66" s="258">
        <f>IF('[3]Tasa de Falla'!BQ65="","",'[3]Tasa de Falla'!BQ65)</f>
      </c>
      <c r="P66" s="258">
        <f>IF('[3]Tasa de Falla'!BR65="","",'[3]Tasa de Falla'!BR65)</f>
      </c>
      <c r="Q66" s="258">
        <f>IF('[3]Tasa de Falla'!BS65="","",'[3]Tasa de Falla'!BS65)</f>
      </c>
      <c r="R66" s="258">
        <f>IF('[3]Tasa de Falla'!BT65="","",'[3]Tasa de Falla'!BT65)</f>
      </c>
      <c r="S66" s="254"/>
      <c r="T66" s="237"/>
    </row>
    <row r="67" spans="2:20" ht="18" customHeight="1">
      <c r="B67" s="232"/>
      <c r="C67" s="255">
        <f>IF('[2]Tasa de Falla'!C66="","",'[2]Tasa de Falla'!C66)</f>
        <v>42</v>
      </c>
      <c r="D67" s="255" t="str">
        <f>IF('[2]Tasa de Falla'!D66="","",'[2]Tasa de Falla'!D66)</f>
        <v>ESPERANZA PAT - RIO GALLEGOS 220 1</v>
      </c>
      <c r="E67" s="255">
        <f>IF('[2]Tasa de Falla'!E66="","",'[2]Tasa de Falla'!E66)</f>
        <v>220</v>
      </c>
      <c r="F67" s="255">
        <f>IF('[2]Tasa de Falla'!F66="","",'[2]Tasa de Falla'!F66)</f>
        <v>128</v>
      </c>
      <c r="G67" s="256">
        <f>IF('[3]Tasa de Falla'!BI66="","",'[3]Tasa de Falla'!BI66)</f>
      </c>
      <c r="H67" s="256">
        <f>IF('[3]Tasa de Falla'!BJ66="","",'[3]Tasa de Falla'!BJ66)</f>
      </c>
      <c r="I67" s="256">
        <f>IF('[3]Tasa de Falla'!BK66="","",'[3]Tasa de Falla'!BK66)</f>
      </c>
      <c r="J67" s="256">
        <f>IF('[3]Tasa de Falla'!BL66="","",'[3]Tasa de Falla'!BL66)</f>
      </c>
      <c r="K67" s="256">
        <f>IF('[3]Tasa de Falla'!BM66="","",'[3]Tasa de Falla'!BM66)</f>
      </c>
      <c r="L67" s="256">
        <f>IF('[3]Tasa de Falla'!BN66="","",'[3]Tasa de Falla'!BN66)</f>
      </c>
      <c r="M67" s="256">
        <f>IF('[3]Tasa de Falla'!BO66="","",'[3]Tasa de Falla'!BO66)</f>
      </c>
      <c r="N67" s="256">
        <f>IF('[3]Tasa de Falla'!BP66="","",'[3]Tasa de Falla'!BP66)</f>
      </c>
      <c r="O67" s="256">
        <f>IF('[3]Tasa de Falla'!BQ66="","",'[3]Tasa de Falla'!BQ66)</f>
      </c>
      <c r="P67" s="256">
        <f>IF('[3]Tasa de Falla'!BR66="","",'[3]Tasa de Falla'!BR66)</f>
      </c>
      <c r="Q67" s="256">
        <f>IF('[3]Tasa de Falla'!BS66="","",'[3]Tasa de Falla'!BS66)</f>
      </c>
      <c r="R67" s="256">
        <f>IF('[3]Tasa de Falla'!BT66="","",'[3]Tasa de Falla'!BT66)</f>
      </c>
      <c r="S67" s="254"/>
      <c r="T67" s="237"/>
    </row>
    <row r="68" spans="2:20" ht="15" customHeight="1" thickBot="1">
      <c r="B68" s="232"/>
      <c r="C68" s="259">
        <f>IF('[2]Tasa de Falla'!C67="","",'[2]Tasa de Falla'!C67)</f>
      </c>
      <c r="D68" s="259">
        <f>IF('[2]Tasa de Falla'!D67="","",'[2]Tasa de Falla'!D67)</f>
      </c>
      <c r="E68" s="259">
        <f>IF('[2]Tasa de Falla'!E67="","",'[2]Tasa de Falla'!E67)</f>
      </c>
      <c r="F68" s="259">
        <f>IF('[2]Tasa de Falla'!F67="","",'[2]Tasa de Falla'!F67)</f>
      </c>
      <c r="G68" s="260">
        <f>IF('[3]Tasa de Falla'!BC67="","",'[3]Tasa de Falla'!BC67)</f>
      </c>
      <c r="H68" s="260">
        <f>IF('[3]Tasa de Falla'!BD67="","",'[3]Tasa de Falla'!BD67)</f>
      </c>
      <c r="I68" s="260">
        <f>IF('[3]Tasa de Falla'!BE67="","",'[3]Tasa de Falla'!BE67)</f>
      </c>
      <c r="J68" s="260">
        <f>IF('[3]Tasa de Falla'!BF67="","",'[3]Tasa de Falla'!BF67)</f>
      </c>
      <c r="K68" s="260">
        <f>IF('[3]Tasa de Falla'!BG67="","",'[3]Tasa de Falla'!BG67)</f>
      </c>
      <c r="L68" s="260">
        <f>IF('[3]Tasa de Falla'!BH67="","",'[3]Tasa de Falla'!BH67)</f>
      </c>
      <c r="M68" s="260">
        <f>IF('[3]Tasa de Falla'!BI67="","",'[3]Tasa de Falla'!BI67)</f>
      </c>
      <c r="N68" s="260">
        <f>IF('[3]Tasa de Falla'!BJ67="","",'[3]Tasa de Falla'!BJ67)</f>
      </c>
      <c r="O68" s="260">
        <f>IF('[3]Tasa de Falla'!BK67="","",'[3]Tasa de Falla'!BK67)</f>
      </c>
      <c r="P68" s="260">
        <f>IF('[3]Tasa de Falla'!BL67="","",'[3]Tasa de Falla'!BL67)</f>
      </c>
      <c r="Q68" s="260">
        <f>IF('[3]Tasa de Falla'!BM67="","",'[3]Tasa de Falla'!BM67)</f>
      </c>
      <c r="R68" s="260">
        <f>IF('[3]Tasa de Falla'!BN67="","",'[3]Tasa de Falla'!BN67)</f>
      </c>
      <c r="S68" s="261"/>
      <c r="T68" s="237"/>
    </row>
    <row r="69" spans="2:20" ht="15" customHeight="1" thickBot="1" thickTop="1">
      <c r="B69" s="232"/>
      <c r="C69" s="262"/>
      <c r="D69" s="263"/>
      <c r="E69" s="264" t="s">
        <v>26</v>
      </c>
      <c r="F69" s="265">
        <f>SUM($F$17:$F$68)-SUMIF(R$17:R$68,"XXXX",$F$17:$F$68)</f>
        <v>3274.1499999999996</v>
      </c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54"/>
      <c r="T69" s="237"/>
    </row>
    <row r="70" spans="2:20" ht="15" customHeight="1" thickBot="1" thickTop="1">
      <c r="B70" s="232"/>
      <c r="C70" s="267"/>
      <c r="D70" s="268"/>
      <c r="E70" s="269"/>
      <c r="F70" s="270" t="s">
        <v>27</v>
      </c>
      <c r="G70" s="271">
        <f aca="true" t="shared" si="0" ref="G70:R70">SUM(G17:G68)</f>
        <v>0</v>
      </c>
      <c r="H70" s="271">
        <f t="shared" si="0"/>
        <v>4</v>
      </c>
      <c r="I70" s="271">
        <f t="shared" si="0"/>
        <v>7</v>
      </c>
      <c r="J70" s="271">
        <f t="shared" si="0"/>
        <v>0</v>
      </c>
      <c r="K70" s="271">
        <f t="shared" si="0"/>
        <v>1</v>
      </c>
      <c r="L70" s="271">
        <f t="shared" si="0"/>
        <v>4</v>
      </c>
      <c r="M70" s="271">
        <f t="shared" si="0"/>
        <v>7</v>
      </c>
      <c r="N70" s="271">
        <f t="shared" si="0"/>
        <v>10</v>
      </c>
      <c r="O70" s="271">
        <f t="shared" si="0"/>
        <v>3</v>
      </c>
      <c r="P70" s="271">
        <f t="shared" si="0"/>
        <v>1</v>
      </c>
      <c r="Q70" s="271">
        <f t="shared" si="0"/>
        <v>3</v>
      </c>
      <c r="R70" s="271">
        <f t="shared" si="0"/>
        <v>2</v>
      </c>
      <c r="S70" s="261"/>
      <c r="T70" s="237"/>
    </row>
    <row r="71" spans="2:20" ht="17.25" thickBot="1" thickTop="1">
      <c r="B71" s="232"/>
      <c r="C71" s="269"/>
      <c r="D71" s="269"/>
      <c r="E71" s="267"/>
      <c r="F71" s="272" t="s">
        <v>28</v>
      </c>
      <c r="G71" s="273">
        <f>'[3]Tasa de Falla'!BI73</f>
        <v>0.89</v>
      </c>
      <c r="H71" s="273">
        <f>'[3]Tasa de Falla'!BJ73</f>
        <v>0.76</v>
      </c>
      <c r="I71" s="273">
        <f>'[3]Tasa de Falla'!BK73</f>
        <v>0.89</v>
      </c>
      <c r="J71" s="273">
        <f>'[3]Tasa de Falla'!BL73</f>
        <v>1.1</v>
      </c>
      <c r="K71" s="273">
        <f>'[3]Tasa de Falla'!BM73</f>
        <v>1.1</v>
      </c>
      <c r="L71" s="273">
        <f>'[3]Tasa de Falla'!BN73</f>
        <v>1.01</v>
      </c>
      <c r="M71" s="273">
        <f>'[3]Tasa de Falla'!BO73</f>
        <v>1.01</v>
      </c>
      <c r="N71" s="273">
        <f>'[3]Tasa de Falla'!BP73</f>
        <v>1.22</v>
      </c>
      <c r="O71" s="273">
        <f>'[3]Tasa de Falla'!BQ73</f>
        <v>1.25</v>
      </c>
      <c r="P71" s="273">
        <f>'[3]Tasa de Falla'!BR73</f>
        <v>1.34</v>
      </c>
      <c r="Q71" s="273">
        <f>'[3]Tasa de Falla'!BS73</f>
        <v>1.25</v>
      </c>
      <c r="R71" s="273">
        <f>'[3]Tasa de Falla'!BT73</f>
        <v>1.28</v>
      </c>
      <c r="S71" s="273">
        <f>'[3]Tasa de Falla'!BU73</f>
        <v>1.28</v>
      </c>
      <c r="T71" s="237"/>
    </row>
    <row r="72" spans="2:20" ht="18.75" customHeight="1" thickBot="1" thickTop="1">
      <c r="B72" s="232"/>
      <c r="C72" s="274" t="s">
        <v>29</v>
      </c>
      <c r="D72" s="267" t="s">
        <v>30</v>
      </c>
      <c r="E72" s="275"/>
      <c r="F72" s="276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8"/>
    </row>
    <row r="73" spans="2:20" ht="17.25" thickBot="1" thickTop="1">
      <c r="B73" s="279"/>
      <c r="C73" s="280"/>
      <c r="D73" s="280"/>
      <c r="H73" s="325" t="s">
        <v>31</v>
      </c>
      <c r="I73" s="326"/>
      <c r="J73" s="281">
        <f>S71</f>
        <v>1.28</v>
      </c>
      <c r="K73" s="327" t="s">
        <v>32</v>
      </c>
      <c r="L73" s="327"/>
      <c r="M73" s="328"/>
      <c r="N73" s="280"/>
      <c r="O73" s="280"/>
      <c r="P73" s="280"/>
      <c r="Q73" s="280"/>
      <c r="R73" s="280"/>
      <c r="S73" s="280"/>
      <c r="T73" s="237"/>
    </row>
    <row r="74" spans="2:20" ht="18.75" customHeight="1" thickBot="1" thickTop="1">
      <c r="B74" s="282"/>
      <c r="C74" s="283"/>
      <c r="D74" s="284"/>
      <c r="E74" s="284"/>
      <c r="F74" s="285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7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3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Analia Aguirre</cp:lastModifiedBy>
  <cp:lastPrinted>2017-06-28T13:04:01Z</cp:lastPrinted>
  <dcterms:created xsi:type="dcterms:W3CDTF">1998-09-02T21:36:20Z</dcterms:created>
  <dcterms:modified xsi:type="dcterms:W3CDTF">2017-07-25T18:45:59Z</dcterms:modified>
  <cp:category/>
  <cp:version/>
  <cp:contentType/>
  <cp:contentStatus/>
</cp:coreProperties>
</file>