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340" windowHeight="6345" tabRatio="1000" activeTab="0"/>
  </bookViews>
  <sheets>
    <sheet name="RESUMEN" sheetId="1" r:id="rId1"/>
    <sheet name="WALMFOPN" sheetId="2" r:id="rId2"/>
    <sheet name="WALMAEPN" sheetId="3" r:id="rId3"/>
    <sheet name="VICTCLPN" sheetId="4" r:id="rId4"/>
    <sheet name="UNITFOPN" sheetId="5" r:id="rId5"/>
    <sheet name="EX - COCLPUPN" sheetId="6" r:id="rId6"/>
    <sheet name="EX - COCLLAPN" sheetId="7" r:id="rId7"/>
    <sheet name="EX - COCLITPN" sheetId="8" r:id="rId8"/>
    <sheet name="FORMJUPN" sheetId="9" r:id="rId9"/>
    <sheet name="FORMARPN" sheetId="10" r:id="rId10"/>
    <sheet name="ELPAPEPN" sheetId="11" r:id="rId11"/>
    <sheet name="ELPAMIPN" sheetId="12" r:id="rId12"/>
    <sheet name="ELPAGUPN" sheetId="13" r:id="rId13"/>
    <sheet name="ALGOECPN" sheetId="14" r:id="rId14"/>
    <sheet name="AGFOSAPN" sheetId="15" r:id="rId15"/>
    <sheet name="AGFORRPN" sheetId="16" r:id="rId16"/>
    <sheet name="Hoja1" sheetId="17" r:id="rId17"/>
  </sheets>
  <definedNames>
    <definedName name="_xlnm.Print_Area" localSheetId="15">'AGFORRPN'!$A$1:$J$51</definedName>
    <definedName name="_xlnm.Print_Area" localSheetId="14">'AGFOSAPN'!$A$1:$J$51</definedName>
    <definedName name="_xlnm.Print_Area" localSheetId="13">'ALGOECPN'!$A$1:$J$62</definedName>
    <definedName name="_xlnm.Print_Area" localSheetId="12">'ELPAGUPN'!$A$1:$J$51</definedName>
    <definedName name="_xlnm.Print_Area" localSheetId="11">'ELPAMIPN'!$A$1:$J$51</definedName>
    <definedName name="_xlnm.Print_Area" localSheetId="10">'ELPAPEPN'!$A$1:$J$51</definedName>
    <definedName name="_xlnm.Print_Area" localSheetId="7">'EX - COCLITPN'!$A$1:$J$51</definedName>
    <definedName name="_xlnm.Print_Area" localSheetId="6">'EX - COCLLAPN'!$A$1:$J$51</definedName>
    <definedName name="_xlnm.Print_Area" localSheetId="5">'EX - COCLPUPN'!$A$1:$J$57</definedName>
    <definedName name="_xlnm.Print_Area" localSheetId="9">'FORMARPN'!$A$1:$J$51</definedName>
    <definedName name="_xlnm.Print_Area" localSheetId="8">'FORMJUPN'!$A$1:$J$51</definedName>
    <definedName name="_xlnm.Print_Area" localSheetId="4">'UNITFOPN'!$A$1:$J$51</definedName>
    <definedName name="_xlnm.Print_Area" localSheetId="3">'VICTCLPN'!$A$1:$J$51</definedName>
    <definedName name="_xlnm.Print_Area" localSheetId="2">'WALMAEPN'!$A$1:$J$62</definedName>
    <definedName name="_xlnm.Print_Area" localSheetId="1">'WALMFOPN'!$A$1:$J$51</definedName>
  </definedNames>
  <calcPr fullCalcOnLoad="1"/>
</workbook>
</file>

<file path=xl/sharedStrings.xml><?xml version="1.0" encoding="utf-8"?>
<sst xmlns="http://schemas.openxmlformats.org/spreadsheetml/2006/main" count="479" uniqueCount="55">
  <si>
    <t>TABLA RESUMEN</t>
  </si>
  <si>
    <t xml:space="preserve">ENTE NACIONAL REGULADOR </t>
  </si>
  <si>
    <t>DE LA ELECTRICIDAD</t>
  </si>
  <si>
    <t>CALIDAD DE SERVICIO - Resolución ex-S.E. Nº 159/94 y modificatorias</t>
  </si>
  <si>
    <t xml:space="preserve">Tensión del suministro: </t>
  </si>
  <si>
    <t>MT</t>
  </si>
  <si>
    <t>Niveles admitidos</t>
  </si>
  <si>
    <t xml:space="preserve">Alternativa : </t>
  </si>
  <si>
    <t>INTERRUPCIONES VALIDAS para realizar los CARGOS</t>
  </si>
  <si>
    <t>Fecha y hora de inicio</t>
  </si>
  <si>
    <t>Fecha y hora de finalización</t>
  </si>
  <si>
    <t>Duración [hs:min]</t>
  </si>
  <si>
    <t>Duración [hs:min] &gt; 3´</t>
  </si>
  <si>
    <t>horas:min</t>
  </si>
  <si>
    <t>minutos</t>
  </si>
  <si>
    <t>Interrup.</t>
  </si>
  <si>
    <t>kWh</t>
  </si>
  <si>
    <t>Energía No Suministrada (ENS):</t>
  </si>
  <si>
    <t>Costo unitario de la Energía No Suministrada:</t>
  </si>
  <si>
    <t>$/kWh</t>
  </si>
  <si>
    <t>Costo de la Energía No Suministrada Total del semestre:</t>
  </si>
  <si>
    <t>Máxima reducción semestral aplicable (50% CDF)</t>
  </si>
  <si>
    <t>Reducción mensual en el peaje a facturar:</t>
  </si>
  <si>
    <t>*CDF: Costo Propio de Distribución asignable al cargo por potencia.</t>
  </si>
  <si>
    <t>Prestador de la F.T.T.:</t>
  </si>
  <si>
    <t xml:space="preserve">Semestre controlado: </t>
  </si>
  <si>
    <t xml:space="preserve">Prestador de la F.T.T. : </t>
  </si>
  <si>
    <t xml:space="preserve">Consumo anual </t>
  </si>
  <si>
    <t>RAZON SOCIAL (CODIGO NEMOTECNICO)</t>
  </si>
  <si>
    <t>Semestral</t>
  </si>
  <si>
    <t>Mensual</t>
  </si>
  <si>
    <t xml:space="preserve">Gran Usuario: </t>
  </si>
  <si>
    <t>AGUAS DE FORMOSA S.A. RIBERA RIO  (AGFORRPN)</t>
  </si>
  <si>
    <t>D</t>
  </si>
  <si>
    <t>AGUAS DE FORMOSA S.A. PLANTA CENTRAL  (AGFOSAPN)</t>
  </si>
  <si>
    <t>ALGOD.AVELLANEDA S.A.  (ALGOECPN)</t>
  </si>
  <si>
    <t>EL PAJARITO AV GUTNISKY  (ELPAGUPN)</t>
  </si>
  <si>
    <t>EL PAJARITO MAXIMERCADO  (ELPAMIPN)</t>
  </si>
  <si>
    <t>EL PAJARITO HIPERMERCADO  (ELPAPEPN)</t>
  </si>
  <si>
    <t>FORMOSA REFRESCOS S.A.  (FORMARPN)</t>
  </si>
  <si>
    <t>FORMOSA REFRESCOS S.A.  (FORMJUPN)</t>
  </si>
  <si>
    <t>UNITAN SAICA  (UNITFOPN)</t>
  </si>
  <si>
    <t>VICTOR A. SCHAERER S.R.L.  (VICTCLPN)</t>
  </si>
  <si>
    <t>WAL MART ARGENTINA  (WALMAEPN)</t>
  </si>
  <si>
    <t>WAL MART ARGENTINA  (WALMFOPN)</t>
  </si>
  <si>
    <t>SERVICIO AGUA POTABLE PROVINCIAL (SPAP) - PUERTO PILCOMAYO</t>
  </si>
  <si>
    <t>SERVICIO AGUA POTABLE PROVINCIAL (SPAP) - CALLE LARRABURE</t>
  </si>
  <si>
    <t>SERVICIO AGUA POTABLE PROVINCIAL (SPAP) - CALLE ITALIA</t>
  </si>
  <si>
    <t>REFSA</t>
  </si>
  <si>
    <t>Mayo - Octubre de 2012</t>
  </si>
  <si>
    <t>Expte. ENRE N° 38095/13</t>
  </si>
  <si>
    <t>TOTAL</t>
  </si>
  <si>
    <t>REDUCCIÓN</t>
  </si>
  <si>
    <t xml:space="preserve">        DE LA ELECTRICIDAD</t>
  </si>
  <si>
    <t>ANEXO al Memorándum D.T.E.E. Nº  583  /2013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</si>
</sst>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d&quot;d &quot;h&quot;h &quot;mm&quot;m&quot;"/>
    <numFmt numFmtId="189" formatCode="#,##0.0"/>
    <numFmt numFmtId="190" formatCode="0.000000_);\(0.000000\)"/>
    <numFmt numFmtId="191" formatCode="dd/mm/yy\ \ hh:mm"/>
    <numFmt numFmtId="192" formatCode="dd/mm/yy\ \ \ hh:mm"/>
    <numFmt numFmtId="193" formatCode="h:mm"/>
    <numFmt numFmtId="194" formatCode="&quot;$&quot;#,##0.00"/>
    <numFmt numFmtId="195" formatCode="0.000000000000"/>
    <numFmt numFmtId="196" formatCode="[h]:mm"/>
    <numFmt numFmtId="197" formatCode="[m]"/>
  </numFmts>
  <fonts count="5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51">
      <alignment/>
      <protection/>
    </xf>
    <xf numFmtId="194" fontId="0" fillId="0" borderId="0" xfId="0" applyNumberFormat="1" applyAlignment="1">
      <alignment/>
    </xf>
    <xf numFmtId="0" fontId="5" fillId="0" borderId="0" xfId="51" applyFont="1">
      <alignment/>
      <protection/>
    </xf>
    <xf numFmtId="0" fontId="6" fillId="0" borderId="0" xfId="51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0" fontId="7" fillId="0" borderId="0" xfId="51" applyFont="1" applyBorder="1" applyAlignment="1" quotePrefix="1">
      <alignment horizontal="left"/>
      <protection/>
    </xf>
    <xf numFmtId="0" fontId="8" fillId="0" borderId="0" xfId="51" applyFont="1" applyBorder="1" applyAlignment="1" quotePrefix="1">
      <alignment horizontal="left"/>
      <protection/>
    </xf>
    <xf numFmtId="14" fontId="0" fillId="0" borderId="0" xfId="51" applyNumberFormat="1">
      <alignment/>
      <protection/>
    </xf>
    <xf numFmtId="0" fontId="10" fillId="0" borderId="0" xfId="0" applyFont="1" applyAlignment="1">
      <alignment horizontal="right" vertical="top"/>
    </xf>
    <xf numFmtId="0" fontId="4" fillId="0" borderId="0" xfId="51" applyFont="1" applyAlignment="1">
      <alignment horizontal="centerContinuous"/>
      <protection/>
    </xf>
    <xf numFmtId="0" fontId="0" fillId="0" borderId="0" xfId="51" applyAlignment="1">
      <alignment horizontal="centerContinuous"/>
      <protection/>
    </xf>
    <xf numFmtId="14" fontId="5" fillId="0" borderId="0" xfId="51" applyNumberFormat="1" applyFont="1" applyAlignment="1">
      <alignment horizontal="centerContinuous"/>
      <protection/>
    </xf>
    <xf numFmtId="0" fontId="5" fillId="0" borderId="0" xfId="51" applyFont="1" applyAlignment="1">
      <alignment horizontal="centerContinuous"/>
      <protection/>
    </xf>
    <xf numFmtId="0" fontId="4" fillId="0" borderId="0" xfId="51" applyFont="1" applyAlignment="1" quotePrefix="1">
      <alignment horizontal="centerContinuous"/>
      <protection/>
    </xf>
    <xf numFmtId="0" fontId="11" fillId="0" borderId="0" xfId="51" applyFont="1" applyAlignment="1">
      <alignment/>
      <protection/>
    </xf>
    <xf numFmtId="14" fontId="11" fillId="0" borderId="0" xfId="51" applyNumberFormat="1" applyFont="1">
      <alignment/>
      <protection/>
    </xf>
    <xf numFmtId="0" fontId="11" fillId="0" borderId="0" xfId="51" applyFont="1">
      <alignment/>
      <protection/>
    </xf>
    <xf numFmtId="0" fontId="6" fillId="0" borderId="0" xfId="51" applyFont="1" applyAlignment="1">
      <alignment/>
      <protection/>
    </xf>
    <xf numFmtId="0" fontId="0" fillId="0" borderId="10" xfId="51" applyBorder="1">
      <alignment/>
      <protection/>
    </xf>
    <xf numFmtId="0" fontId="0" fillId="0" borderId="11" xfId="51" applyBorder="1">
      <alignment/>
      <protection/>
    </xf>
    <xf numFmtId="14" fontId="0" fillId="0" borderId="11" xfId="51" applyNumberFormat="1" applyBorder="1">
      <alignment/>
      <protection/>
    </xf>
    <xf numFmtId="20" fontId="1" fillId="0" borderId="11" xfId="51" applyNumberFormat="1" applyFont="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14" fontId="0" fillId="0" borderId="0" xfId="51" applyNumberFormat="1" applyBorder="1">
      <alignment/>
      <protection/>
    </xf>
    <xf numFmtId="0" fontId="0" fillId="0" borderId="0" xfId="51" applyBorder="1">
      <alignment/>
      <protection/>
    </xf>
    <xf numFmtId="0" fontId="0" fillId="0" borderId="14" xfId="51" applyBorder="1">
      <alignment/>
      <protection/>
    </xf>
    <xf numFmtId="0" fontId="7" fillId="0" borderId="0" xfId="51" applyFont="1" applyBorder="1" applyAlignment="1">
      <alignment horizontal="left"/>
      <protection/>
    </xf>
    <xf numFmtId="20" fontId="1" fillId="0" borderId="0" xfId="51" applyNumberFormat="1" applyFont="1" applyBorder="1">
      <alignment/>
      <protection/>
    </xf>
    <xf numFmtId="0" fontId="0" fillId="0" borderId="0" xfId="51" applyBorder="1" applyAlignment="1" quotePrefix="1">
      <alignment horizontal="left"/>
      <protection/>
    </xf>
    <xf numFmtId="0" fontId="12" fillId="0" borderId="0" xfId="51" applyFont="1" applyBorder="1" applyAlignment="1" quotePrefix="1">
      <alignment horizontal="left"/>
      <protection/>
    </xf>
    <xf numFmtId="14" fontId="12" fillId="0" borderId="0" xfId="51" applyNumberFormat="1" applyFont="1" applyBorder="1" applyAlignment="1" quotePrefix="1">
      <alignment horizontal="left"/>
      <protection/>
    </xf>
    <xf numFmtId="0" fontId="12" fillId="0" borderId="0" xfId="51" applyFont="1" applyBorder="1" applyAlignment="1">
      <alignment horizontal="center"/>
      <protection/>
    </xf>
    <xf numFmtId="0" fontId="12" fillId="0" borderId="0" xfId="51" applyFont="1" applyBorder="1">
      <alignment/>
      <protection/>
    </xf>
    <xf numFmtId="0" fontId="13" fillId="0" borderId="0" xfId="51" applyFont="1" applyBorder="1" applyAlignment="1" quotePrefix="1">
      <alignment horizontal="left"/>
      <protection/>
    </xf>
    <xf numFmtId="14" fontId="13" fillId="0" borderId="0" xfId="51" applyNumberFormat="1" applyFont="1" applyBorder="1">
      <alignment/>
      <protection/>
    </xf>
    <xf numFmtId="0" fontId="12" fillId="0" borderId="0" xfId="51" applyFont="1" applyBorder="1" applyAlignment="1">
      <alignment horizontal="left"/>
      <protection/>
    </xf>
    <xf numFmtId="0" fontId="13" fillId="0" borderId="0" xfId="51" applyFont="1" applyBorder="1">
      <alignment/>
      <protection/>
    </xf>
    <xf numFmtId="20" fontId="12" fillId="0" borderId="0" xfId="51" applyNumberFormat="1" applyFont="1" applyBorder="1">
      <alignment/>
      <protection/>
    </xf>
    <xf numFmtId="0" fontId="1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1" fillId="33" borderId="15" xfId="51" applyFont="1" applyFill="1" applyBorder="1" applyAlignment="1">
      <alignment horizontal="center"/>
      <protection/>
    </xf>
    <xf numFmtId="0" fontId="1" fillId="33" borderId="15" xfId="51" applyFont="1" applyFill="1" applyBorder="1" applyAlignment="1">
      <alignment horizontal="right"/>
      <protection/>
    </xf>
    <xf numFmtId="22" fontId="0" fillId="0" borderId="0" xfId="0" applyNumberForma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51" applyFont="1" applyBorder="1" applyAlignment="1">
      <alignment horizontal="right"/>
      <protection/>
    </xf>
    <xf numFmtId="0" fontId="0" fillId="0" borderId="0" xfId="51" applyFont="1" applyBorder="1">
      <alignment/>
      <protection/>
    </xf>
    <xf numFmtId="20" fontId="0" fillId="0" borderId="0" xfId="51" applyNumberFormat="1" applyBorder="1">
      <alignment/>
      <protection/>
    </xf>
    <xf numFmtId="1" fontId="1" fillId="0" borderId="0" xfId="51" applyNumberFormat="1" applyFont="1" applyBorder="1">
      <alignment/>
      <protection/>
    </xf>
    <xf numFmtId="3" fontId="0" fillId="33" borderId="0" xfId="51" applyNumberFormat="1" applyFont="1" applyFill="1" applyBorder="1" applyAlignment="1">
      <alignment horizontal="right"/>
      <protection/>
    </xf>
    <xf numFmtId="0" fontId="0" fillId="0" borderId="0" xfId="51" applyBorder="1" applyAlignment="1">
      <alignment horizontal="left"/>
      <protection/>
    </xf>
    <xf numFmtId="4" fontId="0" fillId="33" borderId="0" xfId="51" applyNumberFormat="1" applyFill="1" applyBorder="1" applyAlignment="1" quotePrefix="1">
      <alignment horizontal="right"/>
      <protection/>
    </xf>
    <xf numFmtId="14" fontId="0" fillId="0" borderId="0" xfId="51" applyNumberFormat="1" applyBorder="1" applyAlignment="1">
      <alignment horizontal="left"/>
      <protection/>
    </xf>
    <xf numFmtId="4" fontId="0" fillId="33" borderId="0" xfId="51" applyNumberFormat="1" applyFont="1" applyFill="1" applyBorder="1" applyAlignment="1">
      <alignment horizontal="right"/>
      <protection/>
    </xf>
    <xf numFmtId="14" fontId="0" fillId="0" borderId="0" xfId="51" applyNumberFormat="1" applyBorder="1" applyAlignment="1" quotePrefix="1">
      <alignment horizontal="left"/>
      <protection/>
    </xf>
    <xf numFmtId="182" fontId="0" fillId="33" borderId="0" xfId="51" applyNumberFormat="1" applyFill="1" applyBorder="1" applyAlignment="1">
      <alignment horizontal="right"/>
      <protection/>
    </xf>
    <xf numFmtId="14" fontId="0" fillId="0" borderId="0" xfId="51" applyNumberFormat="1" applyFont="1" applyBorder="1" applyAlignment="1">
      <alignment horizontal="left"/>
      <protection/>
    </xf>
    <xf numFmtId="14" fontId="1" fillId="0" borderId="0" xfId="51" applyNumberFormat="1" applyFont="1" applyBorder="1" applyAlignment="1">
      <alignment horizontal="left"/>
      <protection/>
    </xf>
    <xf numFmtId="182" fontId="9" fillId="0" borderId="16" xfId="51" applyNumberFormat="1" applyFont="1" applyFill="1" applyBorder="1" applyAlignment="1">
      <alignment horizontal="right"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8" fillId="0" borderId="0" xfId="51" applyFont="1" applyBorder="1" applyAlignment="1">
      <alignment horizontal="left"/>
      <protection/>
    </xf>
    <xf numFmtId="194" fontId="9" fillId="0" borderId="20" xfId="0" applyNumberFormat="1" applyFont="1" applyBorder="1" applyAlignment="1">
      <alignment horizontal="center"/>
    </xf>
    <xf numFmtId="194" fontId="9" fillId="0" borderId="21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94" fontId="9" fillId="0" borderId="23" xfId="0" applyNumberFormat="1" applyFont="1" applyBorder="1" applyAlignment="1">
      <alignment horizontal="center"/>
    </xf>
    <xf numFmtId="194" fontId="9" fillId="0" borderId="24" xfId="0" applyNumberFormat="1" applyFont="1" applyBorder="1" applyAlignment="1">
      <alignment horizontal="center"/>
    </xf>
    <xf numFmtId="195" fontId="0" fillId="0" borderId="0" xfId="51" applyNumberFormat="1">
      <alignment/>
      <protection/>
    </xf>
    <xf numFmtId="196" fontId="0" fillId="0" borderId="0" xfId="0" applyNumberFormat="1" applyAlignment="1">
      <alignment/>
    </xf>
    <xf numFmtId="196" fontId="0" fillId="0" borderId="0" xfId="0" applyNumberFormat="1" applyBorder="1" applyAlignment="1">
      <alignment/>
    </xf>
    <xf numFmtId="196" fontId="1" fillId="0" borderId="0" xfId="0" applyNumberFormat="1" applyFont="1" applyAlignment="1">
      <alignment/>
    </xf>
    <xf numFmtId="196" fontId="1" fillId="0" borderId="0" xfId="0" applyNumberFormat="1" applyFont="1" applyBorder="1" applyAlignment="1">
      <alignment/>
    </xf>
    <xf numFmtId="196" fontId="1" fillId="0" borderId="0" xfId="51" applyNumberFormat="1" applyFont="1" applyBorder="1">
      <alignment/>
      <protection/>
    </xf>
    <xf numFmtId="0" fontId="6" fillId="0" borderId="0" xfId="51" applyFont="1" applyBorder="1" applyAlignment="1" applyProtection="1">
      <alignment horizontal="left" vertical="center"/>
      <protection/>
    </xf>
    <xf numFmtId="194" fontId="15" fillId="0" borderId="24" xfId="0" applyNumberFormat="1" applyFont="1" applyBorder="1" applyAlignment="1">
      <alignment horizontal="center"/>
    </xf>
    <xf numFmtId="0" fontId="9" fillId="0" borderId="10" xfId="51" applyFont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26" xfId="51" applyFont="1" applyBorder="1" applyAlignment="1">
      <alignment horizontal="center" vertical="center"/>
      <protection/>
    </xf>
    <xf numFmtId="194" fontId="9" fillId="0" borderId="27" xfId="0" applyNumberFormat="1" applyFont="1" applyBorder="1" applyAlignment="1">
      <alignment horizontal="center"/>
    </xf>
    <xf numFmtId="194" fontId="9" fillId="0" borderId="28" xfId="0" applyNumberFormat="1" applyFont="1" applyBorder="1" applyAlignment="1">
      <alignment horizontal="center"/>
    </xf>
    <xf numFmtId="0" fontId="8" fillId="0" borderId="29" xfId="51" applyFont="1" applyBorder="1" applyAlignment="1">
      <alignment horizontal="center"/>
      <protection/>
    </xf>
    <xf numFmtId="0" fontId="8" fillId="0" borderId="30" xfId="51" applyFont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4" fillId="0" borderId="31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1" fillId="33" borderId="32" xfId="51" applyFont="1" applyFill="1" applyBorder="1" applyAlignment="1">
      <alignment horizontal="center"/>
      <protection/>
    </xf>
    <xf numFmtId="0" fontId="1" fillId="33" borderId="33" xfId="51" applyFont="1" applyFill="1" applyBorder="1" applyAlignment="1">
      <alignment horizontal="center"/>
      <protection/>
    </xf>
    <xf numFmtId="0" fontId="1" fillId="33" borderId="34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NOV96-ABR97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104775</xdr:rowOff>
    </xdr:from>
    <xdr:to>
      <xdr:col>0</xdr:col>
      <xdr:colOff>971550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7650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28575</xdr:rowOff>
    </xdr:from>
    <xdr:to>
      <xdr:col>1</xdr:col>
      <xdr:colOff>304800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476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zoomScalePageLayoutView="0" workbookViewId="0" topLeftCell="A1">
      <selection activeCell="B2" sqref="B2:F2"/>
    </sheetView>
  </sheetViews>
  <sheetFormatPr defaultColWidth="12" defaultRowHeight="11.25"/>
  <cols>
    <col min="1" max="1" width="20.66015625" style="0" customWidth="1"/>
    <col min="2" max="2" width="5.16015625" style="0" customWidth="1"/>
    <col min="3" max="3" width="38.33203125" style="0" customWidth="1"/>
    <col min="4" max="4" width="43" style="0" customWidth="1"/>
    <col min="5" max="6" width="22.5" style="2" customWidth="1"/>
  </cols>
  <sheetData>
    <row r="2" spans="2:6" ht="20.25">
      <c r="B2" s="90" t="s">
        <v>54</v>
      </c>
      <c r="C2" s="90"/>
      <c r="D2" s="90"/>
      <c r="E2" s="90"/>
      <c r="F2" s="90"/>
    </row>
    <row r="3" ht="11.25"/>
    <row r="4" spans="2:3" ht="11.25">
      <c r="B4" s="1"/>
      <c r="C4" s="1"/>
    </row>
    <row r="5" spans="2:6" ht="20.25">
      <c r="B5" s="91" t="s">
        <v>0</v>
      </c>
      <c r="C5" s="91"/>
      <c r="D5" s="91"/>
      <c r="E5" s="91"/>
      <c r="F5" s="91"/>
    </row>
    <row r="6" spans="1:3" ht="20.25">
      <c r="A6" s="80" t="s">
        <v>1</v>
      </c>
      <c r="B6" s="3"/>
      <c r="C6" s="3"/>
    </row>
    <row r="7" ht="11.25">
      <c r="A7" s="80" t="s">
        <v>53</v>
      </c>
    </row>
    <row r="11" spans="2:6" ht="11.25">
      <c r="B11" s="5"/>
      <c r="E11" s="6"/>
      <c r="F11" s="6"/>
    </row>
    <row r="12" spans="2:6" ht="15">
      <c r="B12" s="5"/>
      <c r="C12" s="7" t="s">
        <v>24</v>
      </c>
      <c r="D12" s="29" t="s">
        <v>48</v>
      </c>
      <c r="E12" s="6"/>
      <c r="F12" s="6"/>
    </row>
    <row r="13" spans="2:6" ht="15">
      <c r="B13" s="5"/>
      <c r="C13" s="7" t="s">
        <v>25</v>
      </c>
      <c r="D13" s="67" t="s">
        <v>49</v>
      </c>
      <c r="E13" s="6"/>
      <c r="F13" s="6"/>
    </row>
    <row r="14" spans="2:6" ht="15">
      <c r="B14" s="5"/>
      <c r="C14" s="7" t="s">
        <v>50</v>
      </c>
      <c r="D14" s="67"/>
      <c r="E14" s="6"/>
      <c r="F14" s="6"/>
    </row>
    <row r="15" spans="2:6" ht="15">
      <c r="B15" s="5"/>
      <c r="C15" s="7"/>
      <c r="D15" s="67"/>
      <c r="E15" s="6"/>
      <c r="F15" s="6"/>
    </row>
    <row r="16" spans="2:6" ht="15">
      <c r="B16" s="5"/>
      <c r="C16" s="7"/>
      <c r="D16" s="67"/>
      <c r="E16" s="6"/>
      <c r="F16" s="6"/>
    </row>
    <row r="17" spans="2:6" ht="12.75">
      <c r="B17" s="5"/>
      <c r="C17" s="8"/>
      <c r="E17" s="6"/>
      <c r="F17" s="6"/>
    </row>
    <row r="19" ht="12" thickBot="1"/>
    <row r="20" spans="2:6" ht="14.25" thickBot="1" thickTop="1">
      <c r="B20" s="5"/>
      <c r="C20" s="82" t="s">
        <v>28</v>
      </c>
      <c r="D20" s="83"/>
      <c r="E20" s="86" t="s">
        <v>52</v>
      </c>
      <c r="F20" s="87"/>
    </row>
    <row r="21" spans="2:6" ht="13.5" thickBot="1">
      <c r="B21" s="5"/>
      <c r="C21" s="84"/>
      <c r="D21" s="85"/>
      <c r="E21" s="68" t="s">
        <v>29</v>
      </c>
      <c r="F21" s="69" t="s">
        <v>30</v>
      </c>
    </row>
    <row r="22" spans="2:6" ht="7.5" customHeight="1" thickBot="1" thickTop="1">
      <c r="B22" s="5"/>
      <c r="C22" s="8"/>
      <c r="E22" s="70"/>
      <c r="F22" s="70"/>
    </row>
    <row r="23" spans="2:6" ht="14.25" thickBot="1" thickTop="1">
      <c r="B23" s="71">
        <v>1</v>
      </c>
      <c r="C23" s="88" t="s">
        <v>44</v>
      </c>
      <c r="D23" s="89"/>
      <c r="E23" s="72">
        <f>F23*6</f>
        <v>451.0482</v>
      </c>
      <c r="F23" s="73">
        <v>75.1747</v>
      </c>
    </row>
    <row r="24" spans="2:6" ht="14.25" thickBot="1" thickTop="1">
      <c r="B24" s="71">
        <v>2</v>
      </c>
      <c r="C24" s="88" t="s">
        <v>43</v>
      </c>
      <c r="D24" s="89"/>
      <c r="E24" s="72">
        <f>F24*6</f>
        <v>640.3045376712329</v>
      </c>
      <c r="F24" s="73">
        <f>+WALMAEPN!H59</f>
        <v>106.71742294520548</v>
      </c>
    </row>
    <row r="25" spans="2:6" ht="14.25" thickBot="1" thickTop="1">
      <c r="B25" s="71">
        <v>3</v>
      </c>
      <c r="C25" s="88" t="s">
        <v>42</v>
      </c>
      <c r="D25" s="89"/>
      <c r="E25" s="72">
        <f aca="true" t="shared" si="0" ref="E25:E37">F25*6</f>
        <v>238.9452</v>
      </c>
      <c r="F25" s="73">
        <v>39.8242</v>
      </c>
    </row>
    <row r="26" spans="2:6" ht="14.25" thickBot="1" thickTop="1">
      <c r="B26" s="71">
        <v>4</v>
      </c>
      <c r="C26" s="88" t="s">
        <v>41</v>
      </c>
      <c r="D26" s="89"/>
      <c r="E26" s="72">
        <f t="shared" si="0"/>
        <v>8670.4002</v>
      </c>
      <c r="F26" s="73">
        <v>1445.0667</v>
      </c>
    </row>
    <row r="27" spans="2:6" ht="14.25" thickBot="1" thickTop="1">
      <c r="B27" s="71">
        <v>5</v>
      </c>
      <c r="C27" s="88" t="s">
        <v>45</v>
      </c>
      <c r="D27" s="89"/>
      <c r="E27" s="72">
        <f t="shared" si="0"/>
        <v>956.8</v>
      </c>
      <c r="F27" s="73">
        <f>+'EX - COCLPUPN'!H54</f>
        <v>159.46666666666667</v>
      </c>
    </row>
    <row r="28" spans="2:6" ht="14.25" thickBot="1" thickTop="1">
      <c r="B28" s="71">
        <v>6</v>
      </c>
      <c r="C28" s="88" t="s">
        <v>46</v>
      </c>
      <c r="D28" s="89"/>
      <c r="E28" s="72">
        <f t="shared" si="0"/>
        <v>90.2844</v>
      </c>
      <c r="F28" s="73">
        <v>15.0474</v>
      </c>
    </row>
    <row r="29" spans="2:6" ht="14.25" thickBot="1" thickTop="1">
      <c r="B29" s="71">
        <v>7</v>
      </c>
      <c r="C29" s="88" t="s">
        <v>47</v>
      </c>
      <c r="D29" s="89"/>
      <c r="E29" s="72">
        <f t="shared" si="0"/>
        <v>1093.9548</v>
      </c>
      <c r="F29" s="73">
        <v>182.3258</v>
      </c>
    </row>
    <row r="30" spans="2:6" ht="14.25" thickBot="1" thickTop="1">
      <c r="B30" s="71">
        <v>8</v>
      </c>
      <c r="C30" s="88" t="s">
        <v>40</v>
      </c>
      <c r="D30" s="89"/>
      <c r="E30" s="72">
        <f t="shared" si="0"/>
        <v>9285.4758</v>
      </c>
      <c r="F30" s="73">
        <v>1547.5793</v>
      </c>
    </row>
    <row r="31" spans="2:6" ht="14.25" thickBot="1" thickTop="1">
      <c r="B31" s="71">
        <v>9</v>
      </c>
      <c r="C31" s="88" t="s">
        <v>39</v>
      </c>
      <c r="D31" s="89"/>
      <c r="E31" s="72">
        <f t="shared" si="0"/>
        <v>1927.4694</v>
      </c>
      <c r="F31" s="73">
        <v>321.2449</v>
      </c>
    </row>
    <row r="32" spans="2:6" ht="14.25" thickBot="1" thickTop="1">
      <c r="B32" s="71">
        <v>10</v>
      </c>
      <c r="C32" s="88" t="s">
        <v>38</v>
      </c>
      <c r="D32" s="89"/>
      <c r="E32" s="72">
        <f t="shared" si="0"/>
        <v>3105.2814000000003</v>
      </c>
      <c r="F32" s="73">
        <v>517.5469</v>
      </c>
    </row>
    <row r="33" spans="2:6" ht="14.25" thickBot="1" thickTop="1">
      <c r="B33" s="71">
        <v>11</v>
      </c>
      <c r="C33" s="88" t="s">
        <v>37</v>
      </c>
      <c r="D33" s="89"/>
      <c r="E33" s="72">
        <f t="shared" si="0"/>
        <v>1210.3044</v>
      </c>
      <c r="F33" s="73">
        <v>201.7174</v>
      </c>
    </row>
    <row r="34" spans="2:6" ht="14.25" thickBot="1" thickTop="1">
      <c r="B34" s="71">
        <v>12</v>
      </c>
      <c r="C34" s="88" t="s">
        <v>36</v>
      </c>
      <c r="D34" s="89"/>
      <c r="E34" s="72">
        <f t="shared" si="0"/>
        <v>921.8555999999999</v>
      </c>
      <c r="F34" s="73">
        <v>153.6426</v>
      </c>
    </row>
    <row r="35" spans="2:6" ht="14.25" thickBot="1" thickTop="1">
      <c r="B35" s="71">
        <v>13</v>
      </c>
      <c r="C35" s="88" t="s">
        <v>35</v>
      </c>
      <c r="D35" s="89"/>
      <c r="E35" s="72">
        <f t="shared" si="0"/>
        <v>2319.780205479452</v>
      </c>
      <c r="F35" s="73">
        <f>+ALGOECPN!H59</f>
        <v>386.63003424657535</v>
      </c>
    </row>
    <row r="36" spans="2:6" ht="14.25" thickBot="1" thickTop="1">
      <c r="B36" s="71">
        <v>14</v>
      </c>
      <c r="C36" s="88" t="s">
        <v>34</v>
      </c>
      <c r="D36" s="89"/>
      <c r="E36" s="72">
        <f t="shared" si="0"/>
        <v>1996.1262000000002</v>
      </c>
      <c r="F36" s="73">
        <v>332.6877</v>
      </c>
    </row>
    <row r="37" spans="2:6" ht="14.25" thickBot="1" thickTop="1">
      <c r="B37" s="71">
        <v>15</v>
      </c>
      <c r="C37" s="88" t="s">
        <v>32</v>
      </c>
      <c r="D37" s="89"/>
      <c r="E37" s="72">
        <f t="shared" si="0"/>
        <v>2288.3562</v>
      </c>
      <c r="F37" s="73">
        <v>381.3927</v>
      </c>
    </row>
    <row r="38" spans="3:5" ht="17.25" customHeight="1" thickBot="1" thickTop="1">
      <c r="C38" s="92" t="s">
        <v>51</v>
      </c>
      <c r="D38" s="93"/>
      <c r="E38" s="81">
        <f>SUM(E23:E37)</f>
        <v>35196.386543150686</v>
      </c>
    </row>
    <row r="39" ht="12" thickTop="1"/>
  </sheetData>
  <sheetProtection/>
  <mergeCells count="20">
    <mergeCell ref="C31:D31"/>
    <mergeCell ref="C36:D36"/>
    <mergeCell ref="C37:D37"/>
    <mergeCell ref="C38:D38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30:D30"/>
    <mergeCell ref="C20:D21"/>
    <mergeCell ref="E20:F20"/>
    <mergeCell ref="C23:D23"/>
    <mergeCell ref="B2:F2"/>
    <mergeCell ref="B5:F5"/>
    <mergeCell ref="C24:D24"/>
  </mergeCells>
  <printOptions/>
  <pageMargins left="0.43" right="0.75" top="0.66" bottom="1" header="0" footer="0"/>
  <pageSetup fitToHeight="1" fitToWidth="1" horizontalDpi="600" verticalDpi="600" orientation="portrait" paperSize="9" scale="80" r:id="rId2"/>
  <headerFooter alignWithMargins="0">
    <oddFooter>&amp;L&amp;6&amp;F - &amp;A&amp;R&amp;6&amp;P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8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39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41123.309027777985</v>
      </c>
      <c r="F22" s="46">
        <v>41123.311111111194</v>
      </c>
      <c r="G22" s="76">
        <f aca="true" t="shared" si="0" ref="G22:G38">IF(E22="","",+F22-E22)</f>
        <v>0.00208333320915699</v>
      </c>
      <c r="H22" s="78">
        <f aca="true" t="shared" si="1" ref="H22:H38">IF(G22&lt;(0.0020833)," ",G22)</f>
        <v>0.00208333320915699</v>
      </c>
      <c r="I22" s="47"/>
      <c r="J22" s="28"/>
    </row>
    <row r="23" spans="2:10" ht="11.25">
      <c r="B23" s="25"/>
      <c r="C23" s="27"/>
      <c r="D23" s="27"/>
      <c r="E23" s="46">
        <v>41144.73958333349</v>
      </c>
      <c r="F23" s="46">
        <v>41144.74236108782</v>
      </c>
      <c r="G23" s="76">
        <f t="shared" si="0"/>
        <v>0.0027777543291449547</v>
      </c>
      <c r="H23" s="78">
        <f t="shared" si="1"/>
        <v>0.0027777543291449547</v>
      </c>
      <c r="I23" s="47"/>
      <c r="J23" s="28"/>
    </row>
    <row r="24" spans="2:10" ht="11.25">
      <c r="B24" s="25"/>
      <c r="C24" s="27"/>
      <c r="D24" s="27"/>
      <c r="E24" s="46">
        <v>41176.55763887754</v>
      </c>
      <c r="F24" s="46">
        <v>41176.56041666679</v>
      </c>
      <c r="G24" s="76">
        <f t="shared" si="0"/>
        <v>0.0027777892537415028</v>
      </c>
      <c r="H24" s="78">
        <f t="shared" si="1"/>
        <v>0.0027777892537415028</v>
      </c>
      <c r="I24" s="47"/>
      <c r="J24" s="28"/>
    </row>
    <row r="25" spans="2:15" ht="11.25">
      <c r="B25" s="25"/>
      <c r="C25" s="27"/>
      <c r="D25" s="27"/>
      <c r="E25" s="46">
        <v>41184.78125</v>
      </c>
      <c r="F25" s="46">
        <v>41184.7888888889</v>
      </c>
      <c r="G25" s="76">
        <f t="shared" si="0"/>
        <v>0.0076388888992369175</v>
      </c>
      <c r="H25" s="78">
        <f t="shared" si="1"/>
        <v>0.0076388888992369175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41184.81458331039</v>
      </c>
      <c r="F26" s="46">
        <v>41184.82847219892</v>
      </c>
      <c r="G26" s="76">
        <f t="shared" si="0"/>
        <v>0.013888888526707888</v>
      </c>
      <c r="H26" s="78">
        <f t="shared" si="1"/>
        <v>0.013888888526707888</v>
      </c>
      <c r="I26" s="47"/>
      <c r="J26" s="28"/>
    </row>
    <row r="27" spans="2:10" ht="11.25">
      <c r="B27" s="25"/>
      <c r="C27" s="27"/>
      <c r="D27" s="27"/>
      <c r="E27" s="46">
        <v>41184.8902777778</v>
      </c>
      <c r="F27" s="46">
        <v>41184.950000000186</v>
      </c>
      <c r="G27" s="76">
        <f t="shared" si="0"/>
        <v>0.05972222238779068</v>
      </c>
      <c r="H27" s="78">
        <f t="shared" si="1"/>
        <v>0.05972222238779068</v>
      </c>
      <c r="I27" s="47"/>
      <c r="J27" s="28"/>
    </row>
    <row r="28" spans="2:10" s="27" customFormat="1" ht="11.25">
      <c r="B28" s="25"/>
      <c r="E28" s="46">
        <v>41197.70416664332</v>
      </c>
      <c r="F28" s="46">
        <v>41197.71944442112</v>
      </c>
      <c r="G28" s="76">
        <f t="shared" si="0"/>
        <v>0.015277777798473835</v>
      </c>
      <c r="H28" s="78">
        <f t="shared" si="1"/>
        <v>0.015277777798473835</v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0.10416665440425277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150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7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4502568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1284.9794520547946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1927.4691780821918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3.2*4744*0.5</f>
        <v>7590.400000000001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321.24486301369865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5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38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41089.32569444459</v>
      </c>
      <c r="F22" s="46">
        <v>41089.327083333395</v>
      </c>
      <c r="G22" s="76">
        <f aca="true" t="shared" si="0" ref="G22:G38">IF(E22="","",+F22-E22)</f>
        <v>0.00138888880610466</v>
      </c>
      <c r="H22" s="78" t="str">
        <f aca="true" t="shared" si="1" ref="H22:H38">IF(G22&lt;(0.0020833)," ",G22)</f>
        <v> </v>
      </c>
      <c r="I22" s="47"/>
      <c r="J22" s="28"/>
    </row>
    <row r="23" spans="2:10" ht="11.25">
      <c r="B23" s="25"/>
      <c r="C23" s="27"/>
      <c r="D23" s="27"/>
      <c r="E23" s="46">
        <v>41089.4680555556</v>
      </c>
      <c r="F23" s="46">
        <v>41089.47013886552</v>
      </c>
      <c r="G23" s="76">
        <f t="shared" si="0"/>
        <v>0.0020833099260926247</v>
      </c>
      <c r="H23" s="78">
        <f t="shared" si="1"/>
        <v>0.0020833099260926247</v>
      </c>
      <c r="I23" s="47"/>
      <c r="J23" s="28"/>
    </row>
    <row r="24" spans="2:10" ht="11.25">
      <c r="B24" s="25"/>
      <c r="C24" s="27"/>
      <c r="D24" s="27"/>
      <c r="E24" s="46">
        <v>41144.73958333349</v>
      </c>
      <c r="F24" s="46">
        <v>41144.74236108782</v>
      </c>
      <c r="G24" s="76">
        <f t="shared" si="0"/>
        <v>0.0027777543291449547</v>
      </c>
      <c r="H24" s="78">
        <f t="shared" si="1"/>
        <v>0.0027777543291449547</v>
      </c>
      <c r="I24" s="47"/>
      <c r="J24" s="28"/>
    </row>
    <row r="25" spans="2:15" ht="11.25">
      <c r="B25" s="25"/>
      <c r="C25" s="27"/>
      <c r="D25" s="27"/>
      <c r="E25" s="46">
        <v>41184.78125</v>
      </c>
      <c r="F25" s="46">
        <v>41184.873611111194</v>
      </c>
      <c r="G25" s="76">
        <f t="shared" si="0"/>
        <v>0.09236111119389534</v>
      </c>
      <c r="H25" s="78">
        <f t="shared" si="1"/>
        <v>0.09236111119389534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41184.8902777778</v>
      </c>
      <c r="F26" s="46">
        <v>41184.89236108819</v>
      </c>
      <c r="G26" s="76">
        <f t="shared" si="0"/>
        <v>0.002083310391753912</v>
      </c>
      <c r="H26" s="78">
        <f t="shared" si="1"/>
        <v>0.002083310391753912</v>
      </c>
      <c r="I26" s="47"/>
      <c r="J26" s="28"/>
    </row>
    <row r="27" spans="2:10" ht="11.25">
      <c r="B27" s="25"/>
      <c r="C27" s="27"/>
      <c r="D27" s="27"/>
      <c r="E27" s="46">
        <v>41197.70416664332</v>
      </c>
      <c r="F27" s="46">
        <v>41197.71944442112</v>
      </c>
      <c r="G27" s="76">
        <f t="shared" si="0"/>
        <v>0.015277777798473835</v>
      </c>
      <c r="H27" s="78">
        <f t="shared" si="1"/>
        <v>0.015277777798473835</v>
      </c>
      <c r="I27" s="47"/>
      <c r="J27" s="28"/>
    </row>
    <row r="28" spans="2:10" s="27" customFormat="1" ht="11.25">
      <c r="B28" s="25"/>
      <c r="E28" s="46">
        <v>41197.72083331039</v>
      </c>
      <c r="F28" s="46">
        <v>41197.77083333349</v>
      </c>
      <c r="G28" s="76">
        <f t="shared" si="0"/>
        <v>0.05000002309679985</v>
      </c>
      <c r="H28" s="78">
        <f t="shared" si="1"/>
        <v>0.05000002309679985</v>
      </c>
      <c r="I28" s="49"/>
      <c r="J28" s="28"/>
    </row>
    <row r="29" spans="2:10" s="27" customFormat="1" ht="11.25">
      <c r="B29" s="25"/>
      <c r="E29" s="46">
        <v>41207.31875000009</v>
      </c>
      <c r="F29" s="46">
        <v>41207.428472222295</v>
      </c>
      <c r="G29" s="76">
        <f t="shared" si="0"/>
        <v>0.10972222220152617</v>
      </c>
      <c r="H29" s="78">
        <f t="shared" si="1"/>
        <v>0.10972222220152617</v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0.2743055089376867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395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7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2754660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2070.187785388128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3105.281678082192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3.2*3284*0.5</f>
        <v>5254.400000000001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517.546946347032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F18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37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41084.32222219929</v>
      </c>
      <c r="F22" s="46">
        <v>41084.32430555578</v>
      </c>
      <c r="G22" s="76">
        <f aca="true" t="shared" si="0" ref="G22:G38">IF(E22="","",+F22-E22)</f>
        <v>0.0020833564922213554</v>
      </c>
      <c r="H22" s="78">
        <f aca="true" t="shared" si="1" ref="H22:H38">IF(G22&lt;(0.0020833)," ",G22)</f>
        <v>0.0020833564922213554</v>
      </c>
      <c r="I22" s="47"/>
      <c r="J22" s="28"/>
    </row>
    <row r="23" spans="2:10" ht="11.25">
      <c r="B23" s="25"/>
      <c r="C23" s="27"/>
      <c r="D23" s="27"/>
      <c r="E23" s="46">
        <v>41121.61527777789</v>
      </c>
      <c r="F23" s="46">
        <v>41121.70902777789</v>
      </c>
      <c r="G23" s="76">
        <f t="shared" si="0"/>
        <v>0.09375</v>
      </c>
      <c r="H23" s="78">
        <f t="shared" si="1"/>
        <v>0.09375</v>
      </c>
      <c r="I23" s="47"/>
      <c r="J23" s="28"/>
    </row>
    <row r="24" spans="2:10" ht="11.25">
      <c r="B24" s="25"/>
      <c r="C24" s="27"/>
      <c r="D24" s="27"/>
      <c r="E24" s="46">
        <v>41140.32152775442</v>
      </c>
      <c r="F24" s="46">
        <v>41140.40833331039</v>
      </c>
      <c r="G24" s="76">
        <f t="shared" si="0"/>
        <v>0.0868055559694767</v>
      </c>
      <c r="H24" s="78">
        <f t="shared" si="1"/>
        <v>0.0868055559694767</v>
      </c>
      <c r="I24" s="47"/>
      <c r="J24" s="28"/>
    </row>
    <row r="25" spans="2:15" ht="11.25">
      <c r="B25" s="25"/>
      <c r="C25" s="27"/>
      <c r="D25" s="27"/>
      <c r="E25" s="46">
        <v>41152.45347219892</v>
      </c>
      <c r="F25" s="46">
        <v>41152.45624998864</v>
      </c>
      <c r="G25" s="76">
        <f t="shared" si="0"/>
        <v>0.00277778971940279</v>
      </c>
      <c r="H25" s="78">
        <f t="shared" si="1"/>
        <v>0.00277778971940279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41189.31319442112</v>
      </c>
      <c r="F26" s="46">
        <v>41189.35208331002</v>
      </c>
      <c r="G26" s="76">
        <f t="shared" si="0"/>
        <v>0.03888888889923692</v>
      </c>
      <c r="H26" s="78">
        <f t="shared" si="1"/>
        <v>0.03888888889923692</v>
      </c>
      <c r="I26" s="47"/>
      <c r="J26" s="28"/>
    </row>
    <row r="27" spans="2:10" ht="11.25">
      <c r="B27" s="25"/>
      <c r="C27" s="27"/>
      <c r="D27" s="27"/>
      <c r="E27" s="46"/>
      <c r="F27" s="46"/>
      <c r="G27" s="76">
        <f t="shared" si="0"/>
      </c>
      <c r="H27" s="78">
        <f t="shared" si="1"/>
      </c>
      <c r="I27" s="47"/>
      <c r="J27" s="28"/>
    </row>
    <row r="28" spans="2:10" s="27" customFormat="1" ht="11.25">
      <c r="B28" s="25"/>
      <c r="E28" s="46"/>
      <c r="F28" s="46"/>
      <c r="G28" s="76">
        <f t="shared" si="0"/>
      </c>
      <c r="H28" s="78">
        <f t="shared" si="1"/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0.22430559108033776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323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5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1312974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806.8694863013699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1210.3042294520549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3.2*1478*0.5</f>
        <v>2364.8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201.71737157534247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C3">
      <selection activeCell="C3" sqref="C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36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41066.31805555569</v>
      </c>
      <c r="F22" s="46">
        <v>41066.319444444496</v>
      </c>
      <c r="G22" s="76">
        <f aca="true" t="shared" si="0" ref="G22:G38">IF(E22="","",+F22-E22)</f>
        <v>0.00138888880610466</v>
      </c>
      <c r="H22" s="78" t="str">
        <f aca="true" t="shared" si="1" ref="H22:H38">IF(G22&lt;(0.0020833)," ",G22)</f>
        <v> </v>
      </c>
      <c r="I22" s="47"/>
      <c r="J22" s="28"/>
    </row>
    <row r="23" spans="2:10" ht="11.25">
      <c r="B23" s="25"/>
      <c r="C23" s="27"/>
      <c r="D23" s="27"/>
      <c r="E23" s="46">
        <v>41140.322916643694</v>
      </c>
      <c r="F23" s="46">
        <v>41140.40833331039</v>
      </c>
      <c r="G23" s="76">
        <f t="shared" si="0"/>
        <v>0.08541666669771075</v>
      </c>
      <c r="H23" s="78">
        <f t="shared" si="1"/>
        <v>0.08541666669771075</v>
      </c>
      <c r="I23" s="47"/>
      <c r="J23" s="28"/>
    </row>
    <row r="24" spans="2:10" ht="11.25">
      <c r="B24" s="25"/>
      <c r="C24" s="27"/>
      <c r="D24" s="27"/>
      <c r="E24" s="46">
        <v>41159.37083332194</v>
      </c>
      <c r="F24" s="46">
        <v>41159.506944444496</v>
      </c>
      <c r="G24" s="76">
        <f t="shared" si="0"/>
        <v>0.13611112255603075</v>
      </c>
      <c r="H24" s="78">
        <f t="shared" si="1"/>
        <v>0.13611112255603075</v>
      </c>
      <c r="I24" s="47"/>
      <c r="J24" s="28"/>
    </row>
    <row r="25" spans="2:15" ht="11.25">
      <c r="B25" s="25"/>
      <c r="C25" s="27"/>
      <c r="D25" s="27"/>
      <c r="E25" s="46">
        <v>41197.7027777778</v>
      </c>
      <c r="F25" s="46">
        <v>41197.722916666884</v>
      </c>
      <c r="G25" s="76">
        <f t="shared" si="0"/>
        <v>0.020138889085501432</v>
      </c>
      <c r="H25" s="78">
        <f t="shared" si="1"/>
        <v>0.020138889085501432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41197.77152777789</v>
      </c>
      <c r="F26" s="46">
        <v>41197.77361108782</v>
      </c>
      <c r="G26" s="76">
        <f t="shared" si="0"/>
        <v>0.0020833099260926247</v>
      </c>
      <c r="H26" s="78">
        <f t="shared" si="1"/>
        <v>0.0020833099260926247</v>
      </c>
      <c r="I26" s="47"/>
      <c r="J26" s="28"/>
    </row>
    <row r="27" spans="2:10" ht="11.25">
      <c r="B27" s="25"/>
      <c r="C27" s="27"/>
      <c r="D27" s="27"/>
      <c r="E27" s="46"/>
      <c r="F27" s="46"/>
      <c r="G27" s="76">
        <f t="shared" si="0"/>
      </c>
      <c r="H27" s="78">
        <f t="shared" si="1"/>
      </c>
      <c r="I27" s="47"/>
      <c r="J27" s="28"/>
    </row>
    <row r="28" spans="2:10" s="27" customFormat="1" ht="11.25">
      <c r="B28" s="25"/>
      <c r="E28" s="46"/>
      <c r="F28" s="46"/>
      <c r="G28" s="76">
        <f t="shared" si="0"/>
      </c>
      <c r="H28" s="78">
        <f t="shared" si="1"/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0.24374998826533556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351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4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920280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614.5705479452055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921.8558219178083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3.2*1050*0.5</f>
        <v>1680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153.64263698630137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D15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35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41032.3590277778</v>
      </c>
      <c r="F22" s="46">
        <v>41032.37847221084</v>
      </c>
      <c r="G22" s="76">
        <f aca="true" t="shared" si="0" ref="G22:G49">IF(E22="","",+F22-E22)</f>
        <v>0.01944443304091692</v>
      </c>
      <c r="H22" s="78">
        <f aca="true" t="shared" si="1" ref="H22:H49">IF(G22&lt;(0.0020833)," ",G22)</f>
        <v>0.01944443304091692</v>
      </c>
      <c r="I22" s="47"/>
      <c r="J22" s="28"/>
    </row>
    <row r="23" spans="2:10" ht="11.25">
      <c r="B23" s="25"/>
      <c r="C23" s="27"/>
      <c r="D23" s="27"/>
      <c r="E23" s="46">
        <v>41088.71875</v>
      </c>
      <c r="F23" s="46">
        <v>41088.721527766436</v>
      </c>
      <c r="G23" s="76">
        <f t="shared" si="0"/>
        <v>0.0027777664363384247</v>
      </c>
      <c r="H23" s="78">
        <f t="shared" si="1"/>
        <v>0.0027777664363384247</v>
      </c>
      <c r="I23" s="47"/>
      <c r="J23" s="28"/>
    </row>
    <row r="24" spans="2:10" ht="11.25">
      <c r="B24" s="25"/>
      <c r="C24" s="27"/>
      <c r="D24" s="27"/>
      <c r="E24" s="46">
        <v>41090.3354166667</v>
      </c>
      <c r="F24" s="46">
        <v>41090.37708331039</v>
      </c>
      <c r="G24" s="76">
        <f t="shared" si="0"/>
        <v>0.04166664369404316</v>
      </c>
      <c r="H24" s="78">
        <f t="shared" si="1"/>
        <v>0.04166664369404316</v>
      </c>
      <c r="I24" s="47"/>
      <c r="J24" s="28"/>
    </row>
    <row r="25" spans="2:15" ht="11.25">
      <c r="B25" s="25"/>
      <c r="C25" s="27"/>
      <c r="D25" s="27"/>
      <c r="E25" s="46">
        <v>41119.377777766436</v>
      </c>
      <c r="F25" s="46">
        <v>41119.381944444496</v>
      </c>
      <c r="G25" s="76">
        <f t="shared" si="0"/>
        <v>0.004166678059846163</v>
      </c>
      <c r="H25" s="78">
        <f t="shared" si="1"/>
        <v>0.004166678059846163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41122.77083333349</v>
      </c>
      <c r="F26" s="46">
        <v>41122.77430553222</v>
      </c>
      <c r="G26" s="76">
        <f t="shared" si="0"/>
        <v>0.0034721987321972847</v>
      </c>
      <c r="H26" s="78">
        <f t="shared" si="1"/>
        <v>0.0034721987321972847</v>
      </c>
      <c r="I26" s="47"/>
      <c r="J26" s="28"/>
    </row>
    <row r="27" spans="2:10" ht="11.25">
      <c r="B27" s="25"/>
      <c r="C27" s="27"/>
      <c r="D27" s="27"/>
      <c r="E27" s="46">
        <v>41125.71388887754</v>
      </c>
      <c r="F27" s="46">
        <v>41125.71875</v>
      </c>
      <c r="G27" s="76">
        <f t="shared" si="0"/>
        <v>0.004861122462898493</v>
      </c>
      <c r="H27" s="78">
        <f t="shared" si="1"/>
        <v>0.004861122462898493</v>
      </c>
      <c r="I27" s="47"/>
      <c r="J27" s="28"/>
    </row>
    <row r="28" spans="2:10" s="27" customFormat="1" ht="11.25">
      <c r="B28" s="25"/>
      <c r="E28" s="46">
        <v>41136.76319444459</v>
      </c>
      <c r="F28" s="46">
        <v>41136.76874998864</v>
      </c>
      <c r="G28" s="76">
        <f t="shared" si="0"/>
        <v>0.005555544048547745</v>
      </c>
      <c r="H28" s="78">
        <f t="shared" si="1"/>
        <v>0.005555544048547745</v>
      </c>
      <c r="I28" s="49"/>
      <c r="J28" s="28"/>
    </row>
    <row r="29" spans="2:10" s="27" customFormat="1" ht="11.25">
      <c r="B29" s="25"/>
      <c r="E29" s="46">
        <v>41139.13333331002</v>
      </c>
      <c r="F29" s="46">
        <v>41139.137500000186</v>
      </c>
      <c r="G29" s="76">
        <f t="shared" si="0"/>
        <v>0.004166690167039633</v>
      </c>
      <c r="H29" s="78">
        <f t="shared" si="1"/>
        <v>0.004166690167039633</v>
      </c>
      <c r="I29" s="49"/>
      <c r="J29" s="28"/>
    </row>
    <row r="30" spans="2:10" s="27" customFormat="1" ht="11.25">
      <c r="B30" s="25"/>
      <c r="D30" s="50"/>
      <c r="E30" s="46">
        <v>41139.17361108819</v>
      </c>
      <c r="F30" s="46">
        <v>41139.176388889086</v>
      </c>
      <c r="G30" s="76">
        <f t="shared" si="0"/>
        <v>0.0027778008952736855</v>
      </c>
      <c r="H30" s="78">
        <f t="shared" si="1"/>
        <v>0.0027778008952736855</v>
      </c>
      <c r="I30" s="49"/>
      <c r="J30" s="28"/>
    </row>
    <row r="31" spans="2:12" s="27" customFormat="1" ht="11.25">
      <c r="B31" s="25"/>
      <c r="D31" s="50"/>
      <c r="E31" s="46">
        <v>41139.18055553222</v>
      </c>
      <c r="F31" s="46">
        <v>41139.23472219892</v>
      </c>
      <c r="G31" s="76">
        <f t="shared" si="0"/>
        <v>0.05416666669771075</v>
      </c>
      <c r="H31" s="78">
        <f t="shared" si="1"/>
        <v>0.05416666669771075</v>
      </c>
      <c r="I31" s="49"/>
      <c r="J31" s="28"/>
      <c r="L31" s="48"/>
    </row>
    <row r="32" spans="2:13" s="27" customFormat="1" ht="11.25">
      <c r="B32" s="25"/>
      <c r="E32" s="46">
        <v>41139.29097219929</v>
      </c>
      <c r="F32" s="46">
        <v>41139.36111108819</v>
      </c>
      <c r="G32" s="76">
        <f t="shared" si="0"/>
        <v>0.07013888889923692</v>
      </c>
      <c r="H32" s="78">
        <f t="shared" si="1"/>
        <v>0.07013888889923692</v>
      </c>
      <c r="I32" s="49"/>
      <c r="J32" s="28"/>
      <c r="K32" s="51"/>
      <c r="M32" s="49"/>
    </row>
    <row r="33" spans="2:10" s="27" customFormat="1" ht="11.25">
      <c r="B33" s="25"/>
      <c r="E33" s="46">
        <v>41139.4763888889</v>
      </c>
      <c r="F33" s="46">
        <v>41139.47847219929</v>
      </c>
      <c r="G33" s="76">
        <f t="shared" si="0"/>
        <v>0.002083310391753912</v>
      </c>
      <c r="H33" s="78">
        <f t="shared" si="1"/>
        <v>0.002083310391753912</v>
      </c>
      <c r="I33" s="49"/>
      <c r="J33" s="28"/>
    </row>
    <row r="34" spans="2:10" s="27" customFormat="1" ht="11.25">
      <c r="B34" s="25"/>
      <c r="E34" s="46">
        <v>41141.67222219892</v>
      </c>
      <c r="F34" s="46">
        <v>41141.67708333349</v>
      </c>
      <c r="G34" s="76">
        <f t="shared" si="0"/>
        <v>0.004861134570091963</v>
      </c>
      <c r="H34" s="78">
        <f t="shared" si="1"/>
        <v>0.004861134570091963</v>
      </c>
      <c r="I34" s="49"/>
      <c r="J34" s="28"/>
    </row>
    <row r="35" spans="2:10" s="27" customFormat="1" ht="11.25">
      <c r="B35" s="25"/>
      <c r="D35" s="50"/>
      <c r="E35" s="46">
        <v>41141.72083331039</v>
      </c>
      <c r="F35" s="46">
        <v>41141.72708331002</v>
      </c>
      <c r="G35" s="76">
        <f t="shared" si="0"/>
        <v>0.00624999962747097</v>
      </c>
      <c r="H35" s="78">
        <f t="shared" si="1"/>
        <v>0.00624999962747097</v>
      </c>
      <c r="I35" s="49"/>
      <c r="J35" s="28"/>
    </row>
    <row r="36" spans="2:10" s="27" customFormat="1" ht="11.25">
      <c r="B36" s="25"/>
      <c r="D36" s="50"/>
      <c r="E36" s="46">
        <v>41141.729166643694</v>
      </c>
      <c r="F36" s="46">
        <v>41141.75138886552</v>
      </c>
      <c r="G36" s="76">
        <f t="shared" si="0"/>
        <v>0.022222221828997135</v>
      </c>
      <c r="H36" s="78">
        <f t="shared" si="1"/>
        <v>0.022222221828997135</v>
      </c>
      <c r="I36" s="49"/>
      <c r="J36" s="28"/>
    </row>
    <row r="37" spans="2:10" s="27" customFormat="1" ht="11.25">
      <c r="B37" s="25"/>
      <c r="E37" s="46">
        <v>41144.327083333395</v>
      </c>
      <c r="F37" s="46">
        <v>41144.472916666884</v>
      </c>
      <c r="G37" s="76">
        <f t="shared" si="0"/>
        <v>0.14583333348855376</v>
      </c>
      <c r="H37" s="78">
        <f t="shared" si="1"/>
        <v>0.14583333348855376</v>
      </c>
      <c r="I37" s="49"/>
      <c r="J37" s="28"/>
    </row>
    <row r="38" spans="2:10" s="27" customFormat="1" ht="11.25">
      <c r="B38" s="25"/>
      <c r="E38" s="46">
        <v>41150.327083333395</v>
      </c>
      <c r="F38" s="46">
        <v>41150.47500000009</v>
      </c>
      <c r="G38" s="76">
        <f t="shared" si="0"/>
        <v>0.14791666669771075</v>
      </c>
      <c r="H38" s="78">
        <f t="shared" si="1"/>
        <v>0.14791666669771075</v>
      </c>
      <c r="I38" s="49"/>
      <c r="J38" s="28"/>
    </row>
    <row r="39" spans="2:10" s="27" customFormat="1" ht="11.25">
      <c r="B39" s="25"/>
      <c r="E39" s="46">
        <v>41157.33055553259</v>
      </c>
      <c r="F39" s="46">
        <v>41157.483333333395</v>
      </c>
      <c r="G39" s="76">
        <f t="shared" si="0"/>
        <v>0.15277780080214143</v>
      </c>
      <c r="H39" s="78">
        <f t="shared" si="1"/>
        <v>0.15277780080214143</v>
      </c>
      <c r="I39" s="49"/>
      <c r="J39" s="28"/>
    </row>
    <row r="40" spans="2:10" s="27" customFormat="1" ht="11.25">
      <c r="B40" s="25"/>
      <c r="E40" s="46">
        <v>41183.52083333349</v>
      </c>
      <c r="F40" s="46">
        <v>41183.52430553222</v>
      </c>
      <c r="G40" s="76">
        <f t="shared" si="0"/>
        <v>0.0034721987321972847</v>
      </c>
      <c r="H40" s="78">
        <f t="shared" si="1"/>
        <v>0.0034721987321972847</v>
      </c>
      <c r="I40" s="49"/>
      <c r="J40" s="28"/>
    </row>
    <row r="41" spans="2:10" s="27" customFormat="1" ht="11.25">
      <c r="B41" s="25"/>
      <c r="E41" s="46">
        <v>41183.538194444496</v>
      </c>
      <c r="F41" s="46">
        <v>41183.54791664332</v>
      </c>
      <c r="G41" s="76">
        <f t="shared" si="0"/>
        <v>0.009722198825329542</v>
      </c>
      <c r="H41" s="78">
        <f t="shared" si="1"/>
        <v>0.009722198825329542</v>
      </c>
      <c r="I41" s="49"/>
      <c r="J41" s="28"/>
    </row>
    <row r="42" spans="2:10" s="27" customFormat="1" ht="11.25">
      <c r="B42" s="25"/>
      <c r="E42" s="46">
        <v>41184.90416666679</v>
      </c>
      <c r="F42" s="46">
        <v>41184.90694442112</v>
      </c>
      <c r="G42" s="76">
        <f t="shared" si="0"/>
        <v>0.0027777543291449547</v>
      </c>
      <c r="H42" s="78">
        <f t="shared" si="1"/>
        <v>0.0027777543291449547</v>
      </c>
      <c r="I42" s="49"/>
      <c r="J42" s="28"/>
    </row>
    <row r="43" spans="2:10" s="27" customFormat="1" ht="11.25">
      <c r="B43" s="25"/>
      <c r="E43" s="46">
        <v>41188.5465277778</v>
      </c>
      <c r="F43" s="46">
        <v>41188.569444444496</v>
      </c>
      <c r="G43" s="76">
        <f t="shared" si="0"/>
        <v>0.022916666697710752</v>
      </c>
      <c r="H43" s="78">
        <f t="shared" si="1"/>
        <v>0.022916666697710752</v>
      </c>
      <c r="I43" s="49"/>
      <c r="J43" s="28"/>
    </row>
    <row r="44" spans="2:10" s="27" customFormat="1" ht="11.25">
      <c r="B44" s="25"/>
      <c r="E44" s="46">
        <v>41189.635416643694</v>
      </c>
      <c r="F44" s="46">
        <v>41189.639583333395</v>
      </c>
      <c r="G44" s="76">
        <f t="shared" si="0"/>
        <v>0.0041666897013783455</v>
      </c>
      <c r="H44" s="78">
        <f t="shared" si="1"/>
        <v>0.0041666897013783455</v>
      </c>
      <c r="I44" s="49"/>
      <c r="J44" s="28"/>
    </row>
    <row r="45" spans="2:10" s="27" customFormat="1" ht="11.25">
      <c r="B45" s="25"/>
      <c r="E45" s="46">
        <v>41204.60555555578</v>
      </c>
      <c r="F45" s="46">
        <v>41204.608333333395</v>
      </c>
      <c r="G45" s="76">
        <f t="shared" si="0"/>
        <v>0.00277777761220932</v>
      </c>
      <c r="H45" s="78">
        <f t="shared" si="1"/>
        <v>0.00277777761220932</v>
      </c>
      <c r="I45" s="49"/>
      <c r="J45" s="28"/>
    </row>
    <row r="46" spans="2:10" s="27" customFormat="1" ht="11.25">
      <c r="B46" s="25"/>
      <c r="E46" s="46">
        <v>41205.68055553222</v>
      </c>
      <c r="F46" s="46">
        <v>41205.6875</v>
      </c>
      <c r="G46" s="76">
        <f t="shared" si="0"/>
        <v>0.006944467779248953</v>
      </c>
      <c r="H46" s="78">
        <f t="shared" si="1"/>
        <v>0.006944467779248953</v>
      </c>
      <c r="I46" s="49"/>
      <c r="J46" s="28"/>
    </row>
    <row r="47" spans="2:10" s="27" customFormat="1" ht="11.25">
      <c r="B47" s="25"/>
      <c r="E47" s="46">
        <v>41206.46875</v>
      </c>
      <c r="F47" s="46">
        <v>41206.47083331039</v>
      </c>
      <c r="G47" s="76">
        <f t="shared" si="0"/>
        <v>0.002083310391753912</v>
      </c>
      <c r="H47" s="78">
        <f t="shared" si="1"/>
        <v>0.002083310391753912</v>
      </c>
      <c r="I47" s="49"/>
      <c r="J47" s="28"/>
    </row>
    <row r="48" spans="2:10" s="27" customFormat="1" ht="11.25">
      <c r="B48" s="25"/>
      <c r="E48" s="46">
        <v>41206.71319442149</v>
      </c>
      <c r="F48" s="46">
        <v>41206.7180555556</v>
      </c>
      <c r="G48" s="76">
        <f t="shared" si="0"/>
        <v>0.0048611341044306755</v>
      </c>
      <c r="H48" s="78">
        <f t="shared" si="1"/>
        <v>0.0048611341044306755</v>
      </c>
      <c r="I48" s="49"/>
      <c r="J48" s="28"/>
    </row>
    <row r="49" spans="2:10" s="27" customFormat="1" ht="11.25">
      <c r="B49" s="25"/>
      <c r="E49" s="46">
        <v>41212.94652775442</v>
      </c>
      <c r="F49" s="46">
        <v>41212.95069444459</v>
      </c>
      <c r="G49" s="76">
        <f t="shared" si="0"/>
        <v>0.004166690167039633</v>
      </c>
      <c r="H49" s="78">
        <f t="shared" si="1"/>
        <v>0.004166690167039633</v>
      </c>
      <c r="I49" s="49"/>
      <c r="J49" s="28"/>
    </row>
    <row r="50" spans="2:10" s="27" customFormat="1" ht="11.25">
      <c r="B50" s="25"/>
      <c r="G50" s="76"/>
      <c r="H50" s="78"/>
      <c r="J50" s="28"/>
    </row>
    <row r="51" spans="2:10" s="27" customFormat="1" ht="11.25">
      <c r="B51" s="25"/>
      <c r="G51" s="52"/>
      <c r="H51" s="79">
        <f>SUM(H22:H50)</f>
        <v>0.7590277888812125</v>
      </c>
      <c r="I51" s="27" t="s">
        <v>13</v>
      </c>
      <c r="J51" s="28"/>
    </row>
    <row r="52" spans="2:10" ht="11.25">
      <c r="B52" s="25"/>
      <c r="C52" s="27"/>
      <c r="D52" s="27"/>
      <c r="G52" s="27"/>
      <c r="H52" s="53">
        <f>+HOUR(H51)*60+MINUTE(H51)</f>
        <v>1093</v>
      </c>
      <c r="I52" s="27" t="s">
        <v>14</v>
      </c>
      <c r="J52" s="28"/>
    </row>
    <row r="53" spans="2:10" ht="11.25">
      <c r="B53" s="25"/>
      <c r="C53" s="27"/>
      <c r="D53" s="27"/>
      <c r="G53" s="27"/>
      <c r="H53" s="53">
        <f>COUNT(H22:H50)</f>
        <v>28</v>
      </c>
      <c r="I53" s="27" t="s">
        <v>15</v>
      </c>
      <c r="J53" s="28"/>
    </row>
    <row r="54" spans="2:10" ht="11.25">
      <c r="B54" s="25"/>
      <c r="C54" s="27"/>
      <c r="D54" s="27"/>
      <c r="E54" t="s">
        <v>27</v>
      </c>
      <c r="G54" s="27"/>
      <c r="H54" s="54">
        <v>743688</v>
      </c>
      <c r="I54" s="27" t="s">
        <v>16</v>
      </c>
      <c r="J54" s="28"/>
    </row>
    <row r="55" spans="2:10" ht="11.25">
      <c r="B55" s="25"/>
      <c r="C55" s="27"/>
      <c r="D55" s="27"/>
      <c r="E55" s="55" t="s">
        <v>17</v>
      </c>
      <c r="G55" s="27"/>
      <c r="H55" s="56">
        <f>$H$54/525600*$H$52</f>
        <v>1546.5201369863014</v>
      </c>
      <c r="I55" s="27" t="s">
        <v>16</v>
      </c>
      <c r="J55" s="28"/>
    </row>
    <row r="56" spans="2:10" ht="11.25">
      <c r="B56" s="25"/>
      <c r="C56" s="27"/>
      <c r="D56" s="27"/>
      <c r="E56" s="57" t="s">
        <v>18</v>
      </c>
      <c r="G56" s="27"/>
      <c r="H56" s="58">
        <v>1.5</v>
      </c>
      <c r="I56" s="27" t="s">
        <v>19</v>
      </c>
      <c r="J56" s="28"/>
    </row>
    <row r="57" spans="2:10" ht="11.25">
      <c r="B57" s="25"/>
      <c r="C57" s="27"/>
      <c r="D57" s="27"/>
      <c r="E57" s="59" t="s">
        <v>20</v>
      </c>
      <c r="G57" s="27"/>
      <c r="H57" s="60">
        <f>+$H$55*$H$56</f>
        <v>2319.780205479452</v>
      </c>
      <c r="I57" s="27"/>
      <c r="J57" s="28"/>
    </row>
    <row r="58" spans="2:10" ht="12" thickBot="1">
      <c r="B58" s="25"/>
      <c r="C58" s="27"/>
      <c r="D58" s="27"/>
      <c r="E58" s="61" t="s">
        <v>21</v>
      </c>
      <c r="G58" s="27"/>
      <c r="H58" s="60">
        <f>3.2*1814*0.5</f>
        <v>2902.4</v>
      </c>
      <c r="I58" s="27"/>
      <c r="J58" s="28"/>
    </row>
    <row r="59" spans="2:10" ht="13.5" thickBot="1">
      <c r="B59" s="25"/>
      <c r="C59" s="27"/>
      <c r="D59" s="27"/>
      <c r="E59" s="62" t="s">
        <v>22</v>
      </c>
      <c r="G59" s="27"/>
      <c r="H59" s="63">
        <f>IF($H$57&gt;=$H$58,$H$58/6,$H$57/6)</f>
        <v>386.63003424657535</v>
      </c>
      <c r="I59" s="27"/>
      <c r="J59" s="28"/>
    </row>
    <row r="60" spans="2:10" ht="11.25">
      <c r="B60" s="25"/>
      <c r="C60" s="27"/>
      <c r="D60" s="27"/>
      <c r="G60" s="27"/>
      <c r="H60" s="27"/>
      <c r="I60" s="27"/>
      <c r="J60" s="28"/>
    </row>
    <row r="61" spans="2:10" ht="11.25">
      <c r="B61" s="25"/>
      <c r="C61" s="51" t="s">
        <v>23</v>
      </c>
      <c r="D61" s="27"/>
      <c r="E61" s="27"/>
      <c r="F61" s="27"/>
      <c r="G61" s="27"/>
      <c r="H61" s="27"/>
      <c r="I61" s="27"/>
      <c r="J61" s="28"/>
    </row>
    <row r="62" spans="2:10" ht="12" thickBot="1">
      <c r="B62" s="64"/>
      <c r="C62" s="65"/>
      <c r="D62" s="65"/>
      <c r="E62" s="65"/>
      <c r="F62" s="65"/>
      <c r="G62" s="65"/>
      <c r="H62" s="65"/>
      <c r="I62" s="65"/>
      <c r="J62" s="66"/>
    </row>
    <row r="63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72" r:id="rId2"/>
  <headerFooter alignWithMargins="0">
    <oddFooter>&amp;L&amp;"Times New Roman,Normal"&amp;6&amp;F - &amp;A&amp;R&amp;6&amp;P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5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34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41066.31805555569</v>
      </c>
      <c r="F22" s="46">
        <v>41066.319444444496</v>
      </c>
      <c r="G22" s="76">
        <f aca="true" t="shared" si="0" ref="G22:G38">IF(E22="","",+F22-E22)</f>
        <v>0.00138888880610466</v>
      </c>
      <c r="H22" s="78" t="str">
        <f aca="true" t="shared" si="1" ref="H22:H38">IF(G22&lt;(0.0020833)," ",G22)</f>
        <v> </v>
      </c>
      <c r="I22" s="47"/>
      <c r="J22" s="28"/>
    </row>
    <row r="23" spans="2:10" ht="11.25">
      <c r="B23" s="25"/>
      <c r="C23" s="27"/>
      <c r="D23" s="27"/>
      <c r="E23" s="46">
        <v>41140.322916643694</v>
      </c>
      <c r="F23" s="46">
        <v>41140.40833331039</v>
      </c>
      <c r="G23" s="76">
        <f t="shared" si="0"/>
        <v>0.08541666669771075</v>
      </c>
      <c r="H23" s="78">
        <f t="shared" si="1"/>
        <v>0.08541666669771075</v>
      </c>
      <c r="I23" s="47"/>
      <c r="J23" s="28"/>
    </row>
    <row r="24" spans="2:10" ht="11.25">
      <c r="B24" s="25"/>
      <c r="C24" s="27"/>
      <c r="D24" s="27"/>
      <c r="E24" s="46">
        <v>41159.37083332194</v>
      </c>
      <c r="F24" s="46">
        <v>41159.506944444496</v>
      </c>
      <c r="G24" s="76">
        <f t="shared" si="0"/>
        <v>0.13611112255603075</v>
      </c>
      <c r="H24" s="78">
        <f t="shared" si="1"/>
        <v>0.13611112255603075</v>
      </c>
      <c r="I24" s="47"/>
      <c r="J24" s="28"/>
    </row>
    <row r="25" spans="2:15" ht="11.25">
      <c r="B25" s="25"/>
      <c r="C25" s="27"/>
      <c r="D25" s="27"/>
      <c r="E25" s="46">
        <v>41197.7027777778</v>
      </c>
      <c r="F25" s="46">
        <v>41197.722916666884</v>
      </c>
      <c r="G25" s="76">
        <f t="shared" si="0"/>
        <v>0.020138889085501432</v>
      </c>
      <c r="H25" s="78">
        <f t="shared" si="1"/>
        <v>0.020138889085501432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41197.77152777789</v>
      </c>
      <c r="F26" s="46">
        <v>41197.77361108782</v>
      </c>
      <c r="G26" s="76">
        <f t="shared" si="0"/>
        <v>0.0020833099260926247</v>
      </c>
      <c r="H26" s="78">
        <f t="shared" si="1"/>
        <v>0.0020833099260926247</v>
      </c>
      <c r="I26" s="47"/>
      <c r="J26" s="28"/>
    </row>
    <row r="27" spans="2:10" ht="11.25">
      <c r="B27" s="25"/>
      <c r="C27" s="27"/>
      <c r="D27" s="27"/>
      <c r="E27" s="46"/>
      <c r="F27" s="46"/>
      <c r="G27" s="76">
        <f t="shared" si="0"/>
      </c>
      <c r="H27" s="78">
        <f t="shared" si="1"/>
      </c>
      <c r="I27" s="47"/>
      <c r="J27" s="28"/>
    </row>
    <row r="28" spans="2:10" s="27" customFormat="1" ht="11.25">
      <c r="B28" s="25"/>
      <c r="E28" s="46"/>
      <c r="F28" s="46"/>
      <c r="G28" s="76">
        <f t="shared" si="0"/>
      </c>
      <c r="H28" s="78">
        <f t="shared" si="1"/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0.24374998826533556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351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4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1992714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1330.750787671233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1996.1261815068494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3.2*1828*0.5</f>
        <v>2924.8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332.68769691780824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8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32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41144.73958333349</v>
      </c>
      <c r="F22" s="46">
        <v>41144.74236108782</v>
      </c>
      <c r="G22" s="76">
        <f aca="true" t="shared" si="0" ref="G22:G38">IF(E22="","",+F22-E22)</f>
        <v>0.0027777543291449547</v>
      </c>
      <c r="H22" s="78">
        <f aca="true" t="shared" si="1" ref="H22:H38">IF(G22&lt;(0.0020833)," ",G22)</f>
        <v>0.0027777543291449547</v>
      </c>
      <c r="I22" s="47"/>
      <c r="J22" s="28"/>
    </row>
    <row r="23" spans="2:10" ht="11.25">
      <c r="B23" s="25"/>
      <c r="C23" s="27"/>
      <c r="D23" s="27"/>
      <c r="E23" s="46">
        <v>41147.311111111194</v>
      </c>
      <c r="F23" s="46">
        <v>41147.354166643694</v>
      </c>
      <c r="G23" s="76">
        <f t="shared" si="0"/>
        <v>0.04305553250014782</v>
      </c>
      <c r="H23" s="78">
        <f t="shared" si="1"/>
        <v>0.04305553250014782</v>
      </c>
      <c r="I23" s="47"/>
      <c r="J23" s="28"/>
    </row>
    <row r="24" spans="2:10" ht="11.25">
      <c r="B24" s="25"/>
      <c r="C24" s="27"/>
      <c r="D24" s="27"/>
      <c r="E24" s="46">
        <v>41167.309027777985</v>
      </c>
      <c r="F24" s="46">
        <v>41167.311111111194</v>
      </c>
      <c r="G24" s="76">
        <f t="shared" si="0"/>
        <v>0.00208333320915699</v>
      </c>
      <c r="H24" s="78">
        <f t="shared" si="1"/>
        <v>0.00208333320915699</v>
      </c>
      <c r="I24" s="47"/>
      <c r="J24" s="28"/>
    </row>
    <row r="25" spans="2:15" ht="11.25">
      <c r="B25" s="25"/>
      <c r="C25" s="27"/>
      <c r="D25" s="27"/>
      <c r="E25" s="46">
        <v>41175.311111111194</v>
      </c>
      <c r="F25" s="46">
        <v>41175.40208332194</v>
      </c>
      <c r="G25" s="76">
        <f t="shared" si="0"/>
        <v>0.0909722107462585</v>
      </c>
      <c r="H25" s="78">
        <f t="shared" si="1"/>
        <v>0.0909722107462585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41184.78125</v>
      </c>
      <c r="F26" s="46">
        <v>41184.7888888889</v>
      </c>
      <c r="G26" s="76">
        <f t="shared" si="0"/>
        <v>0.0076388888992369175</v>
      </c>
      <c r="H26" s="78">
        <f t="shared" si="1"/>
        <v>0.0076388888992369175</v>
      </c>
      <c r="I26" s="47"/>
      <c r="J26" s="28"/>
    </row>
    <row r="27" spans="2:10" ht="11.25">
      <c r="B27" s="25"/>
      <c r="C27" s="27"/>
      <c r="D27" s="27"/>
      <c r="E27" s="46">
        <v>41184.8902777778</v>
      </c>
      <c r="F27" s="46">
        <v>41184.89236108819</v>
      </c>
      <c r="G27" s="76">
        <f t="shared" si="0"/>
        <v>0.002083310391753912</v>
      </c>
      <c r="H27" s="78">
        <f t="shared" si="1"/>
        <v>0.002083310391753912</v>
      </c>
      <c r="I27" s="47"/>
      <c r="J27" s="28"/>
    </row>
    <row r="28" spans="2:10" s="27" customFormat="1" ht="11.25">
      <c r="B28" s="25"/>
      <c r="E28" s="46">
        <v>41194.32986108819</v>
      </c>
      <c r="F28" s="46">
        <v>41194.33194443304</v>
      </c>
      <c r="G28" s="76">
        <f t="shared" si="0"/>
        <v>0.0020833448506891727</v>
      </c>
      <c r="H28" s="78">
        <f t="shared" si="1"/>
        <v>0.0020833448506891727</v>
      </c>
      <c r="I28" s="49"/>
      <c r="J28" s="28"/>
    </row>
    <row r="29" spans="2:10" s="27" customFormat="1" ht="11.25">
      <c r="B29" s="25"/>
      <c r="E29" s="46">
        <v>41197.70416664332</v>
      </c>
      <c r="F29" s="46">
        <v>41197.71944442112</v>
      </c>
      <c r="G29" s="76">
        <f t="shared" si="0"/>
        <v>0.015277777798473835</v>
      </c>
      <c r="H29" s="78">
        <f t="shared" si="1"/>
        <v>0.015277777798473835</v>
      </c>
      <c r="I29" s="49"/>
      <c r="J29" s="28"/>
    </row>
    <row r="30" spans="2:10" s="27" customFormat="1" ht="11.25">
      <c r="B30" s="25"/>
      <c r="D30" s="50"/>
      <c r="E30" s="46">
        <v>41210.33333333349</v>
      </c>
      <c r="F30" s="46">
        <v>41210.33680553222</v>
      </c>
      <c r="G30" s="76">
        <f t="shared" si="0"/>
        <v>0.0034721987321972847</v>
      </c>
      <c r="H30" s="78">
        <f t="shared" si="1"/>
        <v>0.0034721987321972847</v>
      </c>
      <c r="I30" s="49"/>
      <c r="J30" s="28"/>
    </row>
    <row r="31" spans="2:12" s="27" customFormat="1" ht="11.25">
      <c r="B31" s="25"/>
      <c r="D31" s="50"/>
      <c r="E31" s="46">
        <v>41210.3430555556</v>
      </c>
      <c r="F31" s="46">
        <v>41210.37847221084</v>
      </c>
      <c r="G31" s="76">
        <f t="shared" si="0"/>
        <v>0.035416655242443085</v>
      </c>
      <c r="H31" s="78">
        <f t="shared" si="1"/>
        <v>0.035416655242443085</v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0.20486100669950247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295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10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2718102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1525.5709474885844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2288.3564212328765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3.2*2530*0.5</f>
        <v>4048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381.3927368721461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6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44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41052.48541664332</v>
      </c>
      <c r="F22" s="46">
        <v>41052.5</v>
      </c>
      <c r="G22" s="76">
        <f aca="true" t="shared" si="0" ref="G22:G38">IF(E22="","",+F22-E22)</f>
        <v>0.01458335667848587</v>
      </c>
      <c r="H22" s="78">
        <f aca="true" t="shared" si="1" ref="H22:H38">IF(G22&lt;(0.0020833)," ",G22)</f>
        <v>0.01458335667848587</v>
      </c>
      <c r="I22" s="47"/>
      <c r="J22" s="28"/>
    </row>
    <row r="23" spans="2:10" ht="11.25">
      <c r="B23" s="25"/>
      <c r="C23" s="27"/>
      <c r="D23" s="27"/>
      <c r="E23" s="46">
        <v>41133.45555553259</v>
      </c>
      <c r="F23" s="46">
        <v>41133.45833333349</v>
      </c>
      <c r="G23" s="76">
        <f t="shared" si="0"/>
        <v>0.0027778008952736855</v>
      </c>
      <c r="H23" s="78">
        <f t="shared" si="1"/>
        <v>0.0027778008952736855</v>
      </c>
      <c r="I23" s="47"/>
      <c r="J23" s="28"/>
    </row>
    <row r="24" spans="2:10" ht="11.25">
      <c r="B24" s="25"/>
      <c r="C24" s="27"/>
      <c r="D24" s="27"/>
      <c r="E24" s="46">
        <v>41139.34722221084</v>
      </c>
      <c r="F24" s="46">
        <v>41139.35208331002</v>
      </c>
      <c r="G24" s="76">
        <f t="shared" si="0"/>
        <v>0.004861099179834127</v>
      </c>
      <c r="H24" s="78">
        <f t="shared" si="1"/>
        <v>0.004861099179834127</v>
      </c>
      <c r="I24" s="47"/>
      <c r="J24" s="28"/>
    </row>
    <row r="25" spans="2:15" ht="11.25">
      <c r="B25" s="25"/>
      <c r="C25" s="27"/>
      <c r="D25" s="27"/>
      <c r="E25" s="46">
        <v>41141.149999976624</v>
      </c>
      <c r="F25" s="46">
        <v>41141.15625</v>
      </c>
      <c r="G25" s="76">
        <f t="shared" si="0"/>
        <v>0.006250023376196623</v>
      </c>
      <c r="H25" s="78">
        <f t="shared" si="1"/>
        <v>0.006250023376196623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41179.33194443304</v>
      </c>
      <c r="F26" s="46">
        <v>41179.347916666884</v>
      </c>
      <c r="G26" s="76">
        <f t="shared" si="0"/>
        <v>0.015972233843058348</v>
      </c>
      <c r="H26" s="78">
        <f t="shared" si="1"/>
        <v>0.015972233843058348</v>
      </c>
      <c r="I26" s="47"/>
      <c r="J26" s="28"/>
    </row>
    <row r="27" spans="2:10" ht="11.25">
      <c r="B27" s="25"/>
      <c r="C27" s="27"/>
      <c r="D27" s="27"/>
      <c r="E27" s="46">
        <v>41179.43263887754</v>
      </c>
      <c r="F27" s="46">
        <v>41179.44097221084</v>
      </c>
      <c r="G27" s="76">
        <f t="shared" si="0"/>
        <v>0.008333333302289248</v>
      </c>
      <c r="H27" s="78">
        <f t="shared" si="1"/>
        <v>0.008333333302289248</v>
      </c>
      <c r="I27" s="47"/>
      <c r="J27" s="28"/>
    </row>
    <row r="28" spans="2:10" s="27" customFormat="1" ht="11.25">
      <c r="B28" s="25"/>
      <c r="E28" s="46">
        <v>41210.465277777985</v>
      </c>
      <c r="F28" s="46">
        <v>41210.46875</v>
      </c>
      <c r="G28" s="76">
        <f t="shared" si="0"/>
        <v>0.00347222201526165</v>
      </c>
      <c r="H28" s="78">
        <f t="shared" si="1"/>
        <v>0.00347222201526165</v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0.05625006929039955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81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7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1951200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300.6986301369863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451.04794520547944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3.2*1711*0.5</f>
        <v>2737.6000000000004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75.17465753424658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D16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43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41067.346527766436</v>
      </c>
      <c r="F22" s="46">
        <v>41067.34861111129</v>
      </c>
      <c r="G22" s="76">
        <f aca="true" t="shared" si="0" ref="G22:G49">IF(E22="","",+F22-E22)</f>
        <v>0.0020833448506891727</v>
      </c>
      <c r="H22" s="78">
        <f aca="true" t="shared" si="1" ref="H22:H49">IF(G22&lt;(0.0020833)," ",G22)</f>
        <v>0.0020833448506891727</v>
      </c>
      <c r="I22" s="47"/>
      <c r="J22" s="28"/>
    </row>
    <row r="23" spans="2:10" ht="11.25">
      <c r="B23" s="25"/>
      <c r="C23" s="27"/>
      <c r="D23" s="27"/>
      <c r="E23" s="46">
        <v>41067.42013888899</v>
      </c>
      <c r="F23" s="46">
        <v>41067.42222219892</v>
      </c>
      <c r="G23" s="76">
        <f t="shared" si="0"/>
        <v>0.0020833099260926247</v>
      </c>
      <c r="H23" s="78">
        <f t="shared" si="1"/>
        <v>0.0020833099260926247</v>
      </c>
      <c r="I23" s="47"/>
      <c r="J23" s="28"/>
    </row>
    <row r="24" spans="2:10" ht="11.25">
      <c r="B24" s="25"/>
      <c r="C24" s="27"/>
      <c r="D24" s="27"/>
      <c r="E24" s="46">
        <v>41070.72430555569</v>
      </c>
      <c r="F24" s="46">
        <v>41070.760416643694</v>
      </c>
      <c r="G24" s="76">
        <f t="shared" si="0"/>
        <v>0.03611108800396323</v>
      </c>
      <c r="H24" s="78">
        <f t="shared" si="1"/>
        <v>0.03611108800396323</v>
      </c>
      <c r="I24" s="47"/>
      <c r="J24" s="28"/>
    </row>
    <row r="25" spans="2:15" ht="11.25">
      <c r="B25" s="25"/>
      <c r="C25" s="27"/>
      <c r="D25" s="27"/>
      <c r="E25" s="46">
        <v>41110.32916664332</v>
      </c>
      <c r="F25" s="46">
        <v>41110.418750000186</v>
      </c>
      <c r="G25" s="76">
        <f t="shared" si="0"/>
        <v>0.08958335686475039</v>
      </c>
      <c r="H25" s="78">
        <f t="shared" si="1"/>
        <v>0.08958335686475039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41122.33333333349</v>
      </c>
      <c r="F26" s="46">
        <v>41122.3354166667</v>
      </c>
      <c r="G26" s="76">
        <f t="shared" si="0"/>
        <v>0.00208333320915699</v>
      </c>
      <c r="H26" s="78">
        <f t="shared" si="1"/>
        <v>0.00208333320915699</v>
      </c>
      <c r="I26" s="47"/>
      <c r="J26" s="28"/>
    </row>
    <row r="27" spans="2:10" ht="11.25">
      <c r="B27" s="25"/>
      <c r="C27" s="27"/>
      <c r="D27" s="27"/>
      <c r="E27" s="46">
        <v>41128.31388886552</v>
      </c>
      <c r="F27" s="46">
        <v>41128.32569444459</v>
      </c>
      <c r="G27" s="76">
        <f t="shared" si="0"/>
        <v>0.01180557906627655</v>
      </c>
      <c r="H27" s="78">
        <f t="shared" si="1"/>
        <v>0.01180557906627655</v>
      </c>
      <c r="I27" s="47"/>
      <c r="J27" s="28"/>
    </row>
    <row r="28" spans="2:10" s="27" customFormat="1" ht="11.25">
      <c r="B28" s="25"/>
      <c r="E28" s="46">
        <v>41156.33333333349</v>
      </c>
      <c r="F28" s="46">
        <v>41156.3354166667</v>
      </c>
      <c r="G28" s="76">
        <f t="shared" si="0"/>
        <v>0.00208333320915699</v>
      </c>
      <c r="H28" s="78">
        <f t="shared" si="1"/>
        <v>0.00208333320915699</v>
      </c>
      <c r="I28" s="49"/>
      <c r="J28" s="28"/>
    </row>
    <row r="29" spans="2:10" s="27" customFormat="1" ht="11.25">
      <c r="B29" s="25"/>
      <c r="E29" s="46">
        <v>41168.4993055556</v>
      </c>
      <c r="F29" s="46">
        <v>41168.506944444496</v>
      </c>
      <c r="G29" s="76">
        <f t="shared" si="0"/>
        <v>0.0076388888992369175</v>
      </c>
      <c r="H29" s="78">
        <f t="shared" si="1"/>
        <v>0.0076388888992369175</v>
      </c>
      <c r="I29" s="49"/>
      <c r="J29" s="28"/>
    </row>
    <row r="30" spans="2:10" s="27" customFormat="1" ht="11.25">
      <c r="B30" s="25"/>
      <c r="D30" s="50"/>
      <c r="E30" s="46">
        <v>41184.78194442112</v>
      </c>
      <c r="F30" s="46">
        <v>41184.7888888889</v>
      </c>
      <c r="G30" s="76">
        <f t="shared" si="0"/>
        <v>0.006944467779248953</v>
      </c>
      <c r="H30" s="78">
        <f t="shared" si="1"/>
        <v>0.006944467779248953</v>
      </c>
      <c r="I30" s="49"/>
      <c r="J30" s="28"/>
    </row>
    <row r="31" spans="2:12" s="27" customFormat="1" ht="11.25">
      <c r="B31" s="25"/>
      <c r="D31" s="50"/>
      <c r="E31" s="46">
        <v>41184.79305555578</v>
      </c>
      <c r="F31" s="46">
        <v>41184.801388889086</v>
      </c>
      <c r="G31" s="76">
        <f t="shared" si="0"/>
        <v>0.008333333302289248</v>
      </c>
      <c r="H31" s="78">
        <f t="shared" si="1"/>
        <v>0.008333333302289248</v>
      </c>
      <c r="I31" s="49"/>
      <c r="J31" s="28"/>
      <c r="L31" s="48"/>
    </row>
    <row r="32" spans="2:13" s="27" customFormat="1" ht="11.25">
      <c r="B32" s="25"/>
      <c r="E32" s="46">
        <v>41185.16805555578</v>
      </c>
      <c r="F32" s="46">
        <v>41185.17499998864</v>
      </c>
      <c r="G32" s="76">
        <f t="shared" si="0"/>
        <v>0.006944432854652405</v>
      </c>
      <c r="H32" s="78">
        <f t="shared" si="1"/>
        <v>0.006944432854652405</v>
      </c>
      <c r="I32" s="49"/>
      <c r="J32" s="28"/>
      <c r="K32" s="51"/>
      <c r="M32" s="49"/>
    </row>
    <row r="33" spans="2:10" s="27" customFormat="1" ht="11.25">
      <c r="B33" s="25"/>
      <c r="E33" s="46">
        <v>41191.43055553222</v>
      </c>
      <c r="F33" s="46">
        <v>41191.43263887754</v>
      </c>
      <c r="G33" s="76">
        <f t="shared" si="0"/>
        <v>0.00208334531635046</v>
      </c>
      <c r="H33" s="78">
        <f t="shared" si="1"/>
        <v>0.00208334531635046</v>
      </c>
      <c r="I33" s="49"/>
      <c r="J33" s="28"/>
    </row>
    <row r="34" spans="2:10" s="27" customFormat="1" ht="11.25">
      <c r="B34" s="25"/>
      <c r="E34" s="46">
        <v>41197.46388887754</v>
      </c>
      <c r="F34" s="46">
        <v>41197.46597222239</v>
      </c>
      <c r="G34" s="76">
        <f t="shared" si="0"/>
        <v>0.0020833448506891727</v>
      </c>
      <c r="H34" s="78">
        <f t="shared" si="1"/>
        <v>0.0020833448506891727</v>
      </c>
      <c r="I34" s="49"/>
      <c r="J34" s="28"/>
    </row>
    <row r="35" spans="2:10" s="27" customFormat="1" ht="11.25">
      <c r="B35" s="25"/>
      <c r="D35" s="50"/>
      <c r="E35" s="46">
        <v>41197.70416664332</v>
      </c>
      <c r="F35" s="46">
        <v>41197.725694444496</v>
      </c>
      <c r="G35" s="76">
        <f t="shared" si="0"/>
        <v>0.021527801174670458</v>
      </c>
      <c r="H35" s="78">
        <f t="shared" si="1"/>
        <v>0.021527801174670458</v>
      </c>
      <c r="I35" s="49"/>
      <c r="J35" s="28"/>
    </row>
    <row r="36" spans="2:10" s="27" customFormat="1" ht="11.25">
      <c r="B36" s="25"/>
      <c r="D36" s="50"/>
      <c r="E36" s="46">
        <v>41198.63611109974</v>
      </c>
      <c r="F36" s="46">
        <v>41198.66597219929</v>
      </c>
      <c r="G36" s="76">
        <f t="shared" si="0"/>
        <v>0.029861099552363157</v>
      </c>
      <c r="H36" s="78">
        <f t="shared" si="1"/>
        <v>0.029861099552363157</v>
      </c>
      <c r="I36" s="49"/>
      <c r="J36" s="28"/>
    </row>
    <row r="37" spans="2:10" s="27" customFormat="1" ht="11.25">
      <c r="B37" s="25"/>
      <c r="E37" s="46">
        <v>41198.72777775442</v>
      </c>
      <c r="F37" s="46">
        <v>41198.72986109974</v>
      </c>
      <c r="G37" s="76">
        <f t="shared" si="0"/>
        <v>0.00208334531635046</v>
      </c>
      <c r="H37" s="78">
        <f t="shared" si="1"/>
        <v>0.00208334531635046</v>
      </c>
      <c r="I37" s="49"/>
      <c r="J37" s="28"/>
    </row>
    <row r="38" spans="2:10" s="27" customFormat="1" ht="11.25">
      <c r="B38" s="25"/>
      <c r="E38" s="46">
        <v>41198.76805553259</v>
      </c>
      <c r="F38" s="46">
        <v>41198.770138889086</v>
      </c>
      <c r="G38" s="76">
        <f t="shared" si="0"/>
        <v>0.0020833564922213554</v>
      </c>
      <c r="H38" s="78">
        <f t="shared" si="1"/>
        <v>0.0020833564922213554</v>
      </c>
      <c r="I38" s="49"/>
      <c r="J38" s="28"/>
    </row>
    <row r="39" spans="2:10" s="27" customFormat="1" ht="11.25">
      <c r="B39" s="25"/>
      <c r="E39" s="46">
        <v>41202.506944444496</v>
      </c>
      <c r="F39" s="46">
        <v>41202.53958331002</v>
      </c>
      <c r="G39" s="76">
        <f t="shared" si="0"/>
        <v>0.032638865523040295</v>
      </c>
      <c r="H39" s="78">
        <f t="shared" si="1"/>
        <v>0.032638865523040295</v>
      </c>
      <c r="J39" s="28"/>
    </row>
    <row r="40" spans="2:10" s="27" customFormat="1" ht="11.25">
      <c r="B40" s="25"/>
      <c r="E40" s="46">
        <v>41202.57083331002</v>
      </c>
      <c r="F40" s="46">
        <v>41202.572916643694</v>
      </c>
      <c r="G40" s="76">
        <f t="shared" si="0"/>
        <v>0.0020833336748182774</v>
      </c>
      <c r="H40" s="78">
        <f t="shared" si="1"/>
        <v>0.0020833336748182774</v>
      </c>
      <c r="J40" s="28"/>
    </row>
    <row r="41" spans="2:10" s="27" customFormat="1" ht="11.25">
      <c r="B41" s="25"/>
      <c r="E41" s="46">
        <v>41204.1715277778</v>
      </c>
      <c r="F41" s="46">
        <v>41204.17430553259</v>
      </c>
      <c r="G41" s="76">
        <f t="shared" si="0"/>
        <v>0.002777754794806242</v>
      </c>
      <c r="H41" s="78">
        <f t="shared" si="1"/>
        <v>0.002777754794806242</v>
      </c>
      <c r="J41" s="28"/>
    </row>
    <row r="42" spans="2:10" s="27" customFormat="1" ht="11.25">
      <c r="B42" s="25"/>
      <c r="E42" s="46">
        <v>41204.371527777985</v>
      </c>
      <c r="F42" s="46">
        <v>41204.373611111194</v>
      </c>
      <c r="G42" s="76">
        <f t="shared" si="0"/>
        <v>0.00208333320915699</v>
      </c>
      <c r="H42" s="78">
        <f t="shared" si="1"/>
        <v>0.00208333320915699</v>
      </c>
      <c r="J42" s="28"/>
    </row>
    <row r="43" spans="2:10" s="27" customFormat="1" ht="11.25">
      <c r="B43" s="25"/>
      <c r="E43" s="46">
        <v>41205.020138889086</v>
      </c>
      <c r="F43" s="46">
        <v>41205.02847222239</v>
      </c>
      <c r="G43" s="76">
        <f t="shared" si="0"/>
        <v>0.008333333302289248</v>
      </c>
      <c r="H43" s="78">
        <f t="shared" si="1"/>
        <v>0.008333333302289248</v>
      </c>
      <c r="J43" s="28"/>
    </row>
    <row r="44" spans="2:10" s="27" customFormat="1" ht="11.25">
      <c r="B44" s="25"/>
      <c r="E44" s="46">
        <v>41205.06388886552</v>
      </c>
      <c r="F44" s="46">
        <v>41205.06597221084</v>
      </c>
      <c r="G44" s="76">
        <f t="shared" si="0"/>
        <v>0.00208334531635046</v>
      </c>
      <c r="H44" s="78">
        <f t="shared" si="1"/>
        <v>0.00208334531635046</v>
      </c>
      <c r="J44" s="28"/>
    </row>
    <row r="45" spans="2:10" s="27" customFormat="1" ht="11.25">
      <c r="B45" s="25"/>
      <c r="E45" s="46">
        <v>41205.11736108782</v>
      </c>
      <c r="F45" s="46">
        <v>41205.118749976624</v>
      </c>
      <c r="G45" s="76">
        <f t="shared" si="0"/>
        <v>0.00138888880610466</v>
      </c>
      <c r="H45" s="78" t="str">
        <f t="shared" si="1"/>
        <v> </v>
      </c>
      <c r="J45" s="28"/>
    </row>
    <row r="46" spans="2:10" s="27" customFormat="1" ht="11.25">
      <c r="B46" s="25"/>
      <c r="E46" s="46">
        <v>41208.14374998864</v>
      </c>
      <c r="F46" s="46">
        <v>41208.14583333349</v>
      </c>
      <c r="G46" s="76">
        <f t="shared" si="0"/>
        <v>0.0020833448506891727</v>
      </c>
      <c r="H46" s="78">
        <f t="shared" si="1"/>
        <v>0.0020833448506891727</v>
      </c>
      <c r="J46" s="28"/>
    </row>
    <row r="47" spans="2:10" s="27" customFormat="1" ht="11.25">
      <c r="B47" s="25"/>
      <c r="E47" s="46">
        <v>41210.32361109974</v>
      </c>
      <c r="F47" s="46">
        <v>41210.32986108819</v>
      </c>
      <c r="G47" s="76">
        <f t="shared" si="0"/>
        <v>0.006249988451600075</v>
      </c>
      <c r="H47" s="78">
        <f t="shared" si="1"/>
        <v>0.006249988451600075</v>
      </c>
      <c r="J47" s="28"/>
    </row>
    <row r="48" spans="2:10" s="27" customFormat="1" ht="11.25">
      <c r="B48" s="25"/>
      <c r="E48" s="46">
        <v>41212.31736111129</v>
      </c>
      <c r="F48" s="46">
        <v>41212.319444444496</v>
      </c>
      <c r="G48" s="76">
        <f t="shared" si="0"/>
        <v>0.00208333320915699</v>
      </c>
      <c r="H48" s="78">
        <f t="shared" si="1"/>
        <v>0.00208333320915699</v>
      </c>
      <c r="J48" s="28"/>
    </row>
    <row r="49" spans="2:10" s="27" customFormat="1" ht="11.25">
      <c r="B49" s="25"/>
      <c r="E49" s="46">
        <v>41212.34444442112</v>
      </c>
      <c r="F49" s="46">
        <v>41212.346527766436</v>
      </c>
      <c r="G49" s="76">
        <f t="shared" si="0"/>
        <v>0.00208334531635046</v>
      </c>
      <c r="H49" s="78">
        <f t="shared" si="1"/>
        <v>0.00208334531635046</v>
      </c>
      <c r="J49" s="28"/>
    </row>
    <row r="50" spans="2:10" s="27" customFormat="1" ht="11.25">
      <c r="B50" s="25"/>
      <c r="E50" s="46"/>
      <c r="F50" s="46"/>
      <c r="G50" s="76"/>
      <c r="H50" s="78"/>
      <c r="J50" s="28"/>
    </row>
    <row r="51" spans="2:10" s="27" customFormat="1" ht="11.25">
      <c r="B51" s="25"/>
      <c r="G51" s="52"/>
      <c r="H51" s="79">
        <f>SUM(H22:H49)</f>
        <v>0.29791673831641674</v>
      </c>
      <c r="I51" s="27" t="s">
        <v>13</v>
      </c>
      <c r="J51" s="28"/>
    </row>
    <row r="52" spans="2:10" ht="11.25">
      <c r="B52" s="25"/>
      <c r="C52" s="27"/>
      <c r="D52" s="27"/>
      <c r="G52" s="27"/>
      <c r="H52" s="53">
        <f>+HOUR(H51)*60+MINUTE(H51)</f>
        <v>429</v>
      </c>
      <c r="I52" s="27" t="s">
        <v>14</v>
      </c>
      <c r="J52" s="28"/>
    </row>
    <row r="53" spans="2:10" ht="11.25">
      <c r="B53" s="25"/>
      <c r="C53" s="27"/>
      <c r="D53" s="27"/>
      <c r="G53" s="27"/>
      <c r="H53" s="53">
        <f>COUNT(H22:H49)</f>
        <v>27</v>
      </c>
      <c r="I53" s="27" t="s">
        <v>15</v>
      </c>
      <c r="J53" s="28"/>
    </row>
    <row r="54" spans="2:10" ht="11.25">
      <c r="B54" s="25"/>
      <c r="C54" s="27"/>
      <c r="D54" s="27"/>
      <c r="E54" t="s">
        <v>27</v>
      </c>
      <c r="G54" s="27"/>
      <c r="H54" s="54">
        <v>522990</v>
      </c>
      <c r="I54" s="27" t="s">
        <v>16</v>
      </c>
      <c r="J54" s="28"/>
    </row>
    <row r="55" spans="2:10" ht="11.25">
      <c r="B55" s="25"/>
      <c r="C55" s="27"/>
      <c r="D55" s="27"/>
      <c r="E55" s="55" t="s">
        <v>17</v>
      </c>
      <c r="G55" s="27"/>
      <c r="H55" s="56">
        <f>$H$54/525600*$H$52</f>
        <v>426.86969178082194</v>
      </c>
      <c r="I55" s="27" t="s">
        <v>16</v>
      </c>
      <c r="J55" s="28"/>
    </row>
    <row r="56" spans="2:10" ht="11.25">
      <c r="B56" s="25"/>
      <c r="C56" s="27"/>
      <c r="D56" s="27"/>
      <c r="E56" s="57" t="s">
        <v>18</v>
      </c>
      <c r="G56" s="27"/>
      <c r="H56" s="58">
        <v>1.5</v>
      </c>
      <c r="I56" s="27" t="s">
        <v>19</v>
      </c>
      <c r="J56" s="28"/>
    </row>
    <row r="57" spans="2:10" ht="11.25">
      <c r="B57" s="25"/>
      <c r="C57" s="27"/>
      <c r="D57" s="27"/>
      <c r="E57" s="59" t="s">
        <v>20</v>
      </c>
      <c r="G57" s="27"/>
      <c r="H57" s="60">
        <f>+$H$55*$H$56</f>
        <v>640.3045376712329</v>
      </c>
      <c r="I57" s="27"/>
      <c r="J57" s="28"/>
    </row>
    <row r="58" spans="2:10" ht="12" thickBot="1">
      <c r="B58" s="25"/>
      <c r="C58" s="27"/>
      <c r="D58" s="27"/>
      <c r="E58" s="61" t="s">
        <v>21</v>
      </c>
      <c r="G58" s="27"/>
      <c r="H58" s="60">
        <f>3.2*1170*0.5</f>
        <v>1872</v>
      </c>
      <c r="I58" s="27"/>
      <c r="J58" s="28"/>
    </row>
    <row r="59" spans="2:10" ht="13.5" thickBot="1">
      <c r="B59" s="25"/>
      <c r="C59" s="27"/>
      <c r="D59" s="27"/>
      <c r="E59" s="62" t="s">
        <v>22</v>
      </c>
      <c r="G59" s="27"/>
      <c r="H59" s="63">
        <f>IF($H$57&gt;=$H$58,$H$58/6,$H$57/6)</f>
        <v>106.71742294520548</v>
      </c>
      <c r="I59" s="27"/>
      <c r="J59" s="28"/>
    </row>
    <row r="60" spans="2:10" ht="11.25">
      <c r="B60" s="25"/>
      <c r="C60" s="27"/>
      <c r="D60" s="27"/>
      <c r="G60" s="27"/>
      <c r="H60" s="27"/>
      <c r="I60" s="27"/>
      <c r="J60" s="28"/>
    </row>
    <row r="61" spans="2:10" ht="11.25">
      <c r="B61" s="25"/>
      <c r="C61" s="51" t="s">
        <v>23</v>
      </c>
      <c r="D61" s="27"/>
      <c r="E61" s="27"/>
      <c r="F61" s="27"/>
      <c r="G61" s="27"/>
      <c r="H61" s="27"/>
      <c r="I61" s="27"/>
      <c r="J61" s="28"/>
    </row>
    <row r="62" spans="2:10" ht="12" thickBot="1">
      <c r="B62" s="64"/>
      <c r="C62" s="65"/>
      <c r="D62" s="65"/>
      <c r="E62" s="65"/>
      <c r="F62" s="65"/>
      <c r="G62" s="65"/>
      <c r="H62" s="65"/>
      <c r="I62" s="65"/>
      <c r="J62" s="66"/>
    </row>
    <row r="63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72" r:id="rId2"/>
  <headerFooter alignWithMargins="0">
    <oddFooter>&amp;L&amp;"Times New Roman,Normal"&amp;6&amp;F - &amp;A&amp;R&amp;6&amp;P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5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42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41061.270138889086</v>
      </c>
      <c r="F22" s="46">
        <v>41061.28125</v>
      </c>
      <c r="G22" s="76">
        <f aca="true" t="shared" si="0" ref="G22:G38">IF(E22="","",+F22-E22)</f>
        <v>0.011111110914498568</v>
      </c>
      <c r="H22" s="78">
        <f aca="true" t="shared" si="1" ref="H22:H38">IF(G22&lt;(0.0020833)," ",G22)</f>
        <v>0.011111110914498568</v>
      </c>
      <c r="I22" s="47"/>
      <c r="J22" s="28"/>
    </row>
    <row r="23" spans="2:10" ht="11.25">
      <c r="B23" s="25"/>
      <c r="C23" s="27"/>
      <c r="D23" s="27"/>
      <c r="E23" s="46">
        <v>41133.541666643694</v>
      </c>
      <c r="F23" s="46">
        <v>41133.61805553222</v>
      </c>
      <c r="G23" s="76">
        <f t="shared" si="0"/>
        <v>0.07638888852670789</v>
      </c>
      <c r="H23" s="78">
        <f t="shared" si="1"/>
        <v>0.07638888852670789</v>
      </c>
      <c r="I23" s="47"/>
      <c r="J23" s="28"/>
    </row>
    <row r="24" spans="2:10" ht="11.25">
      <c r="B24" s="25"/>
      <c r="C24" s="27"/>
      <c r="D24" s="27"/>
      <c r="E24" s="46">
        <v>41135.637500000186</v>
      </c>
      <c r="F24" s="46">
        <v>41135.647222222295</v>
      </c>
      <c r="G24" s="76">
        <f t="shared" si="0"/>
        <v>0.009722222108393908</v>
      </c>
      <c r="H24" s="78">
        <f t="shared" si="1"/>
        <v>0.009722222108393908</v>
      </c>
      <c r="I24" s="47"/>
      <c r="J24" s="28"/>
    </row>
    <row r="25" spans="2:15" ht="11.25">
      <c r="B25" s="25"/>
      <c r="C25" s="27"/>
      <c r="D25" s="27"/>
      <c r="E25" s="46">
        <v>41145.916666643694</v>
      </c>
      <c r="F25" s="46">
        <v>41145.96597222239</v>
      </c>
      <c r="G25" s="76">
        <f t="shared" si="0"/>
        <v>0.04930557869374752</v>
      </c>
      <c r="H25" s="78">
        <f t="shared" si="1"/>
        <v>0.04930557869374752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41166.60763888899</v>
      </c>
      <c r="F26" s="46">
        <v>41166.61249998864</v>
      </c>
      <c r="G26" s="76">
        <f t="shared" si="0"/>
        <v>0.004861099645495415</v>
      </c>
      <c r="H26" s="78">
        <f t="shared" si="1"/>
        <v>0.004861099645495415</v>
      </c>
      <c r="I26" s="47"/>
      <c r="J26" s="28"/>
    </row>
    <row r="27" spans="2:10" ht="11.25">
      <c r="B27" s="25"/>
      <c r="C27" s="27"/>
      <c r="D27" s="27"/>
      <c r="E27" s="46"/>
      <c r="F27" s="46"/>
      <c r="G27" s="76">
        <f t="shared" si="0"/>
      </c>
      <c r="H27" s="78">
        <f t="shared" si="1"/>
      </c>
      <c r="I27" s="47"/>
      <c r="J27" s="28"/>
    </row>
    <row r="28" spans="2:10" s="27" customFormat="1" ht="11.25">
      <c r="B28" s="25"/>
      <c r="E28" s="46"/>
      <c r="F28" s="46"/>
      <c r="G28" s="76">
        <f t="shared" si="0"/>
      </c>
      <c r="H28" s="78">
        <f t="shared" si="1"/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0.1513888998888433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218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5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384066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159.29678082191782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238.94517123287673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3.2*548*0.5</f>
        <v>876.8000000000001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39.824195205479455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2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41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41042.31388886552</v>
      </c>
      <c r="F22" s="46">
        <v>41042.47013886552</v>
      </c>
      <c r="G22" s="76">
        <f aca="true" t="shared" si="0" ref="G22:G38">IF(E22="","",+F22-E22)</f>
        <v>0.15625</v>
      </c>
      <c r="H22" s="78">
        <f aca="true" t="shared" si="1" ref="H22:H38">IF(G22&lt;(0.0020833)," ",G22)</f>
        <v>0.15625</v>
      </c>
      <c r="I22" s="47"/>
      <c r="J22" s="28"/>
    </row>
    <row r="23" spans="2:10" ht="11.25">
      <c r="B23" s="25"/>
      <c r="C23" s="27"/>
      <c r="D23" s="27"/>
      <c r="E23" s="46">
        <v>41140.32222219929</v>
      </c>
      <c r="F23" s="46">
        <v>41140.40833331039</v>
      </c>
      <c r="G23" s="76">
        <f t="shared" si="0"/>
        <v>0.08611111110076308</v>
      </c>
      <c r="H23" s="78">
        <f t="shared" si="1"/>
        <v>0.08611111110076308</v>
      </c>
      <c r="I23" s="47"/>
      <c r="J23" s="28"/>
    </row>
    <row r="24" spans="2:10" ht="11.25">
      <c r="B24" s="25"/>
      <c r="C24" s="27"/>
      <c r="D24" s="27"/>
      <c r="E24" s="46">
        <v>41184.78472221084</v>
      </c>
      <c r="F24" s="46">
        <v>41184.79305555578</v>
      </c>
      <c r="G24" s="76">
        <f t="shared" si="0"/>
        <v>0.00833334494382143</v>
      </c>
      <c r="H24" s="78">
        <f t="shared" si="1"/>
        <v>0.00833334494382143</v>
      </c>
      <c r="I24" s="47"/>
      <c r="J24" s="28"/>
    </row>
    <row r="25" spans="2:15" ht="11.25">
      <c r="B25" s="25"/>
      <c r="C25" s="27"/>
      <c r="D25" s="27"/>
      <c r="E25" s="46">
        <v>41184.8041666667</v>
      </c>
      <c r="F25" s="46">
        <v>41184.83124998864</v>
      </c>
      <c r="G25" s="76">
        <f t="shared" si="0"/>
        <v>0.027083321940153837</v>
      </c>
      <c r="H25" s="78">
        <f t="shared" si="1"/>
        <v>0.027083321940153837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41206.30833332194</v>
      </c>
      <c r="F26" s="46">
        <v>41206.52083333349</v>
      </c>
      <c r="G26" s="76">
        <f t="shared" si="0"/>
        <v>0.21250001154839993</v>
      </c>
      <c r="H26" s="78">
        <f t="shared" si="1"/>
        <v>0.21250001154839993</v>
      </c>
      <c r="I26" s="47"/>
      <c r="J26" s="28"/>
    </row>
    <row r="27" spans="2:10" ht="11.25">
      <c r="B27" s="25"/>
      <c r="C27" s="27"/>
      <c r="D27" s="27"/>
      <c r="E27" s="46">
        <v>41206.53333331039</v>
      </c>
      <c r="F27" s="46">
        <v>41206.53333331039</v>
      </c>
      <c r="G27" s="76">
        <f t="shared" si="0"/>
        <v>0</v>
      </c>
      <c r="H27" s="78" t="str">
        <f t="shared" si="1"/>
        <v> </v>
      </c>
      <c r="I27" s="47"/>
      <c r="J27" s="28"/>
    </row>
    <row r="28" spans="2:10" s="27" customFormat="1" ht="11.25">
      <c r="B28" s="25"/>
      <c r="E28" s="46">
        <v>41206.541666643694</v>
      </c>
      <c r="F28" s="46">
        <v>41206.5541666667</v>
      </c>
      <c r="G28" s="76">
        <f t="shared" si="0"/>
        <v>0.012500023003667593</v>
      </c>
      <c r="H28" s="78">
        <f t="shared" si="1"/>
        <v>0.012500023003667593</v>
      </c>
      <c r="I28" s="49"/>
      <c r="J28" s="28"/>
    </row>
    <row r="29" spans="2:10" s="27" customFormat="1" ht="11.25">
      <c r="B29" s="25"/>
      <c r="E29" s="46">
        <v>41208.38888888899</v>
      </c>
      <c r="F29" s="46">
        <v>41208.409027766436</v>
      </c>
      <c r="G29" s="76">
        <f t="shared" si="0"/>
        <v>0.02013887744396925</v>
      </c>
      <c r="H29" s="78">
        <f t="shared" si="1"/>
        <v>0.02013887744396925</v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0.5229166899807751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753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7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4435224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6354.116575342466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9531.174863013699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3.2*5419*0.5</f>
        <v>8670.4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1445.0666666666666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75" zoomScaleNormal="75" zoomScalePageLayoutView="0" workbookViewId="0" topLeftCell="D10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45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41037.27430553222</v>
      </c>
      <c r="F22" s="46">
        <v>41037.3125</v>
      </c>
      <c r="G22" s="76">
        <f aca="true" t="shared" si="0" ref="G22:G44">IF(E22="","",+F22-E22)</f>
        <v>0.03819446777924895</v>
      </c>
      <c r="H22" s="78">
        <f aca="true" t="shared" si="1" ref="H22:H44">IF(G22&lt;(0.0020833)," ",G22)</f>
        <v>0.03819446777924895</v>
      </c>
      <c r="I22" s="47"/>
      <c r="J22" s="28"/>
    </row>
    <row r="23" spans="2:10" ht="11.25">
      <c r="B23" s="25"/>
      <c r="C23" s="27"/>
      <c r="D23" s="27"/>
      <c r="E23" s="46">
        <v>41043.64583333349</v>
      </c>
      <c r="F23" s="46">
        <v>41043.6479166667</v>
      </c>
      <c r="G23" s="76">
        <f t="shared" si="0"/>
        <v>0.00208333320915699</v>
      </c>
      <c r="H23" s="78">
        <f t="shared" si="1"/>
        <v>0.00208333320915699</v>
      </c>
      <c r="I23" s="47"/>
      <c r="J23" s="28"/>
    </row>
    <row r="24" spans="2:10" ht="11.25">
      <c r="B24" s="25"/>
      <c r="C24" s="27"/>
      <c r="D24" s="27"/>
      <c r="E24" s="46">
        <v>41067.11736108782</v>
      </c>
      <c r="F24" s="46">
        <v>41067.28194442112</v>
      </c>
      <c r="G24" s="76">
        <f t="shared" si="0"/>
        <v>0.16458333330228925</v>
      </c>
      <c r="H24" s="78">
        <f t="shared" si="1"/>
        <v>0.16458333330228925</v>
      </c>
      <c r="I24" s="47"/>
      <c r="J24" s="28"/>
    </row>
    <row r="25" spans="2:15" ht="11.25">
      <c r="B25" s="25"/>
      <c r="C25" s="27"/>
      <c r="D25" s="27"/>
      <c r="E25" s="46">
        <v>41076.9604166667</v>
      </c>
      <c r="F25" s="46">
        <v>41077.043750000186</v>
      </c>
      <c r="G25" s="76">
        <f t="shared" si="0"/>
        <v>0.08333333348855376</v>
      </c>
      <c r="H25" s="78">
        <f t="shared" si="1"/>
        <v>0.08333333348855376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41087.457638889086</v>
      </c>
      <c r="F26" s="46">
        <v>41087.459722222295</v>
      </c>
      <c r="G26" s="76">
        <f t="shared" si="0"/>
        <v>0.00208333320915699</v>
      </c>
      <c r="H26" s="78">
        <f t="shared" si="1"/>
        <v>0.00208333320915699</v>
      </c>
      <c r="I26" s="47"/>
      <c r="J26" s="28"/>
    </row>
    <row r="27" spans="2:10" ht="11.25">
      <c r="B27" s="25"/>
      <c r="C27" s="27"/>
      <c r="D27" s="27"/>
      <c r="E27" s="46">
        <v>41119.65763886552</v>
      </c>
      <c r="F27" s="46">
        <v>41119.659027766436</v>
      </c>
      <c r="G27" s="76">
        <f t="shared" si="0"/>
        <v>0.00138890091329813</v>
      </c>
      <c r="H27" s="78" t="str">
        <f t="shared" si="1"/>
        <v> </v>
      </c>
      <c r="I27" s="47"/>
      <c r="J27" s="28"/>
    </row>
    <row r="28" spans="2:10" s="27" customFormat="1" ht="11.25">
      <c r="B28" s="25"/>
      <c r="E28" s="46">
        <v>41127.229166643694</v>
      </c>
      <c r="F28" s="46">
        <v>41127.23194444459</v>
      </c>
      <c r="G28" s="76">
        <f t="shared" si="0"/>
        <v>0.0027778008952736855</v>
      </c>
      <c r="H28" s="78">
        <f t="shared" si="1"/>
        <v>0.0027778008952736855</v>
      </c>
      <c r="I28" s="49"/>
      <c r="J28" s="28"/>
    </row>
    <row r="29" spans="2:10" s="27" customFormat="1" ht="11.25">
      <c r="B29" s="25"/>
      <c r="E29" s="46">
        <v>41130.37708331039</v>
      </c>
      <c r="F29" s="46">
        <v>41130.379166666884</v>
      </c>
      <c r="G29" s="76">
        <f t="shared" si="0"/>
        <v>0.0020833564922213554</v>
      </c>
      <c r="H29" s="78">
        <f t="shared" si="1"/>
        <v>0.0020833564922213554</v>
      </c>
      <c r="I29" s="49"/>
      <c r="J29" s="28"/>
    </row>
    <row r="30" spans="2:10" s="27" customFormat="1" ht="11.25">
      <c r="B30" s="25"/>
      <c r="D30" s="50"/>
      <c r="E30" s="46">
        <v>41131.29722219892</v>
      </c>
      <c r="F30" s="46">
        <v>41131.30277777789</v>
      </c>
      <c r="G30" s="76">
        <f t="shared" si="0"/>
        <v>0.005555578973144293</v>
      </c>
      <c r="H30" s="78">
        <f t="shared" si="1"/>
        <v>0.005555578973144293</v>
      </c>
      <c r="I30" s="49"/>
      <c r="J30" s="28"/>
    </row>
    <row r="31" spans="2:12" s="27" customFormat="1" ht="11.25">
      <c r="B31" s="25"/>
      <c r="D31" s="50"/>
      <c r="E31" s="46">
        <v>41133.541666643694</v>
      </c>
      <c r="F31" s="46">
        <v>41133.61805553222</v>
      </c>
      <c r="G31" s="76">
        <f t="shared" si="0"/>
        <v>0.07638888852670789</v>
      </c>
      <c r="H31" s="78">
        <f t="shared" si="1"/>
        <v>0.07638888852670789</v>
      </c>
      <c r="I31" s="49"/>
      <c r="J31" s="28"/>
      <c r="L31" s="48"/>
    </row>
    <row r="32" spans="2:13" s="27" customFormat="1" ht="11.25">
      <c r="B32" s="25"/>
      <c r="E32" s="46">
        <v>41145.06041666679</v>
      </c>
      <c r="F32" s="46">
        <v>41145.10694444459</v>
      </c>
      <c r="G32" s="76">
        <f t="shared" si="0"/>
        <v>0.046527777798473835</v>
      </c>
      <c r="H32" s="78">
        <f t="shared" si="1"/>
        <v>0.046527777798473835</v>
      </c>
      <c r="I32" s="49"/>
      <c r="J32" s="28"/>
      <c r="K32" s="51"/>
      <c r="M32" s="49"/>
    </row>
    <row r="33" spans="2:10" s="27" customFormat="1" ht="11.25">
      <c r="B33" s="25"/>
      <c r="E33" s="46">
        <v>41158.28611111129</v>
      </c>
      <c r="F33" s="46">
        <v>41158.416666643694</v>
      </c>
      <c r="G33" s="76">
        <f t="shared" si="0"/>
        <v>0.13055553240701556</v>
      </c>
      <c r="H33" s="78">
        <f t="shared" si="1"/>
        <v>0.13055553240701556</v>
      </c>
      <c r="I33" s="49"/>
      <c r="J33" s="28"/>
    </row>
    <row r="34" spans="2:10" s="27" customFormat="1" ht="11.25">
      <c r="B34" s="25"/>
      <c r="E34" s="46">
        <v>41158.55972222239</v>
      </c>
      <c r="F34" s="46">
        <v>41158.5625</v>
      </c>
      <c r="G34" s="76">
        <f t="shared" si="0"/>
        <v>0.00277777761220932</v>
      </c>
      <c r="H34" s="78">
        <f t="shared" si="1"/>
        <v>0.00277777761220932</v>
      </c>
      <c r="I34" s="49"/>
      <c r="J34" s="28"/>
    </row>
    <row r="35" spans="2:10" s="27" customFormat="1" ht="11.25">
      <c r="B35" s="25"/>
      <c r="D35" s="50"/>
      <c r="E35" s="46">
        <v>41158.57430555578</v>
      </c>
      <c r="F35" s="46">
        <v>41158.68194442149</v>
      </c>
      <c r="G35" s="76">
        <f t="shared" si="0"/>
        <v>0.10763886570930481</v>
      </c>
      <c r="H35" s="78">
        <f t="shared" si="1"/>
        <v>0.10763886570930481</v>
      </c>
      <c r="I35" s="49"/>
      <c r="J35" s="28"/>
    </row>
    <row r="36" spans="2:10" s="27" customFormat="1" ht="11.25">
      <c r="B36" s="25"/>
      <c r="D36" s="50"/>
      <c r="E36" s="46">
        <v>41170.90138887754</v>
      </c>
      <c r="F36" s="46">
        <v>41170.90625</v>
      </c>
      <c r="G36" s="76">
        <f t="shared" si="0"/>
        <v>0.004861122462898493</v>
      </c>
      <c r="H36" s="78">
        <f t="shared" si="1"/>
        <v>0.004861122462898493</v>
      </c>
      <c r="I36" s="49"/>
      <c r="J36" s="28"/>
    </row>
    <row r="37" spans="2:10" s="27" customFormat="1" ht="11.25">
      <c r="B37" s="25"/>
      <c r="E37" s="46">
        <v>41187.45347219892</v>
      </c>
      <c r="F37" s="46">
        <v>41187.457638889086</v>
      </c>
      <c r="G37" s="76">
        <f t="shared" si="0"/>
        <v>0.004166690167039633</v>
      </c>
      <c r="H37" s="78">
        <f t="shared" si="1"/>
        <v>0.004166690167039633</v>
      </c>
      <c r="I37" s="49"/>
      <c r="J37" s="28"/>
    </row>
    <row r="38" spans="2:10" s="27" customFormat="1" ht="11.25">
      <c r="B38" s="25"/>
      <c r="E38" s="46">
        <v>41202.58194443304</v>
      </c>
      <c r="F38" s="46">
        <v>41202.590277777985</v>
      </c>
      <c r="G38" s="76">
        <f t="shared" si="0"/>
        <v>0.00833334494382143</v>
      </c>
      <c r="H38" s="78">
        <f t="shared" si="1"/>
        <v>0.00833334494382143</v>
      </c>
      <c r="I38" s="49"/>
      <c r="J38" s="28"/>
    </row>
    <row r="39" spans="2:10" s="27" customFormat="1" ht="11.25">
      <c r="B39" s="25"/>
      <c r="E39" s="46">
        <v>41202.8201388889</v>
      </c>
      <c r="F39" s="46">
        <v>41202.82361109974</v>
      </c>
      <c r="G39" s="76">
        <f t="shared" si="0"/>
        <v>0.0034722108393907547</v>
      </c>
      <c r="H39" s="78">
        <f t="shared" si="1"/>
        <v>0.0034722108393907547</v>
      </c>
      <c r="I39" s="49"/>
      <c r="J39" s="28"/>
    </row>
    <row r="40" spans="2:10" s="27" customFormat="1" ht="11.25">
      <c r="B40" s="25"/>
      <c r="E40" s="46">
        <v>41203.04236109974</v>
      </c>
      <c r="F40" s="46">
        <v>41203.04444444459</v>
      </c>
      <c r="G40" s="76">
        <f t="shared" si="0"/>
        <v>0.0020833448506891727</v>
      </c>
      <c r="H40" s="78">
        <f t="shared" si="1"/>
        <v>0.0020833448506891727</v>
      </c>
      <c r="I40" s="49"/>
      <c r="J40" s="28"/>
    </row>
    <row r="41" spans="2:10" s="27" customFormat="1" ht="11.25">
      <c r="B41" s="25"/>
      <c r="E41" s="46">
        <v>41203.0618055556</v>
      </c>
      <c r="F41" s="46">
        <v>41203.06319442112</v>
      </c>
      <c r="G41" s="76">
        <f t="shared" si="0"/>
        <v>0.0013888655230402946</v>
      </c>
      <c r="H41" s="78" t="str">
        <f t="shared" si="1"/>
        <v> </v>
      </c>
      <c r="I41" s="49"/>
      <c r="J41" s="28"/>
    </row>
    <row r="42" spans="2:10" s="27" customFormat="1" ht="11.25">
      <c r="B42" s="25"/>
      <c r="E42" s="46">
        <v>41207.37569442112</v>
      </c>
      <c r="F42" s="46">
        <v>41207.37847221084</v>
      </c>
      <c r="G42" s="76">
        <f t="shared" si="0"/>
        <v>0.00277778971940279</v>
      </c>
      <c r="H42" s="78">
        <f t="shared" si="1"/>
        <v>0.00277778971940279</v>
      </c>
      <c r="I42" s="49"/>
      <c r="J42" s="28"/>
    </row>
    <row r="43" spans="2:10" s="27" customFormat="1" ht="11.25">
      <c r="B43" s="25"/>
      <c r="E43" s="46">
        <v>41209.16597219929</v>
      </c>
      <c r="F43" s="46">
        <v>41209.16805555578</v>
      </c>
      <c r="G43" s="76">
        <f t="shared" si="0"/>
        <v>0.0020833564922213554</v>
      </c>
      <c r="H43" s="78">
        <f t="shared" si="1"/>
        <v>0.0020833564922213554</v>
      </c>
      <c r="I43" s="49"/>
      <c r="J43" s="28"/>
    </row>
    <row r="44" spans="2:10" s="27" customFormat="1" ht="11.25">
      <c r="B44" s="25"/>
      <c r="E44" s="46">
        <v>41210.996527777985</v>
      </c>
      <c r="F44" s="46">
        <v>41210.9993055556</v>
      </c>
      <c r="G44" s="76">
        <f t="shared" si="0"/>
        <v>0.00277777761220932</v>
      </c>
      <c r="H44" s="78">
        <f t="shared" si="1"/>
        <v>0.00277777761220932</v>
      </c>
      <c r="I44" s="49"/>
      <c r="J44" s="28"/>
    </row>
    <row r="45" spans="2:10" s="27" customFormat="1" ht="11.25">
      <c r="B45" s="25"/>
      <c r="G45" s="76"/>
      <c r="H45" s="78"/>
      <c r="J45" s="28"/>
    </row>
    <row r="46" spans="2:10" s="27" customFormat="1" ht="11.25">
      <c r="B46" s="25"/>
      <c r="G46" s="52"/>
      <c r="H46" s="79">
        <f>SUM(H22:H44)</f>
        <v>0.6951390164904296</v>
      </c>
      <c r="I46" s="27" t="s">
        <v>13</v>
      </c>
      <c r="J46" s="28"/>
    </row>
    <row r="47" spans="2:10" ht="11.25">
      <c r="B47" s="25"/>
      <c r="C47" s="27"/>
      <c r="D47" s="27"/>
      <c r="G47" s="27"/>
      <c r="H47" s="53">
        <f>+HOUR(H46)*60+MINUTE(H46)</f>
        <v>1001</v>
      </c>
      <c r="I47" s="27" t="s">
        <v>14</v>
      </c>
      <c r="J47" s="28"/>
    </row>
    <row r="48" spans="2:10" ht="11.25">
      <c r="B48" s="25"/>
      <c r="C48" s="27"/>
      <c r="D48" s="27"/>
      <c r="G48" s="27"/>
      <c r="H48" s="53">
        <f>COUNT(H22:H45)</f>
        <v>21</v>
      </c>
      <c r="I48" s="27" t="s">
        <v>15</v>
      </c>
      <c r="J48" s="28"/>
    </row>
    <row r="49" spans="2:10" ht="11.25">
      <c r="B49" s="25"/>
      <c r="C49" s="27"/>
      <c r="D49" s="27"/>
      <c r="E49" t="s">
        <v>27</v>
      </c>
      <c r="G49" s="27"/>
      <c r="H49" s="54">
        <v>927222</v>
      </c>
      <c r="I49" s="27" t="s">
        <v>16</v>
      </c>
      <c r="J49" s="28"/>
    </row>
    <row r="50" spans="2:10" ht="11.25">
      <c r="B50" s="25"/>
      <c r="C50" s="27"/>
      <c r="D50" s="27"/>
      <c r="E50" s="55" t="s">
        <v>17</v>
      </c>
      <c r="G50" s="27"/>
      <c r="H50" s="56">
        <f>$H$49/525600*$H$47</f>
        <v>1765.8851255707764</v>
      </c>
      <c r="I50" s="27" t="s">
        <v>16</v>
      </c>
      <c r="J50" s="28"/>
    </row>
    <row r="51" spans="2:10" ht="11.25">
      <c r="B51" s="25"/>
      <c r="C51" s="27"/>
      <c r="D51" s="27"/>
      <c r="E51" s="57" t="s">
        <v>18</v>
      </c>
      <c r="F51" s="57"/>
      <c r="G51" s="27"/>
      <c r="H51" s="58">
        <v>1.5</v>
      </c>
      <c r="I51" s="27" t="s">
        <v>19</v>
      </c>
      <c r="J51" s="28"/>
    </row>
    <row r="52" spans="2:10" ht="11.25">
      <c r="B52" s="25"/>
      <c r="C52" s="27"/>
      <c r="D52" s="27"/>
      <c r="E52" s="59" t="s">
        <v>20</v>
      </c>
      <c r="F52" s="59"/>
      <c r="G52" s="27"/>
      <c r="H52" s="60">
        <f>+$H$50*$H$51</f>
        <v>2648.827688356165</v>
      </c>
      <c r="I52" s="27"/>
      <c r="J52" s="28"/>
    </row>
    <row r="53" spans="2:10" ht="12" thickBot="1">
      <c r="B53" s="25"/>
      <c r="C53" s="27"/>
      <c r="D53" s="27"/>
      <c r="E53" s="61" t="s">
        <v>21</v>
      </c>
      <c r="F53" s="59"/>
      <c r="G53" s="27"/>
      <c r="H53" s="60">
        <f>3.2*598*0.5</f>
        <v>956.8000000000001</v>
      </c>
      <c r="I53" s="27"/>
      <c r="J53" s="28"/>
    </row>
    <row r="54" spans="2:10" ht="13.5" thickBot="1">
      <c r="B54" s="25"/>
      <c r="C54" s="27"/>
      <c r="D54" s="27"/>
      <c r="E54" s="62" t="s">
        <v>22</v>
      </c>
      <c r="F54" s="62"/>
      <c r="G54" s="27"/>
      <c r="H54" s="63">
        <f>IF($H$52&gt;=$H$53,$H$53/6,$H$52/6)</f>
        <v>159.46666666666667</v>
      </c>
      <c r="I54" s="27"/>
      <c r="J54" s="28"/>
    </row>
    <row r="55" spans="2:10" ht="11.25">
      <c r="B55" s="25"/>
      <c r="C55" s="27"/>
      <c r="D55" s="27"/>
      <c r="E55" s="57"/>
      <c r="F55" s="57"/>
      <c r="G55" s="27"/>
      <c r="H55" s="27"/>
      <c r="I55" s="27"/>
      <c r="J55" s="28"/>
    </row>
    <row r="56" spans="2:10" ht="11.25">
      <c r="B56" s="25"/>
      <c r="C56" s="51" t="s">
        <v>23</v>
      </c>
      <c r="D56" s="27"/>
      <c r="E56" s="27"/>
      <c r="F56" s="27"/>
      <c r="G56" s="27"/>
      <c r="H56" s="27"/>
      <c r="I56" s="27"/>
      <c r="J56" s="28"/>
    </row>
    <row r="57" spans="2:10" ht="12" thickBot="1">
      <c r="B57" s="64"/>
      <c r="C57" s="65"/>
      <c r="D57" s="65"/>
      <c r="E57" s="65"/>
      <c r="F57" s="65"/>
      <c r="G57" s="65"/>
      <c r="H57" s="65"/>
      <c r="I57" s="65"/>
      <c r="J57" s="66"/>
    </row>
    <row r="58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0" r:id="rId2"/>
  <headerFooter alignWithMargins="0">
    <oddFooter>&amp;L&amp;"Times New Roman,Normal"&amp;6&amp;F - &amp;A&amp;R&amp;6&amp;P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1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46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41061.270138889086</v>
      </c>
      <c r="F22" s="46">
        <v>41061.28125</v>
      </c>
      <c r="G22" s="76">
        <f aca="true" t="shared" si="0" ref="G22:G38">IF(E22="","",+F22-E22)</f>
        <v>0.011111110914498568</v>
      </c>
      <c r="H22" s="78">
        <f aca="true" t="shared" si="1" ref="H22:H38">IF(G22&lt;(0.0020833)," ",G22)</f>
        <v>0.011111110914498568</v>
      </c>
      <c r="I22" s="47"/>
      <c r="J22" s="28"/>
    </row>
    <row r="23" spans="2:10" ht="11.25">
      <c r="B23" s="25"/>
      <c r="C23" s="27"/>
      <c r="D23" s="27"/>
      <c r="E23" s="46">
        <v>41133.541666643694</v>
      </c>
      <c r="F23" s="46">
        <v>41133.61805553222</v>
      </c>
      <c r="G23" s="76">
        <f t="shared" si="0"/>
        <v>0.07638888852670789</v>
      </c>
      <c r="H23" s="78">
        <f t="shared" si="1"/>
        <v>0.07638888852670789</v>
      </c>
      <c r="I23" s="47"/>
      <c r="J23" s="28"/>
    </row>
    <row r="24" spans="2:10" ht="11.25">
      <c r="B24" s="25"/>
      <c r="C24" s="27"/>
      <c r="D24" s="27"/>
      <c r="E24" s="46">
        <v>41135.637500000186</v>
      </c>
      <c r="F24" s="46">
        <v>41135.647222222295</v>
      </c>
      <c r="G24" s="76">
        <f t="shared" si="0"/>
        <v>0.009722222108393908</v>
      </c>
      <c r="H24" s="78">
        <f t="shared" si="1"/>
        <v>0.009722222108393908</v>
      </c>
      <c r="I24" s="47"/>
      <c r="J24" s="28"/>
    </row>
    <row r="25" spans="2:15" ht="11.25">
      <c r="B25" s="25"/>
      <c r="C25" s="27"/>
      <c r="D25" s="27"/>
      <c r="E25" s="46">
        <v>41145.916666643694</v>
      </c>
      <c r="F25" s="46">
        <v>41145.96597222239</v>
      </c>
      <c r="G25" s="76">
        <f t="shared" si="0"/>
        <v>0.04930557869374752</v>
      </c>
      <c r="H25" s="78">
        <f t="shared" si="1"/>
        <v>0.04930557869374752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41166.60763888899</v>
      </c>
      <c r="F26" s="46">
        <v>41166.61249998864</v>
      </c>
      <c r="G26" s="76">
        <f t="shared" si="0"/>
        <v>0.004861099645495415</v>
      </c>
      <c r="H26" s="78">
        <f t="shared" si="1"/>
        <v>0.004861099645495415</v>
      </c>
      <c r="I26" s="47"/>
      <c r="J26" s="28"/>
    </row>
    <row r="27" spans="2:10" ht="11.25">
      <c r="B27" s="25"/>
      <c r="C27" s="27"/>
      <c r="D27" s="27"/>
      <c r="E27" s="46"/>
      <c r="F27" s="46"/>
      <c r="G27" s="76">
        <f t="shared" si="0"/>
      </c>
      <c r="H27" s="78">
        <f t="shared" si="1"/>
      </c>
      <c r="I27" s="47"/>
      <c r="J27" s="28"/>
    </row>
    <row r="28" spans="2:10" s="27" customFormat="1" ht="11.25">
      <c r="B28" s="25"/>
      <c r="E28" s="46"/>
      <c r="F28" s="46"/>
      <c r="G28" s="76">
        <f t="shared" si="0"/>
      </c>
      <c r="H28" s="78">
        <f t="shared" si="1"/>
      </c>
      <c r="I28" s="49"/>
      <c r="J28" s="28"/>
    </row>
    <row r="29" spans="2:10" s="27" customFormat="1" ht="11.25">
      <c r="B29" s="25"/>
      <c r="E29" s="46"/>
      <c r="F29" s="46"/>
      <c r="G29" s="76">
        <f t="shared" si="0"/>
      </c>
      <c r="H29" s="78">
        <f t="shared" si="1"/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0.1513888998888433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218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5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145118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60.18973363774734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90.284600456621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3.2*347*0.5</f>
        <v>555.2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15.047433409436834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D6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47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41034.32569444459</v>
      </c>
      <c r="F22" s="46">
        <v>41034.32847219892</v>
      </c>
      <c r="G22" s="76">
        <f aca="true" t="shared" si="0" ref="G22:G38">IF(E22="","",+F22-E22)</f>
        <v>0.0027777543291449547</v>
      </c>
      <c r="H22" s="78">
        <f aca="true" t="shared" si="1" ref="H22:H38">IF(G22&lt;(0.0020833)," ",G22)</f>
        <v>0.0027777543291449547</v>
      </c>
      <c r="I22" s="47"/>
      <c r="J22" s="28"/>
    </row>
    <row r="23" spans="2:10" ht="11.25">
      <c r="B23" s="25"/>
      <c r="C23" s="27"/>
      <c r="D23" s="27"/>
      <c r="E23" s="46">
        <v>41103.46944442112</v>
      </c>
      <c r="F23" s="46">
        <v>41103.47500000009</v>
      </c>
      <c r="G23" s="76">
        <f t="shared" si="0"/>
        <v>0.005555578973144293</v>
      </c>
      <c r="H23" s="78">
        <f t="shared" si="1"/>
        <v>0.005555578973144293</v>
      </c>
      <c r="I23" s="47"/>
      <c r="J23" s="28"/>
    </row>
    <row r="24" spans="2:10" ht="11.25">
      <c r="B24" s="25"/>
      <c r="C24" s="27"/>
      <c r="D24" s="27"/>
      <c r="E24" s="46">
        <v>41133.541666643694</v>
      </c>
      <c r="F24" s="46">
        <v>41133.61805553222</v>
      </c>
      <c r="G24" s="76">
        <f t="shared" si="0"/>
        <v>0.07638888852670789</v>
      </c>
      <c r="H24" s="78">
        <f t="shared" si="1"/>
        <v>0.07638888852670789</v>
      </c>
      <c r="I24" s="47"/>
      <c r="J24" s="28"/>
    </row>
    <row r="25" spans="2:15" ht="11.25">
      <c r="B25" s="25"/>
      <c r="C25" s="27"/>
      <c r="D25" s="27"/>
      <c r="E25" s="46">
        <v>41134.50902775442</v>
      </c>
      <c r="F25" s="46">
        <v>41134.51388888899</v>
      </c>
      <c r="G25" s="76">
        <f t="shared" si="0"/>
        <v>0.004861134570091963</v>
      </c>
      <c r="H25" s="78">
        <f t="shared" si="1"/>
        <v>0.004861134570091963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41139.231250000186</v>
      </c>
      <c r="F26" s="46">
        <v>41139.3125</v>
      </c>
      <c r="G26" s="76">
        <f t="shared" si="0"/>
        <v>0.08124999981373549</v>
      </c>
      <c r="H26" s="78">
        <f t="shared" si="1"/>
        <v>0.08124999981373549</v>
      </c>
      <c r="I26" s="47"/>
      <c r="J26" s="28"/>
    </row>
    <row r="27" spans="2:10" ht="11.25">
      <c r="B27" s="25"/>
      <c r="C27" s="27"/>
      <c r="D27" s="27"/>
      <c r="E27" s="46">
        <v>41151.288194444496</v>
      </c>
      <c r="F27" s="46">
        <v>41151.350694444496</v>
      </c>
      <c r="G27" s="76">
        <f t="shared" si="0"/>
        <v>0.0625</v>
      </c>
      <c r="H27" s="78">
        <f t="shared" si="1"/>
        <v>0.0625</v>
      </c>
      <c r="I27" s="47"/>
      <c r="J27" s="28"/>
    </row>
    <row r="28" spans="2:10" s="27" customFormat="1" ht="11.25">
      <c r="B28" s="25"/>
      <c r="E28" s="46">
        <v>41159.32638888899</v>
      </c>
      <c r="F28" s="46">
        <v>41159.40833331039</v>
      </c>
      <c r="G28" s="76">
        <f t="shared" si="0"/>
        <v>0.08194442139938474</v>
      </c>
      <c r="H28" s="78">
        <f t="shared" si="1"/>
        <v>0.08194442139938474</v>
      </c>
      <c r="I28" s="49"/>
      <c r="J28" s="28"/>
    </row>
    <row r="29" spans="2:10" s="27" customFormat="1" ht="11.25">
      <c r="B29" s="25"/>
      <c r="E29" s="46">
        <v>41184.98541664332</v>
      </c>
      <c r="F29" s="46">
        <v>41184.98958333349</v>
      </c>
      <c r="G29" s="76">
        <f t="shared" si="0"/>
        <v>0.004166690167039633</v>
      </c>
      <c r="H29" s="78">
        <f t="shared" si="1"/>
        <v>0.004166690167039633</v>
      </c>
      <c r="I29" s="49"/>
      <c r="J29" s="28"/>
    </row>
    <row r="30" spans="2:10" s="27" customFormat="1" ht="11.25">
      <c r="B30" s="25"/>
      <c r="D30" s="50"/>
      <c r="E30" s="46">
        <v>41211.45624998864</v>
      </c>
      <c r="F30" s="46">
        <v>41211.45833333349</v>
      </c>
      <c r="G30" s="76">
        <f t="shared" si="0"/>
        <v>0.0020833448506891727</v>
      </c>
      <c r="H30" s="78">
        <f t="shared" si="1"/>
        <v>0.0020833448506891727</v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0.3215278126299381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463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9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827909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729.3033999238966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1093.955099885845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3.2*916*0.5</f>
        <v>1465.6000000000001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182.32584998097414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18">
      <selection activeCell="B3" sqref="B3"/>
    </sheetView>
  </sheetViews>
  <sheetFormatPr defaultColWidth="12" defaultRowHeight="11.25"/>
  <cols>
    <col min="1" max="1" width="12.66015625" style="1" customWidth="1"/>
    <col min="2" max="2" width="15.83203125" style="1" customWidth="1"/>
    <col min="3" max="3" width="6.16015625" style="1" customWidth="1"/>
    <col min="4" max="4" width="3.83203125" style="1" customWidth="1"/>
    <col min="5" max="6" width="34" style="1" customWidth="1"/>
    <col min="7" max="7" width="26" style="1" customWidth="1"/>
    <col min="8" max="8" width="38" style="1" customWidth="1"/>
    <col min="9" max="9" width="15.16015625" style="1" customWidth="1"/>
    <col min="10" max="10" width="7.33203125" style="1" customWidth="1"/>
    <col min="11" max="11" width="12" style="1" customWidth="1"/>
    <col min="12" max="12" width="12.83203125" style="1" bestFit="1" customWidth="1"/>
    <col min="13" max="13" width="16.33203125" style="1" bestFit="1" customWidth="1"/>
    <col min="14" max="14" width="12" style="1" customWidth="1"/>
    <col min="15" max="15" width="16.33203125" style="1" bestFit="1" customWidth="1"/>
    <col min="16" max="16384" width="12" style="1" customWidth="1"/>
  </cols>
  <sheetData>
    <row r="1" spans="5:10" ht="32.25" customHeight="1">
      <c r="E1" s="9"/>
      <c r="F1" s="9"/>
      <c r="J1" s="10"/>
    </row>
    <row r="2" spans="2:10" s="3" customFormat="1" ht="20.25">
      <c r="B2" s="11" t="str">
        <f>RESUMEN!B2</f>
        <v>ANEXO al Memorándum D.T.E.E. Nº  583  /2013</v>
      </c>
      <c r="C2" s="12"/>
      <c r="D2" s="12"/>
      <c r="E2" s="13"/>
      <c r="F2" s="13"/>
      <c r="G2" s="14"/>
      <c r="H2" s="14"/>
      <c r="I2" s="14"/>
      <c r="J2" s="14"/>
    </row>
    <row r="3" spans="3:8" s="3" customFormat="1" ht="17.25" customHeight="1">
      <c r="C3" s="15"/>
      <c r="D3" s="15"/>
      <c r="E3" s="13"/>
      <c r="F3" s="13"/>
      <c r="G3" s="14"/>
      <c r="H3" s="14"/>
    </row>
    <row r="4" spans="1:6" s="18" customFormat="1" ht="11.25">
      <c r="A4" s="4" t="s">
        <v>1</v>
      </c>
      <c r="B4" s="4"/>
      <c r="C4" s="16"/>
      <c r="D4" s="16"/>
      <c r="E4" s="17"/>
      <c r="F4" s="17"/>
    </row>
    <row r="5" spans="1:6" s="18" customFormat="1" ht="11.25">
      <c r="A5" s="4" t="s">
        <v>2</v>
      </c>
      <c r="B5" s="4"/>
      <c r="C5" s="19"/>
      <c r="D5" s="19"/>
      <c r="E5" s="17"/>
      <c r="F5" s="17"/>
    </row>
    <row r="6" spans="5:6" ht="12" thickBot="1">
      <c r="E6" s="9"/>
      <c r="F6" s="9"/>
    </row>
    <row r="7" spans="2:10" ht="12" thickTop="1">
      <c r="B7" s="20"/>
      <c r="C7" s="21"/>
      <c r="D7" s="21"/>
      <c r="E7" s="22"/>
      <c r="F7" s="22"/>
      <c r="G7" s="21"/>
      <c r="H7" s="23"/>
      <c r="I7" s="21"/>
      <c r="J7" s="24"/>
    </row>
    <row r="8" spans="2:10" ht="15">
      <c r="B8" s="25"/>
      <c r="D8" s="7" t="s">
        <v>3</v>
      </c>
      <c r="E8" s="26"/>
      <c r="F8" s="26"/>
      <c r="G8" s="27"/>
      <c r="H8" s="27"/>
      <c r="I8" s="27"/>
      <c r="J8" s="28"/>
    </row>
    <row r="9" spans="2:10" ht="15">
      <c r="B9" s="25"/>
      <c r="D9" s="29" t="s">
        <v>31</v>
      </c>
      <c r="E9" s="26"/>
      <c r="F9" s="29" t="s">
        <v>40</v>
      </c>
      <c r="G9" s="29"/>
      <c r="H9" s="27"/>
      <c r="I9" s="27"/>
      <c r="J9" s="28"/>
    </row>
    <row r="10" spans="2:10" ht="15">
      <c r="B10" s="25"/>
      <c r="D10" s="7" t="s">
        <v>26</v>
      </c>
      <c r="E10" s="26"/>
      <c r="F10" s="27" t="str">
        <f>RESUMEN!D12</f>
        <v>REFSA</v>
      </c>
      <c r="G10" s="27"/>
      <c r="H10" s="27"/>
      <c r="I10" s="27"/>
      <c r="J10" s="28"/>
    </row>
    <row r="11" spans="2:10" ht="12.75">
      <c r="B11" s="25"/>
      <c r="D11" s="8" t="s">
        <v>25</v>
      </c>
      <c r="E11" s="26"/>
      <c r="F11" s="26" t="str">
        <f>RESUMEN!D13</f>
        <v>Mayo - Octubre de 2012</v>
      </c>
      <c r="G11" s="27"/>
      <c r="H11" s="27"/>
      <c r="I11" s="27"/>
      <c r="J11" s="28"/>
    </row>
    <row r="12" spans="2:10" ht="11.25">
      <c r="B12" s="25"/>
      <c r="C12" s="27"/>
      <c r="D12" s="27"/>
      <c r="E12" s="26"/>
      <c r="F12" s="26"/>
      <c r="G12" s="27"/>
      <c r="H12" s="30"/>
      <c r="I12" s="27"/>
      <c r="J12" s="28"/>
    </row>
    <row r="13" spans="2:10" ht="11.25">
      <c r="B13" s="25"/>
      <c r="C13" s="31"/>
      <c r="D13" s="31"/>
      <c r="E13" s="26"/>
      <c r="F13" s="26"/>
      <c r="G13" s="27"/>
      <c r="H13" s="30"/>
      <c r="I13" s="27"/>
      <c r="J13" s="28"/>
    </row>
    <row r="14" spans="2:10" ht="12">
      <c r="B14" s="25"/>
      <c r="C14" s="32"/>
      <c r="D14" s="32"/>
      <c r="E14" s="33" t="str">
        <f>RESUMEN!C14</f>
        <v>Expte. ENRE N° 38095/13</v>
      </c>
      <c r="F14" s="32" t="s">
        <v>4</v>
      </c>
      <c r="G14" s="34" t="s">
        <v>5</v>
      </c>
      <c r="H14" s="35" t="s">
        <v>6</v>
      </c>
      <c r="I14" s="27"/>
      <c r="J14" s="28"/>
    </row>
    <row r="15" spans="2:10" ht="12">
      <c r="B15" s="25"/>
      <c r="C15" s="36"/>
      <c r="D15" s="36"/>
      <c r="E15" s="37"/>
      <c r="F15" s="38" t="s">
        <v>7</v>
      </c>
      <c r="G15" s="34" t="s">
        <v>33</v>
      </c>
      <c r="H15" s="39" t="str">
        <f>IF(G14="MT","4 interrupciones/semestre",IF(G14="AT","3 interrupciones/semestre"," "))</f>
        <v>4 interrupciones/semestre</v>
      </c>
      <c r="I15" s="27"/>
      <c r="J15" s="28"/>
    </row>
    <row r="16" spans="2:10" ht="12">
      <c r="B16" s="25"/>
      <c r="C16" s="36"/>
      <c r="D16" s="36"/>
      <c r="E16" s="37"/>
      <c r="F16" s="37"/>
      <c r="G16" s="39"/>
      <c r="H16" s="39" t="str">
        <f>IF(G14="MT","3 horas/interrupción",IF(G14="AT","2 horas/interrupción"," "))</f>
        <v>3 horas/interrupción</v>
      </c>
      <c r="I16" s="27"/>
      <c r="J16" s="28"/>
    </row>
    <row r="17" spans="2:10" ht="12">
      <c r="B17" s="25"/>
      <c r="C17" s="39"/>
      <c r="D17" s="39"/>
      <c r="E17" s="37"/>
      <c r="F17" s="37"/>
      <c r="G17" s="39"/>
      <c r="H17" s="40"/>
      <c r="I17" s="27"/>
      <c r="J17" s="28"/>
    </row>
    <row r="18" spans="2:10" ht="11.25">
      <c r="B18" s="25"/>
      <c r="C18" s="41"/>
      <c r="D18" s="41"/>
      <c r="E18" s="94" t="s">
        <v>8</v>
      </c>
      <c r="F18" s="95"/>
      <c r="G18" s="95"/>
      <c r="H18" s="96"/>
      <c r="I18" s="27"/>
      <c r="J18" s="28"/>
    </row>
    <row r="19" spans="2:10" ht="11.25">
      <c r="B19" s="25"/>
      <c r="C19" s="42"/>
      <c r="D19" s="42"/>
      <c r="E19" s="42"/>
      <c r="F19" s="42"/>
      <c r="G19" s="42"/>
      <c r="H19" s="42"/>
      <c r="I19" s="27"/>
      <c r="J19" s="28"/>
    </row>
    <row r="20" spans="2:10" ht="11.25">
      <c r="B20" s="25"/>
      <c r="C20" s="43"/>
      <c r="D20" s="43"/>
      <c r="E20" s="44" t="s">
        <v>9</v>
      </c>
      <c r="F20" s="44" t="s">
        <v>10</v>
      </c>
      <c r="G20" s="45" t="s">
        <v>11</v>
      </c>
      <c r="H20" s="45" t="s">
        <v>12</v>
      </c>
      <c r="I20" s="27"/>
      <c r="J20" s="28"/>
    </row>
    <row r="21" spans="2:10" ht="11.25">
      <c r="B21" s="25"/>
      <c r="C21" s="27"/>
      <c r="D21" s="27"/>
      <c r="E21" s="46"/>
      <c r="F21" s="46"/>
      <c r="G21" s="75"/>
      <c r="H21" s="77"/>
      <c r="I21" s="47"/>
      <c r="J21" s="28"/>
    </row>
    <row r="22" spans="2:10" ht="11.25">
      <c r="B22" s="25"/>
      <c r="C22" s="27"/>
      <c r="D22" s="27"/>
      <c r="E22" s="46">
        <v>41089.32569444459</v>
      </c>
      <c r="F22" s="46">
        <v>41089.327083333395</v>
      </c>
      <c r="G22" s="76">
        <f aca="true" t="shared" si="0" ref="G22:G38">IF(E22="","",+F22-E22)</f>
        <v>0.00138888880610466</v>
      </c>
      <c r="H22" s="78" t="str">
        <f aca="true" t="shared" si="1" ref="H22:H38">IF(G22&lt;(0.0020833)," ",G22)</f>
        <v> </v>
      </c>
      <c r="I22" s="47"/>
      <c r="J22" s="28"/>
    </row>
    <row r="23" spans="2:10" ht="11.25">
      <c r="B23" s="25"/>
      <c r="C23" s="27"/>
      <c r="D23" s="27"/>
      <c r="E23" s="46">
        <v>41089.4680555556</v>
      </c>
      <c r="F23" s="46">
        <v>41089.47013886552</v>
      </c>
      <c r="G23" s="76">
        <f t="shared" si="0"/>
        <v>0.0020833099260926247</v>
      </c>
      <c r="H23" s="78">
        <f t="shared" si="1"/>
        <v>0.0020833099260926247</v>
      </c>
      <c r="I23" s="47"/>
      <c r="J23" s="28"/>
    </row>
    <row r="24" spans="2:10" ht="11.25">
      <c r="B24" s="25"/>
      <c r="C24" s="27"/>
      <c r="D24" s="27"/>
      <c r="E24" s="46">
        <v>41144.73958333349</v>
      </c>
      <c r="F24" s="46">
        <v>41144.74236108782</v>
      </c>
      <c r="G24" s="76">
        <f t="shared" si="0"/>
        <v>0.0027777543291449547</v>
      </c>
      <c r="H24" s="78">
        <f t="shared" si="1"/>
        <v>0.0027777543291449547</v>
      </c>
      <c r="I24" s="47"/>
      <c r="J24" s="28"/>
    </row>
    <row r="25" spans="2:15" ht="11.25">
      <c r="B25" s="25"/>
      <c r="C25" s="27"/>
      <c r="D25" s="27"/>
      <c r="E25" s="46">
        <v>41184.78125</v>
      </c>
      <c r="F25" s="46">
        <v>41184.873611111194</v>
      </c>
      <c r="G25" s="76">
        <f t="shared" si="0"/>
        <v>0.09236111119389534</v>
      </c>
      <c r="H25" s="78">
        <f t="shared" si="1"/>
        <v>0.09236111119389534</v>
      </c>
      <c r="I25" s="47"/>
      <c r="J25" s="28"/>
      <c r="M25" s="74"/>
      <c r="O25" s="74"/>
    </row>
    <row r="26" spans="2:10" ht="11.25">
      <c r="B26" s="25"/>
      <c r="C26" s="27"/>
      <c r="D26" s="27"/>
      <c r="E26" s="46">
        <v>41184.8902777778</v>
      </c>
      <c r="F26" s="46">
        <v>41184.89236108819</v>
      </c>
      <c r="G26" s="76">
        <f t="shared" si="0"/>
        <v>0.002083310391753912</v>
      </c>
      <c r="H26" s="78">
        <f t="shared" si="1"/>
        <v>0.002083310391753912</v>
      </c>
      <c r="I26" s="47"/>
      <c r="J26" s="28"/>
    </row>
    <row r="27" spans="2:10" ht="11.25">
      <c r="B27" s="25"/>
      <c r="C27" s="27"/>
      <c r="D27" s="27"/>
      <c r="E27" s="46">
        <v>41197.70416664332</v>
      </c>
      <c r="F27" s="46">
        <v>41197.71944442112</v>
      </c>
      <c r="G27" s="76">
        <f t="shared" si="0"/>
        <v>0.015277777798473835</v>
      </c>
      <c r="H27" s="78">
        <f t="shared" si="1"/>
        <v>0.015277777798473835</v>
      </c>
      <c r="I27" s="47"/>
      <c r="J27" s="28"/>
    </row>
    <row r="28" spans="2:10" s="27" customFormat="1" ht="11.25">
      <c r="B28" s="25"/>
      <c r="E28" s="46">
        <v>41197.72083331039</v>
      </c>
      <c r="F28" s="46">
        <v>41197.77083333349</v>
      </c>
      <c r="G28" s="76">
        <f t="shared" si="0"/>
        <v>0.05000002309679985</v>
      </c>
      <c r="H28" s="78">
        <f t="shared" si="1"/>
        <v>0.05000002309679985</v>
      </c>
      <c r="I28" s="49"/>
      <c r="J28" s="28"/>
    </row>
    <row r="29" spans="2:10" s="27" customFormat="1" ht="11.25">
      <c r="B29" s="25"/>
      <c r="E29" s="46">
        <v>41207.31875000009</v>
      </c>
      <c r="F29" s="46">
        <v>41207.428472222295</v>
      </c>
      <c r="G29" s="76">
        <f t="shared" si="0"/>
        <v>0.10972222220152617</v>
      </c>
      <c r="H29" s="78">
        <f t="shared" si="1"/>
        <v>0.10972222220152617</v>
      </c>
      <c r="I29" s="49"/>
      <c r="J29" s="28"/>
    </row>
    <row r="30" spans="2:10" s="27" customFormat="1" ht="11.25">
      <c r="B30" s="25"/>
      <c r="D30" s="50"/>
      <c r="E30" s="46"/>
      <c r="F30" s="46"/>
      <c r="G30" s="76">
        <f t="shared" si="0"/>
      </c>
      <c r="H30" s="78">
        <f t="shared" si="1"/>
      </c>
      <c r="I30" s="49"/>
      <c r="J30" s="28"/>
    </row>
    <row r="31" spans="2:12" s="27" customFormat="1" ht="11.25">
      <c r="B31" s="25"/>
      <c r="D31" s="50"/>
      <c r="E31" s="46"/>
      <c r="F31" s="46"/>
      <c r="G31" s="76">
        <f t="shared" si="0"/>
      </c>
      <c r="H31" s="78">
        <f t="shared" si="1"/>
      </c>
      <c r="I31" s="49"/>
      <c r="J31" s="28"/>
      <c r="L31" s="48"/>
    </row>
    <row r="32" spans="2:13" s="27" customFormat="1" ht="11.25">
      <c r="B32" s="25"/>
      <c r="E32" s="46"/>
      <c r="F32" s="46"/>
      <c r="G32" s="76">
        <f t="shared" si="0"/>
      </c>
      <c r="H32" s="78">
        <f t="shared" si="1"/>
      </c>
      <c r="I32" s="49"/>
      <c r="J32" s="28"/>
      <c r="K32" s="51"/>
      <c r="M32" s="49"/>
    </row>
    <row r="33" spans="2:10" s="27" customFormat="1" ht="11.25">
      <c r="B33" s="25"/>
      <c r="E33" s="46"/>
      <c r="F33" s="46"/>
      <c r="G33" s="76">
        <f t="shared" si="0"/>
      </c>
      <c r="H33" s="78">
        <f t="shared" si="1"/>
      </c>
      <c r="I33" s="49"/>
      <c r="J33" s="28"/>
    </row>
    <row r="34" spans="2:10" s="27" customFormat="1" ht="11.25">
      <c r="B34" s="25"/>
      <c r="E34" s="46"/>
      <c r="F34" s="46"/>
      <c r="G34" s="76">
        <f t="shared" si="0"/>
      </c>
      <c r="H34" s="78">
        <f t="shared" si="1"/>
      </c>
      <c r="I34" s="49"/>
      <c r="J34" s="28"/>
    </row>
    <row r="35" spans="2:10" s="27" customFormat="1" ht="11.25">
      <c r="B35" s="25"/>
      <c r="D35" s="50"/>
      <c r="E35" s="46"/>
      <c r="F35" s="46"/>
      <c r="G35" s="76">
        <f t="shared" si="0"/>
      </c>
      <c r="H35" s="78">
        <f t="shared" si="1"/>
      </c>
      <c r="I35" s="49"/>
      <c r="J35" s="28"/>
    </row>
    <row r="36" spans="2:10" s="27" customFormat="1" ht="11.25">
      <c r="B36" s="25"/>
      <c r="D36" s="50"/>
      <c r="E36" s="46"/>
      <c r="F36" s="46"/>
      <c r="G36" s="76">
        <f t="shared" si="0"/>
      </c>
      <c r="H36" s="78">
        <f t="shared" si="1"/>
      </c>
      <c r="I36" s="49"/>
      <c r="J36" s="28"/>
    </row>
    <row r="37" spans="2:10" s="27" customFormat="1" ht="11.25">
      <c r="B37" s="25"/>
      <c r="E37" s="46"/>
      <c r="F37" s="46"/>
      <c r="G37" s="76">
        <f t="shared" si="0"/>
      </c>
      <c r="H37" s="78">
        <f t="shared" si="1"/>
      </c>
      <c r="I37" s="49"/>
      <c r="J37" s="28"/>
    </row>
    <row r="38" spans="2:10" s="27" customFormat="1" ht="11.25">
      <c r="B38" s="25"/>
      <c r="E38" s="46"/>
      <c r="F38" s="46"/>
      <c r="G38" s="76">
        <f t="shared" si="0"/>
      </c>
      <c r="H38" s="78">
        <f t="shared" si="1"/>
      </c>
      <c r="I38" s="49"/>
      <c r="J38" s="28"/>
    </row>
    <row r="39" spans="2:10" s="27" customFormat="1" ht="11.25">
      <c r="B39" s="25"/>
      <c r="E39" s="46"/>
      <c r="F39" s="46"/>
      <c r="G39" s="76"/>
      <c r="H39" s="78"/>
      <c r="J39" s="28"/>
    </row>
    <row r="40" spans="2:10" s="27" customFormat="1" ht="11.25">
      <c r="B40" s="25"/>
      <c r="G40" s="52"/>
      <c r="H40" s="79">
        <f>SUM(H22:H39)</f>
        <v>0.2743055089376867</v>
      </c>
      <c r="I40" s="27" t="s">
        <v>13</v>
      </c>
      <c r="J40" s="28"/>
    </row>
    <row r="41" spans="2:10" ht="11.25">
      <c r="B41" s="25"/>
      <c r="C41" s="27"/>
      <c r="D41" s="27"/>
      <c r="E41" s="27"/>
      <c r="F41" s="27"/>
      <c r="G41" s="27"/>
      <c r="H41" s="53">
        <f>+HOUR(H40)*60+MINUTE(H40)</f>
        <v>395</v>
      </c>
      <c r="I41" s="27" t="s">
        <v>14</v>
      </c>
      <c r="J41" s="28"/>
    </row>
    <row r="42" spans="2:10" ht="11.25">
      <c r="B42" s="25"/>
      <c r="C42" s="27"/>
      <c r="D42" s="27"/>
      <c r="E42" s="27"/>
      <c r="F42" s="27"/>
      <c r="G42" s="27"/>
      <c r="H42" s="53">
        <f>COUNT(H22:H39)</f>
        <v>7</v>
      </c>
      <c r="I42" s="27" t="s">
        <v>15</v>
      </c>
      <c r="J42" s="28"/>
    </row>
    <row r="43" spans="2:10" ht="11.25">
      <c r="B43" s="25"/>
      <c r="C43" s="27"/>
      <c r="D43" s="27"/>
      <c r="E43" t="s">
        <v>27</v>
      </c>
      <c r="F43"/>
      <c r="G43" s="27"/>
      <c r="H43" s="54">
        <v>8237040.000000001</v>
      </c>
      <c r="I43" s="27" t="s">
        <v>16</v>
      </c>
      <c r="J43" s="28"/>
    </row>
    <row r="44" spans="2:10" ht="11.25">
      <c r="B44" s="25"/>
      <c r="C44" s="27"/>
      <c r="D44" s="27"/>
      <c r="E44" s="55" t="s">
        <v>17</v>
      </c>
      <c r="F44" s="55"/>
      <c r="G44" s="27"/>
      <c r="H44" s="56">
        <f>$H$43/525600*$H$41</f>
        <v>6190.317351598173</v>
      </c>
      <c r="I44" s="27" t="s">
        <v>16</v>
      </c>
      <c r="J44" s="28"/>
    </row>
    <row r="45" spans="2:10" ht="11.25">
      <c r="B45" s="25"/>
      <c r="C45" s="27"/>
      <c r="D45" s="27"/>
      <c r="E45" s="57" t="s">
        <v>18</v>
      </c>
      <c r="F45" s="57"/>
      <c r="G45" s="27"/>
      <c r="H45" s="58">
        <v>1.5</v>
      </c>
      <c r="I45" s="27" t="s">
        <v>19</v>
      </c>
      <c r="J45" s="28"/>
    </row>
    <row r="46" spans="2:10" ht="11.25">
      <c r="B46" s="25"/>
      <c r="C46" s="27"/>
      <c r="D46" s="27"/>
      <c r="E46" s="59" t="s">
        <v>20</v>
      </c>
      <c r="F46" s="59"/>
      <c r="G46" s="27"/>
      <c r="H46" s="60">
        <f>+$H$44*$H$45</f>
        <v>9285.47602739726</v>
      </c>
      <c r="I46" s="27"/>
      <c r="J46" s="28"/>
    </row>
    <row r="47" spans="2:10" ht="12" thickBot="1">
      <c r="B47" s="25"/>
      <c r="C47" s="27"/>
      <c r="D47" s="27"/>
      <c r="E47" s="61" t="s">
        <v>21</v>
      </c>
      <c r="F47" s="59"/>
      <c r="G47" s="27"/>
      <c r="H47" s="60">
        <f>3.2*10295*0.5</f>
        <v>16472</v>
      </c>
      <c r="I47" s="27"/>
      <c r="J47" s="28"/>
    </row>
    <row r="48" spans="2:10" ht="13.5" thickBot="1">
      <c r="B48" s="25"/>
      <c r="C48" s="27"/>
      <c r="D48" s="27"/>
      <c r="E48" s="62" t="s">
        <v>22</v>
      </c>
      <c r="F48" s="62"/>
      <c r="G48" s="27"/>
      <c r="H48" s="63">
        <f>IF($H$46&gt;=$H$47,$H$47/6,$H$46/6)</f>
        <v>1547.5793378995434</v>
      </c>
      <c r="I48" s="27"/>
      <c r="J48" s="28"/>
    </row>
    <row r="49" spans="2:10" ht="11.25">
      <c r="B49" s="25"/>
      <c r="C49" s="27"/>
      <c r="D49" s="27"/>
      <c r="E49" s="57"/>
      <c r="F49" s="57"/>
      <c r="G49" s="27"/>
      <c r="H49" s="27"/>
      <c r="I49" s="27"/>
      <c r="J49" s="28"/>
    </row>
    <row r="50" spans="2:10" ht="11.25">
      <c r="B50" s="25"/>
      <c r="C50" s="51" t="s">
        <v>23</v>
      </c>
      <c r="D50" s="27"/>
      <c r="E50" s="27"/>
      <c r="F50" s="27"/>
      <c r="G50" s="27"/>
      <c r="H50" s="27"/>
      <c r="I50" s="27"/>
      <c r="J50" s="28"/>
    </row>
    <row r="51" spans="2:10" ht="12" thickBot="1">
      <c r="B51" s="64"/>
      <c r="C51" s="65"/>
      <c r="D51" s="65"/>
      <c r="E51" s="65"/>
      <c r="F51" s="65"/>
      <c r="G51" s="65"/>
      <c r="H51" s="65"/>
      <c r="I51" s="65"/>
      <c r="J51" s="66"/>
    </row>
    <row r="52" ht="12" thickTop="1"/>
  </sheetData>
  <sheetProtection/>
  <mergeCells count="1">
    <mergeCell ref="E18:H18"/>
  </mergeCells>
  <printOptions horizontalCentered="1"/>
  <pageMargins left="0.1968503937007874" right="0.3937007874015748" top="0.5905511811023623" bottom="0.5905511811023623" header="0.5118110236220472" footer="0.3937007874015748"/>
  <pageSetup fitToHeight="1" fitToWidth="1" horizontalDpi="300" verticalDpi="300" orientation="landscape" paperSize="9" scale="89" r:id="rId2"/>
  <headerFooter alignWithMargins="0">
    <oddFooter>&amp;L&amp;"Times New Roman,Normal"&amp;6&amp;F - &amp;A&amp;R&amp;6&amp;P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pleoni</dc:creator>
  <cp:keywords/>
  <dc:description/>
  <cp:lastModifiedBy>goyola</cp:lastModifiedBy>
  <cp:lastPrinted>2013-07-02T16:00:28Z</cp:lastPrinted>
  <dcterms:created xsi:type="dcterms:W3CDTF">2001-07-23T14:30:52Z</dcterms:created>
  <dcterms:modified xsi:type="dcterms:W3CDTF">2013-10-08T18:19:21Z</dcterms:modified>
  <cp:category/>
  <cp:version/>
  <cp:contentType/>
  <cp:contentStatus/>
</cp:coreProperties>
</file>