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0"/>
  </bookViews>
  <sheets>
    <sheet name="TOT-0310" sheetId="1" r:id="rId1"/>
    <sheet name="SA-03 (1)" sheetId="2" r:id="rId2"/>
    <sheet name="SA-03 (2)" sheetId="3" r:id="rId3"/>
  </sheets>
  <definedNames>
    <definedName name="DD">[0]!DD</definedName>
    <definedName name="DDD">[0]!DDD</definedName>
    <definedName name="DISTROCUYO">[0]!DISTROCUYO</definedName>
    <definedName name="FER">[0]!FER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comments2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3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sharedStrings.xml><?xml version="1.0" encoding="utf-8"?>
<sst xmlns="http://schemas.openxmlformats.org/spreadsheetml/2006/main" count="252" uniqueCount="109">
  <si>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</si>
  <si>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</si>
  <si>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</si>
  <si>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</si>
  <si>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</si>
  <si>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</si>
  <si>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</si>
  <si>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</si>
  <si>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</si>
  <si>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</si>
  <si>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</si>
  <si>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N°</t>
  </si>
  <si>
    <t>U
[kV]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</si>
  <si>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</si>
  <si>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</si>
  <si>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</si>
  <si>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</si>
  <si>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RESTANTE
FORZADA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</si>
  <si>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</si>
  <si>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</si>
  <si>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ESTACIÓN
TRANSFORMADORA</t>
  </si>
  <si>
    <t>EQUIPO</t>
  </si>
  <si>
    <t>Mtos.
Indisp.</t>
  </si>
  <si>
    <t>AUT.</t>
  </si>
  <si>
    <t>PENALIZAC. FORZADA
Por Salida       hs. Restantes</t>
  </si>
  <si>
    <t>Hs.
Indisp.</t>
  </si>
  <si>
    <t>K</t>
  </si>
  <si>
    <t>TRANSENER S.A.</t>
  </si>
  <si>
    <t>SISTEMA DE TRANSPORTE DE ENERGÍA ELÉCTRICA EN ALTA TENSIÓN</t>
  </si>
  <si>
    <t>Transportista Independiente YACYLEC S.A.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</si>
  <si>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</si>
  <si>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</si>
  <si>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</si>
  <si>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</si>
  <si>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</si>
  <si>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PENALIZAC.
PROGRAM.</t>
  </si>
  <si>
    <t>Informó
enTérm.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</si>
  <si>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</si>
  <si>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</si>
  <si>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</si>
  <si>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</si>
  <si>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</si>
  <si>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IV LINEA</t>
  </si>
  <si>
    <t>SI</t>
  </si>
  <si>
    <t xml:space="preserve"> 2.2.- SALIDAS</t>
  </si>
  <si>
    <t>INDISP</t>
  </si>
  <si>
    <t>ID EQUIPO</t>
  </si>
  <si>
    <t>Desde el 01 al 31 de marzo de 2010</t>
  </si>
  <si>
    <t>P</t>
  </si>
  <si>
    <t>F</t>
  </si>
  <si>
    <t>EL BRACHO</t>
  </si>
  <si>
    <t>ROSARIO OESTE</t>
  </si>
  <si>
    <t>EZEIZA</t>
  </si>
  <si>
    <t>ALICURA</t>
  </si>
  <si>
    <t>SALIDA TRAFO MAQ. 4</t>
  </si>
  <si>
    <t>SALIDA LINEA A INDEPENDENCIA 2</t>
  </si>
  <si>
    <t>B. BLANCA</t>
  </si>
  <si>
    <t>SALIDA ACOPLAMIENTO A-C</t>
  </si>
  <si>
    <t>SALIDA LINEA A RÍO HONDO</t>
  </si>
  <si>
    <t>MALVINAS ARGENTINAS</t>
  </si>
  <si>
    <t>SALIDA LINEA PILAR</t>
  </si>
  <si>
    <t>SALIDA A MAQ. GENELBA 2</t>
  </si>
  <si>
    <t>SALIDA LÍNEA A C.T. TUCUMÁN maq 3</t>
  </si>
  <si>
    <t>SALIDA A MAQ. GENELBA 1</t>
  </si>
  <si>
    <t>SALIDA A MAQ. GENELBA 3</t>
  </si>
  <si>
    <t>ALMAFUERTE</t>
  </si>
  <si>
    <t>SALIDA LINEA PILAR 1</t>
  </si>
  <si>
    <t>SALIDA LINEA LOS LEALES</t>
  </si>
  <si>
    <t>RAMALLO</t>
  </si>
  <si>
    <t>SALIDA LINEA AES PARANA</t>
  </si>
  <si>
    <t>SALIDA LINEA C. N. EMBALSE</t>
  </si>
  <si>
    <t>SALIDA LINEA A GODOY</t>
  </si>
  <si>
    <t>CHOCON OESTE</t>
  </si>
  <si>
    <t>SALIDA LINEA A AGUA DEL CAJON</t>
  </si>
  <si>
    <t>SALIDA LINEA R. DEL BUSTO</t>
  </si>
  <si>
    <t>GRAN MENDOZA</t>
  </si>
  <si>
    <t>SALIDA LINEA LOS REYUNOS</t>
  </si>
  <si>
    <t>SALIDA LINEA NORTE 1</t>
  </si>
  <si>
    <t>RESISTENCIA</t>
  </si>
  <si>
    <t>SALIDA LINEA A BARRANQUERAS 2</t>
  </si>
  <si>
    <t>SALIDA LINEA CASILDA 1</t>
  </si>
  <si>
    <t>SALIDA LINEA C.GOMEZ</t>
  </si>
  <si>
    <t>ATUCHA</t>
  </si>
  <si>
    <t>SALIDA LINEA A E.T. ZARATE</t>
  </si>
  <si>
    <t>P - PROGRAMADA ;   F - FORZADA</t>
  </si>
  <si>
    <t>Valores remuneratorios según - Res ENRE N° 328/08 - Res ENRE N° 327/08 - Res ENRE N° 72/09 modificada por Res. ENRE 196/09</t>
  </si>
  <si>
    <t>SALIDA SAN NICOLAS</t>
  </si>
  <si>
    <t>RIO CORONDA</t>
  </si>
  <si>
    <t>SALIDA TG2 SM</t>
  </si>
  <si>
    <t>SALIDA TV1 SM</t>
  </si>
  <si>
    <t>SALIDA TG1 SM</t>
  </si>
  <si>
    <t>MANUEL BELGRANO</t>
  </si>
  <si>
    <t>SALIDA TRAFO TG1</t>
  </si>
  <si>
    <t xml:space="preserve">MANUEL BELGRANO </t>
  </si>
  <si>
    <t>SALIDA TRAFO TV1</t>
  </si>
  <si>
    <t>SALIDA TRAFO TG2</t>
  </si>
  <si>
    <t>LA RIOJA SUR</t>
  </si>
  <si>
    <t>SALIDA LA RIOJA</t>
  </si>
  <si>
    <t>TOTAL DE PENALIZACIONES</t>
  </si>
  <si>
    <t>Indisp. Transformador N° 4 E.T. El Chocón</t>
  </si>
  <si>
    <t>(*)</t>
  </si>
  <si>
    <t>(*): Según Nota S.E. N° 2492</t>
  </si>
  <si>
    <t>Valores remuneratorios "Acuerdo Instrumental del Acta Acuerdo  UNIREN  -  TRANSENER S.A."</t>
  </si>
  <si>
    <t>1.1.1.</t>
  </si>
  <si>
    <t>Condición Climática Extrema</t>
  </si>
  <si>
    <t>Res. ENRE 346/11</t>
  </si>
  <si>
    <t>Recurso</t>
  </si>
  <si>
    <t>Diferencia</t>
  </si>
  <si>
    <t>ANEXO IV al Memorandum  D.T.E.E. N°       182    / 15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</si>
</sst>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[$-2C0A]hh:mm:ss\ \a\.m\./\p\.m\."/>
    <numFmt numFmtId="227" formatCode="\U&quot;$&quot;\ #,##0.00;&quot;$&quot;\ \-#,##0.00"/>
  </numFmts>
  <fonts count="8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56"/>
      <name val="MS Sans Serif"/>
      <family val="2"/>
    </font>
    <font>
      <sz val="11"/>
      <color indexed="9"/>
      <name val="MS Sans Serif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0"/>
    </font>
    <font>
      <b/>
      <sz val="16"/>
      <name val="Times New Roman"/>
      <family val="1"/>
    </font>
    <font>
      <sz val="16"/>
      <name val="MS Sans Serif"/>
      <family val="0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b/>
      <sz val="10"/>
      <color indexed="50"/>
      <name val="Times New Roman"/>
      <family val="0"/>
    </font>
    <font>
      <b/>
      <i/>
      <sz val="14"/>
      <name val="Times New Roman"/>
      <family val="1"/>
    </font>
    <font>
      <b/>
      <sz val="10"/>
      <color indexed="56"/>
      <name val="Times New Roman"/>
      <family val="1"/>
    </font>
    <font>
      <sz val="11"/>
      <color indexed="18"/>
      <name val="Times New Roman"/>
      <family val="1"/>
    </font>
    <font>
      <i/>
      <sz val="12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8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1" fillId="21" borderId="6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77" fillId="0" borderId="8" applyNumberFormat="0" applyFill="0" applyAlignment="0" applyProtection="0"/>
    <xf numFmtId="0" fontId="86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Fill="1" applyBorder="1" applyAlignment="1">
      <alignment/>
    </xf>
    <xf numFmtId="168" fontId="7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3" fillId="0" borderId="0" xfId="0" applyFont="1" applyFill="1" applyBorder="1" applyAlignment="1" applyProtection="1">
      <alignment horizontal="centerContinuous"/>
      <protection/>
    </xf>
    <xf numFmtId="0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14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0" xfId="0" applyFont="1" applyAlignment="1">
      <alignment/>
    </xf>
    <xf numFmtId="0" fontId="23" fillId="0" borderId="1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2" fillId="0" borderId="0" xfId="0" applyNumberFormat="1" applyFont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4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0" xfId="0" applyNumberFormat="1" applyFont="1" applyBorder="1" applyAlignment="1">
      <alignment horizontal="right"/>
    </xf>
    <xf numFmtId="7" fontId="24" fillId="0" borderId="0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7" fontId="21" fillId="0" borderId="0" xfId="0" applyNumberFormat="1" applyFont="1" applyBorder="1" applyAlignment="1">
      <alignment/>
    </xf>
    <xf numFmtId="168" fontId="21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7" fontId="12" fillId="0" borderId="19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0" fontId="17" fillId="0" borderId="0" xfId="0" applyFont="1" applyAlignment="1">
      <alignment horizontal="centerContinuous"/>
    </xf>
    <xf numFmtId="7" fontId="24" fillId="0" borderId="0" xfId="0" applyNumberFormat="1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2" fillId="0" borderId="0" xfId="0" applyFont="1" applyBorder="1" applyAlignment="1" applyProtection="1">
      <alignment horizontal="left"/>
      <protection/>
    </xf>
    <xf numFmtId="0" fontId="33" fillId="33" borderId="19" xfId="0" applyFont="1" applyFill="1" applyBorder="1" applyAlignment="1" applyProtection="1">
      <alignment horizontal="center" vertical="center"/>
      <protection/>
    </xf>
    <xf numFmtId="168" fontId="34" fillId="33" borderId="11" xfId="0" applyNumberFormat="1" applyFont="1" applyFill="1" applyBorder="1" applyAlignment="1" applyProtection="1">
      <alignment horizontal="center"/>
      <protection/>
    </xf>
    <xf numFmtId="168" fontId="34" fillId="33" borderId="22" xfId="0" applyNumberFormat="1" applyFont="1" applyFill="1" applyBorder="1" applyAlignment="1" applyProtection="1">
      <alignment horizontal="center"/>
      <protection/>
    </xf>
    <xf numFmtId="0" fontId="26" fillId="0" borderId="19" xfId="0" applyFont="1" applyBorder="1" applyAlignment="1">
      <alignment horizontal="center" vertical="center" wrapText="1"/>
    </xf>
    <xf numFmtId="0" fontId="36" fillId="34" borderId="19" xfId="0" applyFont="1" applyFill="1" applyBorder="1" applyAlignment="1">
      <alignment horizontal="center" vertical="center" wrapText="1"/>
    </xf>
    <xf numFmtId="0" fontId="36" fillId="35" borderId="19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right" vertical="top"/>
    </xf>
    <xf numFmtId="22" fontId="7" fillId="0" borderId="11" xfId="0" applyNumberFormat="1" applyFont="1" applyBorder="1" applyAlignment="1" applyProtection="1">
      <alignment horizontal="center"/>
      <protection locked="0"/>
    </xf>
    <xf numFmtId="168" fontId="7" fillId="0" borderId="22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22" fontId="7" fillId="0" borderId="11" xfId="0" applyNumberFormat="1" applyFont="1" applyFill="1" applyBorder="1" applyAlignment="1" applyProtection="1">
      <alignment horizontal="center"/>
      <protection locked="0"/>
    </xf>
    <xf numFmtId="168" fontId="38" fillId="34" borderId="22" xfId="0" applyNumberFormat="1" applyFont="1" applyFill="1" applyBorder="1" applyAlignment="1" applyProtection="1" quotePrefix="1">
      <alignment horizontal="center"/>
      <protection locked="0"/>
    </xf>
    <xf numFmtId="0" fontId="24" fillId="0" borderId="0" xfId="0" applyFont="1" applyBorder="1" applyAlignment="1">
      <alignment horizontal="center"/>
    </xf>
    <xf numFmtId="181" fontId="24" fillId="0" borderId="0" xfId="0" applyNumberFormat="1" applyFont="1" applyBorder="1" applyAlignment="1">
      <alignment horizontal="right"/>
    </xf>
    <xf numFmtId="182" fontId="24" fillId="0" borderId="0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right"/>
    </xf>
    <xf numFmtId="181" fontId="24" fillId="0" borderId="0" xfId="0" applyNumberFormat="1" applyFont="1" applyBorder="1" applyAlignment="1">
      <alignment horizontal="left"/>
    </xf>
    <xf numFmtId="182" fontId="22" fillId="0" borderId="0" xfId="0" applyNumberFormat="1" applyFont="1" applyBorder="1" applyAlignment="1">
      <alignment/>
    </xf>
    <xf numFmtId="0" fontId="47" fillId="0" borderId="0" xfId="0" applyNumberFormat="1" applyFont="1" applyBorder="1" applyAlignment="1">
      <alignment horizontal="left"/>
    </xf>
    <xf numFmtId="0" fontId="4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26" fillId="0" borderId="20" xfId="0" applyFont="1" applyBorder="1" applyAlignment="1" applyProtection="1">
      <alignment horizontal="center" vertical="center"/>
      <protection/>
    </xf>
    <xf numFmtId="0" fontId="48" fillId="36" borderId="20" xfId="0" applyFont="1" applyFill="1" applyBorder="1" applyAlignment="1" applyProtection="1">
      <alignment horizontal="centerContinuous" vertical="center" wrapText="1"/>
      <protection/>
    </xf>
    <xf numFmtId="168" fontId="49" fillId="36" borderId="23" xfId="0" applyNumberFormat="1" applyFont="1" applyFill="1" applyBorder="1" applyAlignment="1" applyProtection="1" quotePrefix="1">
      <alignment horizontal="center"/>
      <protection/>
    </xf>
    <xf numFmtId="0" fontId="0" fillId="0" borderId="16" xfId="0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34" fillId="33" borderId="11" xfId="0" applyFont="1" applyFill="1" applyBorder="1" applyAlignment="1" applyProtection="1">
      <alignment horizontal="center"/>
      <protection/>
    </xf>
    <xf numFmtId="168" fontId="7" fillId="0" borderId="24" xfId="0" applyNumberFormat="1" applyFont="1" applyBorder="1" applyAlignment="1" applyProtection="1">
      <alignment horizontal="center"/>
      <protection locked="0"/>
    </xf>
    <xf numFmtId="168" fontId="7" fillId="0" borderId="11" xfId="0" applyNumberFormat="1" applyFont="1" applyBorder="1" applyAlignment="1" applyProtection="1">
      <alignment horizontal="center"/>
      <protection/>
    </xf>
    <xf numFmtId="164" fontId="9" fillId="0" borderId="22" xfId="0" applyNumberFormat="1" applyFont="1" applyBorder="1" applyAlignment="1" applyProtection="1">
      <alignment horizontal="center"/>
      <protection locked="0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3" fillId="0" borderId="0" xfId="0" applyFont="1" applyBorder="1" applyAlignment="1" applyProtection="1">
      <alignment horizontal="centerContinuous"/>
      <protection/>
    </xf>
    <xf numFmtId="0" fontId="23" fillId="0" borderId="10" xfId="0" applyFont="1" applyBorder="1" applyAlignment="1">
      <alignment horizontal="centerContinuous"/>
    </xf>
    <xf numFmtId="0" fontId="25" fillId="0" borderId="14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Border="1" applyAlignment="1" applyProtection="1">
      <alignment horizontal="centerContinuous"/>
      <protection/>
    </xf>
    <xf numFmtId="0" fontId="25" fillId="0" borderId="1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20" xfId="0" applyFont="1" applyBorder="1" applyAlignment="1" applyProtection="1">
      <alignment horizontal="left" vertical="center"/>
      <protection/>
    </xf>
    <xf numFmtId="174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74" fontId="0" fillId="0" borderId="2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>
      <alignment horizontal="center" vertical="center" wrapText="1"/>
    </xf>
    <xf numFmtId="0" fontId="26" fillId="0" borderId="27" xfId="0" applyFont="1" applyBorder="1" applyAlignment="1" applyProtection="1">
      <alignment horizontal="center" vertical="center" wrapText="1"/>
      <protection/>
    </xf>
    <xf numFmtId="0" fontId="35" fillId="37" borderId="19" xfId="0" applyFont="1" applyFill="1" applyBorder="1" applyAlignment="1">
      <alignment horizontal="center" vertical="center" wrapText="1"/>
    </xf>
    <xf numFmtId="0" fontId="48" fillId="36" borderId="27" xfId="0" applyFont="1" applyFill="1" applyBorder="1" applyAlignment="1">
      <alignment horizontal="centerContinuous" vertical="center"/>
    </xf>
    <xf numFmtId="0" fontId="11" fillId="0" borderId="11" xfId="0" applyFont="1" applyBorder="1" applyAlignment="1" applyProtection="1">
      <alignment horizontal="center"/>
      <protection/>
    </xf>
    <xf numFmtId="0" fontId="37" fillId="35" borderId="29" xfId="0" applyFont="1" applyFill="1" applyBorder="1" applyAlignment="1" applyProtection="1">
      <alignment horizontal="center"/>
      <protection/>
    </xf>
    <xf numFmtId="0" fontId="51" fillId="37" borderId="29" xfId="0" applyFont="1" applyFill="1" applyBorder="1" applyAlignment="1" applyProtection="1">
      <alignment horizontal="center"/>
      <protection/>
    </xf>
    <xf numFmtId="168" fontId="49" fillId="36" borderId="30" xfId="0" applyNumberFormat="1" applyFont="1" applyFill="1" applyBorder="1" applyAlignment="1" applyProtection="1" quotePrefix="1">
      <alignment horizontal="center"/>
      <protection/>
    </xf>
    <xf numFmtId="168" fontId="49" fillId="36" borderId="31" xfId="0" applyNumberFormat="1" applyFont="1" applyFill="1" applyBorder="1" applyAlignment="1" applyProtection="1" quotePrefix="1">
      <alignment horizontal="center"/>
      <protection/>
    </xf>
    <xf numFmtId="168" fontId="38" fillId="34" borderId="29" xfId="0" applyNumberFormat="1" applyFont="1" applyFill="1" applyBorder="1" applyAlignment="1" applyProtection="1" quotePrefix="1">
      <alignment horizontal="center"/>
      <protection/>
    </xf>
    <xf numFmtId="7" fontId="52" fillId="0" borderId="11" xfId="0" applyNumberFormat="1" applyFont="1" applyBorder="1" applyAlignment="1" applyProtection="1">
      <alignment/>
      <protection/>
    </xf>
    <xf numFmtId="0" fontId="11" fillId="0" borderId="32" xfId="0" applyFont="1" applyBorder="1" applyAlignment="1" applyProtection="1">
      <alignment horizontal="center"/>
      <protection/>
    </xf>
    <xf numFmtId="0" fontId="34" fillId="33" borderId="32" xfId="0" applyFont="1" applyFill="1" applyBorder="1" applyAlignment="1" applyProtection="1">
      <alignment horizontal="center"/>
      <protection/>
    </xf>
    <xf numFmtId="0" fontId="37" fillId="35" borderId="11" xfId="0" applyFont="1" applyFill="1" applyBorder="1" applyAlignment="1" applyProtection="1">
      <alignment horizontal="center"/>
      <protection/>
    </xf>
    <xf numFmtId="0" fontId="51" fillId="37" borderId="11" xfId="0" applyFont="1" applyFill="1" applyBorder="1" applyAlignment="1" applyProtection="1">
      <alignment horizontal="center"/>
      <protection/>
    </xf>
    <xf numFmtId="168" fontId="49" fillId="36" borderId="33" xfId="0" applyNumberFormat="1" applyFont="1" applyFill="1" applyBorder="1" applyAlignment="1" applyProtection="1" quotePrefix="1">
      <alignment horizontal="center"/>
      <protection/>
    </xf>
    <xf numFmtId="168" fontId="38" fillId="34" borderId="11" xfId="0" applyNumberFormat="1" applyFont="1" applyFill="1" applyBorder="1" applyAlignment="1" applyProtection="1" quotePrefix="1">
      <alignment horizontal="center"/>
      <protection/>
    </xf>
    <xf numFmtId="168" fontId="28" fillId="0" borderId="11" xfId="0" applyNumberFormat="1" applyFont="1" applyFill="1" applyBorder="1" applyAlignment="1">
      <alignment horizontal="center"/>
    </xf>
    <xf numFmtId="0" fontId="11" fillId="0" borderId="32" xfId="0" applyFont="1" applyBorder="1" applyAlignment="1" applyProtection="1">
      <alignment horizontal="center"/>
      <protection locked="0"/>
    </xf>
    <xf numFmtId="164" fontId="9" fillId="0" borderId="11" xfId="0" applyNumberFormat="1" applyFont="1" applyBorder="1" applyAlignment="1" applyProtection="1" quotePrefix="1">
      <alignment horizontal="center"/>
      <protection locked="0"/>
    </xf>
    <xf numFmtId="22" fontId="7" fillId="0" borderId="23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Fill="1" applyBorder="1" applyAlignment="1" applyProtection="1" quotePrefix="1">
      <alignment horizontal="center"/>
      <protection/>
    </xf>
    <xf numFmtId="164" fontId="7" fillId="0" borderId="11" xfId="0" applyNumberFormat="1" applyFont="1" applyFill="1" applyBorder="1" applyAlignment="1" applyProtection="1" quotePrefix="1">
      <alignment horizontal="center"/>
      <protection/>
    </xf>
    <xf numFmtId="4" fontId="28" fillId="0" borderId="11" xfId="0" applyNumberFormat="1" applyFont="1" applyFill="1" applyBorder="1" applyAlignment="1">
      <alignment horizontal="right"/>
    </xf>
    <xf numFmtId="168" fontId="7" fillId="0" borderId="34" xfId="0" applyNumberFormat="1" applyFont="1" applyBorder="1" applyAlignment="1" applyProtection="1">
      <alignment horizontal="center"/>
      <protection locked="0"/>
    </xf>
    <xf numFmtId="168" fontId="7" fillId="0" borderId="34" xfId="0" applyNumberFormat="1" applyFont="1" applyBorder="1" applyAlignment="1" applyProtection="1">
      <alignment horizontal="center"/>
      <protection/>
    </xf>
    <xf numFmtId="164" fontId="37" fillId="35" borderId="22" xfId="0" applyNumberFormat="1" applyFont="1" applyFill="1" applyBorder="1" applyAlignment="1" applyProtection="1">
      <alignment horizontal="center"/>
      <protection locked="0"/>
    </xf>
    <xf numFmtId="2" fontId="51" fillId="37" borderId="22" xfId="0" applyNumberFormat="1" applyFont="1" applyFill="1" applyBorder="1" applyAlignment="1" applyProtection="1">
      <alignment horizontal="center"/>
      <protection locked="0"/>
    </xf>
    <xf numFmtId="168" fontId="49" fillId="36" borderId="35" xfId="0" applyNumberFormat="1" applyFont="1" applyFill="1" applyBorder="1" applyAlignment="1" applyProtection="1" quotePrefix="1">
      <alignment horizontal="center"/>
      <protection locked="0"/>
    </xf>
    <xf numFmtId="168" fontId="49" fillId="36" borderId="36" xfId="0" applyNumberFormat="1" applyFont="1" applyFill="1" applyBorder="1" applyAlignment="1" applyProtection="1" quotePrefix="1">
      <alignment horizontal="center"/>
      <protection locked="0"/>
    </xf>
    <xf numFmtId="7" fontId="27" fillId="0" borderId="37" xfId="0" applyNumberFormat="1" applyFont="1" applyFill="1" applyBorder="1" applyAlignment="1">
      <alignment horizontal="right"/>
    </xf>
    <xf numFmtId="4" fontId="51" fillId="37" borderId="19" xfId="0" applyNumberFormat="1" applyFont="1" applyFill="1" applyBorder="1" applyAlignment="1">
      <alignment horizontal="center"/>
    </xf>
    <xf numFmtId="4" fontId="49" fillId="36" borderId="38" xfId="0" applyNumberFormat="1" applyFont="1" applyFill="1" applyBorder="1" applyAlignment="1">
      <alignment horizontal="center"/>
    </xf>
    <xf numFmtId="4" fontId="49" fillId="36" borderId="39" xfId="0" applyNumberFormat="1" applyFont="1" applyFill="1" applyBorder="1" applyAlignment="1">
      <alignment horizontal="center"/>
    </xf>
    <xf numFmtId="4" fontId="38" fillId="34" borderId="19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164" fontId="37" fillId="35" borderId="11" xfId="0" applyNumberFormat="1" applyFont="1" applyFill="1" applyBorder="1" applyAlignment="1" applyProtection="1">
      <alignment horizontal="center"/>
      <protection/>
    </xf>
    <xf numFmtId="0" fontId="21" fillId="0" borderId="18" xfId="0" applyFont="1" applyBorder="1" applyAlignment="1">
      <alignment/>
    </xf>
    <xf numFmtId="182" fontId="21" fillId="0" borderId="12" xfId="0" applyNumberFormat="1" applyFont="1" applyBorder="1" applyAlignment="1">
      <alignment/>
    </xf>
    <xf numFmtId="182" fontId="23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14" fillId="0" borderId="0" xfId="0" applyFont="1" applyAlignment="1" quotePrefix="1">
      <alignment/>
    </xf>
    <xf numFmtId="0" fontId="50" fillId="0" borderId="0" xfId="0" applyFont="1" applyBorder="1" applyAlignment="1">
      <alignment/>
    </xf>
    <xf numFmtId="0" fontId="53" fillId="0" borderId="0" xfId="0" applyFont="1" applyAlignment="1">
      <alignment/>
    </xf>
    <xf numFmtId="2" fontId="51" fillId="37" borderId="11" xfId="0" applyNumberFormat="1" applyFont="1" applyFill="1" applyBorder="1" applyAlignment="1" applyProtection="1">
      <alignment horizontal="center"/>
      <protection/>
    </xf>
    <xf numFmtId="0" fontId="37" fillId="0" borderId="0" xfId="0" applyFont="1" applyBorder="1" applyAlignment="1">
      <alignment/>
    </xf>
    <xf numFmtId="0" fontId="9" fillId="0" borderId="26" xfId="0" applyFont="1" applyFill="1" applyBorder="1" applyAlignment="1">
      <alignment horizontal="center"/>
    </xf>
    <xf numFmtId="2" fontId="9" fillId="0" borderId="11" xfId="0" applyNumberFormat="1" applyFont="1" applyFill="1" applyBorder="1" applyAlignment="1" applyProtection="1" quotePrefix="1">
      <alignment horizontal="center"/>
      <protection/>
    </xf>
    <xf numFmtId="164" fontId="9" fillId="0" borderId="11" xfId="0" applyNumberFormat="1" applyFont="1" applyFill="1" applyBorder="1" applyAlignment="1" applyProtection="1" quotePrefix="1">
      <alignment horizontal="center"/>
      <protection/>
    </xf>
    <xf numFmtId="168" fontId="7" fillId="0" borderId="24" xfId="0" applyNumberFormat="1" applyFont="1" applyFill="1" applyBorder="1" applyAlignment="1" applyProtection="1">
      <alignment horizontal="center"/>
      <protection locked="0"/>
    </xf>
    <xf numFmtId="164" fontId="37" fillId="0" borderId="11" xfId="0" applyNumberFormat="1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 locked="0"/>
    </xf>
    <xf numFmtId="164" fontId="9" fillId="0" borderId="11" xfId="0" applyNumberFormat="1" applyFont="1" applyFill="1" applyBorder="1" applyAlignment="1" applyProtection="1" quotePrefix="1">
      <alignment horizontal="center"/>
      <protection locked="0"/>
    </xf>
    <xf numFmtId="168" fontId="34" fillId="0" borderId="11" xfId="0" applyNumberFormat="1" applyFont="1" applyFill="1" applyBorder="1" applyAlignment="1" applyProtection="1">
      <alignment horizontal="center"/>
      <protection/>
    </xf>
    <xf numFmtId="22" fontId="7" fillId="0" borderId="23" xfId="0" applyNumberFormat="1" applyFont="1" applyFill="1" applyBorder="1" applyAlignment="1" applyProtection="1">
      <alignment horizontal="center"/>
      <protection locked="0"/>
    </xf>
    <xf numFmtId="2" fontId="51" fillId="0" borderId="11" xfId="0" applyNumberFormat="1" applyFont="1" applyFill="1" applyBorder="1" applyAlignment="1" applyProtection="1">
      <alignment horizontal="center"/>
      <protection/>
    </xf>
    <xf numFmtId="168" fontId="49" fillId="0" borderId="23" xfId="0" applyNumberFormat="1" applyFont="1" applyFill="1" applyBorder="1" applyAlignment="1" applyProtection="1" quotePrefix="1">
      <alignment horizontal="center"/>
      <protection/>
    </xf>
    <xf numFmtId="168" fontId="49" fillId="0" borderId="33" xfId="0" applyNumberFormat="1" applyFont="1" applyFill="1" applyBorder="1" applyAlignment="1" applyProtection="1" quotePrefix="1">
      <alignment horizontal="center"/>
      <protection/>
    </xf>
    <xf numFmtId="168" fontId="38" fillId="0" borderId="11" xfId="0" applyNumberFormat="1" applyFont="1" applyFill="1" applyBorder="1" applyAlignment="1" applyProtection="1" quotePrefix="1">
      <alignment horizontal="center"/>
      <protection/>
    </xf>
    <xf numFmtId="164" fontId="9" fillId="0" borderId="11" xfId="0" applyNumberFormat="1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/>
    </xf>
    <xf numFmtId="0" fontId="9" fillId="0" borderId="32" xfId="0" applyFont="1" applyFill="1" applyBorder="1" applyAlignment="1" applyProtection="1">
      <alignment horizontal="center"/>
      <protection locked="0"/>
    </xf>
    <xf numFmtId="168" fontId="9" fillId="0" borderId="11" xfId="0" applyNumberFormat="1" applyFont="1" applyFill="1" applyBorder="1" applyAlignment="1" applyProtection="1">
      <alignment horizontal="center"/>
      <protection/>
    </xf>
    <xf numFmtId="22" fontId="9" fillId="0" borderId="23" xfId="0" applyNumberFormat="1" applyFont="1" applyFill="1" applyBorder="1" applyAlignment="1" applyProtection="1">
      <alignment horizontal="center"/>
      <protection locked="0"/>
    </xf>
    <xf numFmtId="22" fontId="9" fillId="0" borderId="11" xfId="0" applyNumberFormat="1" applyFont="1" applyFill="1" applyBorder="1" applyAlignment="1" applyProtection="1">
      <alignment horizontal="center"/>
      <protection locked="0"/>
    </xf>
    <xf numFmtId="168" fontId="9" fillId="0" borderId="24" xfId="0" applyNumberFormat="1" applyFont="1" applyFill="1" applyBorder="1" applyAlignment="1" applyProtection="1">
      <alignment horizontal="center"/>
      <protection locked="0"/>
    </xf>
    <xf numFmtId="164" fontId="9" fillId="0" borderId="11" xfId="0" applyNumberFormat="1" applyFont="1" applyFill="1" applyBorder="1" applyAlignment="1" applyProtection="1">
      <alignment horizontal="center"/>
      <protection/>
    </xf>
    <xf numFmtId="2" fontId="46" fillId="0" borderId="11" xfId="0" applyNumberFormat="1" applyFont="1" applyFill="1" applyBorder="1" applyAlignment="1" applyProtection="1">
      <alignment horizontal="center"/>
      <protection/>
    </xf>
    <xf numFmtId="168" fontId="46" fillId="0" borderId="23" xfId="0" applyNumberFormat="1" applyFont="1" applyFill="1" applyBorder="1" applyAlignment="1" applyProtection="1" quotePrefix="1">
      <alignment horizontal="center"/>
      <protection/>
    </xf>
    <xf numFmtId="168" fontId="46" fillId="0" borderId="33" xfId="0" applyNumberFormat="1" applyFont="1" applyFill="1" applyBorder="1" applyAlignment="1" applyProtection="1" quotePrefix="1">
      <alignment horizontal="center"/>
      <protection/>
    </xf>
    <xf numFmtId="168" fontId="46" fillId="0" borderId="11" xfId="0" applyNumberFormat="1" applyFont="1" applyFill="1" applyBorder="1" applyAlignment="1" applyProtection="1" quotePrefix="1">
      <alignment horizontal="center"/>
      <protection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53" fillId="0" borderId="0" xfId="0" applyNumberFormat="1" applyFont="1" applyBorder="1" applyAlignment="1">
      <alignment horizontal="left"/>
    </xf>
    <xf numFmtId="0" fontId="47" fillId="0" borderId="0" xfId="54" applyNumberFormat="1" applyFont="1" applyBorder="1" applyAlignment="1">
      <alignment horizontal="left"/>
      <protection/>
    </xf>
    <xf numFmtId="181" fontId="24" fillId="0" borderId="0" xfId="0" applyNumberFormat="1" applyFont="1" applyBorder="1" applyAlignment="1">
      <alignment horizontal="center"/>
    </xf>
    <xf numFmtId="7" fontId="24" fillId="0" borderId="40" xfId="0" applyNumberFormat="1" applyFont="1" applyBorder="1" applyAlignment="1">
      <alignment horizontal="center"/>
    </xf>
    <xf numFmtId="7" fontId="24" fillId="0" borderId="39" xfId="0" applyNumberFormat="1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4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PAFTT Anexo 2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3</xdr:col>
      <xdr:colOff>133350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3</xdr:col>
      <xdr:colOff>133350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2.7109375" style="3" customWidth="1"/>
    <col min="2" max="2" width="8.28125" style="3" customWidth="1"/>
    <col min="3" max="3" width="14.7109375" style="3" customWidth="1"/>
    <col min="4" max="4" width="10.7109375" style="3" customWidth="1"/>
    <col min="5" max="5" width="9.57421875" style="3" customWidth="1"/>
    <col min="6" max="6" width="17.00390625" style="3" customWidth="1"/>
    <col min="7" max="7" width="19.8515625" style="3" customWidth="1"/>
    <col min="8" max="8" width="22.7109375" style="3" customWidth="1"/>
    <col min="9" max="9" width="24.00390625" style="3" bestFit="1" customWidth="1"/>
    <col min="10" max="11" width="18.140625" style="3" customWidth="1"/>
    <col min="12" max="12" width="12.28125" style="3" customWidth="1"/>
    <col min="13" max="13" width="15.7109375" style="3" customWidth="1"/>
    <col min="14" max="15" width="11.421875" style="3" customWidth="1"/>
    <col min="16" max="16" width="14.140625" style="3" customWidth="1"/>
    <col min="17" max="17" width="11.421875" style="3" customWidth="1"/>
    <col min="18" max="18" width="14.7109375" style="3" customWidth="1"/>
    <col min="19" max="19" width="11.421875" style="3" customWidth="1"/>
    <col min="20" max="20" width="12.00390625" style="3" customWidth="1"/>
    <col min="21" max="16384" width="11.421875" style="3" customWidth="1"/>
  </cols>
  <sheetData>
    <row r="1" spans="1:13" s="9" customFormat="1" ht="26.25">
      <c r="A1" s="183"/>
      <c r="B1" s="10"/>
      <c r="E1" s="45"/>
      <c r="M1" s="95"/>
    </row>
    <row r="2" spans="2:12" s="9" customFormat="1" ht="26.25">
      <c r="B2" s="10" t="s">
        <v>108</v>
      </c>
      <c r="C2" s="11"/>
      <c r="D2" s="12"/>
      <c r="E2" s="12"/>
      <c r="F2" s="12"/>
      <c r="G2" s="12"/>
      <c r="H2" s="12"/>
      <c r="I2" s="12"/>
      <c r="J2" s="12"/>
      <c r="K2" s="12"/>
      <c r="L2" s="12"/>
    </row>
    <row r="3" spans="3:21" ht="12.75">
      <c r="C3"/>
      <c r="D3" s="13"/>
      <c r="E3" s="13"/>
      <c r="F3" s="13"/>
      <c r="G3" s="13"/>
      <c r="H3" s="13"/>
      <c r="I3" s="13"/>
      <c r="J3" s="13"/>
      <c r="K3" s="13"/>
      <c r="L3" s="13"/>
      <c r="R3" s="2"/>
      <c r="S3" s="2"/>
      <c r="T3" s="2"/>
      <c r="U3" s="2"/>
    </row>
    <row r="4" spans="1:21" s="16" customFormat="1" ht="11.25">
      <c r="A4" s="14" t="s">
        <v>1</v>
      </c>
      <c r="B4" s="1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6" customFormat="1" ht="11.25">
      <c r="A5" s="14" t="s">
        <v>2</v>
      </c>
      <c r="B5" s="1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2:21" s="9" customFormat="1" ht="11.25" customHeight="1">
      <c r="B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2:21" s="20" customFormat="1" ht="21">
      <c r="B7" s="67" t="s">
        <v>28</v>
      </c>
      <c r="C7" s="108"/>
      <c r="D7" s="109"/>
      <c r="E7" s="109"/>
      <c r="F7" s="110"/>
      <c r="G7" s="110"/>
      <c r="H7" s="110"/>
      <c r="I7" s="110"/>
      <c r="J7" s="110"/>
      <c r="K7" s="110"/>
      <c r="L7" s="110"/>
      <c r="M7" s="21"/>
      <c r="N7" s="21"/>
      <c r="O7" s="21"/>
      <c r="P7" s="21"/>
      <c r="Q7" s="21"/>
      <c r="R7" s="21"/>
      <c r="S7" s="21"/>
      <c r="T7" s="21"/>
      <c r="U7" s="21"/>
    </row>
    <row r="8" spans="10:21" ht="12.75"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s="20" customFormat="1" ht="21">
      <c r="B9" s="67" t="s">
        <v>27</v>
      </c>
      <c r="C9" s="108"/>
      <c r="D9" s="109"/>
      <c r="E9" s="109"/>
      <c r="F9" s="109"/>
      <c r="G9" s="109"/>
      <c r="H9" s="109"/>
      <c r="I9" s="109"/>
      <c r="J9" s="110"/>
      <c r="K9" s="110"/>
      <c r="L9" s="110"/>
      <c r="M9" s="21"/>
      <c r="N9" s="21"/>
      <c r="O9" s="21"/>
      <c r="P9" s="21"/>
      <c r="Q9" s="21"/>
      <c r="R9" s="21"/>
      <c r="S9" s="21"/>
      <c r="T9" s="21"/>
      <c r="U9" s="21"/>
    </row>
    <row r="10" spans="4:21" ht="12.75">
      <c r="D10" s="22"/>
      <c r="E10" s="2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s="20" customFormat="1" ht="20.25">
      <c r="B11" s="67" t="s">
        <v>98</v>
      </c>
      <c r="C11" s="111"/>
      <c r="D11" s="112"/>
      <c r="E11" s="112"/>
      <c r="F11" s="109"/>
      <c r="G11" s="109"/>
      <c r="H11" s="109"/>
      <c r="I11" s="109"/>
      <c r="J11" s="110"/>
      <c r="K11" s="110"/>
      <c r="L11" s="110"/>
      <c r="M11" s="21"/>
      <c r="N11" s="21"/>
      <c r="O11" s="21"/>
      <c r="P11" s="21"/>
      <c r="Q11" s="21"/>
      <c r="R11" s="21"/>
      <c r="S11" s="21"/>
      <c r="T11" s="21"/>
      <c r="U11" s="21"/>
    </row>
    <row r="12" spans="4:21" s="23" customFormat="1" ht="16.5" thickBot="1">
      <c r="D12" s="1"/>
      <c r="E12" s="1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3" customFormat="1" ht="16.5" thickTop="1">
      <c r="B13" s="179"/>
      <c r="C13" s="25"/>
      <c r="D13" s="25"/>
      <c r="E13" s="180"/>
      <c r="F13" s="25"/>
      <c r="G13" s="25"/>
      <c r="H13" s="25"/>
      <c r="I13" s="25"/>
      <c r="J13" s="25"/>
      <c r="K13" s="25"/>
      <c r="L13" s="26"/>
      <c r="M13" s="24"/>
      <c r="N13" s="24"/>
      <c r="O13" s="24"/>
      <c r="P13" s="24"/>
      <c r="Q13" s="24"/>
      <c r="R13" s="24"/>
      <c r="S13" s="24"/>
      <c r="T13" s="24"/>
      <c r="U13" s="24"/>
    </row>
    <row r="14" spans="2:21" s="27" customFormat="1" ht="19.5">
      <c r="B14" s="28" t="s">
        <v>47</v>
      </c>
      <c r="C14" s="29"/>
      <c r="D14" s="30"/>
      <c r="E14" s="181"/>
      <c r="F14" s="31"/>
      <c r="G14" s="31"/>
      <c r="H14" s="31"/>
      <c r="I14" s="31"/>
      <c r="J14" s="32"/>
      <c r="K14" s="32"/>
      <c r="L14" s="33"/>
      <c r="M14" s="34"/>
      <c r="N14" s="34"/>
      <c r="O14" s="34"/>
      <c r="P14" s="34"/>
      <c r="Q14" s="34"/>
      <c r="R14" s="34"/>
      <c r="S14" s="34"/>
      <c r="T14" s="34"/>
      <c r="U14" s="34"/>
    </row>
    <row r="15" spans="2:21" s="27" customFormat="1" ht="15.75" customHeight="1">
      <c r="B15" s="35"/>
      <c r="C15" s="36"/>
      <c r="D15" s="102"/>
      <c r="E15" s="106"/>
      <c r="F15" s="37"/>
      <c r="G15" s="37"/>
      <c r="H15" s="37"/>
      <c r="I15" s="37"/>
      <c r="J15" s="34"/>
      <c r="K15" s="34"/>
      <c r="L15" s="38"/>
      <c r="M15" s="34"/>
      <c r="N15" s="34"/>
      <c r="O15" s="34"/>
      <c r="P15" s="34"/>
      <c r="Q15" s="34"/>
      <c r="R15" s="34"/>
      <c r="S15" s="34"/>
      <c r="T15" s="34"/>
      <c r="U15" s="34"/>
    </row>
    <row r="16" spans="2:21" s="27" customFormat="1" ht="21" customHeight="1">
      <c r="B16" s="35"/>
      <c r="C16" s="36"/>
      <c r="D16" s="102"/>
      <c r="E16" s="106"/>
      <c r="F16" s="37"/>
      <c r="G16" s="37"/>
      <c r="H16" s="37"/>
      <c r="I16" s="217" t="s">
        <v>105</v>
      </c>
      <c r="J16" s="217" t="s">
        <v>106</v>
      </c>
      <c r="K16" s="217" t="s">
        <v>107</v>
      </c>
      <c r="L16" s="38"/>
      <c r="M16" s="34"/>
      <c r="N16" s="34"/>
      <c r="O16" s="34"/>
      <c r="P16" s="34"/>
      <c r="Q16" s="34"/>
      <c r="R16" s="34"/>
      <c r="S16" s="34"/>
      <c r="T16" s="34"/>
      <c r="U16" s="34"/>
    </row>
    <row r="17" spans="2:21" s="27" customFormat="1" ht="19.5">
      <c r="B17" s="35"/>
      <c r="C17" s="39" t="s">
        <v>3</v>
      </c>
      <c r="D17" s="102" t="s">
        <v>0</v>
      </c>
      <c r="E17" s="106"/>
      <c r="F17" s="37"/>
      <c r="G17" s="37"/>
      <c r="H17" s="37"/>
      <c r="I17" s="37"/>
      <c r="J17" s="40"/>
      <c r="K17" s="40"/>
      <c r="L17" s="38"/>
      <c r="M17" s="34"/>
      <c r="N17" s="34"/>
      <c r="O17" s="34"/>
      <c r="P17" s="34"/>
      <c r="Q17" s="34"/>
      <c r="R17" s="34"/>
      <c r="S17" s="34"/>
      <c r="T17" s="34"/>
      <c r="U17" s="34"/>
    </row>
    <row r="18" spans="2:21" s="27" customFormat="1" ht="19.5">
      <c r="B18" s="35"/>
      <c r="C18" s="39"/>
      <c r="D18" s="102">
        <v>11</v>
      </c>
      <c r="E18" s="103" t="s">
        <v>4</v>
      </c>
      <c r="F18" s="37"/>
      <c r="G18" s="37"/>
      <c r="H18" s="37"/>
      <c r="I18" s="40">
        <v>750198.73</v>
      </c>
      <c r="J18" s="40">
        <v>750198.73</v>
      </c>
      <c r="K18" s="40"/>
      <c r="L18" s="38"/>
      <c r="M18" s="34"/>
      <c r="N18" s="34"/>
      <c r="O18" s="34"/>
      <c r="P18" s="34"/>
      <c r="Q18" s="34"/>
      <c r="R18" s="34"/>
      <c r="S18" s="34"/>
      <c r="T18" s="34"/>
      <c r="U18" s="34"/>
    </row>
    <row r="19" spans="2:21" s="27" customFormat="1" ht="19.5">
      <c r="B19" s="35"/>
      <c r="C19" s="39"/>
      <c r="D19" s="102">
        <v>12</v>
      </c>
      <c r="E19" s="103" t="s">
        <v>29</v>
      </c>
      <c r="F19" s="37"/>
      <c r="G19" s="37"/>
      <c r="H19" s="37"/>
      <c r="I19" s="40">
        <v>185.13</v>
      </c>
      <c r="J19" s="40">
        <v>185.13</v>
      </c>
      <c r="K19" s="40"/>
      <c r="L19" s="38"/>
      <c r="M19" s="34"/>
      <c r="N19" s="34"/>
      <c r="O19" s="34"/>
      <c r="P19" s="34"/>
      <c r="Q19" s="34"/>
      <c r="R19" s="34"/>
      <c r="S19" s="34"/>
      <c r="T19" s="34"/>
      <c r="U19" s="34"/>
    </row>
    <row r="20" spans="2:21" s="27" customFormat="1" ht="19.5">
      <c r="B20" s="35"/>
      <c r="C20" s="39"/>
      <c r="D20" s="102">
        <v>13</v>
      </c>
      <c r="E20" s="103" t="s">
        <v>42</v>
      </c>
      <c r="F20" s="37"/>
      <c r="G20" s="37"/>
      <c r="H20" s="37"/>
      <c r="I20" s="40">
        <v>4922.03</v>
      </c>
      <c r="J20" s="40">
        <v>4922.03</v>
      </c>
      <c r="K20" s="40"/>
      <c r="L20" s="38"/>
      <c r="M20" s="34"/>
      <c r="N20" s="34"/>
      <c r="O20" s="34"/>
      <c r="P20" s="34"/>
      <c r="Q20" s="34"/>
      <c r="R20" s="34"/>
      <c r="S20" s="34"/>
      <c r="T20" s="34"/>
      <c r="U20" s="34"/>
    </row>
    <row r="21" spans="2:21" s="27" customFormat="1" ht="19.5">
      <c r="B21" s="35"/>
      <c r="C21" s="39"/>
      <c r="D21" s="102" t="s">
        <v>103</v>
      </c>
      <c r="E21" s="103" t="s">
        <v>104</v>
      </c>
      <c r="F21" s="37"/>
      <c r="G21" s="37"/>
      <c r="H21" s="37"/>
      <c r="I21" s="40">
        <v>0</v>
      </c>
      <c r="J21" s="40">
        <v>0</v>
      </c>
      <c r="K21" s="40"/>
      <c r="L21" s="38"/>
      <c r="M21" s="34"/>
      <c r="N21" s="34"/>
      <c r="O21" s="34"/>
      <c r="P21" s="34"/>
      <c r="Q21" s="34"/>
      <c r="R21" s="34"/>
      <c r="S21" s="34"/>
      <c r="T21" s="34"/>
      <c r="U21" s="34"/>
    </row>
    <row r="22" spans="2:21" ht="12.75" customHeight="1">
      <c r="B22" s="41"/>
      <c r="C22" s="42"/>
      <c r="D22" s="102"/>
      <c r="E22" s="182"/>
      <c r="F22" s="43"/>
      <c r="G22" s="43"/>
      <c r="H22" s="43"/>
      <c r="I22" s="44"/>
      <c r="J22" s="44"/>
      <c r="K22" s="44"/>
      <c r="L22" s="4"/>
      <c r="M22" s="34"/>
      <c r="N22" s="2"/>
      <c r="O22" s="2"/>
      <c r="P22" s="2"/>
      <c r="Q22" s="2"/>
      <c r="R22" s="2"/>
      <c r="S22" s="2"/>
      <c r="T22" s="2"/>
      <c r="U22" s="2"/>
    </row>
    <row r="23" spans="2:21" s="27" customFormat="1" ht="19.5">
      <c r="B23" s="35"/>
      <c r="C23" s="39" t="s">
        <v>5</v>
      </c>
      <c r="D23" s="105" t="s">
        <v>6</v>
      </c>
      <c r="E23" s="106"/>
      <c r="F23" s="37"/>
      <c r="G23" s="37"/>
      <c r="H23" s="37"/>
      <c r="I23" s="40"/>
      <c r="J23" s="40"/>
      <c r="K23" s="40"/>
      <c r="L23" s="38"/>
      <c r="M23" s="34"/>
      <c r="N23" s="34"/>
      <c r="O23" s="34"/>
      <c r="P23" s="34"/>
      <c r="Q23" s="34"/>
      <c r="R23" s="34"/>
      <c r="S23" s="34"/>
      <c r="T23" s="34"/>
      <c r="U23" s="34"/>
    </row>
    <row r="24" spans="2:21" s="27" customFormat="1" ht="19.5">
      <c r="B24" s="35"/>
      <c r="C24" s="39"/>
      <c r="D24" s="102">
        <v>21</v>
      </c>
      <c r="E24" s="103" t="s">
        <v>7</v>
      </c>
      <c r="F24" s="37"/>
      <c r="G24" s="37"/>
      <c r="H24" s="37"/>
      <c r="I24" s="40"/>
      <c r="J24" s="40"/>
      <c r="K24" s="40"/>
      <c r="L24" s="38"/>
      <c r="M24" s="34"/>
      <c r="N24" s="34"/>
      <c r="O24" s="34"/>
      <c r="P24" s="34"/>
      <c r="Q24" s="34"/>
      <c r="R24" s="34"/>
      <c r="S24" s="34"/>
      <c r="T24" s="34"/>
      <c r="U24" s="34"/>
    </row>
    <row r="25" spans="2:21" s="27" customFormat="1" ht="19.5">
      <c r="B25" s="35"/>
      <c r="C25" s="39"/>
      <c r="D25" s="102"/>
      <c r="E25" s="104">
        <v>211</v>
      </c>
      <c r="F25" s="45" t="s">
        <v>4</v>
      </c>
      <c r="G25" s="37"/>
      <c r="H25" s="37"/>
      <c r="I25" s="40">
        <v>102909.93</v>
      </c>
      <c r="J25" s="40">
        <v>102909.93</v>
      </c>
      <c r="K25" s="40"/>
      <c r="L25" s="38"/>
      <c r="M25" s="34"/>
      <c r="N25" s="34"/>
      <c r="O25" s="34"/>
      <c r="P25" s="34"/>
      <c r="Q25" s="34"/>
      <c r="R25" s="34"/>
      <c r="S25" s="34"/>
      <c r="T25" s="34"/>
      <c r="U25" s="34"/>
    </row>
    <row r="26" spans="2:21" s="27" customFormat="1" ht="19.5">
      <c r="B26" s="35"/>
      <c r="C26" s="39"/>
      <c r="D26" s="102"/>
      <c r="E26" s="104">
        <v>214</v>
      </c>
      <c r="F26" s="45" t="s">
        <v>99</v>
      </c>
      <c r="G26" s="37"/>
      <c r="H26" s="37"/>
      <c r="I26" s="40">
        <v>64583.51</v>
      </c>
      <c r="J26" s="40">
        <v>64583.51</v>
      </c>
      <c r="K26" s="40"/>
      <c r="L26" s="4" t="s">
        <v>100</v>
      </c>
      <c r="M26" s="34"/>
      <c r="N26" s="34"/>
      <c r="O26" s="34"/>
      <c r="P26" s="34"/>
      <c r="Q26" s="34"/>
      <c r="R26" s="34"/>
      <c r="S26" s="34"/>
      <c r="T26" s="34"/>
      <c r="U26" s="34"/>
    </row>
    <row r="27" spans="2:21" s="27" customFormat="1" ht="19.5">
      <c r="B27" s="35"/>
      <c r="C27" s="39"/>
      <c r="D27" s="102"/>
      <c r="E27" s="104">
        <v>212</v>
      </c>
      <c r="F27" s="45" t="s">
        <v>33</v>
      </c>
      <c r="G27" s="37"/>
      <c r="H27" s="37"/>
      <c r="I27" s="40">
        <v>6713.96</v>
      </c>
      <c r="J27" s="40">
        <v>6713.96</v>
      </c>
      <c r="K27" s="40"/>
      <c r="L27" s="38"/>
      <c r="M27" s="34"/>
      <c r="N27" s="34"/>
      <c r="O27" s="34"/>
      <c r="P27" s="34"/>
      <c r="Q27" s="34"/>
      <c r="R27" s="34"/>
      <c r="S27" s="34"/>
      <c r="T27" s="34"/>
      <c r="U27" s="34"/>
    </row>
    <row r="28" spans="2:21" s="27" customFormat="1" ht="19.5">
      <c r="B28" s="35"/>
      <c r="C28" s="39"/>
      <c r="D28" s="102">
        <v>22</v>
      </c>
      <c r="E28" s="103" t="s">
        <v>8</v>
      </c>
      <c r="F28" s="37"/>
      <c r="G28" s="37"/>
      <c r="H28" s="37"/>
      <c r="I28" s="40"/>
      <c r="J28" s="40"/>
      <c r="K28" s="40"/>
      <c r="L28" s="38"/>
      <c r="M28" s="34"/>
      <c r="N28" s="34"/>
      <c r="O28" s="34"/>
      <c r="P28" s="34"/>
      <c r="Q28" s="34"/>
      <c r="R28" s="34"/>
      <c r="S28" s="34"/>
      <c r="T28" s="34"/>
      <c r="U28" s="34"/>
    </row>
    <row r="29" spans="2:21" s="27" customFormat="1" ht="19.5">
      <c r="B29" s="35"/>
      <c r="C29" s="39"/>
      <c r="D29" s="102"/>
      <c r="E29" s="104">
        <v>221</v>
      </c>
      <c r="F29" s="45" t="s">
        <v>4</v>
      </c>
      <c r="G29" s="37"/>
      <c r="H29" s="37"/>
      <c r="I29" s="40">
        <v>77508.14</v>
      </c>
      <c r="J29" s="40">
        <f>'SA-03 (2)'!V45</f>
        <v>76615.58</v>
      </c>
      <c r="K29" s="40">
        <f>+J29-I29</f>
        <v>-892.5599999999977</v>
      </c>
      <c r="L29" s="38"/>
      <c r="M29" s="34"/>
      <c r="N29" s="34"/>
      <c r="O29" s="34"/>
      <c r="P29" s="34"/>
      <c r="Q29" s="34"/>
      <c r="R29" s="34"/>
      <c r="S29" s="34"/>
      <c r="T29" s="34"/>
      <c r="U29" s="34"/>
    </row>
    <row r="30" spans="2:21" s="27" customFormat="1" ht="19.5">
      <c r="B30" s="35"/>
      <c r="C30" s="39"/>
      <c r="D30" s="102"/>
      <c r="E30" s="104">
        <v>222</v>
      </c>
      <c r="F30" s="45" t="s">
        <v>33</v>
      </c>
      <c r="G30" s="37"/>
      <c r="H30" s="37"/>
      <c r="I30" s="40">
        <v>6856.87</v>
      </c>
      <c r="J30" s="40">
        <v>6856.87</v>
      </c>
      <c r="K30" s="40"/>
      <c r="L30" s="38"/>
      <c r="M30" s="34"/>
      <c r="N30" s="34"/>
      <c r="O30" s="34"/>
      <c r="P30" s="34"/>
      <c r="Q30" s="34"/>
      <c r="R30" s="34"/>
      <c r="S30" s="34"/>
      <c r="T30" s="34"/>
      <c r="U30" s="34"/>
    </row>
    <row r="31" spans="2:21" ht="12.75" customHeight="1">
      <c r="B31" s="41"/>
      <c r="C31" s="42"/>
      <c r="D31" s="102"/>
      <c r="E31" s="182"/>
      <c r="F31" s="43"/>
      <c r="G31" s="43"/>
      <c r="H31" s="43"/>
      <c r="I31" s="44"/>
      <c r="J31" s="44"/>
      <c r="K31" s="44"/>
      <c r="L31" s="4"/>
      <c r="M31" s="34"/>
      <c r="N31" s="2"/>
      <c r="O31" s="2"/>
      <c r="P31" s="2"/>
      <c r="Q31" s="2"/>
      <c r="R31" s="2"/>
      <c r="S31" s="2"/>
      <c r="T31" s="2"/>
      <c r="U31" s="2"/>
    </row>
    <row r="32" spans="2:21" s="27" customFormat="1" ht="19.5">
      <c r="B32" s="35"/>
      <c r="C32" s="39" t="s">
        <v>9</v>
      </c>
      <c r="D32" s="105" t="s">
        <v>30</v>
      </c>
      <c r="E32" s="106"/>
      <c r="F32" s="37"/>
      <c r="G32" s="37"/>
      <c r="H32" s="37"/>
      <c r="I32" s="40"/>
      <c r="J32" s="40"/>
      <c r="K32" s="40"/>
      <c r="L32" s="38"/>
      <c r="M32" s="34"/>
      <c r="N32" s="34"/>
      <c r="O32" s="34"/>
      <c r="P32" s="34"/>
      <c r="Q32" s="34"/>
      <c r="R32" s="34"/>
      <c r="S32" s="34"/>
      <c r="T32" s="34"/>
      <c r="U32" s="34"/>
    </row>
    <row r="33" spans="2:21" s="27" customFormat="1" ht="19.5">
      <c r="B33" s="35"/>
      <c r="C33" s="39"/>
      <c r="D33" s="102">
        <v>31</v>
      </c>
      <c r="E33" s="103" t="s">
        <v>4</v>
      </c>
      <c r="F33" s="37"/>
      <c r="G33" s="37"/>
      <c r="H33" s="37"/>
      <c r="I33" s="40">
        <v>49111.15</v>
      </c>
      <c r="J33" s="40">
        <v>49111.15</v>
      </c>
      <c r="K33" s="40"/>
      <c r="L33" s="38"/>
      <c r="M33" s="34"/>
      <c r="N33" s="34"/>
      <c r="O33" s="34"/>
      <c r="P33" s="34"/>
      <c r="Q33" s="34"/>
      <c r="R33" s="34"/>
      <c r="S33" s="34"/>
      <c r="T33" s="34"/>
      <c r="U33" s="34"/>
    </row>
    <row r="34" spans="2:21" s="27" customFormat="1" ht="19.5">
      <c r="B34" s="35"/>
      <c r="C34" s="39"/>
      <c r="D34" s="102">
        <v>32</v>
      </c>
      <c r="E34" s="45" t="s">
        <v>29</v>
      </c>
      <c r="G34" s="37"/>
      <c r="H34" s="37"/>
      <c r="I34" s="40">
        <v>7672.33</v>
      </c>
      <c r="J34" s="40">
        <v>7672.33</v>
      </c>
      <c r="K34" s="40"/>
      <c r="L34" s="38"/>
      <c r="M34" s="34"/>
      <c r="N34" s="34"/>
      <c r="O34" s="34"/>
      <c r="P34" s="34"/>
      <c r="Q34" s="34"/>
      <c r="R34" s="34"/>
      <c r="S34" s="34"/>
      <c r="T34" s="34"/>
      <c r="U34" s="34"/>
    </row>
    <row r="35" spans="2:21" s="27" customFormat="1" ht="19.5">
      <c r="B35" s="35"/>
      <c r="C35" s="39"/>
      <c r="D35" s="102"/>
      <c r="E35" s="103"/>
      <c r="F35" s="37"/>
      <c r="G35" s="37"/>
      <c r="H35" s="37"/>
      <c r="I35" s="40"/>
      <c r="J35" s="40"/>
      <c r="K35" s="40"/>
      <c r="L35" s="38"/>
      <c r="M35" s="34"/>
      <c r="N35" s="34"/>
      <c r="O35" s="34"/>
      <c r="P35" s="34"/>
      <c r="Q35" s="34"/>
      <c r="R35" s="34"/>
      <c r="S35" s="34"/>
      <c r="T35" s="34"/>
      <c r="U35" s="34"/>
    </row>
    <row r="36" spans="2:21" s="27" customFormat="1" ht="12.75" customHeight="1">
      <c r="B36" s="35"/>
      <c r="C36" s="39"/>
      <c r="D36" s="102"/>
      <c r="E36" s="103"/>
      <c r="F36" s="37"/>
      <c r="G36" s="37"/>
      <c r="H36" s="37"/>
      <c r="I36" s="40"/>
      <c r="J36" s="40"/>
      <c r="K36" s="40"/>
      <c r="L36" s="38"/>
      <c r="M36" s="34"/>
      <c r="N36" s="34"/>
      <c r="O36" s="34"/>
      <c r="P36" s="34"/>
      <c r="Q36" s="34"/>
      <c r="R36" s="34"/>
      <c r="S36" s="34"/>
      <c r="T36" s="34"/>
      <c r="U36" s="34"/>
    </row>
    <row r="37" spans="2:21" s="27" customFormat="1" ht="19.5">
      <c r="B37" s="35"/>
      <c r="C37" s="39" t="s">
        <v>31</v>
      </c>
      <c r="D37" s="105" t="s">
        <v>32</v>
      </c>
      <c r="E37" s="106"/>
      <c r="F37" s="37"/>
      <c r="G37" s="37"/>
      <c r="H37" s="37"/>
      <c r="I37" s="40"/>
      <c r="J37" s="40"/>
      <c r="K37" s="40"/>
      <c r="L37" s="38"/>
      <c r="M37" s="34"/>
      <c r="N37" s="34"/>
      <c r="O37" s="34"/>
      <c r="P37" s="34"/>
      <c r="Q37" s="34"/>
      <c r="R37" s="34"/>
      <c r="S37" s="34"/>
      <c r="T37" s="34"/>
      <c r="U37" s="34"/>
    </row>
    <row r="38" spans="2:21" s="27" customFormat="1" ht="19.5">
      <c r="B38" s="35"/>
      <c r="C38" s="39"/>
      <c r="D38" s="102">
        <v>41</v>
      </c>
      <c r="E38" s="103" t="s">
        <v>29</v>
      </c>
      <c r="F38" s="37"/>
      <c r="G38" s="37"/>
      <c r="H38" s="37"/>
      <c r="I38" s="40">
        <v>704.6170971504832</v>
      </c>
      <c r="J38" s="40">
        <v>704.6170971504832</v>
      </c>
      <c r="K38" s="40"/>
      <c r="L38" s="38"/>
      <c r="M38" s="34"/>
      <c r="N38" s="34"/>
      <c r="O38" s="34"/>
      <c r="P38" s="34"/>
      <c r="Q38" s="34"/>
      <c r="R38" s="34"/>
      <c r="S38" s="34"/>
      <c r="T38" s="34"/>
      <c r="U38" s="34"/>
    </row>
    <row r="39" spans="2:21" s="27" customFormat="1" ht="19.5">
      <c r="B39" s="35"/>
      <c r="C39" s="39"/>
      <c r="D39" s="102">
        <v>42</v>
      </c>
      <c r="E39" s="103" t="s">
        <v>33</v>
      </c>
      <c r="F39" s="37"/>
      <c r="G39" s="37"/>
      <c r="H39" s="37"/>
      <c r="I39" s="40">
        <v>3322.3435037775976</v>
      </c>
      <c r="J39" s="40">
        <v>3322.3435037775976</v>
      </c>
      <c r="K39" s="40"/>
      <c r="L39" s="38"/>
      <c r="M39" s="34"/>
      <c r="N39" s="34"/>
      <c r="O39" s="34"/>
      <c r="P39" s="34"/>
      <c r="Q39" s="34"/>
      <c r="R39" s="34"/>
      <c r="S39" s="34"/>
      <c r="T39" s="34"/>
      <c r="U39" s="34"/>
    </row>
    <row r="40" spans="2:21" s="27" customFormat="1" ht="11.25" customHeight="1">
      <c r="B40" s="35"/>
      <c r="C40" s="39"/>
      <c r="D40" s="102"/>
      <c r="E40" s="103"/>
      <c r="F40" s="37"/>
      <c r="G40" s="37"/>
      <c r="H40" s="184"/>
      <c r="I40" s="184"/>
      <c r="J40" s="40"/>
      <c r="K40" s="40"/>
      <c r="L40" s="38"/>
      <c r="M40" s="34"/>
      <c r="N40" s="34"/>
      <c r="O40" s="34"/>
      <c r="P40" s="34"/>
      <c r="Q40" s="34"/>
      <c r="R40" s="34"/>
      <c r="S40" s="34"/>
      <c r="T40" s="34"/>
      <c r="U40" s="34"/>
    </row>
    <row r="41" spans="2:21" s="27" customFormat="1" ht="20.25" thickBot="1">
      <c r="B41" s="35"/>
      <c r="C41" s="36"/>
      <c r="D41" s="102"/>
      <c r="E41" s="106"/>
      <c r="F41" s="37"/>
      <c r="G41" s="37"/>
      <c r="H41" s="37"/>
      <c r="I41" s="37"/>
      <c r="J41" s="34"/>
      <c r="K41" s="34"/>
      <c r="L41" s="38"/>
      <c r="M41" s="34"/>
      <c r="N41" s="34"/>
      <c r="O41" s="34"/>
      <c r="P41" s="34"/>
      <c r="Q41" s="34"/>
      <c r="R41" s="34"/>
      <c r="S41" s="34"/>
      <c r="T41" s="34"/>
      <c r="U41" s="34"/>
    </row>
    <row r="42" spans="2:21" s="27" customFormat="1" ht="20.25" thickBot="1" thickTop="1">
      <c r="B42" s="35"/>
      <c r="C42" s="39"/>
      <c r="D42" s="39"/>
      <c r="F42" s="220" t="s">
        <v>10</v>
      </c>
      <c r="G42" s="221"/>
      <c r="H42" s="222"/>
      <c r="I42" s="218">
        <f>SUM(I18:I39)</f>
        <v>1074688.7406009282</v>
      </c>
      <c r="J42" s="218">
        <f>SUM(J18:J39)</f>
        <v>1073796.1806009281</v>
      </c>
      <c r="K42" s="219">
        <f>SUM(K18:K39)</f>
        <v>-892.5599999999977</v>
      </c>
      <c r="L42" s="38"/>
      <c r="M42" s="34"/>
      <c r="N42" s="34"/>
      <c r="O42" s="34"/>
      <c r="P42" s="34"/>
      <c r="Q42" s="34"/>
      <c r="R42" s="34"/>
      <c r="S42" s="34"/>
      <c r="T42" s="34"/>
      <c r="U42" s="34"/>
    </row>
    <row r="43" spans="2:21" s="27" customFormat="1" ht="9.75" customHeight="1" thickTop="1">
      <c r="B43" s="35"/>
      <c r="C43" s="39"/>
      <c r="D43" s="39"/>
      <c r="F43" s="101"/>
      <c r="G43" s="86"/>
      <c r="H43" s="86"/>
      <c r="I43" s="86"/>
      <c r="L43" s="38"/>
      <c r="M43" s="34"/>
      <c r="N43" s="34"/>
      <c r="O43" s="34"/>
      <c r="P43" s="34"/>
      <c r="Q43" s="34"/>
      <c r="R43" s="34"/>
      <c r="S43" s="34"/>
      <c r="T43" s="34"/>
      <c r="U43" s="34"/>
    </row>
    <row r="44" spans="2:21" s="27" customFormat="1" ht="18.75">
      <c r="B44" s="35"/>
      <c r="C44" s="107" t="s">
        <v>85</v>
      </c>
      <c r="D44" s="39"/>
      <c r="F44" s="101"/>
      <c r="G44" s="86"/>
      <c r="H44" s="86"/>
      <c r="I44" s="86"/>
      <c r="J44" s="185"/>
      <c r="K44" s="185"/>
      <c r="L44" s="38"/>
      <c r="M44" s="34"/>
      <c r="N44" s="34"/>
      <c r="O44" s="34"/>
      <c r="P44" s="34"/>
      <c r="Q44" s="34"/>
      <c r="R44" s="34"/>
      <c r="S44" s="34"/>
      <c r="T44" s="34"/>
      <c r="U44" s="34"/>
    </row>
    <row r="45" spans="2:21" s="27" customFormat="1" ht="18.75">
      <c r="B45" s="35"/>
      <c r="C45" s="215" t="s">
        <v>101</v>
      </c>
      <c r="D45" s="39"/>
      <c r="F45" s="101"/>
      <c r="G45" s="86"/>
      <c r="H45" s="86"/>
      <c r="I45" s="86"/>
      <c r="J45" s="185"/>
      <c r="K45" s="185"/>
      <c r="L45" s="38"/>
      <c r="M45" s="34"/>
      <c r="N45" s="34"/>
      <c r="O45" s="34"/>
      <c r="P45" s="34"/>
      <c r="Q45" s="34"/>
      <c r="R45" s="34"/>
      <c r="S45" s="34"/>
      <c r="T45" s="34"/>
      <c r="U45" s="34"/>
    </row>
    <row r="46" spans="2:21" s="27" customFormat="1" ht="18.75">
      <c r="B46" s="35"/>
      <c r="C46" s="216" t="s">
        <v>102</v>
      </c>
      <c r="D46" s="39"/>
      <c r="F46" s="101"/>
      <c r="G46" s="86"/>
      <c r="H46" s="86"/>
      <c r="I46" s="86"/>
      <c r="J46" s="185"/>
      <c r="K46" s="185"/>
      <c r="L46" s="38"/>
      <c r="M46" s="34"/>
      <c r="N46" s="34"/>
      <c r="O46" s="34"/>
      <c r="P46" s="34"/>
      <c r="Q46" s="34"/>
      <c r="R46" s="34"/>
      <c r="S46" s="34"/>
      <c r="T46" s="34"/>
      <c r="U46" s="34"/>
    </row>
    <row r="47" spans="2:21" s="23" customFormat="1" ht="10.5" customHeight="1" thickBot="1">
      <c r="B47" s="46"/>
      <c r="C47" s="47"/>
      <c r="D47" s="47"/>
      <c r="E47" s="48"/>
      <c r="F47" s="48"/>
      <c r="G47" s="48"/>
      <c r="H47" s="48"/>
      <c r="I47" s="48"/>
      <c r="J47" s="48"/>
      <c r="K47" s="48"/>
      <c r="L47" s="49"/>
      <c r="M47" s="24"/>
      <c r="N47" s="24"/>
      <c r="O47" s="50"/>
      <c r="P47" s="51"/>
      <c r="Q47" s="51"/>
      <c r="R47" s="52"/>
      <c r="S47" s="53"/>
      <c r="T47" s="24"/>
      <c r="U47" s="24"/>
    </row>
    <row r="48" spans="4:21" ht="13.5" thickTop="1">
      <c r="D48" s="2"/>
      <c r="F48" s="2"/>
      <c r="G48" s="2"/>
      <c r="H48" s="2"/>
      <c r="I48" s="2"/>
      <c r="J48" s="2"/>
      <c r="K48" s="2"/>
      <c r="L48" s="2"/>
      <c r="M48" s="2"/>
      <c r="N48" s="2"/>
      <c r="O48" s="7"/>
      <c r="P48" s="54"/>
      <c r="Q48" s="54"/>
      <c r="R48" s="2"/>
      <c r="S48" s="55"/>
      <c r="T48" s="2"/>
      <c r="U48" s="2"/>
    </row>
    <row r="49" spans="4:21" ht="12.75">
      <c r="D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6"/>
      <c r="Q49" s="56"/>
      <c r="R49" s="57"/>
      <c r="S49" s="55"/>
      <c r="T49" s="2"/>
      <c r="U49" s="2"/>
    </row>
    <row r="50" spans="4:21" ht="12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6"/>
      <c r="Q50" s="56"/>
      <c r="R50" s="57"/>
      <c r="S50" s="55"/>
      <c r="T50" s="2"/>
      <c r="U50" s="2"/>
    </row>
    <row r="51" spans="4:21" ht="12.75">
      <c r="D51" s="2"/>
      <c r="E51" s="2"/>
      <c r="N51" s="2"/>
      <c r="O51" s="2"/>
      <c r="P51" s="2"/>
      <c r="Q51" s="2"/>
      <c r="R51" s="2"/>
      <c r="S51" s="2"/>
      <c r="T51" s="2"/>
      <c r="U51" s="2"/>
    </row>
    <row r="52" spans="4:21" ht="12.75">
      <c r="D52" s="2"/>
      <c r="E52" s="2"/>
      <c r="R52" s="2"/>
      <c r="S52" s="2"/>
      <c r="T52" s="2"/>
      <c r="U52" s="2"/>
    </row>
    <row r="53" spans="4:21" ht="12.75">
      <c r="D53" s="2"/>
      <c r="E53" s="2"/>
      <c r="R53" s="2"/>
      <c r="S53" s="2"/>
      <c r="T53" s="2"/>
      <c r="U53" s="2"/>
    </row>
    <row r="54" spans="4:21" ht="12.75">
      <c r="D54" s="2"/>
      <c r="E54" s="2"/>
      <c r="R54" s="2"/>
      <c r="S54" s="2"/>
      <c r="T54" s="2"/>
      <c r="U54" s="2"/>
    </row>
    <row r="55" spans="4:21" ht="12.75">
      <c r="D55" s="2"/>
      <c r="E55" s="2"/>
      <c r="R55" s="2"/>
      <c r="S55" s="2"/>
      <c r="T55" s="2"/>
      <c r="U55" s="2"/>
    </row>
    <row r="56" spans="4:21" ht="12.75">
      <c r="D56" s="2"/>
      <c r="E56" s="2"/>
      <c r="R56" s="2"/>
      <c r="S56" s="2"/>
      <c r="T56" s="2"/>
      <c r="U56" s="2"/>
    </row>
    <row r="57" spans="18:21" ht="12.75">
      <c r="R57" s="2"/>
      <c r="S57" s="2"/>
      <c r="T57" s="2"/>
      <c r="U57" s="2"/>
    </row>
    <row r="58" spans="18:21" ht="12.75">
      <c r="R58" s="2"/>
      <c r="S58" s="2"/>
      <c r="T58" s="2"/>
      <c r="U58" s="2"/>
    </row>
  </sheetData>
  <sheetProtection/>
  <mergeCells count="1">
    <mergeCell ref="F42:H42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64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0"/>
  <sheetViews>
    <sheetView zoomScale="75" zoomScaleNormal="75" zoomScalePageLayoutView="0" workbookViewId="0" topLeftCell="A19">
      <selection activeCell="V37" sqref="V37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6.421875" style="0" hidden="1" customWidth="1"/>
    <col min="10" max="11" width="15.7109375" style="0" customWidth="1"/>
    <col min="12" max="14" width="9.7109375" style="0" customWidth="1"/>
    <col min="15" max="15" width="5.7109375" style="0" bestFit="1" customWidth="1"/>
    <col min="16" max="16" width="5.00390625" style="0" hidden="1" customWidth="1"/>
    <col min="17" max="17" width="12.8515625" style="0" hidden="1" customWidth="1"/>
    <col min="18" max="18" width="6.00390625" style="0" hidden="1" customWidth="1"/>
    <col min="19" max="19" width="11.421875" style="0" hidden="1" customWidth="1"/>
    <col min="20" max="20" width="11.7109375" style="0" hidden="1" customWidth="1"/>
    <col min="21" max="21" width="8.28125" style="0" bestFit="1" customWidth="1"/>
    <col min="22" max="22" width="15.7109375" style="0" customWidth="1"/>
    <col min="23" max="23" width="4.140625" style="0" customWidth="1"/>
  </cols>
  <sheetData>
    <row r="1" s="9" customFormat="1" ht="26.25">
      <c r="W1" s="95"/>
    </row>
    <row r="2" spans="1:23" s="9" customFormat="1" ht="26.25">
      <c r="A2" s="73"/>
      <c r="B2" s="10" t="str">
        <f>+'TOT-0310'!B2</f>
        <v>ANEXO IV al Memorandum  D.T.E.E. N°       182    / 15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="3" customFormat="1" ht="12.75">
      <c r="A3" s="72"/>
    </row>
    <row r="4" spans="1:4" s="16" customFormat="1" ht="11.25">
      <c r="A4" s="14" t="s">
        <v>1</v>
      </c>
      <c r="B4" s="85"/>
      <c r="C4" s="85"/>
      <c r="D4" s="85"/>
    </row>
    <row r="5" spans="1:4" s="16" customFormat="1" ht="11.25">
      <c r="A5" s="14" t="s">
        <v>2</v>
      </c>
      <c r="B5" s="85"/>
      <c r="C5" s="85"/>
      <c r="D5" s="85"/>
    </row>
    <row r="6" s="3" customFormat="1" ht="13.5" thickBot="1"/>
    <row r="7" spans="2:23" s="3" customFormat="1" ht="13.5" thickTop="1"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60"/>
    </row>
    <row r="8" spans="2:23" s="20" customFormat="1" ht="20.25">
      <c r="B8" s="65"/>
      <c r="C8" s="21"/>
      <c r="D8" s="21"/>
      <c r="E8" s="21"/>
      <c r="F8" s="5" t="s">
        <v>34</v>
      </c>
      <c r="N8" s="78"/>
      <c r="O8" s="78"/>
      <c r="P8" s="75"/>
      <c r="Q8" s="21"/>
      <c r="R8" s="21"/>
      <c r="S8" s="21"/>
      <c r="T8" s="21"/>
      <c r="U8" s="21"/>
      <c r="V8" s="21"/>
      <c r="W8" s="66"/>
    </row>
    <row r="9" spans="2:23" s="3" customFormat="1" ht="12.75">
      <c r="B9" s="41"/>
      <c r="C9" s="2"/>
      <c r="D9" s="2"/>
      <c r="E9" s="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"/>
      <c r="R9" s="2"/>
      <c r="S9" s="2"/>
      <c r="T9" s="2"/>
      <c r="U9" s="2"/>
      <c r="V9" s="2"/>
      <c r="W9" s="4"/>
    </row>
    <row r="10" spans="2:23" s="20" customFormat="1" ht="20.25">
      <c r="B10" s="65"/>
      <c r="C10" s="21"/>
      <c r="D10" s="21"/>
      <c r="E10" s="21"/>
      <c r="F10" s="80" t="s">
        <v>44</v>
      </c>
      <c r="G10" s="126"/>
      <c r="H10" s="78"/>
      <c r="I10" s="79"/>
      <c r="K10" s="79"/>
      <c r="L10" s="79"/>
      <c r="M10" s="79"/>
      <c r="N10" s="79"/>
      <c r="O10" s="79"/>
      <c r="P10" s="79"/>
      <c r="Q10" s="21"/>
      <c r="R10" s="21"/>
      <c r="S10" s="21"/>
      <c r="T10" s="21"/>
      <c r="U10" s="21"/>
      <c r="V10" s="21"/>
      <c r="W10" s="66"/>
    </row>
    <row r="11" spans="2:23" s="3" customFormat="1" ht="13.5">
      <c r="B11" s="41"/>
      <c r="C11" s="2"/>
      <c r="D11" s="2"/>
      <c r="E11" s="2"/>
      <c r="F11" s="127"/>
      <c r="G11" s="127"/>
      <c r="H11" s="72"/>
      <c r="I11" s="76"/>
      <c r="J11" s="43"/>
      <c r="K11" s="76"/>
      <c r="L11" s="76"/>
      <c r="M11" s="76"/>
      <c r="N11" s="76"/>
      <c r="O11" s="76"/>
      <c r="P11" s="76"/>
      <c r="Q11" s="2"/>
      <c r="R11" s="2"/>
      <c r="S11" s="2"/>
      <c r="T11" s="2"/>
      <c r="U11" s="2"/>
      <c r="V11" s="2"/>
      <c r="W11" s="4"/>
    </row>
    <row r="12" spans="2:23" s="20" customFormat="1" ht="20.25">
      <c r="B12" s="65"/>
      <c r="C12" s="21"/>
      <c r="D12" s="21"/>
      <c r="E12" s="21"/>
      <c r="F12" s="80" t="s">
        <v>37</v>
      </c>
      <c r="G12" s="126"/>
      <c r="H12" s="78"/>
      <c r="I12" s="79"/>
      <c r="K12" s="79"/>
      <c r="L12" s="79"/>
      <c r="M12" s="79"/>
      <c r="N12" s="79"/>
      <c r="O12" s="79"/>
      <c r="P12" s="79"/>
      <c r="Q12" s="21"/>
      <c r="R12" s="21"/>
      <c r="S12" s="21"/>
      <c r="T12" s="21"/>
      <c r="U12" s="21"/>
      <c r="V12" s="21"/>
      <c r="W12" s="66"/>
    </row>
    <row r="13" spans="2:23" s="3" customFormat="1" ht="13.5">
      <c r="B13" s="41"/>
      <c r="C13" s="2"/>
      <c r="D13" s="2"/>
      <c r="E13" s="2"/>
      <c r="F13" s="127"/>
      <c r="G13" s="127"/>
      <c r="H13" s="72"/>
      <c r="I13" s="76"/>
      <c r="J13" s="43"/>
      <c r="K13" s="76"/>
      <c r="L13" s="76"/>
      <c r="M13" s="76"/>
      <c r="N13" s="76"/>
      <c r="O13" s="76"/>
      <c r="P13" s="76"/>
      <c r="Q13" s="2"/>
      <c r="R13" s="2"/>
      <c r="S13" s="2"/>
      <c r="T13" s="2"/>
      <c r="U13" s="2"/>
      <c r="V13" s="2"/>
      <c r="W13" s="4"/>
    </row>
    <row r="14" spans="2:23" s="3" customFormat="1" ht="19.5">
      <c r="B14" s="28" t="str">
        <f>'TOT-0310'!B14</f>
        <v>Desde el 01 al 31 de marzo de 2010</v>
      </c>
      <c r="C14" s="31"/>
      <c r="D14" s="31"/>
      <c r="E14" s="31"/>
      <c r="F14" s="31"/>
      <c r="G14" s="31"/>
      <c r="H14" s="31"/>
      <c r="I14" s="128"/>
      <c r="J14" s="128"/>
      <c r="K14" s="128"/>
      <c r="L14" s="128"/>
      <c r="M14" s="128"/>
      <c r="N14" s="128"/>
      <c r="O14" s="128"/>
      <c r="P14" s="128"/>
      <c r="Q14" s="31"/>
      <c r="R14" s="31"/>
      <c r="S14" s="31"/>
      <c r="T14" s="31"/>
      <c r="U14" s="31"/>
      <c r="V14" s="31"/>
      <c r="W14" s="129"/>
    </row>
    <row r="15" spans="2:23" s="3" customFormat="1" ht="14.25" thickBot="1">
      <c r="B15" s="130"/>
      <c r="C15" s="131"/>
      <c r="D15" s="131"/>
      <c r="E15" s="131"/>
      <c r="F15" s="131"/>
      <c r="G15" s="131"/>
      <c r="H15" s="131"/>
      <c r="I15" s="132"/>
      <c r="J15" s="132"/>
      <c r="K15" s="132"/>
      <c r="L15" s="132"/>
      <c r="M15" s="132"/>
      <c r="N15" s="132"/>
      <c r="O15" s="132"/>
      <c r="P15" s="132"/>
      <c r="Q15" s="131"/>
      <c r="R15" s="131"/>
      <c r="S15" s="131"/>
      <c r="T15" s="131"/>
      <c r="U15" s="131"/>
      <c r="V15" s="131"/>
      <c r="W15" s="133"/>
    </row>
    <row r="16" spans="2:23" s="3" customFormat="1" ht="15" thickBot="1" thickTop="1">
      <c r="B16" s="41"/>
      <c r="C16" s="2"/>
      <c r="D16" s="2"/>
      <c r="E16" s="2"/>
      <c r="F16" s="134"/>
      <c r="G16" s="134"/>
      <c r="H16" s="82" t="s">
        <v>38</v>
      </c>
      <c r="I16" s="2"/>
      <c r="J16" s="4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4"/>
    </row>
    <row r="17" spans="2:23" s="3" customFormat="1" ht="16.5" customHeight="1" thickBot="1" thickTop="1">
      <c r="B17" s="41"/>
      <c r="C17" s="2"/>
      <c r="D17" s="2"/>
      <c r="E17" s="2"/>
      <c r="F17" s="135" t="s">
        <v>39</v>
      </c>
      <c r="G17" s="136">
        <v>83.706</v>
      </c>
      <c r="H17" s="137">
        <v>200</v>
      </c>
      <c r="V17" s="81"/>
      <c r="W17" s="4"/>
    </row>
    <row r="18" spans="2:23" s="3" customFormat="1" ht="16.5" customHeight="1" thickBot="1" thickTop="1">
      <c r="B18" s="41"/>
      <c r="C18" s="2"/>
      <c r="D18" s="2"/>
      <c r="E18" s="2"/>
      <c r="F18" s="138" t="s">
        <v>40</v>
      </c>
      <c r="G18" s="139">
        <v>75.332</v>
      </c>
      <c r="H18" s="137">
        <v>100</v>
      </c>
      <c r="O18" s="2"/>
      <c r="P18" s="2"/>
      <c r="Q18" s="2"/>
      <c r="R18" s="2"/>
      <c r="S18" s="2"/>
      <c r="T18" s="2"/>
      <c r="U18" s="2"/>
      <c r="V18" s="2"/>
      <c r="W18" s="4"/>
    </row>
    <row r="19" spans="2:23" s="3" customFormat="1" ht="16.5" customHeight="1" thickBot="1" thickTop="1">
      <c r="B19" s="41"/>
      <c r="C19" s="2"/>
      <c r="D19" s="2"/>
      <c r="E19" s="2"/>
      <c r="F19" s="140" t="s">
        <v>41</v>
      </c>
      <c r="G19" s="139">
        <v>66.969</v>
      </c>
      <c r="H19" s="137">
        <v>40</v>
      </c>
      <c r="K19" s="118"/>
      <c r="L19" s="119"/>
      <c r="M19" s="2"/>
      <c r="O19" s="2"/>
      <c r="Q19" s="2"/>
      <c r="R19" s="2"/>
      <c r="S19" s="2"/>
      <c r="T19" s="2"/>
      <c r="U19" s="2"/>
      <c r="V19" s="2"/>
      <c r="W19" s="4"/>
    </row>
    <row r="20" spans="2:23" s="3" customFormat="1" ht="16.5" customHeight="1" thickBot="1" thickTop="1">
      <c r="B20" s="41"/>
      <c r="C20" s="187">
        <v>3</v>
      </c>
      <c r="D20" s="187">
        <v>4</v>
      </c>
      <c r="E20" s="187">
        <v>5</v>
      </c>
      <c r="F20" s="187">
        <v>6</v>
      </c>
      <c r="G20" s="187">
        <v>7</v>
      </c>
      <c r="H20" s="187">
        <v>8</v>
      </c>
      <c r="I20" s="187">
        <v>9</v>
      </c>
      <c r="J20" s="187">
        <v>10</v>
      </c>
      <c r="K20" s="187">
        <v>11</v>
      </c>
      <c r="L20" s="187">
        <v>12</v>
      </c>
      <c r="M20" s="187">
        <v>13</v>
      </c>
      <c r="N20" s="187">
        <v>14</v>
      </c>
      <c r="O20" s="187">
        <v>15</v>
      </c>
      <c r="P20" s="187">
        <v>16</v>
      </c>
      <c r="Q20" s="187">
        <v>17</v>
      </c>
      <c r="R20" s="187">
        <v>18</v>
      </c>
      <c r="S20" s="187">
        <v>19</v>
      </c>
      <c r="T20" s="187">
        <v>20</v>
      </c>
      <c r="U20" s="187">
        <v>21</v>
      </c>
      <c r="V20" s="187">
        <v>22</v>
      </c>
      <c r="W20" s="4"/>
    </row>
    <row r="21" spans="2:23" s="3" customFormat="1" ht="33.75" customHeight="1" thickBot="1" thickTop="1">
      <c r="B21" s="41"/>
      <c r="C21" s="84" t="s">
        <v>11</v>
      </c>
      <c r="D21" s="68" t="s">
        <v>45</v>
      </c>
      <c r="E21" s="68" t="s">
        <v>46</v>
      </c>
      <c r="F21" s="70" t="s">
        <v>20</v>
      </c>
      <c r="G21" s="141" t="s">
        <v>21</v>
      </c>
      <c r="H21" s="142" t="s">
        <v>12</v>
      </c>
      <c r="I21" s="89" t="s">
        <v>13</v>
      </c>
      <c r="J21" s="69" t="s">
        <v>14</v>
      </c>
      <c r="K21" s="141" t="s">
        <v>15</v>
      </c>
      <c r="L21" s="143" t="s">
        <v>25</v>
      </c>
      <c r="M21" s="143" t="s">
        <v>22</v>
      </c>
      <c r="N21" s="71" t="s">
        <v>16</v>
      </c>
      <c r="O21" s="114" t="s">
        <v>23</v>
      </c>
      <c r="P21" s="94" t="s">
        <v>26</v>
      </c>
      <c r="Q21" s="144" t="s">
        <v>35</v>
      </c>
      <c r="R21" s="115" t="s">
        <v>24</v>
      </c>
      <c r="S21" s="145"/>
      <c r="T21" s="93" t="s">
        <v>17</v>
      </c>
      <c r="U21" s="92" t="s">
        <v>36</v>
      </c>
      <c r="V21" s="83" t="s">
        <v>18</v>
      </c>
      <c r="W21" s="4"/>
    </row>
    <row r="22" spans="2:23" s="3" customFormat="1" ht="16.5" customHeight="1" thickTop="1">
      <c r="B22" s="41"/>
      <c r="C22" s="124"/>
      <c r="D22" s="124"/>
      <c r="E22" s="124"/>
      <c r="F22" s="146"/>
      <c r="G22" s="146"/>
      <c r="H22" s="146"/>
      <c r="I22" s="120"/>
      <c r="J22" s="146"/>
      <c r="K22" s="146"/>
      <c r="L22" s="146"/>
      <c r="M22" s="146"/>
      <c r="N22" s="146"/>
      <c r="O22" s="146"/>
      <c r="P22" s="147"/>
      <c r="Q22" s="148"/>
      <c r="R22" s="149"/>
      <c r="S22" s="150"/>
      <c r="T22" s="151"/>
      <c r="U22" s="146"/>
      <c r="V22" s="152"/>
      <c r="W22" s="4"/>
    </row>
    <row r="23" spans="2:23" s="3" customFormat="1" ht="16.5" customHeight="1">
      <c r="B23" s="41"/>
      <c r="C23" s="125"/>
      <c r="D23" s="125"/>
      <c r="E23" s="125"/>
      <c r="F23" s="153"/>
      <c r="G23" s="153"/>
      <c r="H23" s="153"/>
      <c r="I23" s="154"/>
      <c r="J23" s="153"/>
      <c r="K23" s="153"/>
      <c r="L23" s="153"/>
      <c r="M23" s="153"/>
      <c r="N23" s="153"/>
      <c r="O23" s="153"/>
      <c r="P23" s="155"/>
      <c r="Q23" s="156"/>
      <c r="R23" s="116"/>
      <c r="S23" s="157"/>
      <c r="T23" s="158"/>
      <c r="U23" s="153"/>
      <c r="V23" s="159"/>
      <c r="W23" s="4"/>
    </row>
    <row r="24" spans="2:23" s="72" customFormat="1" ht="16.5" customHeight="1">
      <c r="B24" s="74"/>
      <c r="C24" s="125">
        <v>46</v>
      </c>
      <c r="D24" s="125">
        <v>219130</v>
      </c>
      <c r="E24" s="98">
        <v>90</v>
      </c>
      <c r="F24" s="193" t="s">
        <v>53</v>
      </c>
      <c r="G24" s="193" t="s">
        <v>54</v>
      </c>
      <c r="H24" s="194">
        <v>500</v>
      </c>
      <c r="I24" s="195">
        <f aca="true" t="shared" si="0" ref="I24:I43">IF(H24=500,$G$17,IF(H24=220,$G$18,$G$19))</f>
        <v>83.706</v>
      </c>
      <c r="J24" s="196">
        <v>40238.009722222225</v>
      </c>
      <c r="K24" s="99">
        <v>40238.42638888889</v>
      </c>
      <c r="L24" s="163">
        <f aca="true" t="shared" si="1" ref="L24:L43">IF(F24="","",(K24-J24)*24)</f>
        <v>9.999999999941792</v>
      </c>
      <c r="M24" s="164">
        <f aca="true" t="shared" si="2" ref="M24:M43">IF(F24="","",ROUND((K24-J24)*24*60,0))</f>
        <v>600</v>
      </c>
      <c r="N24" s="191" t="s">
        <v>48</v>
      </c>
      <c r="O24" s="6" t="str">
        <f aca="true" t="shared" si="3" ref="O24:O29">IF(F24="","",IF(N24="P","--","NO"))</f>
        <v>--</v>
      </c>
      <c r="P24" s="192">
        <f aca="true" t="shared" si="4" ref="P24:P43">IF(H24=500,$H$17,IF(H24=220,$H$18,$H$19))</f>
        <v>200</v>
      </c>
      <c r="Q24" s="197">
        <f aca="true" t="shared" si="5" ref="Q24:Q43">IF(N24="P",I24*P24*ROUND(M24/60,2)*0.1,"--")</f>
        <v>16741.2</v>
      </c>
      <c r="R24" s="198" t="str">
        <f aca="true" t="shared" si="6" ref="R24:R43">IF(AND(N24="F",O24="NO"),I24*P24,"--")</f>
        <v>--</v>
      </c>
      <c r="S24" s="199" t="str">
        <f aca="true" t="shared" si="7" ref="S24:S43">IF(N24="F",I24*P24*ROUND(M24/60,2),"--")</f>
        <v>--</v>
      </c>
      <c r="T24" s="200" t="str">
        <f aca="true" t="shared" si="8" ref="T24:T43">IF(N24="RF",I24*P24*ROUND(M24/60,2),"--")</f>
        <v>--</v>
      </c>
      <c r="U24" s="6" t="s">
        <v>43</v>
      </c>
      <c r="V24" s="165">
        <v>0</v>
      </c>
      <c r="W24" s="8"/>
    </row>
    <row r="25" spans="2:23" s="72" customFormat="1" ht="16.5" customHeight="1">
      <c r="B25" s="74"/>
      <c r="C25" s="125">
        <v>47</v>
      </c>
      <c r="D25" s="125">
        <v>219132</v>
      </c>
      <c r="E25" s="125">
        <v>149</v>
      </c>
      <c r="F25" s="193" t="s">
        <v>50</v>
      </c>
      <c r="G25" s="193" t="s">
        <v>55</v>
      </c>
      <c r="H25" s="194">
        <v>132</v>
      </c>
      <c r="I25" s="195">
        <f t="shared" si="0"/>
        <v>66.969</v>
      </c>
      <c r="J25" s="196">
        <v>40238.37291666667</v>
      </c>
      <c r="K25" s="99">
        <v>40238.64236111111</v>
      </c>
      <c r="L25" s="163">
        <f t="shared" si="1"/>
        <v>6.46666666661622</v>
      </c>
      <c r="M25" s="164">
        <f t="shared" si="2"/>
        <v>388</v>
      </c>
      <c r="N25" s="191" t="s">
        <v>48</v>
      </c>
      <c r="O25" s="6" t="str">
        <f t="shared" si="3"/>
        <v>--</v>
      </c>
      <c r="P25" s="192">
        <f t="shared" si="4"/>
        <v>40</v>
      </c>
      <c r="Q25" s="197">
        <f t="shared" si="5"/>
        <v>1733.1577199999997</v>
      </c>
      <c r="R25" s="198" t="str">
        <f t="shared" si="6"/>
        <v>--</v>
      </c>
      <c r="S25" s="199" t="str">
        <f t="shared" si="7"/>
        <v>--</v>
      </c>
      <c r="T25" s="200" t="str">
        <f t="shared" si="8"/>
        <v>--</v>
      </c>
      <c r="U25" s="6" t="s">
        <v>43</v>
      </c>
      <c r="V25" s="165">
        <v>0</v>
      </c>
      <c r="W25" s="8"/>
    </row>
    <row r="26" spans="2:23" s="72" customFormat="1" ht="16.5" customHeight="1">
      <c r="B26" s="74"/>
      <c r="C26" s="125">
        <v>48</v>
      </c>
      <c r="D26" s="125">
        <v>219133</v>
      </c>
      <c r="E26" s="98">
        <v>4918</v>
      </c>
      <c r="F26" s="193" t="s">
        <v>68</v>
      </c>
      <c r="G26" s="193" t="s">
        <v>86</v>
      </c>
      <c r="H26" s="201">
        <v>132</v>
      </c>
      <c r="I26" s="195">
        <f t="shared" si="0"/>
        <v>66.969</v>
      </c>
      <c r="J26" s="196">
        <v>40238.458333333336</v>
      </c>
      <c r="K26" s="99">
        <v>40238.70277777778</v>
      </c>
      <c r="L26" s="163">
        <f t="shared" si="1"/>
        <v>5.866666666581295</v>
      </c>
      <c r="M26" s="164">
        <f t="shared" si="2"/>
        <v>352</v>
      </c>
      <c r="N26" s="191" t="s">
        <v>48</v>
      </c>
      <c r="O26" s="6" t="str">
        <f t="shared" si="3"/>
        <v>--</v>
      </c>
      <c r="P26" s="192">
        <f t="shared" si="4"/>
        <v>40</v>
      </c>
      <c r="Q26" s="197">
        <f t="shared" si="5"/>
        <v>1572.43212</v>
      </c>
      <c r="R26" s="198" t="str">
        <f t="shared" si="6"/>
        <v>--</v>
      </c>
      <c r="S26" s="199" t="str">
        <f t="shared" si="7"/>
        <v>--</v>
      </c>
      <c r="T26" s="200" t="str">
        <f t="shared" si="8"/>
        <v>--</v>
      </c>
      <c r="U26" s="6" t="s">
        <v>43</v>
      </c>
      <c r="V26" s="165">
        <f>IF(F26="","",SUM(Q26:T26)*IF(U26="SI",1,2))</f>
        <v>1572.43212</v>
      </c>
      <c r="W26" s="8"/>
    </row>
    <row r="27" spans="2:23" s="72" customFormat="1" ht="16.5" customHeight="1">
      <c r="B27" s="74"/>
      <c r="C27" s="125">
        <v>49</v>
      </c>
      <c r="D27" s="125">
        <v>219151</v>
      </c>
      <c r="E27" s="125">
        <v>4823</v>
      </c>
      <c r="F27" s="193" t="s">
        <v>87</v>
      </c>
      <c r="G27" s="193" t="s">
        <v>88</v>
      </c>
      <c r="H27" s="201">
        <v>500</v>
      </c>
      <c r="I27" s="195">
        <f t="shared" si="0"/>
        <v>83.706</v>
      </c>
      <c r="J27" s="196">
        <v>40242.60833333333</v>
      </c>
      <c r="K27" s="99">
        <v>40243.025</v>
      </c>
      <c r="L27" s="163">
        <f t="shared" si="1"/>
        <v>10.000000000116415</v>
      </c>
      <c r="M27" s="164">
        <f t="shared" si="2"/>
        <v>600</v>
      </c>
      <c r="N27" s="191" t="s">
        <v>48</v>
      </c>
      <c r="O27" s="6" t="str">
        <f t="shared" si="3"/>
        <v>--</v>
      </c>
      <c r="P27" s="192">
        <f t="shared" si="4"/>
        <v>200</v>
      </c>
      <c r="Q27" s="197">
        <f t="shared" si="5"/>
        <v>16741.2</v>
      </c>
      <c r="R27" s="198" t="str">
        <f t="shared" si="6"/>
        <v>--</v>
      </c>
      <c r="S27" s="199" t="str">
        <f t="shared" si="7"/>
        <v>--</v>
      </c>
      <c r="T27" s="200" t="str">
        <f t="shared" si="8"/>
        <v>--</v>
      </c>
      <c r="U27" s="6" t="s">
        <v>43</v>
      </c>
      <c r="V27" s="165">
        <v>0</v>
      </c>
      <c r="W27" s="8"/>
    </row>
    <row r="28" spans="2:23" s="72" customFormat="1" ht="16.5" customHeight="1">
      <c r="B28" s="74"/>
      <c r="C28" s="125">
        <v>50</v>
      </c>
      <c r="D28" s="125">
        <v>219154</v>
      </c>
      <c r="E28" s="98">
        <v>4824</v>
      </c>
      <c r="F28" s="193" t="s">
        <v>87</v>
      </c>
      <c r="G28" s="193" t="s">
        <v>89</v>
      </c>
      <c r="H28" s="201">
        <v>500</v>
      </c>
      <c r="I28" s="195">
        <f t="shared" si="0"/>
        <v>83.706</v>
      </c>
      <c r="J28" s="196">
        <v>40243.540972222225</v>
      </c>
      <c r="K28" s="99">
        <v>40243.95763888889</v>
      </c>
      <c r="L28" s="163">
        <f t="shared" si="1"/>
        <v>9.999999999941792</v>
      </c>
      <c r="M28" s="164">
        <f t="shared" si="2"/>
        <v>600</v>
      </c>
      <c r="N28" s="191" t="s">
        <v>48</v>
      </c>
      <c r="O28" s="6" t="str">
        <f t="shared" si="3"/>
        <v>--</v>
      </c>
      <c r="P28" s="192">
        <f t="shared" si="4"/>
        <v>200</v>
      </c>
      <c r="Q28" s="197">
        <f t="shared" si="5"/>
        <v>16741.2</v>
      </c>
      <c r="R28" s="198" t="str">
        <f t="shared" si="6"/>
        <v>--</v>
      </c>
      <c r="S28" s="199" t="str">
        <f t="shared" si="7"/>
        <v>--</v>
      </c>
      <c r="T28" s="200" t="str">
        <f t="shared" si="8"/>
        <v>--</v>
      </c>
      <c r="U28" s="6" t="s">
        <v>43</v>
      </c>
      <c r="V28" s="165">
        <v>0</v>
      </c>
      <c r="W28" s="8"/>
    </row>
    <row r="29" spans="2:23" s="72" customFormat="1" ht="16.5" customHeight="1">
      <c r="B29" s="74"/>
      <c r="C29" s="125">
        <v>51</v>
      </c>
      <c r="D29" s="125">
        <v>219156</v>
      </c>
      <c r="E29" s="125">
        <v>4822</v>
      </c>
      <c r="F29" s="193" t="s">
        <v>87</v>
      </c>
      <c r="G29" s="193" t="s">
        <v>90</v>
      </c>
      <c r="H29" s="201">
        <v>500</v>
      </c>
      <c r="I29" s="195">
        <f t="shared" si="0"/>
        <v>83.706</v>
      </c>
      <c r="J29" s="196">
        <v>40244.46944444445</v>
      </c>
      <c r="K29" s="99">
        <v>40244.88611111111</v>
      </c>
      <c r="L29" s="163">
        <f t="shared" si="1"/>
        <v>9.999999999941792</v>
      </c>
      <c r="M29" s="164">
        <f t="shared" si="2"/>
        <v>600</v>
      </c>
      <c r="N29" s="191" t="s">
        <v>48</v>
      </c>
      <c r="O29" s="6" t="str">
        <f t="shared" si="3"/>
        <v>--</v>
      </c>
      <c r="P29" s="192">
        <f t="shared" si="4"/>
        <v>200</v>
      </c>
      <c r="Q29" s="197">
        <f t="shared" si="5"/>
        <v>16741.2</v>
      </c>
      <c r="R29" s="198" t="str">
        <f t="shared" si="6"/>
        <v>--</v>
      </c>
      <c r="S29" s="199" t="str">
        <f t="shared" si="7"/>
        <v>--</v>
      </c>
      <c r="T29" s="200" t="str">
        <f t="shared" si="8"/>
        <v>--</v>
      </c>
      <c r="U29" s="6" t="s">
        <v>43</v>
      </c>
      <c r="V29" s="165">
        <v>0</v>
      </c>
      <c r="W29" s="8"/>
    </row>
    <row r="30" spans="2:23" s="72" customFormat="1" ht="16.5" customHeight="1">
      <c r="B30" s="74"/>
      <c r="C30" s="125">
        <v>52</v>
      </c>
      <c r="D30" s="125">
        <v>219157</v>
      </c>
      <c r="E30" s="98">
        <v>100</v>
      </c>
      <c r="F30" s="193" t="s">
        <v>56</v>
      </c>
      <c r="G30" s="193" t="s">
        <v>57</v>
      </c>
      <c r="H30" s="194">
        <v>500</v>
      </c>
      <c r="I30" s="195">
        <f t="shared" si="0"/>
        <v>83.706</v>
      </c>
      <c r="J30" s="196">
        <v>40244.49166666667</v>
      </c>
      <c r="K30" s="99">
        <v>40244.53958333333</v>
      </c>
      <c r="L30" s="163">
        <f t="shared" si="1"/>
        <v>1.1499999999068677</v>
      </c>
      <c r="M30" s="164">
        <f t="shared" si="2"/>
        <v>69</v>
      </c>
      <c r="N30" s="191" t="s">
        <v>49</v>
      </c>
      <c r="O30" s="6" t="s">
        <v>43</v>
      </c>
      <c r="P30" s="192">
        <f t="shared" si="4"/>
        <v>200</v>
      </c>
      <c r="Q30" s="197" t="str">
        <f t="shared" si="5"/>
        <v>--</v>
      </c>
      <c r="R30" s="198" t="str">
        <f t="shared" si="6"/>
        <v>--</v>
      </c>
      <c r="S30" s="199">
        <f t="shared" si="7"/>
        <v>19252.38</v>
      </c>
      <c r="T30" s="200" t="str">
        <f t="shared" si="8"/>
        <v>--</v>
      </c>
      <c r="U30" s="6" t="s">
        <v>43</v>
      </c>
      <c r="V30" s="165">
        <f>IF(F30="","",SUM(Q30:T30)*IF(U30="SI",1,2))</f>
        <v>19252.38</v>
      </c>
      <c r="W30" s="8"/>
    </row>
    <row r="31" spans="2:23" s="72" customFormat="1" ht="16.5" customHeight="1">
      <c r="B31" s="74"/>
      <c r="C31" s="125">
        <v>53</v>
      </c>
      <c r="D31" s="125">
        <v>219387</v>
      </c>
      <c r="E31" s="125">
        <v>1602</v>
      </c>
      <c r="F31" s="193" t="s">
        <v>50</v>
      </c>
      <c r="G31" s="193" t="s">
        <v>58</v>
      </c>
      <c r="H31" s="194">
        <v>132</v>
      </c>
      <c r="I31" s="195">
        <f t="shared" si="0"/>
        <v>66.969</v>
      </c>
      <c r="J31" s="196">
        <v>40245.37986111111</v>
      </c>
      <c r="K31" s="99">
        <v>40245.66458333333</v>
      </c>
      <c r="L31" s="163">
        <f t="shared" si="1"/>
        <v>6.833333333255723</v>
      </c>
      <c r="M31" s="164">
        <f t="shared" si="2"/>
        <v>410</v>
      </c>
      <c r="N31" s="191" t="s">
        <v>48</v>
      </c>
      <c r="O31" s="6" t="str">
        <f aca="true" t="shared" si="9" ref="O31:O43">IF(F31="","",IF(N31="P","--","NO"))</f>
        <v>--</v>
      </c>
      <c r="P31" s="192">
        <f t="shared" si="4"/>
        <v>40</v>
      </c>
      <c r="Q31" s="197">
        <f t="shared" si="5"/>
        <v>1829.5930799999999</v>
      </c>
      <c r="R31" s="198" t="str">
        <f t="shared" si="6"/>
        <v>--</v>
      </c>
      <c r="S31" s="199" t="str">
        <f t="shared" si="7"/>
        <v>--</v>
      </c>
      <c r="T31" s="200" t="str">
        <f t="shared" si="8"/>
        <v>--</v>
      </c>
      <c r="U31" s="6" t="s">
        <v>43</v>
      </c>
      <c r="V31" s="165">
        <v>0</v>
      </c>
      <c r="W31" s="8"/>
    </row>
    <row r="32" spans="2:23" s="72" customFormat="1" ht="16.5" customHeight="1">
      <c r="B32" s="74"/>
      <c r="C32" s="125">
        <v>54</v>
      </c>
      <c r="D32" s="125">
        <v>219390</v>
      </c>
      <c r="E32" s="98">
        <v>112</v>
      </c>
      <c r="F32" s="193" t="s">
        <v>59</v>
      </c>
      <c r="G32" s="193" t="s">
        <v>60</v>
      </c>
      <c r="H32" s="194">
        <v>132</v>
      </c>
      <c r="I32" s="195">
        <f t="shared" si="0"/>
        <v>66.969</v>
      </c>
      <c r="J32" s="196">
        <v>40246.38888888889</v>
      </c>
      <c r="K32" s="99">
        <v>40246.46319444444</v>
      </c>
      <c r="L32" s="163">
        <f t="shared" si="1"/>
        <v>1.783333333209157</v>
      </c>
      <c r="M32" s="164">
        <f t="shared" si="2"/>
        <v>107</v>
      </c>
      <c r="N32" s="191" t="s">
        <v>48</v>
      </c>
      <c r="O32" s="6" t="str">
        <f t="shared" si="9"/>
        <v>--</v>
      </c>
      <c r="P32" s="192">
        <f t="shared" si="4"/>
        <v>40</v>
      </c>
      <c r="Q32" s="197">
        <f t="shared" si="5"/>
        <v>476.81928</v>
      </c>
      <c r="R32" s="198" t="str">
        <f t="shared" si="6"/>
        <v>--</v>
      </c>
      <c r="S32" s="199" t="str">
        <f t="shared" si="7"/>
        <v>--</v>
      </c>
      <c r="T32" s="200" t="str">
        <f t="shared" si="8"/>
        <v>--</v>
      </c>
      <c r="U32" s="6" t="s">
        <v>43</v>
      </c>
      <c r="V32" s="165">
        <v>0</v>
      </c>
      <c r="W32" s="8"/>
    </row>
    <row r="33" spans="2:23" s="72" customFormat="1" ht="16.5" customHeight="1">
      <c r="B33" s="74"/>
      <c r="C33" s="125">
        <v>55</v>
      </c>
      <c r="D33" s="125">
        <v>219392</v>
      </c>
      <c r="E33" s="125">
        <v>2642</v>
      </c>
      <c r="F33" s="193" t="s">
        <v>52</v>
      </c>
      <c r="G33" s="193" t="s">
        <v>61</v>
      </c>
      <c r="H33" s="194">
        <v>500</v>
      </c>
      <c r="I33" s="195">
        <f t="shared" si="0"/>
        <v>83.706</v>
      </c>
      <c r="J33" s="196">
        <v>40247.26875</v>
      </c>
      <c r="K33" s="99">
        <v>40247.68541666667</v>
      </c>
      <c r="L33" s="163">
        <f t="shared" si="1"/>
        <v>9.999999999941792</v>
      </c>
      <c r="M33" s="164">
        <f t="shared" si="2"/>
        <v>600</v>
      </c>
      <c r="N33" s="191" t="s">
        <v>48</v>
      </c>
      <c r="O33" s="6" t="str">
        <f t="shared" si="9"/>
        <v>--</v>
      </c>
      <c r="P33" s="192">
        <f t="shared" si="4"/>
        <v>200</v>
      </c>
      <c r="Q33" s="197">
        <f t="shared" si="5"/>
        <v>16741.2</v>
      </c>
      <c r="R33" s="198" t="str">
        <f t="shared" si="6"/>
        <v>--</v>
      </c>
      <c r="S33" s="199" t="str">
        <f t="shared" si="7"/>
        <v>--</v>
      </c>
      <c r="T33" s="200" t="str">
        <f t="shared" si="8"/>
        <v>--</v>
      </c>
      <c r="U33" s="6" t="s">
        <v>43</v>
      </c>
      <c r="V33" s="165">
        <v>0</v>
      </c>
      <c r="W33" s="8"/>
    </row>
    <row r="34" spans="2:23" s="72" customFormat="1" ht="16.5" customHeight="1">
      <c r="B34" s="74"/>
      <c r="C34" s="125">
        <v>56</v>
      </c>
      <c r="D34" s="125">
        <v>219395</v>
      </c>
      <c r="E34" s="98">
        <v>3464</v>
      </c>
      <c r="F34" s="193" t="s">
        <v>50</v>
      </c>
      <c r="G34" s="193" t="s">
        <v>62</v>
      </c>
      <c r="H34" s="194">
        <v>132</v>
      </c>
      <c r="I34" s="195">
        <f t="shared" si="0"/>
        <v>66.969</v>
      </c>
      <c r="J34" s="196">
        <v>40248.35138888889</v>
      </c>
      <c r="K34" s="99">
        <v>40248.69861111111</v>
      </c>
      <c r="L34" s="163">
        <f t="shared" si="1"/>
        <v>8.333333333255723</v>
      </c>
      <c r="M34" s="164">
        <f t="shared" si="2"/>
        <v>500</v>
      </c>
      <c r="N34" s="191" t="s">
        <v>48</v>
      </c>
      <c r="O34" s="6" t="str">
        <f t="shared" si="9"/>
        <v>--</v>
      </c>
      <c r="P34" s="192">
        <f t="shared" si="4"/>
        <v>40</v>
      </c>
      <c r="Q34" s="197">
        <f t="shared" si="5"/>
        <v>2231.40708</v>
      </c>
      <c r="R34" s="198" t="str">
        <f t="shared" si="6"/>
        <v>--</v>
      </c>
      <c r="S34" s="199" t="str">
        <f t="shared" si="7"/>
        <v>--</v>
      </c>
      <c r="T34" s="200" t="str">
        <f t="shared" si="8"/>
        <v>--</v>
      </c>
      <c r="U34" s="6" t="s">
        <v>43</v>
      </c>
      <c r="V34" s="165">
        <f>IF(F34="","",SUM(Q34:T34)*IF(U34="SI",1,2))</f>
        <v>2231.40708</v>
      </c>
      <c r="W34" s="8"/>
    </row>
    <row r="35" spans="2:23" s="72" customFormat="1" ht="16.5" customHeight="1">
      <c r="B35" s="74"/>
      <c r="C35" s="125">
        <v>57</v>
      </c>
      <c r="D35" s="125">
        <v>219397</v>
      </c>
      <c r="E35" s="125">
        <v>2641</v>
      </c>
      <c r="F35" s="193" t="s">
        <v>52</v>
      </c>
      <c r="G35" s="193" t="s">
        <v>63</v>
      </c>
      <c r="H35" s="194">
        <v>500</v>
      </c>
      <c r="I35" s="195">
        <f t="shared" si="0"/>
        <v>83.706</v>
      </c>
      <c r="J35" s="196">
        <v>40250.3125</v>
      </c>
      <c r="K35" s="99">
        <v>40250.729166666664</v>
      </c>
      <c r="L35" s="163">
        <f t="shared" si="1"/>
        <v>9.999999999941792</v>
      </c>
      <c r="M35" s="164">
        <f t="shared" si="2"/>
        <v>600</v>
      </c>
      <c r="N35" s="191" t="s">
        <v>48</v>
      </c>
      <c r="O35" s="6" t="str">
        <f t="shared" si="9"/>
        <v>--</v>
      </c>
      <c r="P35" s="192">
        <f t="shared" si="4"/>
        <v>200</v>
      </c>
      <c r="Q35" s="197">
        <f t="shared" si="5"/>
        <v>16741.2</v>
      </c>
      <c r="R35" s="198" t="str">
        <f t="shared" si="6"/>
        <v>--</v>
      </c>
      <c r="S35" s="199" t="str">
        <f t="shared" si="7"/>
        <v>--</v>
      </c>
      <c r="T35" s="200" t="str">
        <f t="shared" si="8"/>
        <v>--</v>
      </c>
      <c r="U35" s="6" t="s">
        <v>43</v>
      </c>
      <c r="V35" s="165">
        <v>0</v>
      </c>
      <c r="W35" s="8"/>
    </row>
    <row r="36" spans="2:23" s="214" customFormat="1" ht="16.5" customHeight="1">
      <c r="B36" s="202"/>
      <c r="C36" s="188">
        <v>58</v>
      </c>
      <c r="D36" s="188">
        <v>219399</v>
      </c>
      <c r="E36" s="188">
        <v>4945</v>
      </c>
      <c r="F36" s="203" t="s">
        <v>96</v>
      </c>
      <c r="G36" s="203" t="s">
        <v>97</v>
      </c>
      <c r="H36" s="194">
        <v>132</v>
      </c>
      <c r="I36" s="204">
        <f t="shared" si="0"/>
        <v>66.969</v>
      </c>
      <c r="J36" s="205">
        <v>40251.32986111111</v>
      </c>
      <c r="K36" s="206">
        <v>40251.677083333336</v>
      </c>
      <c r="L36" s="189">
        <f>IF(F36="","",(K36-J36)*24)</f>
        <v>8.333333333430346</v>
      </c>
      <c r="M36" s="190">
        <f>IF(F36="","",ROUND((K36-J36)*24*60,0))</f>
        <v>500</v>
      </c>
      <c r="N36" s="207" t="s">
        <v>48</v>
      </c>
      <c r="O36" s="204" t="str">
        <f t="shared" si="9"/>
        <v>--</v>
      </c>
      <c r="P36" s="208">
        <f>IF(H36=500,$H$17,IF(H36=220,$H$18,$H$19))</f>
        <v>40</v>
      </c>
      <c r="Q36" s="209">
        <f>IF(N36="P",I36*P36*ROUND(M36/60,2)*0.1,"--")</f>
        <v>2231.40708</v>
      </c>
      <c r="R36" s="210" t="str">
        <f>IF(AND(N36="F",O36="NO"),I36*P36,"--")</f>
        <v>--</v>
      </c>
      <c r="S36" s="211" t="str">
        <f>IF(N36="F",I36*P36*ROUND(M36/60,2),"--")</f>
        <v>--</v>
      </c>
      <c r="T36" s="212" t="str">
        <f>IF(N36="RF",I36*P36*ROUND(M36/60,2),"--")</f>
        <v>--</v>
      </c>
      <c r="U36" s="204" t="s">
        <v>43</v>
      </c>
      <c r="V36" s="165">
        <f>IF(F36="","",SUM(Q36:T36)*IF(U36="SI",1,2))*0.6</f>
        <v>1338.8442479999999</v>
      </c>
      <c r="W36" s="213"/>
    </row>
    <row r="37" spans="2:23" s="72" customFormat="1" ht="16.5" customHeight="1">
      <c r="B37" s="74"/>
      <c r="C37" s="125">
        <v>59</v>
      </c>
      <c r="D37" s="125">
        <v>219402</v>
      </c>
      <c r="E37" s="98">
        <v>2768</v>
      </c>
      <c r="F37" s="193" t="s">
        <v>52</v>
      </c>
      <c r="G37" s="193" t="s">
        <v>64</v>
      </c>
      <c r="H37" s="194">
        <v>500</v>
      </c>
      <c r="I37" s="195">
        <f t="shared" si="0"/>
        <v>83.706</v>
      </c>
      <c r="J37" s="196">
        <v>40251.3</v>
      </c>
      <c r="K37" s="99">
        <v>40251.60555555556</v>
      </c>
      <c r="L37" s="163">
        <f t="shared" si="1"/>
        <v>7.333333333313931</v>
      </c>
      <c r="M37" s="164">
        <f t="shared" si="2"/>
        <v>440</v>
      </c>
      <c r="N37" s="191" t="s">
        <v>48</v>
      </c>
      <c r="O37" s="6" t="str">
        <f t="shared" si="9"/>
        <v>--</v>
      </c>
      <c r="P37" s="192">
        <f t="shared" si="4"/>
        <v>200</v>
      </c>
      <c r="Q37" s="197">
        <f t="shared" si="5"/>
        <v>12271.299600000002</v>
      </c>
      <c r="R37" s="198" t="str">
        <f t="shared" si="6"/>
        <v>--</v>
      </c>
      <c r="S37" s="199" t="str">
        <f t="shared" si="7"/>
        <v>--</v>
      </c>
      <c r="T37" s="200" t="str">
        <f t="shared" si="8"/>
        <v>--</v>
      </c>
      <c r="U37" s="6" t="s">
        <v>43</v>
      </c>
      <c r="V37" s="165">
        <v>0</v>
      </c>
      <c r="W37" s="8"/>
    </row>
    <row r="38" spans="2:23" s="72" customFormat="1" ht="16.5" customHeight="1">
      <c r="B38" s="74"/>
      <c r="C38" s="125">
        <v>60</v>
      </c>
      <c r="D38" s="125">
        <v>219401</v>
      </c>
      <c r="E38" s="125">
        <v>119</v>
      </c>
      <c r="F38" s="193" t="s">
        <v>65</v>
      </c>
      <c r="G38" s="193" t="s">
        <v>66</v>
      </c>
      <c r="H38" s="194">
        <v>132</v>
      </c>
      <c r="I38" s="195">
        <f t="shared" si="0"/>
        <v>66.969</v>
      </c>
      <c r="J38" s="196">
        <v>40251.37291666667</v>
      </c>
      <c r="K38" s="99">
        <v>40251.69305555556</v>
      </c>
      <c r="L38" s="163">
        <f t="shared" si="1"/>
        <v>7.683333333407063</v>
      </c>
      <c r="M38" s="164">
        <f t="shared" si="2"/>
        <v>461</v>
      </c>
      <c r="N38" s="191" t="s">
        <v>48</v>
      </c>
      <c r="O38" s="6" t="str">
        <f t="shared" si="9"/>
        <v>--</v>
      </c>
      <c r="P38" s="192">
        <f t="shared" si="4"/>
        <v>40</v>
      </c>
      <c r="Q38" s="197">
        <f t="shared" si="5"/>
        <v>2057.28768</v>
      </c>
      <c r="R38" s="198" t="str">
        <f t="shared" si="6"/>
        <v>--</v>
      </c>
      <c r="S38" s="199" t="str">
        <f t="shared" si="7"/>
        <v>--</v>
      </c>
      <c r="T38" s="200" t="str">
        <f t="shared" si="8"/>
        <v>--</v>
      </c>
      <c r="U38" s="6" t="s">
        <v>43</v>
      </c>
      <c r="V38" s="165">
        <f>IF(F38="","",SUM(Q38:T38)*IF(U38="SI",1,2))</f>
        <v>2057.28768</v>
      </c>
      <c r="W38" s="8"/>
    </row>
    <row r="39" spans="2:23" s="72" customFormat="1" ht="16.5" customHeight="1">
      <c r="B39" s="74"/>
      <c r="C39" s="125">
        <v>61</v>
      </c>
      <c r="D39" s="125">
        <v>219675</v>
      </c>
      <c r="E39" s="98">
        <v>107</v>
      </c>
      <c r="F39" s="193" t="s">
        <v>50</v>
      </c>
      <c r="G39" s="193" t="s">
        <v>67</v>
      </c>
      <c r="H39" s="194">
        <v>132</v>
      </c>
      <c r="I39" s="195">
        <f t="shared" si="0"/>
        <v>66.969</v>
      </c>
      <c r="J39" s="196">
        <v>40252.33888888889</v>
      </c>
      <c r="K39" s="99">
        <v>40252.56527777778</v>
      </c>
      <c r="L39" s="163">
        <f t="shared" si="1"/>
        <v>5.433333333407063</v>
      </c>
      <c r="M39" s="164">
        <f t="shared" si="2"/>
        <v>326</v>
      </c>
      <c r="N39" s="191" t="s">
        <v>48</v>
      </c>
      <c r="O39" s="6" t="str">
        <f t="shared" si="9"/>
        <v>--</v>
      </c>
      <c r="P39" s="192">
        <f t="shared" si="4"/>
        <v>40</v>
      </c>
      <c r="Q39" s="197">
        <f t="shared" si="5"/>
        <v>1454.56668</v>
      </c>
      <c r="R39" s="198" t="str">
        <f t="shared" si="6"/>
        <v>--</v>
      </c>
      <c r="S39" s="199" t="str">
        <f t="shared" si="7"/>
        <v>--</v>
      </c>
      <c r="T39" s="200" t="str">
        <f t="shared" si="8"/>
        <v>--</v>
      </c>
      <c r="U39" s="6" t="s">
        <v>43</v>
      </c>
      <c r="V39" s="165">
        <v>0</v>
      </c>
      <c r="W39" s="8"/>
    </row>
    <row r="40" spans="2:23" s="72" customFormat="1" ht="16.5" customHeight="1">
      <c r="B40" s="74"/>
      <c r="C40" s="125">
        <v>62</v>
      </c>
      <c r="D40" s="125">
        <v>219677</v>
      </c>
      <c r="E40" s="125">
        <v>3697</v>
      </c>
      <c r="F40" s="193" t="s">
        <v>68</v>
      </c>
      <c r="G40" s="193" t="s">
        <v>69</v>
      </c>
      <c r="H40" s="194">
        <v>500</v>
      </c>
      <c r="I40" s="195">
        <f t="shared" si="0"/>
        <v>83.706</v>
      </c>
      <c r="J40" s="196">
        <v>40252.629166666666</v>
      </c>
      <c r="K40" s="99">
        <v>40253.04583333333</v>
      </c>
      <c r="L40" s="163">
        <f t="shared" si="1"/>
        <v>9.999999999941792</v>
      </c>
      <c r="M40" s="164">
        <f t="shared" si="2"/>
        <v>600</v>
      </c>
      <c r="N40" s="191" t="s">
        <v>48</v>
      </c>
      <c r="O40" s="6" t="str">
        <f t="shared" si="9"/>
        <v>--</v>
      </c>
      <c r="P40" s="192">
        <f t="shared" si="4"/>
        <v>200</v>
      </c>
      <c r="Q40" s="197">
        <f t="shared" si="5"/>
        <v>16741.2</v>
      </c>
      <c r="R40" s="198" t="str">
        <f t="shared" si="6"/>
        <v>--</v>
      </c>
      <c r="S40" s="199" t="str">
        <f t="shared" si="7"/>
        <v>--</v>
      </c>
      <c r="T40" s="200" t="str">
        <f t="shared" si="8"/>
        <v>--</v>
      </c>
      <c r="U40" s="6" t="s">
        <v>43</v>
      </c>
      <c r="V40" s="165">
        <v>0</v>
      </c>
      <c r="W40" s="8"/>
    </row>
    <row r="41" spans="2:23" s="72" customFormat="1" ht="16.5" customHeight="1">
      <c r="B41" s="74"/>
      <c r="C41" s="125">
        <v>63</v>
      </c>
      <c r="D41" s="125">
        <v>219681</v>
      </c>
      <c r="E41" s="98">
        <v>112</v>
      </c>
      <c r="F41" s="193" t="s">
        <v>59</v>
      </c>
      <c r="G41" s="193" t="s">
        <v>60</v>
      </c>
      <c r="H41" s="194">
        <v>132</v>
      </c>
      <c r="I41" s="195">
        <f t="shared" si="0"/>
        <v>66.969</v>
      </c>
      <c r="J41" s="196">
        <v>40253.38402777778</v>
      </c>
      <c r="K41" s="99">
        <v>40253.64513888889</v>
      </c>
      <c r="L41" s="163">
        <f t="shared" si="1"/>
        <v>6.266666666662786</v>
      </c>
      <c r="M41" s="164">
        <f t="shared" si="2"/>
        <v>376</v>
      </c>
      <c r="N41" s="191" t="s">
        <v>48</v>
      </c>
      <c r="O41" s="6" t="str">
        <f t="shared" si="9"/>
        <v>--</v>
      </c>
      <c r="P41" s="192">
        <f t="shared" si="4"/>
        <v>40</v>
      </c>
      <c r="Q41" s="197">
        <f t="shared" si="5"/>
        <v>1679.5825199999997</v>
      </c>
      <c r="R41" s="198" t="str">
        <f t="shared" si="6"/>
        <v>--</v>
      </c>
      <c r="S41" s="199" t="str">
        <f t="shared" si="7"/>
        <v>--</v>
      </c>
      <c r="T41" s="200" t="str">
        <f t="shared" si="8"/>
        <v>--</v>
      </c>
      <c r="U41" s="6" t="s">
        <v>43</v>
      </c>
      <c r="V41" s="165">
        <f>IF(F41="","",SUM(Q41:T41)*IF(U41="SI",1,2))</f>
        <v>1679.5825199999997</v>
      </c>
      <c r="W41" s="8"/>
    </row>
    <row r="42" spans="2:23" s="72" customFormat="1" ht="16.5" customHeight="1">
      <c r="B42" s="74"/>
      <c r="C42" s="125">
        <v>64</v>
      </c>
      <c r="D42" s="125">
        <v>219684</v>
      </c>
      <c r="E42" s="125">
        <v>118</v>
      </c>
      <c r="F42" s="193" t="s">
        <v>65</v>
      </c>
      <c r="G42" s="193" t="s">
        <v>70</v>
      </c>
      <c r="H42" s="194">
        <v>132</v>
      </c>
      <c r="I42" s="195">
        <f t="shared" si="0"/>
        <v>66.969</v>
      </c>
      <c r="J42" s="196">
        <v>40254.254166666666</v>
      </c>
      <c r="K42" s="99">
        <v>40254.77847222222</v>
      </c>
      <c r="L42" s="163">
        <f t="shared" si="1"/>
        <v>12.58333333331393</v>
      </c>
      <c r="M42" s="164">
        <f t="shared" si="2"/>
        <v>755</v>
      </c>
      <c r="N42" s="191" t="s">
        <v>48</v>
      </c>
      <c r="O42" s="6" t="str">
        <f t="shared" si="9"/>
        <v>--</v>
      </c>
      <c r="P42" s="192">
        <f t="shared" si="4"/>
        <v>40</v>
      </c>
      <c r="Q42" s="197">
        <f t="shared" si="5"/>
        <v>3369.88008</v>
      </c>
      <c r="R42" s="198" t="str">
        <f t="shared" si="6"/>
        <v>--</v>
      </c>
      <c r="S42" s="199" t="str">
        <f t="shared" si="7"/>
        <v>--</v>
      </c>
      <c r="T42" s="200" t="str">
        <f t="shared" si="8"/>
        <v>--</v>
      </c>
      <c r="U42" s="6" t="s">
        <v>43</v>
      </c>
      <c r="V42" s="165">
        <v>0</v>
      </c>
      <c r="W42" s="8"/>
    </row>
    <row r="43" spans="2:23" s="72" customFormat="1" ht="16.5" customHeight="1" thickBot="1">
      <c r="B43" s="74"/>
      <c r="C43" s="125">
        <v>65</v>
      </c>
      <c r="D43" s="125">
        <v>219687</v>
      </c>
      <c r="E43" s="98">
        <v>119</v>
      </c>
      <c r="F43" s="193" t="s">
        <v>65</v>
      </c>
      <c r="G43" s="193" t="s">
        <v>66</v>
      </c>
      <c r="H43" s="194">
        <v>132</v>
      </c>
      <c r="I43" s="195">
        <f t="shared" si="0"/>
        <v>66.969</v>
      </c>
      <c r="J43" s="196">
        <v>40254.35555555556</v>
      </c>
      <c r="K43" s="99">
        <v>40254.62847222222</v>
      </c>
      <c r="L43" s="163">
        <f t="shared" si="1"/>
        <v>6.549999999871943</v>
      </c>
      <c r="M43" s="164">
        <f t="shared" si="2"/>
        <v>393</v>
      </c>
      <c r="N43" s="191" t="s">
        <v>48</v>
      </c>
      <c r="O43" s="6" t="str">
        <f t="shared" si="9"/>
        <v>--</v>
      </c>
      <c r="P43" s="192">
        <f t="shared" si="4"/>
        <v>40</v>
      </c>
      <c r="Q43" s="197">
        <f t="shared" si="5"/>
        <v>1754.5877999999998</v>
      </c>
      <c r="R43" s="198" t="str">
        <f t="shared" si="6"/>
        <v>--</v>
      </c>
      <c r="S43" s="199" t="str">
        <f t="shared" si="7"/>
        <v>--</v>
      </c>
      <c r="T43" s="200" t="str">
        <f t="shared" si="8"/>
        <v>--</v>
      </c>
      <c r="U43" s="6" t="s">
        <v>43</v>
      </c>
      <c r="V43" s="165">
        <f>IF(F43="","",SUM(Q43:T43)*IF(U43="SI",1,2))</f>
        <v>1754.5877999999998</v>
      </c>
      <c r="W43" s="8"/>
    </row>
    <row r="44" spans="2:23" s="3" customFormat="1" ht="16.5" customHeight="1" thickBot="1" thickTop="1">
      <c r="B44" s="41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 s="77">
        <f>ROUND(SUM(V24:V43),2)</f>
        <v>29886.52</v>
      </c>
      <c r="W44" s="4"/>
    </row>
    <row r="45" spans="2:23" s="3" customFormat="1" ht="16.5" customHeight="1" thickTop="1">
      <c r="B45" s="41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 s="4"/>
    </row>
    <row r="46" spans="2:23" s="3" customFormat="1" ht="16.5" customHeight="1">
      <c r="B46" s="41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 s="4"/>
    </row>
    <row r="47" spans="2:23" s="3" customFormat="1" ht="16.5" customHeight="1" thickBot="1">
      <c r="B47" s="62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64"/>
    </row>
    <row r="48" spans="23:25" ht="16.5" customHeight="1" thickTop="1">
      <c r="W48" s="113"/>
      <c r="X48" s="113"/>
      <c r="Y48" s="113"/>
    </row>
    <row r="49" spans="23:25" ht="16.5" customHeight="1">
      <c r="W49" s="113"/>
      <c r="X49" s="113"/>
      <c r="Y49" s="113"/>
    </row>
    <row r="50" spans="23:25" ht="16.5" customHeight="1">
      <c r="W50" s="113"/>
      <c r="X50" s="113"/>
      <c r="Y50" s="113"/>
    </row>
    <row r="51" spans="23:25" ht="16.5" customHeight="1">
      <c r="W51" s="113"/>
      <c r="X51" s="113"/>
      <c r="Y51" s="113"/>
    </row>
    <row r="52" spans="23:25" ht="16.5" customHeight="1">
      <c r="W52" s="113"/>
      <c r="X52" s="113"/>
      <c r="Y52" s="113"/>
    </row>
    <row r="53" spans="23:25" ht="16.5" customHeight="1">
      <c r="W53" s="113"/>
      <c r="X53" s="113"/>
      <c r="Y53" s="113"/>
    </row>
    <row r="54" spans="23:25" ht="16.5" customHeight="1">
      <c r="W54" s="113"/>
      <c r="X54" s="113"/>
      <c r="Y54" s="113"/>
    </row>
    <row r="55" spans="23:25" ht="16.5" customHeight="1">
      <c r="W55" s="113"/>
      <c r="X55" s="113"/>
      <c r="Y55" s="113"/>
    </row>
    <row r="56" spans="23:25" ht="16.5" customHeight="1">
      <c r="W56" s="113"/>
      <c r="X56" s="113"/>
      <c r="Y56" s="113"/>
    </row>
    <row r="57" spans="23:25" ht="16.5" customHeight="1">
      <c r="W57" s="113"/>
      <c r="X57" s="113"/>
      <c r="Y57" s="113"/>
    </row>
    <row r="58" spans="23:25" ht="16.5" customHeight="1">
      <c r="W58" s="113"/>
      <c r="X58" s="113"/>
      <c r="Y58" s="113"/>
    </row>
    <row r="59" spans="23:25" ht="16.5" customHeight="1">
      <c r="W59" s="113"/>
      <c r="X59" s="113"/>
      <c r="Y59" s="113"/>
    </row>
    <row r="60" spans="23:25" ht="16.5" customHeight="1">
      <c r="W60" s="113"/>
      <c r="X60" s="113"/>
      <c r="Y60" s="113"/>
    </row>
    <row r="61" spans="23:25" ht="16.5" customHeight="1">
      <c r="W61" s="113"/>
      <c r="X61" s="113"/>
      <c r="Y61" s="113"/>
    </row>
    <row r="62" spans="6:25" ht="16.5" customHeight="1"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</row>
    <row r="63" spans="6:25" ht="16.5" customHeight="1"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</row>
    <row r="64" spans="6:25" ht="16.5" customHeight="1"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</row>
    <row r="65" spans="6:25" ht="16.5" customHeight="1"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</row>
    <row r="66" spans="6:25" ht="16.5" customHeight="1"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</row>
    <row r="67" spans="6:25" ht="16.5" customHeight="1"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</row>
    <row r="68" spans="6:25" ht="16.5" customHeight="1"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</row>
    <row r="69" spans="6:25" ht="16.5" customHeight="1"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</row>
    <row r="70" spans="6:25" ht="16.5" customHeight="1"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</row>
    <row r="71" spans="6:25" ht="16.5" customHeight="1"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</row>
    <row r="72" spans="6:25" ht="16.5" customHeight="1"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</row>
    <row r="73" spans="6:25" ht="16.5" customHeight="1"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</row>
    <row r="74" spans="6:25" ht="16.5" customHeight="1"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</row>
    <row r="75" spans="6:25" ht="16.5" customHeight="1"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</row>
    <row r="76" spans="6:25" ht="16.5" customHeight="1"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</row>
    <row r="77" spans="6:25" ht="16.5" customHeight="1"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</row>
    <row r="78" spans="6:25" ht="16.5" customHeight="1"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</row>
    <row r="79" spans="6:25" ht="16.5" customHeight="1"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</row>
    <row r="80" spans="6:25" ht="16.5" customHeight="1"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</row>
    <row r="81" spans="6:25" ht="16.5" customHeight="1"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</row>
    <row r="82" spans="6:25" ht="16.5" customHeight="1"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</row>
    <row r="83" spans="6:25" ht="16.5" customHeight="1"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</row>
    <row r="84" spans="6:25" ht="16.5" customHeight="1"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</row>
    <row r="85" spans="6:25" ht="16.5" customHeight="1"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</row>
    <row r="86" spans="6:25" ht="16.5" customHeight="1"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</row>
    <row r="87" spans="6:25" ht="16.5" customHeight="1"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</row>
    <row r="88" spans="6:25" ht="16.5" customHeight="1"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6:25" ht="16.5" customHeight="1"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</row>
    <row r="90" spans="6:25" ht="16.5" customHeight="1"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</row>
    <row r="91" spans="6:25" ht="16.5" customHeight="1"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</row>
    <row r="92" spans="6:25" ht="16.5" customHeight="1"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</row>
    <row r="93" spans="6:25" ht="16.5" customHeight="1"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</row>
    <row r="94" spans="6:25" ht="16.5" customHeight="1"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</row>
    <row r="95" spans="6:25" ht="16.5" customHeight="1"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</row>
    <row r="96" spans="6:25" ht="16.5" customHeight="1"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</row>
    <row r="97" spans="6:25" ht="16.5" customHeight="1"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</row>
    <row r="98" spans="6:25" ht="16.5" customHeight="1"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</row>
    <row r="99" spans="6:25" ht="16.5" customHeight="1"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</row>
    <row r="100" spans="6:25" ht="16.5" customHeight="1"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</row>
    <row r="101" spans="6:25" ht="16.5" customHeight="1"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</row>
    <row r="102" spans="6:25" ht="16.5" customHeight="1"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</row>
    <row r="103" spans="6:25" ht="16.5" customHeight="1"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</row>
    <row r="104" spans="6:25" ht="16.5" customHeight="1"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</row>
    <row r="105" spans="6:25" ht="16.5" customHeight="1"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</row>
    <row r="106" spans="6:25" ht="16.5" customHeight="1"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</row>
    <row r="107" spans="6:25" ht="16.5" customHeight="1"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</row>
    <row r="108" spans="6:25" ht="16.5" customHeight="1"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</row>
    <row r="109" spans="6:25" ht="16.5" customHeight="1"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</row>
    <row r="110" spans="6:25" ht="16.5" customHeight="1"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</row>
    <row r="111" spans="6:25" ht="16.5" customHeight="1"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</row>
    <row r="112" spans="6:25" ht="16.5" customHeight="1"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</row>
    <row r="113" spans="6:25" ht="16.5" customHeight="1"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</row>
    <row r="114" spans="6:25" ht="16.5" customHeight="1"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</row>
    <row r="115" spans="6:25" ht="16.5" customHeight="1"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</row>
    <row r="116" spans="6:25" ht="16.5" customHeight="1"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</row>
    <row r="117" spans="6:25" ht="16.5" customHeight="1"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</row>
    <row r="118" spans="6:25" ht="16.5" customHeight="1"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</row>
    <row r="119" spans="6:25" ht="16.5" customHeight="1"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</row>
    <row r="120" spans="6:25" ht="16.5" customHeight="1"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</row>
    <row r="121" spans="6:25" ht="16.5" customHeight="1"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</row>
    <row r="122" spans="6:25" ht="16.5" customHeight="1"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</row>
    <row r="123" spans="6:25" ht="16.5" customHeight="1"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</row>
    <row r="124" spans="6:25" ht="16.5" customHeight="1"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</row>
    <row r="125" spans="6:25" ht="16.5" customHeight="1"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</row>
    <row r="126" spans="6:25" ht="16.5" customHeight="1"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</row>
    <row r="127" spans="6:25" ht="16.5" customHeight="1"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</row>
    <row r="128" spans="6:25" ht="16.5" customHeight="1"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</row>
    <row r="129" spans="6:25" ht="16.5" customHeight="1"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</row>
    <row r="130" spans="6:25" ht="16.5" customHeight="1"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</row>
    <row r="131" spans="6:25" ht="16.5" customHeight="1"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</row>
    <row r="132" spans="6:25" ht="16.5" customHeight="1"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</row>
    <row r="133" spans="6:25" ht="16.5" customHeight="1"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</row>
    <row r="134" spans="6:25" ht="16.5" customHeight="1"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</row>
    <row r="135" spans="6:25" ht="16.5" customHeight="1"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</row>
    <row r="136" spans="6:25" ht="16.5" customHeight="1"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</row>
    <row r="137" spans="6:25" ht="16.5" customHeight="1"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</row>
    <row r="138" spans="6:25" ht="16.5" customHeight="1"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</row>
    <row r="139" spans="6:25" ht="16.5" customHeight="1"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</row>
    <row r="140" spans="6:25" ht="16.5" customHeight="1"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</row>
    <row r="141" spans="6:25" ht="16.5" customHeight="1"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</row>
    <row r="142" spans="6:25" ht="16.5" customHeight="1"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</row>
    <row r="143" spans="6:25" ht="16.5" customHeight="1"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</row>
    <row r="144" spans="6:25" ht="16.5" customHeight="1"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</row>
    <row r="145" spans="6:25" ht="16.5" customHeight="1"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</row>
    <row r="146" spans="6:25" ht="16.5" customHeight="1"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</row>
    <row r="147" spans="6:25" ht="16.5" customHeight="1"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</row>
    <row r="148" spans="6:25" ht="16.5" customHeight="1"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</row>
    <row r="149" spans="6:25" ht="16.5" customHeight="1"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</row>
    <row r="150" spans="6:25" ht="16.5" customHeight="1"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  <row r="151" spans="6:25" ht="16.5" customHeight="1"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</row>
    <row r="152" spans="6:25" ht="16.5" customHeight="1"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</row>
    <row r="153" spans="6:25" ht="16.5" customHeight="1"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</row>
    <row r="154" spans="6:25" ht="16.5" customHeight="1"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</row>
    <row r="155" spans="6:25" ht="16.5" customHeight="1"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</row>
    <row r="156" spans="6:25" ht="16.5" customHeight="1"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</row>
    <row r="157" spans="6:25" ht="16.5" customHeight="1"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</row>
    <row r="158" spans="6:25" ht="16.5" customHeight="1"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</row>
    <row r="159" spans="6:25" ht="16.5" customHeight="1"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</row>
    <row r="160" spans="6:25" ht="16.5" customHeight="1"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3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9"/>
  <sheetViews>
    <sheetView zoomScale="70" zoomScaleNormal="70" zoomScalePageLayoutView="0" workbookViewId="0" topLeftCell="A16">
      <selection activeCell="G17" sqref="G17:G19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5.710937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9" customFormat="1" ht="26.25">
      <c r="W1" s="95"/>
    </row>
    <row r="2" spans="1:23" s="9" customFormat="1" ht="26.25">
      <c r="A2" s="73"/>
      <c r="B2" s="10" t="str">
        <f>+'TOT-0310'!B2</f>
        <v>ANEXO IV al Memorandum  D.T.E.E. N°       182    / 15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="3" customFormat="1" ht="12.75">
      <c r="A3" s="72"/>
    </row>
    <row r="4" spans="1:4" s="16" customFormat="1" ht="11.25">
      <c r="A4" s="14" t="s">
        <v>1</v>
      </c>
      <c r="B4" s="85"/>
      <c r="C4" s="85"/>
      <c r="D4" s="85"/>
    </row>
    <row r="5" spans="1:4" s="16" customFormat="1" ht="11.25">
      <c r="A5" s="14" t="s">
        <v>2</v>
      </c>
      <c r="B5" s="85"/>
      <c r="C5" s="85"/>
      <c r="D5" s="85"/>
    </row>
    <row r="6" s="3" customFormat="1" ht="13.5" thickBot="1"/>
    <row r="7" spans="2:23" s="3" customFormat="1" ht="13.5" thickTop="1"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60"/>
    </row>
    <row r="8" spans="2:23" s="20" customFormat="1" ht="20.25">
      <c r="B8" s="65"/>
      <c r="C8" s="21"/>
      <c r="D8" s="21"/>
      <c r="E8" s="21"/>
      <c r="F8" s="5" t="s">
        <v>34</v>
      </c>
      <c r="N8" s="78"/>
      <c r="O8" s="78"/>
      <c r="P8" s="75"/>
      <c r="Q8" s="21"/>
      <c r="R8" s="21"/>
      <c r="S8" s="21"/>
      <c r="T8" s="21"/>
      <c r="U8" s="21"/>
      <c r="V8" s="21"/>
      <c r="W8" s="66"/>
    </row>
    <row r="9" spans="2:23" s="3" customFormat="1" ht="12.75">
      <c r="B9" s="41"/>
      <c r="C9" s="2"/>
      <c r="D9" s="2"/>
      <c r="E9" s="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"/>
      <c r="R9" s="2"/>
      <c r="S9" s="2"/>
      <c r="T9" s="2"/>
      <c r="U9" s="2"/>
      <c r="V9" s="2"/>
      <c r="W9" s="4"/>
    </row>
    <row r="10" spans="2:23" s="20" customFormat="1" ht="20.25">
      <c r="B10" s="65"/>
      <c r="C10" s="21"/>
      <c r="D10" s="21"/>
      <c r="E10" s="21"/>
      <c r="F10" s="80" t="s">
        <v>44</v>
      </c>
      <c r="G10" s="126"/>
      <c r="H10" s="78"/>
      <c r="I10" s="79"/>
      <c r="K10" s="79"/>
      <c r="L10" s="79"/>
      <c r="M10" s="79"/>
      <c r="N10" s="79"/>
      <c r="O10" s="79"/>
      <c r="P10" s="79"/>
      <c r="Q10" s="21"/>
      <c r="R10" s="21"/>
      <c r="S10" s="21"/>
      <c r="T10" s="21"/>
      <c r="U10" s="21"/>
      <c r="V10" s="21"/>
      <c r="W10" s="66"/>
    </row>
    <row r="11" spans="2:23" s="3" customFormat="1" ht="13.5">
      <c r="B11" s="41"/>
      <c r="C11" s="2"/>
      <c r="D11" s="2"/>
      <c r="E11" s="2"/>
      <c r="F11" s="127"/>
      <c r="G11" s="127"/>
      <c r="H11" s="72"/>
      <c r="I11" s="76"/>
      <c r="J11" s="43"/>
      <c r="K11" s="76"/>
      <c r="L11" s="76"/>
      <c r="M11" s="76"/>
      <c r="N11" s="76"/>
      <c r="O11" s="76"/>
      <c r="P11" s="76"/>
      <c r="Q11" s="2"/>
      <c r="R11" s="2"/>
      <c r="S11" s="2"/>
      <c r="T11" s="2"/>
      <c r="U11" s="2"/>
      <c r="V11" s="2"/>
      <c r="W11" s="4"/>
    </row>
    <row r="12" spans="2:23" s="20" customFormat="1" ht="20.25">
      <c r="B12" s="65"/>
      <c r="C12" s="21"/>
      <c r="D12" s="21"/>
      <c r="E12" s="21"/>
      <c r="F12" s="80" t="s">
        <v>37</v>
      </c>
      <c r="G12" s="126"/>
      <c r="H12" s="78"/>
      <c r="I12" s="79"/>
      <c r="K12" s="79"/>
      <c r="L12" s="79"/>
      <c r="M12" s="79"/>
      <c r="N12" s="79"/>
      <c r="O12" s="79"/>
      <c r="P12" s="79"/>
      <c r="Q12" s="21"/>
      <c r="R12" s="21"/>
      <c r="S12" s="21"/>
      <c r="T12" s="21"/>
      <c r="U12" s="21"/>
      <c r="V12" s="21"/>
      <c r="W12" s="66"/>
    </row>
    <row r="13" spans="2:23" s="3" customFormat="1" ht="13.5">
      <c r="B13" s="41"/>
      <c r="C13" s="2"/>
      <c r="D13" s="2"/>
      <c r="E13" s="2"/>
      <c r="F13" s="127"/>
      <c r="G13" s="127"/>
      <c r="H13" s="72"/>
      <c r="I13" s="76"/>
      <c r="J13" s="43"/>
      <c r="K13" s="76"/>
      <c r="L13" s="76"/>
      <c r="M13" s="76"/>
      <c r="N13" s="76"/>
      <c r="O13" s="76"/>
      <c r="P13" s="76"/>
      <c r="Q13" s="2"/>
      <c r="R13" s="2"/>
      <c r="S13" s="2"/>
      <c r="T13" s="2"/>
      <c r="U13" s="2"/>
      <c r="V13" s="2"/>
      <c r="W13" s="4"/>
    </row>
    <row r="14" spans="2:23" s="3" customFormat="1" ht="19.5">
      <c r="B14" s="28" t="str">
        <f>'TOT-0310'!B14</f>
        <v>Desde el 01 al 31 de marzo de 2010</v>
      </c>
      <c r="C14" s="31"/>
      <c r="D14" s="31"/>
      <c r="E14" s="31"/>
      <c r="F14" s="31"/>
      <c r="G14" s="31"/>
      <c r="H14" s="31"/>
      <c r="I14" s="128"/>
      <c r="J14" s="128"/>
      <c r="K14" s="128"/>
      <c r="L14" s="128"/>
      <c r="M14" s="128"/>
      <c r="N14" s="128"/>
      <c r="O14" s="128"/>
      <c r="P14" s="128"/>
      <c r="Q14" s="31"/>
      <c r="R14" s="31"/>
      <c r="S14" s="31"/>
      <c r="T14" s="31"/>
      <c r="U14" s="31"/>
      <c r="V14" s="31"/>
      <c r="W14" s="129"/>
    </row>
    <row r="15" spans="2:23" s="3" customFormat="1" ht="14.25" thickBot="1">
      <c r="B15" s="130"/>
      <c r="C15" s="131"/>
      <c r="D15" s="131"/>
      <c r="E15" s="131"/>
      <c r="F15" s="131"/>
      <c r="G15" s="131"/>
      <c r="H15" s="131"/>
      <c r="I15" s="132"/>
      <c r="J15" s="132"/>
      <c r="K15" s="132"/>
      <c r="L15" s="132"/>
      <c r="M15" s="132"/>
      <c r="N15" s="132"/>
      <c r="O15" s="132"/>
      <c r="P15" s="132"/>
      <c r="Q15" s="131"/>
      <c r="R15" s="131"/>
      <c r="S15" s="131"/>
      <c r="T15" s="131"/>
      <c r="U15" s="131"/>
      <c r="V15" s="131"/>
      <c r="W15" s="133"/>
    </row>
    <row r="16" spans="2:23" s="3" customFormat="1" ht="15" thickBot="1" thickTop="1">
      <c r="B16" s="41"/>
      <c r="C16" s="2"/>
      <c r="D16" s="2"/>
      <c r="E16" s="2"/>
      <c r="F16" s="134"/>
      <c r="G16" s="134"/>
      <c r="H16" s="82" t="s">
        <v>38</v>
      </c>
      <c r="I16" s="2"/>
      <c r="J16" s="4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4"/>
    </row>
    <row r="17" spans="2:23" s="3" customFormat="1" ht="16.5" customHeight="1" thickBot="1" thickTop="1">
      <c r="B17" s="41"/>
      <c r="C17" s="2"/>
      <c r="D17" s="2"/>
      <c r="E17" s="2"/>
      <c r="F17" s="135" t="s">
        <v>39</v>
      </c>
      <c r="G17" s="136">
        <v>83.706</v>
      </c>
      <c r="H17" s="137">
        <v>200</v>
      </c>
      <c r="V17" s="81"/>
      <c r="W17" s="4"/>
    </row>
    <row r="18" spans="2:23" s="3" customFormat="1" ht="16.5" customHeight="1" thickBot="1" thickTop="1">
      <c r="B18" s="41"/>
      <c r="C18" s="2"/>
      <c r="D18" s="2"/>
      <c r="E18" s="2"/>
      <c r="F18" s="138" t="s">
        <v>40</v>
      </c>
      <c r="G18" s="139">
        <v>75.332</v>
      </c>
      <c r="H18" s="137">
        <v>100</v>
      </c>
      <c r="O18" s="2"/>
      <c r="P18" s="2"/>
      <c r="Q18" s="2"/>
      <c r="R18" s="2"/>
      <c r="S18" s="2"/>
      <c r="T18" s="2"/>
      <c r="U18" s="2"/>
      <c r="V18" s="2"/>
      <c r="W18" s="4"/>
    </row>
    <row r="19" spans="2:23" s="3" customFormat="1" ht="16.5" customHeight="1" thickBot="1" thickTop="1">
      <c r="B19" s="41"/>
      <c r="C19" s="2"/>
      <c r="D19" s="2"/>
      <c r="E19" s="2"/>
      <c r="F19" s="140" t="s">
        <v>41</v>
      </c>
      <c r="G19" s="139">
        <v>66.969</v>
      </c>
      <c r="H19" s="137">
        <v>40</v>
      </c>
      <c r="K19" s="118"/>
      <c r="L19" s="119"/>
      <c r="M19" s="2"/>
      <c r="O19" s="2"/>
      <c r="Q19" s="2"/>
      <c r="R19" s="2"/>
      <c r="S19" s="2"/>
      <c r="T19" s="2"/>
      <c r="U19" s="2"/>
      <c r="V19" s="2"/>
      <c r="W19" s="4"/>
    </row>
    <row r="20" spans="2:23" s="3" customFormat="1" ht="16.5" customHeight="1" thickBot="1" thickTop="1">
      <c r="B20" s="41"/>
      <c r="C20" s="187">
        <v>3</v>
      </c>
      <c r="D20" s="187">
        <v>4</v>
      </c>
      <c r="E20" s="187">
        <v>5</v>
      </c>
      <c r="F20" s="187">
        <v>6</v>
      </c>
      <c r="G20" s="187">
        <v>7</v>
      </c>
      <c r="H20" s="187">
        <v>8</v>
      </c>
      <c r="I20" s="187">
        <v>9</v>
      </c>
      <c r="J20" s="187">
        <v>10</v>
      </c>
      <c r="K20" s="187">
        <v>11</v>
      </c>
      <c r="L20" s="187">
        <v>12</v>
      </c>
      <c r="M20" s="187">
        <v>13</v>
      </c>
      <c r="N20" s="187">
        <v>14</v>
      </c>
      <c r="O20" s="187">
        <v>15</v>
      </c>
      <c r="P20" s="187">
        <v>16</v>
      </c>
      <c r="Q20" s="187">
        <v>17</v>
      </c>
      <c r="R20" s="187">
        <v>18</v>
      </c>
      <c r="S20" s="187">
        <v>19</v>
      </c>
      <c r="T20" s="187">
        <v>20</v>
      </c>
      <c r="U20" s="187">
        <v>21</v>
      </c>
      <c r="V20" s="187">
        <v>22</v>
      </c>
      <c r="W20" s="4"/>
    </row>
    <row r="21" spans="2:23" s="3" customFormat="1" ht="33.75" customHeight="1" thickBot="1" thickTop="1">
      <c r="B21" s="41"/>
      <c r="C21" s="84" t="s">
        <v>11</v>
      </c>
      <c r="D21" s="68" t="s">
        <v>45</v>
      </c>
      <c r="E21" s="68" t="s">
        <v>46</v>
      </c>
      <c r="F21" s="70" t="s">
        <v>20</v>
      </c>
      <c r="G21" s="141" t="s">
        <v>21</v>
      </c>
      <c r="H21" s="142" t="s">
        <v>12</v>
      </c>
      <c r="I21" s="89" t="s">
        <v>13</v>
      </c>
      <c r="J21" s="69" t="s">
        <v>14</v>
      </c>
      <c r="K21" s="141" t="s">
        <v>15</v>
      </c>
      <c r="L21" s="143" t="s">
        <v>25</v>
      </c>
      <c r="M21" s="143" t="s">
        <v>22</v>
      </c>
      <c r="N21" s="71" t="s">
        <v>16</v>
      </c>
      <c r="O21" s="114" t="s">
        <v>23</v>
      </c>
      <c r="P21" s="94" t="s">
        <v>26</v>
      </c>
      <c r="Q21" s="144" t="s">
        <v>35</v>
      </c>
      <c r="R21" s="115" t="s">
        <v>24</v>
      </c>
      <c r="S21" s="145"/>
      <c r="T21" s="93" t="s">
        <v>17</v>
      </c>
      <c r="U21" s="92" t="s">
        <v>36</v>
      </c>
      <c r="V21" s="83" t="s">
        <v>18</v>
      </c>
      <c r="W21" s="4"/>
    </row>
    <row r="22" spans="2:23" s="3" customFormat="1" ht="16.5" customHeight="1" thickTop="1">
      <c r="B22" s="41"/>
      <c r="C22" s="124"/>
      <c r="D22" s="124"/>
      <c r="E22" s="124"/>
      <c r="F22" s="146"/>
      <c r="G22" s="146"/>
      <c r="H22" s="146"/>
      <c r="I22" s="120"/>
      <c r="J22" s="146"/>
      <c r="K22" s="146"/>
      <c r="L22" s="146"/>
      <c r="M22" s="146"/>
      <c r="N22" s="146"/>
      <c r="O22" s="146"/>
      <c r="P22" s="147"/>
      <c r="Q22" s="148"/>
      <c r="R22" s="149"/>
      <c r="S22" s="150"/>
      <c r="T22" s="151"/>
      <c r="U22" s="146"/>
      <c r="V22" s="152">
        <f>'SA-03 (1)'!V44</f>
        <v>29886.52</v>
      </c>
      <c r="W22" s="4"/>
    </row>
    <row r="23" spans="2:23" s="3" customFormat="1" ht="16.5" customHeight="1">
      <c r="B23" s="41"/>
      <c r="C23" s="125"/>
      <c r="D23" s="125"/>
      <c r="E23" s="125"/>
      <c r="F23" s="153"/>
      <c r="G23" s="153"/>
      <c r="H23" s="153"/>
      <c r="I23" s="154"/>
      <c r="J23" s="153"/>
      <c r="K23" s="153"/>
      <c r="L23" s="153"/>
      <c r="M23" s="153"/>
      <c r="N23" s="153"/>
      <c r="O23" s="153"/>
      <c r="P23" s="155"/>
      <c r="Q23" s="156"/>
      <c r="R23" s="116"/>
      <c r="S23" s="157"/>
      <c r="T23" s="158"/>
      <c r="U23" s="153"/>
      <c r="V23" s="159"/>
      <c r="W23" s="4"/>
    </row>
    <row r="24" spans="2:23" s="72" customFormat="1" ht="16.5" customHeight="1">
      <c r="B24" s="74"/>
      <c r="C24" s="125">
        <v>66</v>
      </c>
      <c r="D24" s="125">
        <v>219693</v>
      </c>
      <c r="E24" s="98">
        <v>131</v>
      </c>
      <c r="F24" s="193" t="s">
        <v>51</v>
      </c>
      <c r="G24" s="193" t="s">
        <v>71</v>
      </c>
      <c r="H24" s="194">
        <v>132</v>
      </c>
      <c r="I24" s="195">
        <f aca="true" t="shared" si="0" ref="I24:I43">IF(H24=500,$G$17,IF(H24=220,$G$18,$G$19))</f>
        <v>66.969</v>
      </c>
      <c r="J24" s="196">
        <v>40255.325</v>
      </c>
      <c r="K24" s="99">
        <v>40255.43125</v>
      </c>
      <c r="L24" s="163">
        <f aca="true" t="shared" si="1" ref="L24:L43">IF(F24="","",(K24-J24)*24)</f>
        <v>2.550000000104774</v>
      </c>
      <c r="M24" s="164">
        <f aca="true" t="shared" si="2" ref="M24:M43">IF(F24="","",ROUND((K24-J24)*24*60,0))</f>
        <v>153</v>
      </c>
      <c r="N24" s="191" t="s">
        <v>48</v>
      </c>
      <c r="O24" s="6" t="str">
        <f aca="true" t="shared" si="3" ref="O24:O43">IF(F24="","",IF(N24="P","--","NO"))</f>
        <v>--</v>
      </c>
      <c r="P24" s="192">
        <f aca="true" t="shared" si="4" ref="P24:P43">IF(H24=500,$H$17,IF(H24=220,$H$18,$H$19))</f>
        <v>40</v>
      </c>
      <c r="Q24" s="197">
        <f aca="true" t="shared" si="5" ref="Q24:Q43">IF(N24="P",I24*P24*ROUND(M24/60,2)*0.1,"--")</f>
        <v>683.0837999999999</v>
      </c>
      <c r="R24" s="198" t="str">
        <f aca="true" t="shared" si="6" ref="R24:R43">IF(AND(N24="F",O24="NO"),I24*P24,"--")</f>
        <v>--</v>
      </c>
      <c r="S24" s="199" t="str">
        <f aca="true" t="shared" si="7" ref="S24:S43">IF(N24="F",I24*P24*ROUND(M24/60,2),"--")</f>
        <v>--</v>
      </c>
      <c r="T24" s="200" t="str">
        <f aca="true" t="shared" si="8" ref="T24:T43">IF(N24="RF",I24*P24*ROUND(M24/60,2),"--")</f>
        <v>--</v>
      </c>
      <c r="U24" s="6" t="s">
        <v>43</v>
      </c>
      <c r="V24" s="165">
        <v>0</v>
      </c>
      <c r="W24" s="8"/>
    </row>
    <row r="25" spans="2:23" s="72" customFormat="1" ht="16.5" customHeight="1">
      <c r="B25" s="74"/>
      <c r="C25" s="125">
        <v>67</v>
      </c>
      <c r="D25" s="125">
        <v>219697</v>
      </c>
      <c r="E25" s="125">
        <v>1598</v>
      </c>
      <c r="F25" s="193" t="s">
        <v>72</v>
      </c>
      <c r="G25" s="193" t="s">
        <v>73</v>
      </c>
      <c r="H25" s="194">
        <v>132</v>
      </c>
      <c r="I25" s="195">
        <f t="shared" si="0"/>
        <v>66.969</v>
      </c>
      <c r="J25" s="196">
        <v>40255.395833333336</v>
      </c>
      <c r="K25" s="99">
        <v>40255.67291666667</v>
      </c>
      <c r="L25" s="163">
        <f t="shared" si="1"/>
        <v>6.650000000023283</v>
      </c>
      <c r="M25" s="164">
        <f t="shared" si="2"/>
        <v>399</v>
      </c>
      <c r="N25" s="191" t="s">
        <v>48</v>
      </c>
      <c r="O25" s="6" t="str">
        <f t="shared" si="3"/>
        <v>--</v>
      </c>
      <c r="P25" s="192">
        <f t="shared" si="4"/>
        <v>40</v>
      </c>
      <c r="Q25" s="197">
        <f t="shared" si="5"/>
        <v>1781.3754000000001</v>
      </c>
      <c r="R25" s="198" t="str">
        <f t="shared" si="6"/>
        <v>--</v>
      </c>
      <c r="S25" s="199" t="str">
        <f t="shared" si="7"/>
        <v>--</v>
      </c>
      <c r="T25" s="200" t="str">
        <f t="shared" si="8"/>
        <v>--</v>
      </c>
      <c r="U25" s="6" t="s">
        <v>43</v>
      </c>
      <c r="V25" s="165">
        <v>0</v>
      </c>
      <c r="W25" s="8"/>
    </row>
    <row r="26" spans="2:23" s="72" customFormat="1" ht="16.5" customHeight="1">
      <c r="B26" s="74"/>
      <c r="C26" s="125">
        <v>68</v>
      </c>
      <c r="D26" s="125">
        <v>219703</v>
      </c>
      <c r="E26" s="98">
        <v>2647</v>
      </c>
      <c r="F26" s="193" t="s">
        <v>59</v>
      </c>
      <c r="G26" s="193" t="s">
        <v>74</v>
      </c>
      <c r="H26" s="194">
        <v>132</v>
      </c>
      <c r="I26" s="195">
        <f t="shared" si="0"/>
        <v>66.969</v>
      </c>
      <c r="J26" s="196">
        <v>40257.29583333333</v>
      </c>
      <c r="K26" s="99">
        <v>40257.39097222222</v>
      </c>
      <c r="L26" s="163">
        <f t="shared" si="1"/>
        <v>2.2833333334419876</v>
      </c>
      <c r="M26" s="164">
        <f t="shared" si="2"/>
        <v>137</v>
      </c>
      <c r="N26" s="191" t="s">
        <v>48</v>
      </c>
      <c r="O26" s="6" t="str">
        <f t="shared" si="3"/>
        <v>--</v>
      </c>
      <c r="P26" s="192">
        <f t="shared" si="4"/>
        <v>40</v>
      </c>
      <c r="Q26" s="197">
        <f t="shared" si="5"/>
        <v>610.7572799999999</v>
      </c>
      <c r="R26" s="198" t="str">
        <f t="shared" si="6"/>
        <v>--</v>
      </c>
      <c r="S26" s="199" t="str">
        <f t="shared" si="7"/>
        <v>--</v>
      </c>
      <c r="T26" s="200" t="str">
        <f t="shared" si="8"/>
        <v>--</v>
      </c>
      <c r="U26" s="6" t="s">
        <v>43</v>
      </c>
      <c r="V26" s="165">
        <f>IF(F26="","",SUM(Q26:T26)*IF(U26="SI",1,2))</f>
        <v>610.7572799999999</v>
      </c>
      <c r="W26" s="8"/>
    </row>
    <row r="27" spans="2:23" s="72" customFormat="1" ht="16.5" customHeight="1">
      <c r="B27" s="74"/>
      <c r="C27" s="125">
        <v>69</v>
      </c>
      <c r="D27" s="125">
        <v>219704</v>
      </c>
      <c r="E27" s="125">
        <v>4738</v>
      </c>
      <c r="F27" s="193" t="s">
        <v>91</v>
      </c>
      <c r="G27" s="193" t="s">
        <v>92</v>
      </c>
      <c r="H27" s="201">
        <v>500</v>
      </c>
      <c r="I27" s="195">
        <f t="shared" si="0"/>
        <v>83.706</v>
      </c>
      <c r="J27" s="196">
        <v>40257.336805555555</v>
      </c>
      <c r="K27" s="99">
        <v>40257.75347222222</v>
      </c>
      <c r="L27" s="163">
        <f t="shared" si="1"/>
        <v>9.999999999941792</v>
      </c>
      <c r="M27" s="164">
        <f t="shared" si="2"/>
        <v>600</v>
      </c>
      <c r="N27" s="191" t="s">
        <v>48</v>
      </c>
      <c r="O27" s="6" t="str">
        <f t="shared" si="3"/>
        <v>--</v>
      </c>
      <c r="P27" s="192">
        <f t="shared" si="4"/>
        <v>200</v>
      </c>
      <c r="Q27" s="197">
        <f t="shared" si="5"/>
        <v>16741.2</v>
      </c>
      <c r="R27" s="198" t="str">
        <f t="shared" si="6"/>
        <v>--</v>
      </c>
      <c r="S27" s="199" t="str">
        <f t="shared" si="7"/>
        <v>--</v>
      </c>
      <c r="T27" s="200" t="str">
        <f t="shared" si="8"/>
        <v>--</v>
      </c>
      <c r="U27" s="6" t="s">
        <v>43</v>
      </c>
      <c r="V27" s="165">
        <v>0</v>
      </c>
      <c r="W27" s="8"/>
    </row>
    <row r="28" spans="2:23" s="72" customFormat="1" ht="16.5" customHeight="1">
      <c r="B28" s="74"/>
      <c r="C28" s="125">
        <v>70</v>
      </c>
      <c r="D28" s="125">
        <v>219710</v>
      </c>
      <c r="E28" s="98">
        <v>4782</v>
      </c>
      <c r="F28" s="193" t="s">
        <v>93</v>
      </c>
      <c r="G28" s="193" t="s">
        <v>94</v>
      </c>
      <c r="H28" s="201">
        <v>500</v>
      </c>
      <c r="I28" s="195">
        <f t="shared" si="0"/>
        <v>83.706</v>
      </c>
      <c r="J28" s="196">
        <v>40257.336805555555</v>
      </c>
      <c r="K28" s="99">
        <v>40257.75347222222</v>
      </c>
      <c r="L28" s="163">
        <f t="shared" si="1"/>
        <v>9.999999999941792</v>
      </c>
      <c r="M28" s="164">
        <f t="shared" si="2"/>
        <v>600</v>
      </c>
      <c r="N28" s="191" t="s">
        <v>48</v>
      </c>
      <c r="O28" s="6" t="str">
        <f t="shared" si="3"/>
        <v>--</v>
      </c>
      <c r="P28" s="192">
        <f t="shared" si="4"/>
        <v>200</v>
      </c>
      <c r="Q28" s="197">
        <f t="shared" si="5"/>
        <v>16741.2</v>
      </c>
      <c r="R28" s="198" t="str">
        <f t="shared" si="6"/>
        <v>--</v>
      </c>
      <c r="S28" s="199" t="str">
        <f t="shared" si="7"/>
        <v>--</v>
      </c>
      <c r="T28" s="200" t="str">
        <f t="shared" si="8"/>
        <v>--</v>
      </c>
      <c r="U28" s="6" t="s">
        <v>43</v>
      </c>
      <c r="V28" s="165">
        <v>0</v>
      </c>
      <c r="W28" s="8"/>
    </row>
    <row r="29" spans="2:23" s="72" customFormat="1" ht="16.5" customHeight="1">
      <c r="B29" s="74"/>
      <c r="C29" s="125">
        <v>71</v>
      </c>
      <c r="D29" s="125">
        <v>219705</v>
      </c>
      <c r="E29" s="125">
        <v>125</v>
      </c>
      <c r="F29" s="193" t="s">
        <v>75</v>
      </c>
      <c r="G29" s="193" t="s">
        <v>76</v>
      </c>
      <c r="H29" s="194">
        <v>220</v>
      </c>
      <c r="I29" s="195">
        <f t="shared" si="0"/>
        <v>75.332</v>
      </c>
      <c r="J29" s="196">
        <v>40257.379166666666</v>
      </c>
      <c r="K29" s="99">
        <v>40257.72222222222</v>
      </c>
      <c r="L29" s="163">
        <f t="shared" si="1"/>
        <v>8.233333333279006</v>
      </c>
      <c r="M29" s="164">
        <f t="shared" si="2"/>
        <v>494</v>
      </c>
      <c r="N29" s="191" t="s">
        <v>48</v>
      </c>
      <c r="O29" s="6" t="str">
        <f t="shared" si="3"/>
        <v>--</v>
      </c>
      <c r="P29" s="192">
        <f t="shared" si="4"/>
        <v>100</v>
      </c>
      <c r="Q29" s="197">
        <f t="shared" si="5"/>
        <v>6199.8236</v>
      </c>
      <c r="R29" s="198" t="str">
        <f t="shared" si="6"/>
        <v>--</v>
      </c>
      <c r="S29" s="199" t="str">
        <f t="shared" si="7"/>
        <v>--</v>
      </c>
      <c r="T29" s="200" t="str">
        <f t="shared" si="8"/>
        <v>--</v>
      </c>
      <c r="U29" s="6" t="s">
        <v>43</v>
      </c>
      <c r="V29" s="165">
        <v>0</v>
      </c>
      <c r="W29" s="8"/>
    </row>
    <row r="30" spans="2:23" s="72" customFormat="1" ht="16.5" customHeight="1">
      <c r="B30" s="74"/>
      <c r="C30" s="125">
        <v>72</v>
      </c>
      <c r="D30" s="125">
        <v>219706</v>
      </c>
      <c r="E30" s="98">
        <v>110</v>
      </c>
      <c r="F30" s="193" t="s">
        <v>59</v>
      </c>
      <c r="G30" s="193" t="s">
        <v>77</v>
      </c>
      <c r="H30" s="194">
        <v>132</v>
      </c>
      <c r="I30" s="195">
        <f t="shared" si="0"/>
        <v>66.969</v>
      </c>
      <c r="J30" s="196">
        <v>40257.53472222222</v>
      </c>
      <c r="K30" s="99">
        <v>40257.635416666664</v>
      </c>
      <c r="L30" s="163">
        <f t="shared" si="1"/>
        <v>2.416666666686069</v>
      </c>
      <c r="M30" s="164">
        <f t="shared" si="2"/>
        <v>145</v>
      </c>
      <c r="N30" s="191" t="s">
        <v>48</v>
      </c>
      <c r="O30" s="6" t="str">
        <f t="shared" si="3"/>
        <v>--</v>
      </c>
      <c r="P30" s="192">
        <f t="shared" si="4"/>
        <v>40</v>
      </c>
      <c r="Q30" s="197">
        <f t="shared" si="5"/>
        <v>648.25992</v>
      </c>
      <c r="R30" s="198" t="str">
        <f t="shared" si="6"/>
        <v>--</v>
      </c>
      <c r="S30" s="199" t="str">
        <f t="shared" si="7"/>
        <v>--</v>
      </c>
      <c r="T30" s="200" t="str">
        <f t="shared" si="8"/>
        <v>--</v>
      </c>
      <c r="U30" s="6" t="s">
        <v>43</v>
      </c>
      <c r="V30" s="165">
        <f>IF(F30="","",SUM(Q30:T30)*IF(U30="SI",1,2))</f>
        <v>648.25992</v>
      </c>
      <c r="W30" s="8"/>
    </row>
    <row r="31" spans="2:23" s="72" customFormat="1" ht="16.5" customHeight="1">
      <c r="B31" s="74"/>
      <c r="C31" s="125">
        <v>73</v>
      </c>
      <c r="D31" s="125">
        <v>219708</v>
      </c>
      <c r="E31" s="125">
        <v>143</v>
      </c>
      <c r="F31" s="193" t="s">
        <v>78</v>
      </c>
      <c r="G31" s="193" t="s">
        <v>79</v>
      </c>
      <c r="H31" s="194">
        <v>132</v>
      </c>
      <c r="I31" s="195">
        <f t="shared" si="0"/>
        <v>66.969</v>
      </c>
      <c r="J31" s="196">
        <v>40258.31527777778</v>
      </c>
      <c r="K31" s="99">
        <v>40258.77569444444</v>
      </c>
      <c r="L31" s="163">
        <f t="shared" si="1"/>
        <v>11.049999999871943</v>
      </c>
      <c r="M31" s="164">
        <f t="shared" si="2"/>
        <v>663</v>
      </c>
      <c r="N31" s="191" t="s">
        <v>48</v>
      </c>
      <c r="O31" s="6" t="str">
        <f t="shared" si="3"/>
        <v>--</v>
      </c>
      <c r="P31" s="192">
        <f t="shared" si="4"/>
        <v>40</v>
      </c>
      <c r="Q31" s="197">
        <f t="shared" si="5"/>
        <v>2960.0298000000003</v>
      </c>
      <c r="R31" s="198" t="str">
        <f t="shared" si="6"/>
        <v>--</v>
      </c>
      <c r="S31" s="199" t="str">
        <f t="shared" si="7"/>
        <v>--</v>
      </c>
      <c r="T31" s="200" t="str">
        <f t="shared" si="8"/>
        <v>--</v>
      </c>
      <c r="U31" s="6" t="s">
        <v>43</v>
      </c>
      <c r="V31" s="165">
        <v>0</v>
      </c>
      <c r="W31" s="8"/>
    </row>
    <row r="32" spans="2:23" s="72" customFormat="1" ht="16.5" customHeight="1">
      <c r="B32" s="74"/>
      <c r="C32" s="125">
        <v>74</v>
      </c>
      <c r="D32" s="125">
        <v>219709</v>
      </c>
      <c r="E32" s="98">
        <v>4758</v>
      </c>
      <c r="F32" s="193" t="s">
        <v>91</v>
      </c>
      <c r="G32" s="193" t="s">
        <v>95</v>
      </c>
      <c r="H32" s="201">
        <v>500</v>
      </c>
      <c r="I32" s="195">
        <f t="shared" si="0"/>
        <v>83.706</v>
      </c>
      <c r="J32" s="196">
        <v>40258.54375</v>
      </c>
      <c r="K32" s="99">
        <v>40258.96041666667</v>
      </c>
      <c r="L32" s="163">
        <f t="shared" si="1"/>
        <v>10.000000000116415</v>
      </c>
      <c r="M32" s="164">
        <f t="shared" si="2"/>
        <v>600</v>
      </c>
      <c r="N32" s="191" t="s">
        <v>48</v>
      </c>
      <c r="O32" s="6" t="str">
        <f t="shared" si="3"/>
        <v>--</v>
      </c>
      <c r="P32" s="192">
        <f t="shared" si="4"/>
        <v>200</v>
      </c>
      <c r="Q32" s="197">
        <f t="shared" si="5"/>
        <v>16741.2</v>
      </c>
      <c r="R32" s="198" t="str">
        <f t="shared" si="6"/>
        <v>--</v>
      </c>
      <c r="S32" s="199" t="str">
        <f t="shared" si="7"/>
        <v>--</v>
      </c>
      <c r="T32" s="200" t="str">
        <f t="shared" si="8"/>
        <v>--</v>
      </c>
      <c r="U32" s="6" t="s">
        <v>43</v>
      </c>
      <c r="V32" s="165">
        <v>0</v>
      </c>
      <c r="W32" s="8"/>
    </row>
    <row r="33" spans="2:23" s="72" customFormat="1" ht="16.5" customHeight="1">
      <c r="B33" s="74"/>
      <c r="C33" s="125">
        <v>75</v>
      </c>
      <c r="D33" s="125">
        <v>219921</v>
      </c>
      <c r="E33" s="125">
        <v>134</v>
      </c>
      <c r="F33" s="193" t="s">
        <v>51</v>
      </c>
      <c r="G33" s="193" t="s">
        <v>80</v>
      </c>
      <c r="H33" s="194">
        <v>132</v>
      </c>
      <c r="I33" s="195">
        <f t="shared" si="0"/>
        <v>66.969</v>
      </c>
      <c r="J33" s="196">
        <v>40259.22708333333</v>
      </c>
      <c r="K33" s="99">
        <v>40259.3125</v>
      </c>
      <c r="L33" s="163">
        <f t="shared" si="1"/>
        <v>2.050000000046566</v>
      </c>
      <c r="M33" s="164">
        <f t="shared" si="2"/>
        <v>123</v>
      </c>
      <c r="N33" s="191" t="s">
        <v>49</v>
      </c>
      <c r="O33" s="6" t="str">
        <f t="shared" si="3"/>
        <v>NO</v>
      </c>
      <c r="P33" s="192">
        <f t="shared" si="4"/>
        <v>40</v>
      </c>
      <c r="Q33" s="197" t="str">
        <f t="shared" si="5"/>
        <v>--</v>
      </c>
      <c r="R33" s="198">
        <f t="shared" si="6"/>
        <v>2678.7599999999998</v>
      </c>
      <c r="S33" s="199">
        <f t="shared" si="7"/>
        <v>5491.457999999999</v>
      </c>
      <c r="T33" s="200" t="str">
        <f t="shared" si="8"/>
        <v>--</v>
      </c>
      <c r="U33" s="6" t="s">
        <v>43</v>
      </c>
      <c r="V33" s="165">
        <f>IF(F33="","",SUM(Q33:T33)*IF(U33="SI",1,2))</f>
        <v>8170.217999999999</v>
      </c>
      <c r="W33" s="8"/>
    </row>
    <row r="34" spans="2:23" s="72" customFormat="1" ht="16.5" customHeight="1">
      <c r="B34" s="74"/>
      <c r="C34" s="125">
        <v>76</v>
      </c>
      <c r="D34" s="125">
        <v>219922</v>
      </c>
      <c r="E34" s="98">
        <v>3455</v>
      </c>
      <c r="F34" s="193" t="s">
        <v>51</v>
      </c>
      <c r="G34" s="193" t="s">
        <v>81</v>
      </c>
      <c r="H34" s="194">
        <v>132</v>
      </c>
      <c r="I34" s="195">
        <f t="shared" si="0"/>
        <v>66.969</v>
      </c>
      <c r="J34" s="196">
        <v>40259.22708333333</v>
      </c>
      <c r="K34" s="99">
        <v>40259.28472222222</v>
      </c>
      <c r="L34" s="163">
        <f t="shared" si="1"/>
        <v>1.3833333333022892</v>
      </c>
      <c r="M34" s="164">
        <f t="shared" si="2"/>
        <v>83</v>
      </c>
      <c r="N34" s="191" t="s">
        <v>49</v>
      </c>
      <c r="O34" s="6" t="str">
        <f t="shared" si="3"/>
        <v>NO</v>
      </c>
      <c r="P34" s="192">
        <f t="shared" si="4"/>
        <v>40</v>
      </c>
      <c r="Q34" s="197" t="str">
        <f t="shared" si="5"/>
        <v>--</v>
      </c>
      <c r="R34" s="198">
        <f t="shared" si="6"/>
        <v>2678.7599999999998</v>
      </c>
      <c r="S34" s="199">
        <f t="shared" si="7"/>
        <v>3696.6887999999994</v>
      </c>
      <c r="T34" s="200" t="str">
        <f t="shared" si="8"/>
        <v>--</v>
      </c>
      <c r="U34" s="6" t="s">
        <v>43</v>
      </c>
      <c r="V34" s="165">
        <f>IF(F34="","",SUM(Q34:T34)*IF(U34="SI",1,2))</f>
        <v>6375.448799999999</v>
      </c>
      <c r="W34" s="8"/>
    </row>
    <row r="35" spans="2:23" s="72" customFormat="1" ht="16.5" customHeight="1">
      <c r="B35" s="74"/>
      <c r="C35" s="125">
        <v>77</v>
      </c>
      <c r="D35" s="125">
        <v>219944</v>
      </c>
      <c r="E35" s="125">
        <v>100</v>
      </c>
      <c r="F35" s="193" t="s">
        <v>56</v>
      </c>
      <c r="G35" s="193" t="s">
        <v>57</v>
      </c>
      <c r="H35" s="194">
        <v>500</v>
      </c>
      <c r="I35" s="195">
        <f t="shared" si="0"/>
        <v>83.706</v>
      </c>
      <c r="J35" s="196">
        <v>40263.75902777778</v>
      </c>
      <c r="K35" s="99">
        <v>40263.83472222222</v>
      </c>
      <c r="L35" s="163">
        <f t="shared" si="1"/>
        <v>1.8166666666511446</v>
      </c>
      <c r="M35" s="164">
        <f t="shared" si="2"/>
        <v>109</v>
      </c>
      <c r="N35" s="191" t="s">
        <v>49</v>
      </c>
      <c r="O35" s="6" t="s">
        <v>43</v>
      </c>
      <c r="P35" s="192">
        <f t="shared" si="4"/>
        <v>200</v>
      </c>
      <c r="Q35" s="197" t="str">
        <f t="shared" si="5"/>
        <v>--</v>
      </c>
      <c r="R35" s="198" t="str">
        <f t="shared" si="6"/>
        <v>--</v>
      </c>
      <c r="S35" s="199">
        <f t="shared" si="7"/>
        <v>30468.984000000004</v>
      </c>
      <c r="T35" s="200" t="str">
        <f t="shared" si="8"/>
        <v>--</v>
      </c>
      <c r="U35" s="6" t="s">
        <v>43</v>
      </c>
      <c r="V35" s="165">
        <f>IF(F35="","",SUM(Q35:T35)*IF(U35="SI",1,2))</f>
        <v>30468.984000000004</v>
      </c>
      <c r="W35" s="8"/>
    </row>
    <row r="36" spans="2:23" s="72" customFormat="1" ht="16.5" customHeight="1">
      <c r="B36" s="74"/>
      <c r="C36" s="125">
        <v>78</v>
      </c>
      <c r="D36" s="125">
        <v>219951</v>
      </c>
      <c r="E36" s="98">
        <v>131</v>
      </c>
      <c r="F36" s="193" t="s">
        <v>51</v>
      </c>
      <c r="G36" s="193" t="s">
        <v>71</v>
      </c>
      <c r="H36" s="194">
        <v>132</v>
      </c>
      <c r="I36" s="195">
        <f t="shared" si="0"/>
        <v>66.969</v>
      </c>
      <c r="J36" s="196">
        <v>40265.30625</v>
      </c>
      <c r="K36" s="99">
        <v>40265.66805555556</v>
      </c>
      <c r="L36" s="163">
        <f t="shared" si="1"/>
        <v>8.683333333348855</v>
      </c>
      <c r="M36" s="164">
        <f t="shared" si="2"/>
        <v>521</v>
      </c>
      <c r="N36" s="191" t="s">
        <v>48</v>
      </c>
      <c r="O36" s="6" t="str">
        <f t="shared" si="3"/>
        <v>--</v>
      </c>
      <c r="P36" s="192">
        <f t="shared" si="4"/>
        <v>40</v>
      </c>
      <c r="Q36" s="197">
        <f t="shared" si="5"/>
        <v>2325.1636799999997</v>
      </c>
      <c r="R36" s="198" t="str">
        <f t="shared" si="6"/>
        <v>--</v>
      </c>
      <c r="S36" s="199" t="str">
        <f t="shared" si="7"/>
        <v>--</v>
      </c>
      <c r="T36" s="200" t="str">
        <f t="shared" si="8"/>
        <v>--</v>
      </c>
      <c r="U36" s="6" t="s">
        <v>43</v>
      </c>
      <c r="V36" s="165">
        <v>0</v>
      </c>
      <c r="W36" s="8"/>
    </row>
    <row r="37" spans="2:23" s="72" customFormat="1" ht="16.5" customHeight="1">
      <c r="B37" s="74"/>
      <c r="C37" s="125">
        <v>79</v>
      </c>
      <c r="D37" s="125">
        <v>219952</v>
      </c>
      <c r="E37" s="125">
        <v>131</v>
      </c>
      <c r="F37" s="193" t="s">
        <v>51</v>
      </c>
      <c r="G37" s="193" t="s">
        <v>71</v>
      </c>
      <c r="H37" s="194">
        <v>132</v>
      </c>
      <c r="I37" s="195">
        <f t="shared" si="0"/>
        <v>66.969</v>
      </c>
      <c r="J37" s="196">
        <v>40265.67361111111</v>
      </c>
      <c r="K37" s="99">
        <v>40265.680555555555</v>
      </c>
      <c r="L37" s="163">
        <f t="shared" si="1"/>
        <v>0.16666666668606922</v>
      </c>
      <c r="M37" s="164">
        <f t="shared" si="2"/>
        <v>10</v>
      </c>
      <c r="N37" s="191" t="s">
        <v>49</v>
      </c>
      <c r="O37" s="6" t="s">
        <v>43</v>
      </c>
      <c r="P37" s="192">
        <f t="shared" si="4"/>
        <v>40</v>
      </c>
      <c r="Q37" s="197" t="str">
        <f t="shared" si="5"/>
        <v>--</v>
      </c>
      <c r="R37" s="198" t="str">
        <f t="shared" si="6"/>
        <v>--</v>
      </c>
      <c r="S37" s="199">
        <f t="shared" si="7"/>
        <v>455.3892</v>
      </c>
      <c r="T37" s="200" t="str">
        <f t="shared" si="8"/>
        <v>--</v>
      </c>
      <c r="U37" s="6" t="s">
        <v>43</v>
      </c>
      <c r="V37" s="165">
        <f>IF(F37="","",SUM(Q37:T37)*IF(U37="SI",1,2))</f>
        <v>455.3892</v>
      </c>
      <c r="W37" s="8"/>
    </row>
    <row r="38" spans="2:23" s="72" customFormat="1" ht="16.5" customHeight="1">
      <c r="B38" s="74"/>
      <c r="C38" s="125">
        <v>80</v>
      </c>
      <c r="D38" s="125">
        <v>220192</v>
      </c>
      <c r="E38" s="98">
        <v>147</v>
      </c>
      <c r="F38" s="193" t="s">
        <v>82</v>
      </c>
      <c r="G38" s="193" t="s">
        <v>83</v>
      </c>
      <c r="H38" s="194">
        <v>132</v>
      </c>
      <c r="I38" s="195">
        <f t="shared" si="0"/>
        <v>66.969</v>
      </c>
      <c r="J38" s="196">
        <v>40266.39375</v>
      </c>
      <c r="K38" s="99">
        <v>40266.72986111111</v>
      </c>
      <c r="L38" s="163">
        <f t="shared" si="1"/>
        <v>8.066666666592937</v>
      </c>
      <c r="M38" s="164">
        <f t="shared" si="2"/>
        <v>484</v>
      </c>
      <c r="N38" s="191" t="s">
        <v>48</v>
      </c>
      <c r="O38" s="6" t="str">
        <f t="shared" si="3"/>
        <v>--</v>
      </c>
      <c r="P38" s="192">
        <f t="shared" si="4"/>
        <v>40</v>
      </c>
      <c r="Q38" s="197">
        <f t="shared" si="5"/>
        <v>2161.75932</v>
      </c>
      <c r="R38" s="198" t="str">
        <f t="shared" si="6"/>
        <v>--</v>
      </c>
      <c r="S38" s="199" t="str">
        <f t="shared" si="7"/>
        <v>--</v>
      </c>
      <c r="T38" s="200" t="str">
        <f t="shared" si="8"/>
        <v>--</v>
      </c>
      <c r="U38" s="6" t="s">
        <v>43</v>
      </c>
      <c r="V38" s="165">
        <v>0</v>
      </c>
      <c r="W38" s="8"/>
    </row>
    <row r="39" spans="2:23" s="72" customFormat="1" ht="16.5" customHeight="1">
      <c r="B39" s="74"/>
      <c r="C39" s="125">
        <v>81</v>
      </c>
      <c r="D39" s="125">
        <v>220193</v>
      </c>
      <c r="E39" s="125">
        <v>143</v>
      </c>
      <c r="F39" s="193" t="s">
        <v>78</v>
      </c>
      <c r="G39" s="193" t="s">
        <v>79</v>
      </c>
      <c r="H39" s="194">
        <v>132</v>
      </c>
      <c r="I39" s="195">
        <f t="shared" si="0"/>
        <v>66.969</v>
      </c>
      <c r="J39" s="196">
        <v>40266.42291666667</v>
      </c>
      <c r="K39" s="99">
        <v>40266.688888888886</v>
      </c>
      <c r="L39" s="163">
        <f t="shared" si="1"/>
        <v>6.383333333185874</v>
      </c>
      <c r="M39" s="164">
        <f t="shared" si="2"/>
        <v>383</v>
      </c>
      <c r="N39" s="191" t="s">
        <v>48</v>
      </c>
      <c r="O39" s="6" t="str">
        <f t="shared" si="3"/>
        <v>--</v>
      </c>
      <c r="P39" s="192">
        <f t="shared" si="4"/>
        <v>40</v>
      </c>
      <c r="Q39" s="197">
        <f t="shared" si="5"/>
        <v>1709.04888</v>
      </c>
      <c r="R39" s="198" t="str">
        <f t="shared" si="6"/>
        <v>--</v>
      </c>
      <c r="S39" s="199" t="str">
        <f t="shared" si="7"/>
        <v>--</v>
      </c>
      <c r="T39" s="200" t="str">
        <f t="shared" si="8"/>
        <v>--</v>
      </c>
      <c r="U39" s="6" t="s">
        <v>43</v>
      </c>
      <c r="V39" s="165">
        <v>0</v>
      </c>
      <c r="W39" s="8"/>
    </row>
    <row r="40" spans="2:23" s="72" customFormat="1" ht="16.5" customHeight="1">
      <c r="B40" s="74"/>
      <c r="C40" s="125">
        <v>82</v>
      </c>
      <c r="D40" s="125">
        <v>220199</v>
      </c>
      <c r="E40" s="98">
        <v>143</v>
      </c>
      <c r="F40" s="193" t="s">
        <v>78</v>
      </c>
      <c r="G40" s="193" t="s">
        <v>79</v>
      </c>
      <c r="H40" s="194">
        <v>132</v>
      </c>
      <c r="I40" s="195">
        <f t="shared" si="0"/>
        <v>66.969</v>
      </c>
      <c r="J40" s="196">
        <v>40268.37569444445</v>
      </c>
      <c r="K40" s="99">
        <v>40268.631944444445</v>
      </c>
      <c r="L40" s="163">
        <f t="shared" si="1"/>
        <v>6.149999999965075</v>
      </c>
      <c r="M40" s="164">
        <f t="shared" si="2"/>
        <v>369</v>
      </c>
      <c r="N40" s="191" t="s">
        <v>48</v>
      </c>
      <c r="O40" s="6" t="str">
        <f t="shared" si="3"/>
        <v>--</v>
      </c>
      <c r="P40" s="192">
        <f t="shared" si="4"/>
        <v>40</v>
      </c>
      <c r="Q40" s="197">
        <f t="shared" si="5"/>
        <v>1647.4374</v>
      </c>
      <c r="R40" s="198" t="str">
        <f t="shared" si="6"/>
        <v>--</v>
      </c>
      <c r="S40" s="199" t="str">
        <f t="shared" si="7"/>
        <v>--</v>
      </c>
      <c r="T40" s="200" t="str">
        <f t="shared" si="8"/>
        <v>--</v>
      </c>
      <c r="U40" s="6" t="s">
        <v>43</v>
      </c>
      <c r="V40" s="165">
        <v>0</v>
      </c>
      <c r="W40" s="8"/>
    </row>
    <row r="41" spans="2:23" s="72" customFormat="1" ht="16.5" customHeight="1">
      <c r="B41" s="74"/>
      <c r="C41" s="125">
        <v>83</v>
      </c>
      <c r="D41" s="125">
        <v>220198</v>
      </c>
      <c r="E41" s="125">
        <v>1598</v>
      </c>
      <c r="F41" s="193" t="s">
        <v>72</v>
      </c>
      <c r="G41" s="193" t="s">
        <v>73</v>
      </c>
      <c r="H41" s="194">
        <v>132</v>
      </c>
      <c r="I41" s="195">
        <f t="shared" si="0"/>
        <v>66.969</v>
      </c>
      <c r="J41" s="196">
        <v>40268.42013888889</v>
      </c>
      <c r="K41" s="99">
        <v>40268.62430555555</v>
      </c>
      <c r="L41" s="163">
        <f t="shared" si="1"/>
        <v>4.899999999906868</v>
      </c>
      <c r="M41" s="164">
        <f t="shared" si="2"/>
        <v>294</v>
      </c>
      <c r="N41" s="191" t="s">
        <v>48</v>
      </c>
      <c r="O41" s="6" t="str">
        <f t="shared" si="3"/>
        <v>--</v>
      </c>
      <c r="P41" s="192">
        <f t="shared" si="4"/>
        <v>40</v>
      </c>
      <c r="Q41" s="197">
        <f t="shared" si="5"/>
        <v>1312.5924</v>
      </c>
      <c r="R41" s="198" t="str">
        <f t="shared" si="6"/>
        <v>--</v>
      </c>
      <c r="S41" s="199" t="str">
        <f t="shared" si="7"/>
        <v>--</v>
      </c>
      <c r="T41" s="200" t="str">
        <f t="shared" si="8"/>
        <v>--</v>
      </c>
      <c r="U41" s="6" t="s">
        <v>43</v>
      </c>
      <c r="V41" s="165">
        <v>0</v>
      </c>
      <c r="W41" s="8"/>
    </row>
    <row r="42" spans="2:23" s="72" customFormat="1" ht="16.5" customHeight="1">
      <c r="B42" s="74"/>
      <c r="C42" s="125"/>
      <c r="D42" s="125"/>
      <c r="E42" s="98"/>
      <c r="F42" s="193"/>
      <c r="G42" s="193"/>
      <c r="H42" s="194"/>
      <c r="I42" s="195">
        <f t="shared" si="0"/>
        <v>66.969</v>
      </c>
      <c r="J42" s="196"/>
      <c r="K42" s="99"/>
      <c r="L42" s="163">
        <f t="shared" si="1"/>
      </c>
      <c r="M42" s="164">
        <f t="shared" si="2"/>
      </c>
      <c r="N42" s="191"/>
      <c r="O42" s="6">
        <f t="shared" si="3"/>
      </c>
      <c r="P42" s="192">
        <f t="shared" si="4"/>
        <v>40</v>
      </c>
      <c r="Q42" s="197" t="str">
        <f t="shared" si="5"/>
        <v>--</v>
      </c>
      <c r="R42" s="198" t="str">
        <f t="shared" si="6"/>
        <v>--</v>
      </c>
      <c r="S42" s="199" t="str">
        <f t="shared" si="7"/>
        <v>--</v>
      </c>
      <c r="T42" s="200" t="str">
        <f t="shared" si="8"/>
        <v>--</v>
      </c>
      <c r="U42" s="6">
        <f>IF(F42="","","SI")</f>
      </c>
      <c r="V42" s="165">
        <f>IF(F42="","",SUM(Q42:T42)*IF(U42="SI",1,2))</f>
      </c>
      <c r="W42" s="8"/>
    </row>
    <row r="43" spans="2:23" s="3" customFormat="1" ht="16.5" customHeight="1">
      <c r="B43" s="41"/>
      <c r="C43" s="125"/>
      <c r="D43" s="125"/>
      <c r="E43" s="125"/>
      <c r="F43" s="160"/>
      <c r="G43" s="160"/>
      <c r="H43" s="161"/>
      <c r="I43" s="90">
        <f t="shared" si="0"/>
        <v>66.969</v>
      </c>
      <c r="J43" s="162"/>
      <c r="K43" s="96"/>
      <c r="L43" s="163">
        <f t="shared" si="1"/>
      </c>
      <c r="M43" s="164">
        <f t="shared" si="2"/>
      </c>
      <c r="N43" s="121"/>
      <c r="O43" s="122">
        <f t="shared" si="3"/>
      </c>
      <c r="P43" s="178">
        <f t="shared" si="4"/>
        <v>40</v>
      </c>
      <c r="Q43" s="186" t="str">
        <f t="shared" si="5"/>
        <v>--</v>
      </c>
      <c r="R43" s="116" t="str">
        <f t="shared" si="6"/>
        <v>--</v>
      </c>
      <c r="S43" s="157" t="str">
        <f t="shared" si="7"/>
        <v>--</v>
      </c>
      <c r="T43" s="158" t="str">
        <f t="shared" si="8"/>
        <v>--</v>
      </c>
      <c r="U43" s="122">
        <f>IF(F43="","","SI")</f>
      </c>
      <c r="V43" s="165">
        <f>IF(F43="","",SUM(Q43:T43)*IF(U43="SI",1,2))</f>
      </c>
      <c r="W43" s="4"/>
    </row>
    <row r="44" spans="2:23" s="3" customFormat="1" ht="16.5" customHeight="1" thickBot="1">
      <c r="B44" s="41"/>
      <c r="C44" s="123"/>
      <c r="D44" s="123"/>
      <c r="E44" s="123"/>
      <c r="F44" s="123"/>
      <c r="G44" s="123"/>
      <c r="H44" s="123"/>
      <c r="I44" s="91"/>
      <c r="J44" s="166"/>
      <c r="K44" s="166"/>
      <c r="L44" s="167"/>
      <c r="M44" s="167"/>
      <c r="N44" s="166"/>
      <c r="O44" s="97"/>
      <c r="P44" s="168"/>
      <c r="Q44" s="169"/>
      <c r="R44" s="170"/>
      <c r="S44" s="171"/>
      <c r="T44" s="100"/>
      <c r="U44" s="97"/>
      <c r="V44" s="172"/>
      <c r="W44" s="4"/>
    </row>
    <row r="45" spans="2:23" s="3" customFormat="1" ht="16.5" customHeight="1" thickBot="1" thickTop="1">
      <c r="B45" s="41"/>
      <c r="C45" s="87" t="s">
        <v>19</v>
      </c>
      <c r="D45" s="61" t="s">
        <v>84</v>
      </c>
      <c r="E45" s="87"/>
      <c r="F45" s="88"/>
      <c r="G45"/>
      <c r="H45" s="2"/>
      <c r="I45" s="2"/>
      <c r="J45" s="2"/>
      <c r="K45" s="2"/>
      <c r="L45" s="2"/>
      <c r="M45" s="2"/>
      <c r="N45" s="2"/>
      <c r="O45" s="2"/>
      <c r="P45" s="2"/>
      <c r="Q45" s="173">
        <f>SUM(Q22:Q44)</f>
        <v>72262.93147999998</v>
      </c>
      <c r="R45" s="174">
        <f>SUM(R22:R44)</f>
        <v>5357.5199999999995</v>
      </c>
      <c r="S45" s="175">
        <f>SUM(S22:S44)</f>
        <v>40112.52</v>
      </c>
      <c r="T45" s="176">
        <f>SUM(T22:T44)</f>
        <v>0</v>
      </c>
      <c r="U45" s="177"/>
      <c r="V45" s="77">
        <f>ROUND(SUM(V22:V44),2)</f>
        <v>76615.58</v>
      </c>
      <c r="W45" s="4"/>
    </row>
    <row r="46" spans="2:23" s="3" customFormat="1" ht="16.5" customHeight="1" thickBot="1" thickTop="1"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4"/>
    </row>
    <row r="47" spans="23:25" ht="16.5" customHeight="1" thickTop="1">
      <c r="W47" s="113"/>
      <c r="X47" s="113"/>
      <c r="Y47" s="113"/>
    </row>
    <row r="48" spans="23:25" ht="16.5" customHeight="1">
      <c r="W48" s="113"/>
      <c r="X48" s="113"/>
      <c r="Y48" s="113"/>
    </row>
    <row r="49" spans="23:25" ht="16.5" customHeight="1">
      <c r="W49" s="113"/>
      <c r="X49" s="113"/>
      <c r="Y49" s="113"/>
    </row>
    <row r="50" spans="23:25" ht="16.5" customHeight="1">
      <c r="W50" s="113"/>
      <c r="X50" s="113"/>
      <c r="Y50" s="113"/>
    </row>
    <row r="51" spans="23:25" ht="16.5" customHeight="1">
      <c r="W51" s="113"/>
      <c r="X51" s="113"/>
      <c r="Y51" s="113"/>
    </row>
    <row r="52" spans="6:25" ht="16.5" customHeight="1"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</row>
    <row r="53" spans="6:25" ht="16.5" customHeight="1"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</row>
    <row r="54" spans="6:25" ht="16.5" customHeight="1"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</row>
    <row r="55" spans="6:25" ht="16.5" customHeight="1"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</row>
    <row r="56" spans="6:25" ht="16.5" customHeight="1"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</row>
    <row r="57" spans="6:25" ht="16.5" customHeight="1"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</row>
    <row r="58" spans="6:25" ht="16.5" customHeight="1"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</row>
    <row r="59" spans="6:25" ht="16.5" customHeight="1"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</row>
    <row r="60" spans="6:25" ht="16.5" customHeight="1"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</row>
    <row r="61" spans="6:25" ht="16.5" customHeight="1"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</row>
    <row r="62" spans="6:25" ht="16.5" customHeight="1"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</row>
    <row r="63" spans="6:25" ht="16.5" customHeight="1"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</row>
    <row r="64" spans="6:25" ht="16.5" customHeight="1"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</row>
    <row r="65" spans="6:25" ht="16.5" customHeight="1"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</row>
    <row r="66" spans="6:25" ht="16.5" customHeight="1"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</row>
    <row r="67" spans="6:25" ht="16.5" customHeight="1"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</row>
    <row r="68" spans="6:25" ht="16.5" customHeight="1"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</row>
    <row r="69" spans="6:25" ht="16.5" customHeight="1"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</row>
    <row r="70" spans="6:25" ht="16.5" customHeight="1"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</row>
    <row r="71" spans="6:25" ht="16.5" customHeight="1"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</row>
    <row r="72" spans="6:25" ht="16.5" customHeight="1"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</row>
    <row r="73" spans="6:25" ht="16.5" customHeight="1"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</row>
    <row r="74" spans="6:25" ht="16.5" customHeight="1"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</row>
    <row r="75" spans="6:25" ht="16.5" customHeight="1"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</row>
    <row r="76" spans="6:25" ht="16.5" customHeight="1"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</row>
    <row r="77" spans="6:25" ht="16.5" customHeight="1"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</row>
    <row r="78" spans="6:25" ht="16.5" customHeight="1"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</row>
    <row r="79" spans="6:25" ht="16.5" customHeight="1"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</row>
    <row r="80" spans="6:25" ht="16.5" customHeight="1"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</row>
    <row r="81" spans="6:25" ht="16.5" customHeight="1"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</row>
    <row r="82" spans="6:25" ht="16.5" customHeight="1"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</row>
    <row r="83" spans="6:25" ht="16.5" customHeight="1"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</row>
    <row r="84" spans="6:25" ht="16.5" customHeight="1"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</row>
    <row r="85" spans="6:25" ht="16.5" customHeight="1"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</row>
    <row r="86" spans="6:25" ht="16.5" customHeight="1"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</row>
    <row r="87" spans="6:25" ht="16.5" customHeight="1"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</row>
    <row r="88" spans="6:25" ht="16.5" customHeight="1"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6:25" ht="16.5" customHeight="1"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</row>
    <row r="90" spans="6:25" ht="16.5" customHeight="1"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</row>
    <row r="91" spans="6:25" ht="16.5" customHeight="1"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</row>
    <row r="92" spans="6:25" ht="16.5" customHeight="1"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</row>
    <row r="93" spans="6:25" ht="16.5" customHeight="1"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</row>
    <row r="94" spans="6:25" ht="16.5" customHeight="1"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</row>
    <row r="95" spans="6:25" ht="16.5" customHeight="1"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</row>
    <row r="96" spans="6:25" ht="16.5" customHeight="1"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</row>
    <row r="97" spans="6:25" ht="16.5" customHeight="1"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</row>
    <row r="98" spans="6:25" ht="16.5" customHeight="1"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</row>
    <row r="99" spans="6:25" ht="16.5" customHeight="1"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</row>
    <row r="100" spans="6:25" ht="16.5" customHeight="1"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</row>
    <row r="101" spans="6:25" ht="16.5" customHeight="1"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</row>
    <row r="102" spans="6:25" ht="16.5" customHeight="1"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</row>
    <row r="103" spans="6:25" ht="16.5" customHeight="1"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</row>
    <row r="104" spans="6:25" ht="16.5" customHeight="1"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</row>
    <row r="105" spans="6:25" ht="16.5" customHeight="1"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</row>
    <row r="106" spans="6:25" ht="16.5" customHeight="1"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</row>
    <row r="107" spans="6:25" ht="16.5" customHeight="1"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</row>
    <row r="108" spans="6:25" ht="16.5" customHeight="1"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</row>
    <row r="109" spans="6:25" ht="16.5" customHeight="1"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</row>
    <row r="110" spans="6:25" ht="16.5" customHeight="1"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</row>
    <row r="111" spans="6:25" ht="16.5" customHeight="1"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</row>
    <row r="112" spans="6:25" ht="16.5" customHeight="1"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</row>
    <row r="113" spans="6:25" ht="16.5" customHeight="1"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</row>
    <row r="114" spans="6:25" ht="16.5" customHeight="1"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</row>
    <row r="115" spans="6:25" ht="16.5" customHeight="1"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</row>
    <row r="116" spans="6:25" ht="16.5" customHeight="1"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</row>
    <row r="117" spans="6:25" ht="16.5" customHeight="1"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</row>
    <row r="118" spans="6:25" ht="16.5" customHeight="1"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</row>
    <row r="119" spans="6:25" ht="16.5" customHeight="1"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</row>
    <row r="120" spans="6:25" ht="16.5" customHeight="1"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</row>
    <row r="121" spans="6:25" ht="16.5" customHeight="1"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</row>
    <row r="122" spans="6:25" ht="16.5" customHeight="1"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</row>
    <row r="123" spans="6:25" ht="16.5" customHeight="1"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</row>
    <row r="124" spans="6:25" ht="16.5" customHeight="1"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</row>
    <row r="125" spans="6:25" ht="16.5" customHeight="1"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</row>
    <row r="126" spans="6:25" ht="16.5" customHeight="1"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</row>
    <row r="127" spans="6:25" ht="16.5" customHeight="1"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</row>
    <row r="128" spans="6:25" ht="16.5" customHeight="1"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</row>
    <row r="129" spans="6:25" ht="16.5" customHeight="1"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</row>
    <row r="130" spans="6:25" ht="16.5" customHeight="1"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</row>
    <row r="131" spans="6:25" ht="16.5" customHeight="1"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</row>
    <row r="132" spans="6:25" ht="16.5" customHeight="1"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</row>
    <row r="133" spans="6:25" ht="16.5" customHeight="1"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</row>
    <row r="134" spans="6:25" ht="16.5" customHeight="1"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</row>
    <row r="135" spans="6:25" ht="16.5" customHeight="1"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</row>
    <row r="136" spans="6:25" ht="16.5" customHeight="1"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</row>
    <row r="137" spans="6:25" ht="16.5" customHeight="1"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</row>
    <row r="138" spans="6:25" ht="16.5" customHeight="1"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</row>
    <row r="139" spans="6:25" ht="16.5" customHeight="1"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</row>
    <row r="140" spans="6:25" ht="16.5" customHeight="1"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</row>
    <row r="141" spans="6:25" ht="16.5" customHeight="1"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</row>
    <row r="142" spans="6:25" ht="16.5" customHeight="1"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</row>
    <row r="143" spans="6:25" ht="16.5" customHeight="1"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</row>
    <row r="144" spans="6:25" ht="16.5" customHeight="1"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</row>
    <row r="145" spans="6:25" ht="16.5" customHeight="1"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</row>
    <row r="146" spans="6:25" ht="16.5" customHeight="1"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</row>
    <row r="147" spans="6:25" ht="16.5" customHeight="1"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</row>
    <row r="148" spans="6:25" ht="16.5" customHeight="1"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</row>
    <row r="149" spans="6:25" ht="16.5" customHeight="1"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</row>
    <row r="150" spans="6:25" ht="16.5" customHeight="1"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  <row r="151" spans="6:25" ht="16.5" customHeight="1"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</row>
    <row r="152" spans="6:25" ht="16.5" customHeight="1"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</row>
    <row r="153" spans="6:25" ht="16.5" customHeight="1"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</row>
    <row r="154" spans="6:25" ht="16.5" customHeight="1"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</row>
    <row r="155" spans="6:25" ht="16.5" customHeight="1"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</row>
    <row r="156" spans="6:25" ht="16.5" customHeight="1"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</row>
    <row r="157" spans="6:25" ht="16.5" customHeight="1"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</row>
    <row r="158" spans="6:25" ht="16.5" customHeight="1"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</row>
    <row r="159" spans="6:25" ht="16.5" customHeight="1"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</row>
  </sheetData>
  <sheetProtection/>
  <printOptions/>
  <pageMargins left="1.24" right="0.1968503937007874" top="0.7874015748031497" bottom="0.7874015748031497" header="0.5118110236220472" footer="0.5118110236220472"/>
  <pageSetup fitToHeight="1" fitToWidth="1" orientation="landscape" paperSize="9" scale="55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2011-08-25T18:15:38Z</cp:lastPrinted>
  <dcterms:created xsi:type="dcterms:W3CDTF">1998-04-21T14:04:37Z</dcterms:created>
  <dcterms:modified xsi:type="dcterms:W3CDTF">2015-04-16T15:05:03Z</dcterms:modified>
  <cp:category/>
  <cp:version/>
  <cp:contentType/>
  <cp:contentStatus/>
</cp:coreProperties>
</file>