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52" activeTab="3"/>
  </bookViews>
  <sheets>
    <sheet name="TOT-0307" sheetId="1" r:id="rId1"/>
    <sheet name="LI LITESAR-03 " sheetId="2" r:id="rId2"/>
    <sheet name="SA-TIBA-03 (1)" sheetId="3" r:id="rId3"/>
    <sheet name="TRAFO-TIBA" sheetId="4" r:id="rId4"/>
  </sheets>
  <externalReferences>
    <externalReference r:id="rId7"/>
  </externalReferences>
  <definedNames>
    <definedName name="_xlnm.Print_Area" localSheetId="1">'LI LITESAR-03 '!$A$1:$AD$45</definedName>
    <definedName name="_xlnm.Print_Area" localSheetId="2">'SA-TIBA-03 (1)'!$A$1:$U$45</definedName>
    <definedName name="_xlnm.Print_Area" localSheetId="0">'TOT-0307'!$A$1:$K$29</definedName>
    <definedName name="_xlnm.Print_Area" localSheetId="3">'TRAFO-TIBA'!$A$1:$AB$43</definedName>
    <definedName name="DD" localSheetId="1">'LI LITESAR-03 '!DD</definedName>
    <definedName name="DD">[0]!DD</definedName>
    <definedName name="DDD" localSheetId="1">'LI LITESAR-03 '!DDD</definedName>
    <definedName name="DDD">[0]!DDD</definedName>
    <definedName name="DISTROCUYO" localSheetId="1">'LI LITESAR-03 '!DISTROCUYO</definedName>
    <definedName name="DISTROCUYO">[0]!DISTROCUYO</definedName>
    <definedName name="INICIO" localSheetId="1">'LI LITESAR-03 '!INICIO</definedName>
    <definedName name="INICIO" localSheetId="2">'SA-TIBA-03 (1)'!INICIO</definedName>
    <definedName name="INICIO" localSheetId="0">'TOT-0307'!INICIO</definedName>
    <definedName name="INICIO" localSheetId="3">'TRAFO-TIBA'!INICIO</definedName>
    <definedName name="INICIO">[0]!INICIO</definedName>
    <definedName name="INICIOTI" localSheetId="1">'LI LITESAR-03 '!INICIOTI</definedName>
    <definedName name="INICIOTI">[0]!INICIOTI</definedName>
    <definedName name="LINEAS" localSheetId="1">'LI LITESAR-03 '!LINEAS</definedName>
    <definedName name="LINEAS">[0]!LINEAS</definedName>
    <definedName name="NAME_L" localSheetId="1">'LI LITESAR-03 '!NAME_L</definedName>
    <definedName name="NAME_L">[0]!NAME_L</definedName>
    <definedName name="NAME_L_TI" localSheetId="1">'LI LITESAR-03 '!NAME_L_TI</definedName>
    <definedName name="NAME_L_TI">[0]!NAME_L_TI</definedName>
    <definedName name="TRANSNOA" localSheetId="1">'LI LITESAR-03 '!TRANSNOA</definedName>
    <definedName name="TRANSNOA">[0]!TRANSNOA</definedName>
    <definedName name="XX" localSheetId="1">'LI LITESAR-03 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<sst xmlns="http://schemas.openxmlformats.org/spreadsheetml/2006/main" count="150" uniqueCount="82">
  <si>
    <t>LÍNEAS</t>
  </si>
  <si>
    <t xml:space="preserve">ENTE NACIONAL REGULADOR </t>
  </si>
  <si>
    <t>DE LA ELECTRICIDAD</t>
  </si>
  <si>
    <t>1.-</t>
  </si>
  <si>
    <t>2.-</t>
  </si>
  <si>
    <t>CONEXIÓN</t>
  </si>
  <si>
    <t>Transformación</t>
  </si>
  <si>
    <t>Salidas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</si>
  <si>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</si>
  <si>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</si>
  <si>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</si>
  <si>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</si>
  <si>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</si>
  <si>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</si>
  <si>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</si>
  <si>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</si>
  <si>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</si>
  <si>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</si>
  <si>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</si>
  <si>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</si>
  <si>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</si>
  <si>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</si>
  <si>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</si>
  <si>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</si>
  <si>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</si>
  <si>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</si>
  <si>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</si>
  <si>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</si>
  <si>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</si>
  <si>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</si>
  <si>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</si>
  <si>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</si>
  <si>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</si>
  <si>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</si>
  <si>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</si>
  <si>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</si>
  <si>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</si>
  <si>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</si>
  <si>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Transportista Independiente TIBA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</si>
  <si>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</si>
  <si>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</si>
  <si>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</si>
  <si>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</si>
  <si>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</si>
  <si>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</si>
  <si>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</si>
  <si>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</si>
  <si>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</si>
  <si>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</si>
  <si>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</si>
  <si>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</si>
  <si>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</si>
  <si>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</si>
  <si>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 xml:space="preserve"> 2.2.2.- Transportista Independiente T.I.B.A.</t>
  </si>
  <si>
    <t xml:space="preserve">$/100 km-h : LINEAS 500 kV </t>
  </si>
  <si>
    <t xml:space="preserve">$/100 km-h : LINEAS 220 kV </t>
  </si>
  <si>
    <t>REDUCCIÓN FORZADA
Por Salida       1ras 5 hs.     hs. Restantes</t>
  </si>
  <si>
    <t>Desde el 01 al 31 de marzo de 2007</t>
  </si>
  <si>
    <t>C</t>
  </si>
  <si>
    <t>P</t>
  </si>
  <si>
    <t>SI</t>
  </si>
  <si>
    <t>F</t>
  </si>
  <si>
    <t>OLAVARRIA</t>
  </si>
  <si>
    <t>CAMPANA</t>
  </si>
  <si>
    <t>SALIDA Salida a Campana</t>
  </si>
  <si>
    <t>SALIDA Salida a Olavarria</t>
  </si>
  <si>
    <t>SALIDA Salida a V. Lia</t>
  </si>
  <si>
    <t>SALIDA Salida a Tandil</t>
  </si>
  <si>
    <t>BAHÍA BLANCA 500</t>
  </si>
  <si>
    <t>AUTOTRAFO 1</t>
  </si>
  <si>
    <t>500/132/13,2</t>
  </si>
  <si>
    <t>NO</t>
  </si>
  <si>
    <t>CHOEL CHOEL -  P. MADRYN</t>
  </si>
  <si>
    <t>Transportista independiente INTESAR</t>
  </si>
  <si>
    <t>1.2.- Líneas Transportistas independiente INTESAR</t>
  </si>
  <si>
    <t>Valores remuneratorios según Decretos PEN  1462/05 y 1460/05</t>
  </si>
  <si>
    <t xml:space="preserve">P - PROGRAMADA                   </t>
  </si>
  <si>
    <t xml:space="preserve">P - PROGRAMADA        </t>
  </si>
  <si>
    <t xml:space="preserve">F - FORZADA                  </t>
  </si>
  <si>
    <t xml:space="preserve">P - PROGRAMADA                 </t>
  </si>
  <si>
    <t>TOTAL DE PENALIZACIONES - Transportistas Independientes</t>
  </si>
  <si>
    <t>ANEXO IV.2. al Memorandun D.T.E.E. N°    1046      /2009</t>
  </si>
</sst>
</file>

<file path=xl/styles.xml><?xml version="1.0" encoding="utf-8"?>
<styleSheet xmlns="http://schemas.openxmlformats.org/spreadsheetml/2006/main">
  <numFmts count="6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62"/>
      <name val="MS Sans Serif"/>
      <family val="2"/>
    </font>
    <font>
      <b/>
      <sz val="16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4" xfId="0" applyFont="1" applyFill="1" applyBorder="1" applyAlignment="1" applyProtection="1">
      <alignment horizontal="center" vertical="center"/>
      <protection/>
    </xf>
    <xf numFmtId="168" fontId="36" fillId="2" borderId="2" xfId="0" applyNumberFormat="1" applyFont="1" applyFill="1" applyBorder="1" applyAlignment="1" applyProtection="1">
      <alignment horizontal="center"/>
      <protection/>
    </xf>
    <xf numFmtId="168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50" fillId="0" borderId="0" xfId="0" applyFont="1" applyAlignment="1">
      <alignment horizontal="right" vertical="top"/>
    </xf>
    <xf numFmtId="0" fontId="50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7" fillId="0" borderId="4" xfId="0" applyNumberFormat="1" applyFont="1" applyFill="1" applyBorder="1" applyAlignment="1" applyProtection="1">
      <alignment horizontal="center"/>
      <protection locked="0"/>
    </xf>
    <xf numFmtId="168" fontId="46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19" xfId="0" applyNumberFormat="1" applyFont="1" applyFill="1" applyBorder="1" applyAlignment="1" applyProtection="1">
      <alignment horizontal="center"/>
      <protection locked="0"/>
    </xf>
    <xf numFmtId="168" fontId="46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left"/>
    </xf>
    <xf numFmtId="0" fontId="4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57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20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59" fillId="5" borderId="22" xfId="0" applyNumberFormat="1" applyFont="1" applyFill="1" applyBorder="1" applyAlignment="1" applyProtection="1" quotePrefix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Border="1" applyAlignment="1" applyProtection="1">
      <alignment horizontal="center"/>
      <protection/>
    </xf>
    <xf numFmtId="2" fontId="61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 applyProtection="1">
      <alignment horizontal="left"/>
      <protection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3" fillId="7" borderId="14" xfId="0" applyFont="1" applyFill="1" applyBorder="1" applyAlignment="1">
      <alignment horizontal="center" vertical="center" wrapText="1"/>
    </xf>
    <xf numFmtId="0" fontId="64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7" fillId="2" borderId="22" xfId="0" applyNumberFormat="1" applyFont="1" applyFill="1" applyBorder="1" applyAlignment="1" applyProtection="1" quotePrefix="1">
      <alignment horizontal="center"/>
      <protection locked="0"/>
    </xf>
    <xf numFmtId="168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67" fillId="7" borderId="2" xfId="0" applyNumberFormat="1" applyFont="1" applyFill="1" applyBorder="1" applyAlignment="1" applyProtection="1">
      <alignment horizontal="center"/>
      <protection locked="0"/>
    </xf>
    <xf numFmtId="4" fontId="68" fillId="8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7" fillId="2" borderId="26" xfId="0" applyNumberFormat="1" applyFont="1" applyFill="1" applyBorder="1" applyAlignment="1" applyProtection="1" quotePrefix="1">
      <alignment horizontal="center"/>
      <protection locked="0"/>
    </xf>
    <xf numFmtId="168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67" fillId="7" borderId="3" xfId="0" applyNumberFormat="1" applyFont="1" applyFill="1" applyBorder="1" applyAlignment="1" applyProtection="1">
      <alignment horizontal="center"/>
      <protection locked="0"/>
    </xf>
    <xf numFmtId="4" fontId="68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67" fillId="7" borderId="14" xfId="0" applyNumberFormat="1" applyFont="1" applyFill="1" applyBorder="1" applyAlignment="1" applyProtection="1">
      <alignment horizontal="center"/>
      <protection/>
    </xf>
    <xf numFmtId="2" fontId="68" fillId="8" borderId="14" xfId="0" applyNumberFormat="1" applyFont="1" applyFill="1" applyBorder="1" applyAlignment="1" applyProtection="1">
      <alignment horizontal="center"/>
      <protection/>
    </xf>
    <xf numFmtId="2" fontId="55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62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65" fontId="31" fillId="0" borderId="0" xfId="0" applyNumberFormat="1" applyFont="1" applyBorder="1" applyAlignment="1" applyProtection="1">
      <alignment horizontal="center"/>
      <protection/>
    </xf>
    <xf numFmtId="173" fontId="31" fillId="0" borderId="0" xfId="0" applyNumberFormat="1" applyFont="1" applyBorder="1" applyAlignment="1" applyProtection="1" quotePrefix="1">
      <alignment horizontal="center"/>
      <protection/>
    </xf>
    <xf numFmtId="7" fontId="34" fillId="0" borderId="0" xfId="0" applyNumberFormat="1" applyFont="1" applyFill="1" applyBorder="1" applyAlignment="1" applyProtection="1">
      <alignment horizontal="right"/>
      <protection/>
    </xf>
    <xf numFmtId="4" fontId="3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69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0" fillId="7" borderId="14" xfId="0" applyFont="1" applyFill="1" applyBorder="1" applyAlignment="1">
      <alignment horizontal="center" vertical="center" wrapText="1"/>
    </xf>
    <xf numFmtId="0" fontId="71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2" fillId="7" borderId="31" xfId="0" applyFont="1" applyFill="1" applyBorder="1" applyAlignment="1">
      <alignment horizontal="center"/>
    </xf>
    <xf numFmtId="0" fontId="73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4" fillId="10" borderId="35" xfId="0" applyFont="1" applyFill="1" applyBorder="1" applyAlignment="1">
      <alignment horizontal="center"/>
    </xf>
    <xf numFmtId="0" fontId="74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5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2" fillId="7" borderId="18" xfId="0" applyFont="1" applyFill="1" applyBorder="1" applyAlignment="1">
      <alignment horizontal="center"/>
    </xf>
    <xf numFmtId="0" fontId="73" fillId="5" borderId="18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4" fillId="10" borderId="38" xfId="0" applyFont="1" applyFill="1" applyBorder="1" applyAlignment="1">
      <alignment horizontal="center"/>
    </xf>
    <xf numFmtId="0" fontId="74" fillId="10" borderId="3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28" fillId="0" borderId="41" xfId="0" applyNumberFormat="1" applyFont="1" applyFill="1" applyBorder="1" applyAlignment="1">
      <alignment horizontal="center"/>
    </xf>
    <xf numFmtId="4" fontId="72" fillId="7" borderId="14" xfId="0" applyNumberFormat="1" applyFont="1" applyFill="1" applyBorder="1" applyAlignment="1">
      <alignment horizontal="center"/>
    </xf>
    <xf numFmtId="4" fontId="73" fillId="5" borderId="14" xfId="0" applyNumberFormat="1" applyFont="1" applyFill="1" applyBorder="1" applyAlignment="1">
      <alignment horizontal="center"/>
    </xf>
    <xf numFmtId="4" fontId="37" fillId="2" borderId="42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4" fillId="10" borderId="42" xfId="0" applyNumberFormat="1" applyFont="1" applyFill="1" applyBorder="1" applyAlignment="1">
      <alignment horizontal="center"/>
    </xf>
    <xf numFmtId="4" fontId="74" fillId="10" borderId="43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5" fillId="7" borderId="14" xfId="0" applyNumberFormat="1" applyFont="1" applyFill="1" applyBorder="1" applyAlignment="1">
      <alignment horizontal="center"/>
    </xf>
    <xf numFmtId="7" fontId="76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77" fillId="0" borderId="0" xfId="0" applyNumberFormat="1" applyFont="1" applyFill="1" applyBorder="1" applyAlignment="1">
      <alignment horizontal="center"/>
    </xf>
    <xf numFmtId="7" fontId="78" fillId="0" borderId="0" xfId="0" applyNumberFormat="1" applyFont="1" applyFill="1" applyBorder="1" applyAlignment="1">
      <alignment horizontal="right"/>
    </xf>
    <xf numFmtId="2" fontId="72" fillId="7" borderId="2" xfId="0" applyNumberFormat="1" applyFont="1" applyFill="1" applyBorder="1" applyAlignment="1" applyProtection="1">
      <alignment horizontal="center"/>
      <protection locked="0"/>
    </xf>
    <xf numFmtId="2" fontId="73" fillId="5" borderId="2" xfId="0" applyNumberFormat="1" applyFont="1" applyFill="1" applyBorder="1" applyAlignment="1" applyProtection="1">
      <alignment horizontal="center"/>
      <protection locked="0"/>
    </xf>
    <xf numFmtId="168" fontId="37" fillId="2" borderId="38" xfId="0" applyNumberFormat="1" applyFont="1" applyFill="1" applyBorder="1" applyAlignment="1" applyProtection="1" quotePrefix="1">
      <alignment horizontal="center"/>
      <protection locked="0"/>
    </xf>
    <xf numFmtId="168" fontId="37" fillId="2" borderId="39" xfId="0" applyNumberFormat="1" applyFont="1" applyFill="1" applyBorder="1" applyAlignment="1" applyProtection="1" quotePrefix="1">
      <alignment horizontal="center"/>
      <protection locked="0"/>
    </xf>
    <xf numFmtId="168" fontId="74" fillId="10" borderId="38" xfId="0" applyNumberFormat="1" applyFont="1" applyFill="1" applyBorder="1" applyAlignment="1" applyProtection="1" quotePrefix="1">
      <alignment horizontal="center"/>
      <protection locked="0"/>
    </xf>
    <xf numFmtId="168" fontId="74" fillId="10" borderId="39" xfId="0" applyNumberFormat="1" applyFont="1" applyFill="1" applyBorder="1" applyAlignment="1" applyProtection="1" quotePrefix="1">
      <alignment horizontal="center"/>
      <protection locked="0"/>
    </xf>
    <xf numFmtId="168" fontId="45" fillId="11" borderId="2" xfId="0" applyNumberFormat="1" applyFont="1" applyFill="1" applyBorder="1" applyAlignment="1" applyProtection="1" quotePrefix="1">
      <alignment horizontal="center"/>
      <protection locked="0"/>
    </xf>
    <xf numFmtId="168" fontId="75" fillId="7" borderId="18" xfId="0" applyNumberFormat="1" applyFont="1" applyFill="1" applyBorder="1" applyAlignment="1" applyProtection="1" quotePrefix="1">
      <alignment horizontal="center"/>
      <protection locked="0"/>
    </xf>
    <xf numFmtId="2" fontId="72" fillId="7" borderId="3" xfId="0" applyNumberFormat="1" applyFont="1" applyFill="1" applyBorder="1" applyAlignment="1" applyProtection="1">
      <alignment horizontal="center"/>
      <protection locked="0"/>
    </xf>
    <xf numFmtId="2" fontId="73" fillId="5" borderId="3" xfId="0" applyNumberFormat="1" applyFont="1" applyFill="1" applyBorder="1" applyAlignment="1" applyProtection="1">
      <alignment horizontal="center"/>
      <protection locked="0"/>
    </xf>
    <xf numFmtId="168" fontId="37" fillId="2" borderId="44" xfId="0" applyNumberFormat="1" applyFont="1" applyFill="1" applyBorder="1" applyAlignment="1" applyProtection="1" quotePrefix="1">
      <alignment horizontal="center"/>
      <protection locked="0"/>
    </xf>
    <xf numFmtId="168" fontId="37" fillId="2" borderId="45" xfId="0" applyNumberFormat="1" applyFont="1" applyFill="1" applyBorder="1" applyAlignment="1" applyProtection="1" quotePrefix="1">
      <alignment horizontal="center"/>
      <protection locked="0"/>
    </xf>
    <xf numFmtId="168" fontId="74" fillId="10" borderId="26" xfId="0" applyNumberFormat="1" applyFont="1" applyFill="1" applyBorder="1" applyAlignment="1" applyProtection="1" quotePrefix="1">
      <alignment horizontal="center"/>
      <protection locked="0"/>
    </xf>
    <xf numFmtId="168" fontId="74" fillId="10" borderId="28" xfId="0" applyNumberFormat="1" applyFont="1" applyFill="1" applyBorder="1" applyAlignment="1" applyProtection="1" quotePrefix="1">
      <alignment horizontal="center"/>
      <protection locked="0"/>
    </xf>
    <xf numFmtId="168" fontId="45" fillId="11" borderId="3" xfId="0" applyNumberFormat="1" applyFont="1" applyFill="1" applyBorder="1" applyAlignment="1" applyProtection="1" quotePrefix="1">
      <alignment horizontal="center"/>
      <protection locked="0"/>
    </xf>
    <xf numFmtId="168" fontId="75" fillId="7" borderId="3" xfId="0" applyNumberFormat="1" applyFont="1" applyFill="1" applyBorder="1" applyAlignment="1" applyProtection="1" quotePrefix="1">
      <alignment horizontal="center"/>
      <protection locked="0"/>
    </xf>
    <xf numFmtId="168" fontId="60" fillId="0" borderId="19" xfId="0" applyNumberFormat="1" applyFont="1" applyFill="1" applyBorder="1" applyAlignment="1" applyProtection="1">
      <alignment horizontal="center"/>
      <protection locked="0"/>
    </xf>
    <xf numFmtId="164" fontId="43" fillId="9" borderId="2" xfId="0" applyNumberFormat="1" applyFont="1" applyFill="1" applyBorder="1" applyAlignment="1" applyProtection="1">
      <alignment horizontal="center"/>
      <protection locked="0"/>
    </xf>
    <xf numFmtId="164" fontId="43" fillId="9" borderId="3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6" xfId="0" applyFont="1" applyBorder="1" applyAlignment="1">
      <alignment horizontal="center"/>
    </xf>
    <xf numFmtId="0" fontId="12" fillId="0" borderId="46" xfId="0" applyFont="1" applyBorder="1" applyAlignment="1" applyProtection="1">
      <alignment horizontal="center"/>
      <protection/>
    </xf>
    <xf numFmtId="164" fontId="9" fillId="0" borderId="46" xfId="0" applyNumberFormat="1" applyFont="1" applyBorder="1" applyAlignment="1" applyProtection="1">
      <alignment horizontal="center"/>
      <protection/>
    </xf>
    <xf numFmtId="168" fontId="7" fillId="0" borderId="46" xfId="0" applyNumberFormat="1" applyFont="1" applyBorder="1" applyAlignment="1" applyProtection="1">
      <alignment horizontal="center"/>
      <protection/>
    </xf>
    <xf numFmtId="164" fontId="7" fillId="0" borderId="46" xfId="0" applyNumberFormat="1" applyFont="1" applyBorder="1" applyAlignment="1" applyProtection="1">
      <alignment horizontal="center"/>
      <protection/>
    </xf>
    <xf numFmtId="2" fontId="55" fillId="0" borderId="46" xfId="0" applyNumberFormat="1" applyFont="1" applyBorder="1" applyAlignment="1">
      <alignment horizontal="center"/>
    </xf>
    <xf numFmtId="168" fontId="9" fillId="0" borderId="46" xfId="0" applyNumberFormat="1" applyFont="1" applyBorder="1" applyAlignment="1" applyProtection="1" quotePrefix="1">
      <alignment horizontal="center"/>
      <protection/>
    </xf>
    <xf numFmtId="168" fontId="7" fillId="0" borderId="46" xfId="0" applyNumberFormat="1" applyFont="1" applyBorder="1" applyAlignment="1">
      <alignment horizontal="center"/>
    </xf>
    <xf numFmtId="168" fontId="60" fillId="0" borderId="46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57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/>
      <protection/>
    </xf>
    <xf numFmtId="0" fontId="74" fillId="10" borderId="20" xfId="0" applyFont="1" applyFill="1" applyBorder="1" applyAlignment="1" applyProtection="1">
      <alignment horizontal="center"/>
      <protection/>
    </xf>
    <xf numFmtId="168" fontId="59" fillId="5" borderId="33" xfId="0" applyNumberFormat="1" applyFont="1" applyFill="1" applyBorder="1" applyAlignment="1" applyProtection="1" quotePrefix="1">
      <alignment horizontal="center"/>
      <protection/>
    </xf>
    <xf numFmtId="168" fontId="59" fillId="5" borderId="34" xfId="0" applyNumberFormat="1" applyFont="1" applyFill="1" applyBorder="1" applyAlignment="1" applyProtection="1" quotePrefix="1">
      <alignment horizontal="center"/>
      <protection/>
    </xf>
    <xf numFmtId="168" fontId="46" fillId="3" borderId="20" xfId="0" applyNumberFormat="1" applyFont="1" applyFill="1" applyBorder="1" applyAlignment="1" applyProtection="1" quotePrefix="1">
      <alignment horizontal="center"/>
      <protection/>
    </xf>
    <xf numFmtId="7" fontId="79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4" fillId="10" borderId="2" xfId="0" applyFont="1" applyFill="1" applyBorder="1" applyAlignment="1" applyProtection="1">
      <alignment horizontal="center"/>
      <protection/>
    </xf>
    <xf numFmtId="168" fontId="59" fillId="5" borderId="47" xfId="0" applyNumberFormat="1" applyFont="1" applyFill="1" applyBorder="1" applyAlignment="1" applyProtection="1" quotePrefix="1">
      <alignment horizontal="center"/>
      <protection/>
    </xf>
    <xf numFmtId="168" fontId="46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4" fillId="10" borderId="2" xfId="0" applyNumberFormat="1" applyFont="1" applyFill="1" applyBorder="1" applyAlignment="1" applyProtection="1">
      <alignment horizontal="center"/>
      <protection locked="0"/>
    </xf>
    <xf numFmtId="168" fontId="59" fillId="5" borderId="22" xfId="0" applyNumberFormat="1" applyFont="1" applyFill="1" applyBorder="1" applyAlignment="1" applyProtection="1" quotePrefix="1">
      <alignment horizontal="center"/>
      <protection locked="0"/>
    </xf>
    <xf numFmtId="168" fontId="59" fillId="5" borderId="47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19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4" fillId="10" borderId="3" xfId="0" applyNumberFormat="1" applyFont="1" applyFill="1" applyBorder="1" applyAlignment="1" applyProtection="1">
      <alignment horizontal="center"/>
      <protection locked="0"/>
    </xf>
    <xf numFmtId="168" fontId="59" fillId="5" borderId="26" xfId="0" applyNumberFormat="1" applyFont="1" applyFill="1" applyBorder="1" applyAlignment="1" applyProtection="1" quotePrefix="1">
      <alignment horizontal="center"/>
      <protection locked="0"/>
    </xf>
    <xf numFmtId="168" fontId="59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4" fillId="10" borderId="14" xfId="0" applyNumberFormat="1" applyFont="1" applyFill="1" applyBorder="1" applyAlignment="1">
      <alignment horizontal="center"/>
    </xf>
    <xf numFmtId="4" fontId="59" fillId="5" borderId="42" xfId="0" applyNumberFormat="1" applyFont="1" applyFill="1" applyBorder="1" applyAlignment="1">
      <alignment horizontal="center"/>
    </xf>
    <xf numFmtId="4" fontId="59" fillId="5" borderId="43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174" fontId="0" fillId="0" borderId="9" xfId="0" applyNumberFormat="1" applyFont="1" applyBorder="1" applyAlignment="1" applyProtection="1">
      <alignment horizontal="center" vertical="center"/>
      <protection locked="0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80" fillId="12" borderId="14" xfId="0" applyNumberFormat="1" applyFont="1" applyFill="1" applyBorder="1" applyAlignment="1" applyProtection="1">
      <alignment horizontal="center" vertical="center"/>
      <protection/>
    </xf>
    <xf numFmtId="0" fontId="53" fillId="4" borderId="14" xfId="0" applyFont="1" applyFill="1" applyBorder="1" applyAlignment="1" applyProtection="1">
      <alignment horizontal="center" vertical="center"/>
      <protection/>
    </xf>
    <xf numFmtId="0" fontId="57" fillId="5" borderId="14" xfId="0" applyFont="1" applyFill="1" applyBorder="1" applyAlignment="1">
      <alignment horizontal="center" vertical="center" wrapText="1"/>
    </xf>
    <xf numFmtId="0" fontId="47" fillId="13" borderId="8" xfId="0" applyFont="1" applyFill="1" applyBorder="1" applyAlignment="1">
      <alignment horizontal="centerContinuous" vertical="center" wrapText="1"/>
    </xf>
    <xf numFmtId="0" fontId="82" fillId="13" borderId="15" xfId="0" applyFont="1" applyFill="1" applyBorder="1" applyAlignment="1">
      <alignment horizontal="centerContinuous"/>
    </xf>
    <xf numFmtId="0" fontId="47" fillId="13" borderId="9" xfId="0" applyFont="1" applyFill="1" applyBorder="1" applyAlignment="1">
      <alignment horizontal="centerContinuous" vertical="center"/>
    </xf>
    <xf numFmtId="7" fontId="10" fillId="0" borderId="20" xfId="0" applyNumberFormat="1" applyFont="1" applyBorder="1" applyAlignment="1">
      <alignment/>
    </xf>
    <xf numFmtId="0" fontId="81" fillId="12" borderId="2" xfId="0" applyFont="1" applyFill="1" applyBorder="1" applyAlignment="1" applyProtection="1">
      <alignment horizontal="center"/>
      <protection/>
    </xf>
    <xf numFmtId="174" fontId="54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59" fillId="5" borderId="4" xfId="0" applyNumberFormat="1" applyFont="1" applyFill="1" applyBorder="1" applyAlignment="1" applyProtection="1">
      <alignment horizontal="center"/>
      <protection locked="0"/>
    </xf>
    <xf numFmtId="168" fontId="85" fillId="13" borderId="22" xfId="0" applyNumberFormat="1" applyFont="1" applyFill="1" applyBorder="1" applyAlignment="1" applyProtection="1" quotePrefix="1">
      <alignment horizontal="center"/>
      <protection locked="0"/>
    </xf>
    <xf numFmtId="168" fontId="85" fillId="13" borderId="25" xfId="0" applyNumberFormat="1" applyFont="1" applyFill="1" applyBorder="1" applyAlignment="1" applyProtection="1" quotePrefix="1">
      <alignment horizontal="center"/>
      <protection locked="0"/>
    </xf>
    <xf numFmtId="4" fontId="85" fillId="13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1" applyFont="1" applyFill="1" applyBorder="1" applyAlignment="1" applyProtection="1">
      <alignment horizontal="center"/>
      <protection locked="0"/>
    </xf>
    <xf numFmtId="164" fontId="7" fillId="0" borderId="2" xfId="21" applyNumberFormat="1" applyFont="1" applyFill="1" applyBorder="1" applyAlignment="1" applyProtection="1">
      <alignment horizontal="center"/>
      <protection locked="0"/>
    </xf>
    <xf numFmtId="22" fontId="7" fillId="0" borderId="4" xfId="21" applyNumberFormat="1" applyFont="1" applyFill="1" applyBorder="1" applyAlignment="1" applyProtection="1">
      <alignment horizontal="center"/>
      <protection locked="0"/>
    </xf>
    <xf numFmtId="22" fontId="7" fillId="0" borderId="21" xfId="21" applyNumberFormat="1" applyFont="1" applyFill="1" applyBorder="1" applyAlignment="1" applyProtection="1">
      <alignment horizontal="center"/>
      <protection locked="0"/>
    </xf>
    <xf numFmtId="0" fontId="81" fillId="12" borderId="3" xfId="0" applyFont="1" applyFill="1" applyBorder="1" applyAlignment="1" applyProtection="1">
      <alignment horizontal="center"/>
      <protection/>
    </xf>
    <xf numFmtId="174" fontId="54" fillId="4" borderId="3" xfId="0" applyNumberFormat="1" applyFont="1" applyFill="1" applyBorder="1" applyAlignment="1" applyProtection="1">
      <alignment horizontal="center"/>
      <protection/>
    </xf>
    <xf numFmtId="2" fontId="83" fillId="3" borderId="3" xfId="0" applyNumberFormat="1" applyFont="1" applyFill="1" applyBorder="1" applyAlignment="1" applyProtection="1">
      <alignment horizontal="center"/>
      <protection locked="0"/>
    </xf>
    <xf numFmtId="2" fontId="59" fillId="5" borderId="3" xfId="0" applyNumberFormat="1" applyFont="1" applyFill="1" applyBorder="1" applyAlignment="1" applyProtection="1">
      <alignment horizontal="center"/>
      <protection locked="0"/>
    </xf>
    <xf numFmtId="168" fontId="85" fillId="13" borderId="26" xfId="0" applyNumberFormat="1" applyFont="1" applyFill="1" applyBorder="1" applyAlignment="1" applyProtection="1" quotePrefix="1">
      <alignment horizontal="center"/>
      <protection locked="0"/>
    </xf>
    <xf numFmtId="168" fontId="85" fillId="13" borderId="27" xfId="0" applyNumberFormat="1" applyFont="1" applyFill="1" applyBorder="1" applyAlignment="1" applyProtection="1" quotePrefix="1">
      <alignment horizontal="center"/>
      <protection locked="0"/>
    </xf>
    <xf numFmtId="4" fontId="85" fillId="13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59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85" fillId="13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81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83" fillId="0" borderId="2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84" fillId="0" borderId="33" xfId="0" applyFont="1" applyFill="1" applyBorder="1" applyAlignment="1">
      <alignment/>
    </xf>
    <xf numFmtId="0" fontId="84" fillId="0" borderId="48" xfId="0" applyFont="1" applyFill="1" applyBorder="1" applyAlignment="1">
      <alignment/>
    </xf>
    <xf numFmtId="0" fontId="84" fillId="0" borderId="34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6" fillId="0" borderId="20" xfId="0" applyFont="1" applyFill="1" applyBorder="1" applyAlignment="1">
      <alignment/>
    </xf>
    <xf numFmtId="22" fontId="7" fillId="0" borderId="20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20" xfId="0" applyNumberFormat="1" applyFont="1" applyFill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1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0" fontId="24" fillId="0" borderId="7" xfId="0" applyFont="1" applyFill="1" applyBorder="1" applyAlignment="1">
      <alignment horizontal="centerContinuous"/>
    </xf>
    <xf numFmtId="164" fontId="0" fillId="0" borderId="9" xfId="0" applyNumberFormat="1" applyFont="1" applyFill="1" applyBorder="1" applyAlignment="1" applyProtection="1">
      <alignment horizontal="center"/>
      <protection/>
    </xf>
    <xf numFmtId="0" fontId="7" fillId="6" borderId="18" xfId="0" applyFont="1" applyFill="1" applyBorder="1" applyAlignment="1">
      <alignment horizontal="center"/>
    </xf>
    <xf numFmtId="0" fontId="86" fillId="0" borderId="1" xfId="0" applyFont="1" applyBorder="1" applyAlignment="1">
      <alignment/>
    </xf>
    <xf numFmtId="7" fontId="87" fillId="0" borderId="0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franeli\BASES\Transener\J0703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03"/>
      <sheetName val="LI-0703"/>
      <sheetName val="LI-0703 (2)"/>
      <sheetName val="LIN-YACY"/>
      <sheetName val="TR-0703"/>
      <sheetName val="TRAFO-TIBA"/>
      <sheetName val="SA-0703"/>
      <sheetName val="SALIDA-TIBA"/>
      <sheetName val="RE-0703"/>
      <sheetName val="RE-0703 (2)"/>
      <sheetName val="MODELO R"/>
      <sheetName val="REAC-YACY"/>
      <sheetName val="MODELO S"/>
      <sheetName val="INICIO"/>
      <sheetName val="LINEAS"/>
      <sheetName val="LINEAS TI"/>
      <sheetName val="TRAFOS"/>
      <sheetName val="SALIDAS"/>
      <sheetName val="REACTIVO"/>
      <sheetName val="MODELO L"/>
      <sheetName val="Res 142-94 Torres"/>
      <sheetName val="Res135-96"/>
      <sheetName val="LIN-LITSA"/>
      <sheetName val="MODELO T"/>
      <sheetName val="TRAFO-LITSA"/>
      <sheetName val="TRAFO-ENECOR"/>
      <sheetName val="SALIDA-ENECOR"/>
      <sheetName val="REAC-LITSA"/>
      <sheetName val="Res 142-94 Aisl."/>
      <sheetName val="tiempos E.T"/>
      <sheetName val="LI (C. climt. en ET)"/>
      <sheetName val="React (C. climat. en  ET)"/>
      <sheetName val="condiciones climaticas 313-01"/>
      <sheetName val="ATENTADO 313-01 "/>
      <sheetName val="DAG"/>
      <sheetName val="SU (YACYLEC)"/>
      <sheetName val="SU (LITSA)"/>
      <sheetName val="Módulo1"/>
      <sheetName val="SU (TIBA)"/>
      <sheetName val="SU (ENECOR)"/>
      <sheetName val="SU (CTM)"/>
      <sheetName val="DATO"/>
    </sheetNames>
    <sheetDataSet>
      <sheetData sheetId="0">
        <row r="14">
          <cell r="B14" t="str">
            <v>Desde el 01 al 31 de marzo de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0"/>
  <sheetViews>
    <sheetView zoomScale="75" zoomScaleNormal="75" workbookViewId="0" topLeftCell="A12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6" customFormat="1" ht="26.25">
      <c r="A1" s="444"/>
      <c r="B1" s="17"/>
      <c r="E1" s="52"/>
      <c r="K1" s="134"/>
    </row>
    <row r="2" spans="2:10" s="16" customFormat="1" ht="26.25">
      <c r="B2" s="17" t="s">
        <v>81</v>
      </c>
      <c r="C2" s="18"/>
      <c r="D2" s="19"/>
      <c r="E2" s="19"/>
      <c r="F2" s="19"/>
      <c r="G2" s="19"/>
      <c r="H2" s="19"/>
      <c r="I2" s="19"/>
      <c r="J2" s="19"/>
    </row>
    <row r="3" spans="3:19" ht="12.75">
      <c r="C3"/>
      <c r="D3" s="20"/>
      <c r="E3" s="20"/>
      <c r="F3" s="20"/>
      <c r="G3" s="20"/>
      <c r="H3" s="20"/>
      <c r="I3" s="20"/>
      <c r="J3" s="20"/>
      <c r="P3" s="4"/>
      <c r="Q3" s="4"/>
      <c r="R3" s="4"/>
      <c r="S3" s="4"/>
    </row>
    <row r="4" spans="1:19" s="23" customFormat="1" ht="11.25">
      <c r="A4" s="21" t="s">
        <v>1</v>
      </c>
      <c r="B4" s="2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s="23" customFormat="1" ht="11.25">
      <c r="A5" s="21" t="s">
        <v>2</v>
      </c>
      <c r="B5" s="22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s="16" customFormat="1" ht="11.25" customHeight="1">
      <c r="B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2:19" s="27" customFormat="1" ht="21">
      <c r="B7" s="77" t="s">
        <v>37</v>
      </c>
      <c r="C7" s="161"/>
      <c r="D7" s="162"/>
      <c r="E7" s="162"/>
      <c r="F7" s="163"/>
      <c r="G7" s="163"/>
      <c r="H7" s="163"/>
      <c r="I7" s="163"/>
      <c r="J7" s="163"/>
      <c r="K7" s="28"/>
      <c r="L7" s="28"/>
      <c r="M7" s="28"/>
      <c r="N7" s="28"/>
      <c r="O7" s="28"/>
      <c r="P7" s="28"/>
      <c r="Q7" s="28"/>
      <c r="R7" s="28"/>
      <c r="S7" s="28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7" customFormat="1" ht="21">
      <c r="B9" s="77" t="s">
        <v>36</v>
      </c>
      <c r="C9" s="161"/>
      <c r="D9" s="162"/>
      <c r="E9" s="162"/>
      <c r="F9" s="162"/>
      <c r="G9" s="162"/>
      <c r="H9" s="162"/>
      <c r="I9" s="163"/>
      <c r="J9" s="163"/>
      <c r="K9" s="28"/>
      <c r="L9" s="28"/>
      <c r="M9" s="28"/>
      <c r="N9" s="28"/>
      <c r="O9" s="28"/>
      <c r="P9" s="28"/>
      <c r="Q9" s="28"/>
      <c r="R9" s="28"/>
      <c r="S9" s="28"/>
    </row>
    <row r="10" spans="4:19" ht="12.75">
      <c r="D10" s="29"/>
      <c r="E10" s="2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7" customFormat="1" ht="20.25">
      <c r="B11" s="77" t="s">
        <v>80</v>
      </c>
      <c r="C11" s="164"/>
      <c r="D11" s="165"/>
      <c r="E11" s="165"/>
      <c r="F11" s="162"/>
      <c r="G11" s="162"/>
      <c r="H11" s="162"/>
      <c r="I11" s="163"/>
      <c r="J11" s="163"/>
      <c r="K11" s="28"/>
      <c r="L11" s="28"/>
      <c r="M11" s="28"/>
      <c r="N11" s="28"/>
      <c r="O11" s="28"/>
      <c r="P11" s="28"/>
      <c r="Q11" s="28"/>
      <c r="R11" s="28"/>
      <c r="S11" s="28"/>
    </row>
    <row r="12" spans="4:19" s="30" customFormat="1" ht="16.5" thickBot="1">
      <c r="D12" s="3"/>
      <c r="E12" s="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2:19" s="30" customFormat="1" ht="16.5" thickTop="1">
      <c r="B13" s="424"/>
      <c r="C13" s="32"/>
      <c r="D13" s="32"/>
      <c r="E13" s="425"/>
      <c r="F13" s="32"/>
      <c r="G13" s="32"/>
      <c r="H13" s="32"/>
      <c r="I13" s="32"/>
      <c r="J13" s="33"/>
      <c r="K13" s="31"/>
      <c r="L13" s="31"/>
      <c r="M13" s="31"/>
      <c r="N13" s="31"/>
      <c r="O13" s="31"/>
      <c r="P13" s="31"/>
      <c r="Q13" s="31"/>
      <c r="R13" s="31"/>
      <c r="S13" s="31"/>
    </row>
    <row r="14" spans="2:19" s="34" customFormat="1" ht="19.5">
      <c r="B14" s="35" t="s">
        <v>57</v>
      </c>
      <c r="C14" s="36"/>
      <c r="D14" s="37"/>
      <c r="E14" s="426"/>
      <c r="F14" s="38"/>
      <c r="G14" s="38"/>
      <c r="H14" s="38"/>
      <c r="I14" s="39"/>
      <c r="J14" s="40"/>
      <c r="K14" s="41"/>
      <c r="L14" s="41"/>
      <c r="M14" s="41"/>
      <c r="N14" s="41"/>
      <c r="O14" s="41"/>
      <c r="P14" s="41"/>
      <c r="Q14" s="41"/>
      <c r="R14" s="41"/>
      <c r="S14" s="41"/>
    </row>
    <row r="15" spans="2:19" s="34" customFormat="1" ht="13.5" customHeight="1">
      <c r="B15" s="42"/>
      <c r="C15" s="43"/>
      <c r="D15" s="155"/>
      <c r="E15" s="159"/>
      <c r="F15" s="44"/>
      <c r="G15" s="44"/>
      <c r="H15" s="44"/>
      <c r="I15" s="41"/>
      <c r="J15" s="45"/>
      <c r="K15" s="41"/>
      <c r="L15" s="41"/>
      <c r="M15" s="41"/>
      <c r="N15" s="41"/>
      <c r="O15" s="41"/>
      <c r="P15" s="41"/>
      <c r="Q15" s="41"/>
      <c r="R15" s="41"/>
      <c r="S15" s="41"/>
    </row>
    <row r="16" spans="2:19" s="34" customFormat="1" ht="19.5">
      <c r="B16" s="42"/>
      <c r="C16" s="46" t="s">
        <v>3</v>
      </c>
      <c r="D16" s="155" t="s">
        <v>0</v>
      </c>
      <c r="E16" s="159"/>
      <c r="F16" s="44"/>
      <c r="G16" s="44"/>
      <c r="H16" s="44"/>
      <c r="I16" s="47"/>
      <c r="J16" s="45"/>
      <c r="K16" s="41"/>
      <c r="L16" s="41"/>
      <c r="M16" s="41"/>
      <c r="N16" s="41"/>
      <c r="O16" s="41"/>
      <c r="P16" s="41"/>
      <c r="Q16" s="41"/>
      <c r="R16" s="41"/>
      <c r="S16" s="41"/>
    </row>
    <row r="17" spans="2:19" s="34" customFormat="1" ht="23.25">
      <c r="B17" s="42"/>
      <c r="C17" s="46"/>
      <c r="D17" s="155">
        <v>12</v>
      </c>
      <c r="E17" s="156" t="s">
        <v>73</v>
      </c>
      <c r="F17" s="44"/>
      <c r="G17" s="44"/>
      <c r="H17" s="44"/>
      <c r="I17" s="47">
        <f>'LI LITESAR-03 '!AC43</f>
        <v>67174.69</v>
      </c>
      <c r="J17" s="454"/>
      <c r="K17" s="41"/>
      <c r="L17" s="41"/>
      <c r="M17" s="41"/>
      <c r="N17" s="41"/>
      <c r="O17" s="41"/>
      <c r="P17" s="41"/>
      <c r="Q17" s="41"/>
      <c r="R17" s="41"/>
      <c r="S17" s="41"/>
    </row>
    <row r="18" spans="2:19" ht="12.75" customHeight="1">
      <c r="B18" s="48"/>
      <c r="C18" s="49"/>
      <c r="D18" s="155"/>
      <c r="E18" s="427"/>
      <c r="F18" s="50"/>
      <c r="G18" s="50"/>
      <c r="H18" s="50"/>
      <c r="I18" s="51"/>
      <c r="J18" s="6"/>
      <c r="K18" s="4"/>
      <c r="L18" s="4"/>
      <c r="M18" s="4"/>
      <c r="N18" s="4"/>
      <c r="O18" s="4"/>
      <c r="P18" s="4"/>
      <c r="Q18" s="4"/>
      <c r="R18" s="4"/>
      <c r="S18" s="4"/>
    </row>
    <row r="19" spans="2:19" s="34" customFormat="1" ht="19.5">
      <c r="B19" s="42"/>
      <c r="C19" s="46" t="s">
        <v>4</v>
      </c>
      <c r="D19" s="158" t="s">
        <v>5</v>
      </c>
      <c r="E19" s="159"/>
      <c r="F19" s="44"/>
      <c r="G19" s="44"/>
      <c r="H19" s="44"/>
      <c r="I19" s="47"/>
      <c r="J19" s="45"/>
      <c r="K19" s="41"/>
      <c r="L19" s="41"/>
      <c r="M19" s="41"/>
      <c r="N19" s="41"/>
      <c r="O19" s="41"/>
      <c r="P19" s="41"/>
      <c r="Q19" s="41"/>
      <c r="R19" s="41"/>
      <c r="S19" s="41"/>
    </row>
    <row r="20" spans="2:19" s="34" customFormat="1" ht="19.5">
      <c r="B20" s="42"/>
      <c r="C20" s="46"/>
      <c r="D20" s="155">
        <v>21</v>
      </c>
      <c r="E20" s="156" t="s">
        <v>6</v>
      </c>
      <c r="F20" s="44"/>
      <c r="G20" s="44"/>
      <c r="H20" s="44"/>
      <c r="I20" s="47"/>
      <c r="J20" s="45"/>
      <c r="K20" s="41"/>
      <c r="L20" s="41"/>
      <c r="M20" s="41"/>
      <c r="N20" s="41"/>
      <c r="O20" s="41"/>
      <c r="P20" s="41"/>
      <c r="Q20" s="41"/>
      <c r="R20" s="41"/>
      <c r="S20" s="41"/>
    </row>
    <row r="21" spans="2:19" s="34" customFormat="1" ht="19.5">
      <c r="B21" s="42"/>
      <c r="C21" s="46"/>
      <c r="D21" s="155"/>
      <c r="E21" s="157">
        <v>212</v>
      </c>
      <c r="F21" s="52" t="s">
        <v>38</v>
      </c>
      <c r="G21" s="44"/>
      <c r="H21" s="44"/>
      <c r="I21" s="47">
        <f>'TRAFO-TIBA'!AA41</f>
        <v>985.96</v>
      </c>
      <c r="J21" s="45"/>
      <c r="K21" s="41"/>
      <c r="L21" s="41"/>
      <c r="M21" s="41"/>
      <c r="N21" s="41"/>
      <c r="O21" s="41"/>
      <c r="P21" s="41"/>
      <c r="Q21" s="41"/>
      <c r="R21" s="41"/>
      <c r="S21" s="41"/>
    </row>
    <row r="22" spans="2:19" s="34" customFormat="1" ht="19.5">
      <c r="B22" s="42"/>
      <c r="C22" s="46"/>
      <c r="D22" s="155">
        <v>22</v>
      </c>
      <c r="E22" s="156" t="s">
        <v>7</v>
      </c>
      <c r="F22" s="44"/>
      <c r="G22" s="44"/>
      <c r="H22" s="44"/>
      <c r="I22" s="47"/>
      <c r="J22" s="45"/>
      <c r="K22" s="41"/>
      <c r="L22" s="41"/>
      <c r="M22" s="41"/>
      <c r="N22" s="41"/>
      <c r="O22" s="41"/>
      <c r="P22" s="41"/>
      <c r="Q22" s="41"/>
      <c r="R22" s="41"/>
      <c r="S22" s="41"/>
    </row>
    <row r="23" spans="2:19" s="34" customFormat="1" ht="19.5">
      <c r="B23" s="42"/>
      <c r="C23" s="46"/>
      <c r="D23" s="155"/>
      <c r="E23" s="157">
        <v>222</v>
      </c>
      <c r="F23" s="52" t="s">
        <v>38</v>
      </c>
      <c r="G23" s="44"/>
      <c r="H23" s="44"/>
      <c r="I23" s="47">
        <f>'SA-TIBA-03 (1)'!T43</f>
        <v>1121.19</v>
      </c>
      <c r="J23" s="45"/>
      <c r="K23" s="41"/>
      <c r="L23" s="41"/>
      <c r="M23" s="41"/>
      <c r="N23" s="41"/>
      <c r="O23" s="41"/>
      <c r="P23" s="41"/>
      <c r="Q23" s="41"/>
      <c r="R23" s="41"/>
      <c r="S23" s="41"/>
    </row>
    <row r="24" spans="2:19" ht="12.75" customHeight="1">
      <c r="B24" s="48"/>
      <c r="C24" s="49"/>
      <c r="D24" s="155"/>
      <c r="E24" s="427"/>
      <c r="F24" s="50"/>
      <c r="G24" s="50"/>
      <c r="H24" s="50"/>
      <c r="I24" s="51"/>
      <c r="J24" s="6"/>
      <c r="K24" s="4"/>
      <c r="L24" s="4"/>
      <c r="M24" s="4"/>
      <c r="N24" s="4"/>
      <c r="O24" s="4"/>
      <c r="P24" s="4"/>
      <c r="Q24" s="4"/>
      <c r="R24" s="4"/>
      <c r="S24" s="4"/>
    </row>
    <row r="25" spans="2:19" s="34" customFormat="1" ht="20.25" thickBot="1">
      <c r="B25" s="42"/>
      <c r="C25" s="43"/>
      <c r="D25" s="155"/>
      <c r="E25" s="159"/>
      <c r="F25" s="44"/>
      <c r="G25" s="44"/>
      <c r="H25" s="44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</row>
    <row r="26" spans="2:19" s="34" customFormat="1" ht="20.25" thickBot="1" thickTop="1">
      <c r="B26" s="42"/>
      <c r="C26" s="46"/>
      <c r="D26" s="46"/>
      <c r="F26" s="53" t="s">
        <v>8</v>
      </c>
      <c r="G26" s="54">
        <f>SUM(I16:I24)</f>
        <v>69281.84000000001</v>
      </c>
      <c r="H26" s="117"/>
      <c r="J26" s="45"/>
      <c r="K26" s="41"/>
      <c r="L26" s="41"/>
      <c r="M26" s="41"/>
      <c r="N26" s="41"/>
      <c r="O26" s="41"/>
      <c r="P26" s="41"/>
      <c r="Q26" s="41"/>
      <c r="R26" s="41"/>
      <c r="S26" s="41"/>
    </row>
    <row r="27" spans="2:19" s="34" customFormat="1" ht="9.75" customHeight="1" thickTop="1">
      <c r="B27" s="42"/>
      <c r="C27" s="46"/>
      <c r="D27" s="46"/>
      <c r="F27" s="154"/>
      <c r="G27" s="117"/>
      <c r="H27" s="117"/>
      <c r="J27" s="45"/>
      <c r="K27" s="41"/>
      <c r="L27" s="41"/>
      <c r="M27" s="41"/>
      <c r="N27" s="41"/>
      <c r="O27" s="41"/>
      <c r="P27" s="41"/>
      <c r="Q27" s="41"/>
      <c r="R27" s="41"/>
      <c r="S27" s="41"/>
    </row>
    <row r="28" spans="2:19" s="34" customFormat="1" ht="18.75">
      <c r="B28" s="42"/>
      <c r="C28" s="160" t="s">
        <v>75</v>
      </c>
      <c r="D28" s="46"/>
      <c r="F28" s="154"/>
      <c r="G28" s="117"/>
      <c r="H28" s="455"/>
      <c r="J28" s="45"/>
      <c r="K28" s="41"/>
      <c r="L28" s="41"/>
      <c r="M28" s="41"/>
      <c r="N28" s="41"/>
      <c r="O28" s="41"/>
      <c r="P28" s="41"/>
      <c r="Q28" s="41"/>
      <c r="R28" s="41"/>
      <c r="S28" s="41"/>
    </row>
    <row r="29" spans="2:19" s="30" customFormat="1" ht="10.5" customHeight="1" thickBot="1">
      <c r="B29" s="55"/>
      <c r="C29" s="56"/>
      <c r="D29" s="56"/>
      <c r="E29" s="57"/>
      <c r="F29" s="57"/>
      <c r="G29" s="57"/>
      <c r="H29" s="57"/>
      <c r="I29" s="57"/>
      <c r="J29" s="58"/>
      <c r="K29" s="31"/>
      <c r="L29" s="31"/>
      <c r="M29" s="59"/>
      <c r="N29" s="60"/>
      <c r="O29" s="60"/>
      <c r="P29" s="61"/>
      <c r="Q29" s="62"/>
      <c r="R29" s="31"/>
      <c r="S29" s="31"/>
    </row>
    <row r="30" spans="4:19" ht="13.5" thickTop="1">
      <c r="D30" s="4"/>
      <c r="F30" s="4"/>
      <c r="G30" s="4"/>
      <c r="H30" s="4"/>
      <c r="I30" s="4"/>
      <c r="J30" s="4"/>
      <c r="K30" s="4"/>
      <c r="L30" s="4"/>
      <c r="M30" s="13"/>
      <c r="N30" s="63"/>
      <c r="O30" s="63"/>
      <c r="P30" s="4"/>
      <c r="Q30" s="64"/>
      <c r="R30" s="4"/>
      <c r="S30" s="4"/>
    </row>
    <row r="31" spans="4:19" ht="12.75">
      <c r="D31" s="4"/>
      <c r="F31" s="4"/>
      <c r="G31" s="4"/>
      <c r="H31" s="4"/>
      <c r="I31" s="4"/>
      <c r="J31" s="4"/>
      <c r="K31" s="4"/>
      <c r="L31" s="4"/>
      <c r="M31" s="4"/>
      <c r="N31" s="65"/>
      <c r="O31" s="65"/>
      <c r="P31" s="66"/>
      <c r="Q31" s="64"/>
      <c r="R31" s="4"/>
      <c r="S31" s="4"/>
    </row>
    <row r="32" spans="4:19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65"/>
      <c r="O32" s="65"/>
      <c r="P32" s="66"/>
      <c r="Q32" s="64"/>
      <c r="R32" s="4"/>
      <c r="S32" s="4"/>
    </row>
    <row r="33" spans="4:19" ht="12.75">
      <c r="D33" s="4"/>
      <c r="E33" s="4"/>
      <c r="L33" s="4"/>
      <c r="M33" s="4"/>
      <c r="N33" s="4"/>
      <c r="O33" s="4"/>
      <c r="P33" s="4"/>
      <c r="Q33" s="4"/>
      <c r="R33" s="4"/>
      <c r="S33" s="4"/>
    </row>
    <row r="34" spans="4:19" ht="12.75">
      <c r="D34" s="4"/>
      <c r="E34" s="4"/>
      <c r="P34" s="4"/>
      <c r="Q34" s="4"/>
      <c r="R34" s="4"/>
      <c r="S34" s="4"/>
    </row>
    <row r="35" spans="4:19" ht="12.75">
      <c r="D35" s="4"/>
      <c r="E35" s="4"/>
      <c r="P35" s="4"/>
      <c r="Q35" s="4"/>
      <c r="R35" s="4"/>
      <c r="S35" s="4"/>
    </row>
    <row r="36" spans="4:19" ht="12.75">
      <c r="D36" s="4"/>
      <c r="E36" s="4"/>
      <c r="P36" s="4"/>
      <c r="Q36" s="4"/>
      <c r="R36" s="4"/>
      <c r="S36" s="4"/>
    </row>
    <row r="37" spans="4:19" ht="12.75">
      <c r="D37" s="4"/>
      <c r="E37" s="4"/>
      <c r="P37" s="4"/>
      <c r="Q37" s="4"/>
      <c r="R37" s="4"/>
      <c r="S37" s="4"/>
    </row>
    <row r="38" spans="4:19" ht="12.75">
      <c r="D38" s="4"/>
      <c r="E38" s="4"/>
      <c r="P38" s="4"/>
      <c r="Q38" s="4"/>
      <c r="R38" s="4"/>
      <c r="S38" s="4"/>
    </row>
    <row r="39" spans="16:19" ht="12.75">
      <c r="P39" s="4"/>
      <c r="Q39" s="4"/>
      <c r="R39" s="4"/>
      <c r="S39" s="4"/>
    </row>
    <row r="40" spans="16:19" ht="12.75">
      <c r="P40" s="4"/>
      <c r="Q40" s="4"/>
      <c r="R40" s="4"/>
      <c r="S40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D46"/>
  <sheetViews>
    <sheetView zoomScale="75" zoomScaleNormal="75" workbookViewId="0" topLeftCell="K8">
      <selection activeCell="D45" sqref="D4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6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34"/>
    </row>
    <row r="2" spans="1:30" s="16" customFormat="1" ht="26.25">
      <c r="A2" s="83"/>
      <c r="B2" s="17" t="str">
        <f>+'TOT-0307'!B2</f>
        <v>ANEXO IV.2. al Memorandun D.T.E.E. N°    1046      /2009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="5" customFormat="1" ht="12.75">
      <c r="A3" s="82"/>
    </row>
    <row r="4" spans="1:2" s="23" customFormat="1" ht="11.25">
      <c r="A4" s="21" t="s">
        <v>1</v>
      </c>
      <c r="B4" s="116"/>
    </row>
    <row r="5" spans="1:2" s="23" customFormat="1" ht="11.25">
      <c r="A5" s="21" t="s">
        <v>2</v>
      </c>
      <c r="B5" s="116"/>
    </row>
    <row r="6" s="5" customFormat="1" ht="13.5" thickBot="1"/>
    <row r="7" spans="2:30" s="5" customFormat="1" ht="13.5" thickTop="1">
      <c r="B7" s="67"/>
      <c r="C7" s="68"/>
      <c r="D7" s="68"/>
      <c r="E7" s="184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86"/>
    </row>
    <row r="8" spans="2:30" s="27" customFormat="1" ht="20.25">
      <c r="B8" s="74"/>
      <c r="C8" s="28"/>
      <c r="D8" s="166" t="s">
        <v>39</v>
      </c>
      <c r="E8" s="28"/>
      <c r="F8" s="28"/>
      <c r="G8" s="28"/>
      <c r="H8" s="28"/>
      <c r="N8" s="28"/>
      <c r="O8" s="28"/>
      <c r="P8" s="10"/>
      <c r="Q8" s="1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100"/>
    </row>
    <row r="9" spans="2:30" s="5" customFormat="1" ht="12.75">
      <c r="B9" s="4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5"/>
    </row>
    <row r="10" spans="2:30" s="27" customFormat="1" ht="20.25">
      <c r="B10" s="74"/>
      <c r="C10" s="28"/>
      <c r="D10" s="10" t="s">
        <v>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100"/>
    </row>
    <row r="11" spans="2:30" s="5" customFormat="1" ht="12.75">
      <c r="B11" s="4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5"/>
    </row>
    <row r="12" spans="2:30" s="27" customFormat="1" ht="20.25">
      <c r="B12" s="74"/>
      <c r="C12" s="28"/>
      <c r="D12" s="10" t="s">
        <v>74</v>
      </c>
      <c r="E12" s="28"/>
      <c r="F12" s="28"/>
      <c r="G12" s="28"/>
      <c r="I12" s="28"/>
      <c r="J12" s="28"/>
      <c r="K12" s="28"/>
      <c r="L12" s="28"/>
      <c r="M12" s="28"/>
      <c r="N12" s="28"/>
      <c r="O12" s="28"/>
      <c r="P12" s="10"/>
      <c r="Q12" s="10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100"/>
    </row>
    <row r="13" spans="2:30" s="5" customFormat="1" ht="12.75">
      <c r="B13" s="48"/>
      <c r="C13" s="4"/>
      <c r="D13" s="4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5"/>
    </row>
    <row r="14" spans="2:30" s="34" customFormat="1" ht="19.5">
      <c r="B14" s="35" t="str">
        <f>'TOT-0307'!B14</f>
        <v>Desde el 01 al 31 de marzo de 2007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85"/>
      <c r="O14" s="185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133"/>
    </row>
    <row r="15" spans="2:30" s="5" customFormat="1" ht="16.5" customHeight="1" thickBot="1">
      <c r="B15" s="48"/>
      <c r="C15" s="4"/>
      <c r="D15" s="4"/>
      <c r="E15" s="64"/>
      <c r="F15" s="64"/>
      <c r="G15" s="4"/>
      <c r="H15" s="4"/>
      <c r="I15" s="4"/>
      <c r="J15" s="186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5"/>
    </row>
    <row r="16" spans="2:30" s="5" customFormat="1" ht="16.5" customHeight="1" thickBot="1" thickTop="1">
      <c r="B16" s="48"/>
      <c r="C16" s="4"/>
      <c r="D16" s="76" t="s">
        <v>54</v>
      </c>
      <c r="E16" s="446">
        <f>89.969</f>
        <v>89.969</v>
      </c>
      <c r="F16" s="18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5"/>
    </row>
    <row r="17" spans="2:30" s="5" customFormat="1" ht="16.5" customHeight="1" thickBot="1" thickTop="1">
      <c r="B17" s="48"/>
      <c r="C17" s="4"/>
      <c r="D17" s="76" t="s">
        <v>55</v>
      </c>
      <c r="E17" s="446">
        <f>74.974*0.75</f>
        <v>56.230500000000006</v>
      </c>
      <c r="F17" s="187"/>
      <c r="G17" s="4"/>
      <c r="H17" s="4"/>
      <c r="I17" s="4"/>
      <c r="J17" s="188"/>
      <c r="K17" s="189"/>
      <c r="L17" s="4"/>
      <c r="M17" s="4"/>
      <c r="N17" s="4"/>
      <c r="O17" s="4"/>
      <c r="P17" s="4"/>
      <c r="Q17" s="4"/>
      <c r="R17" s="4"/>
      <c r="S17" s="4"/>
      <c r="T17" s="4"/>
      <c r="U17" s="4"/>
      <c r="V17" s="108"/>
      <c r="W17" s="108"/>
      <c r="X17" s="108"/>
      <c r="Y17" s="108"/>
      <c r="Z17" s="108"/>
      <c r="AA17" s="108"/>
      <c r="AB17" s="108"/>
      <c r="AD17" s="15"/>
    </row>
    <row r="18" spans="2:30" s="5" customFormat="1" ht="16.5" customHeight="1" thickBot="1" thickTop="1">
      <c r="B18" s="48"/>
      <c r="C18" s="4"/>
      <c r="D18" s="4"/>
      <c r="E18" s="190"/>
      <c r="F18" s="4"/>
      <c r="G18" s="4"/>
      <c r="H18" s="4"/>
      <c r="I18" s="4"/>
      <c r="J18" s="4"/>
      <c r="K18" s="4"/>
      <c r="L18" s="4"/>
      <c r="M18" s="4"/>
      <c r="N18" s="19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5"/>
    </row>
    <row r="19" spans="2:30" s="5" customFormat="1" ht="33.75" customHeight="1" thickBot="1" thickTop="1">
      <c r="B19" s="48"/>
      <c r="C19" s="78" t="s">
        <v>10</v>
      </c>
      <c r="D19" s="79" t="s">
        <v>0</v>
      </c>
      <c r="E19" s="389" t="s">
        <v>11</v>
      </c>
      <c r="F19" s="80" t="s">
        <v>12</v>
      </c>
      <c r="G19" s="192" t="s">
        <v>41</v>
      </c>
      <c r="H19" s="390" t="s">
        <v>32</v>
      </c>
      <c r="I19" s="391" t="s">
        <v>13</v>
      </c>
      <c r="J19" s="79" t="s">
        <v>14</v>
      </c>
      <c r="K19" s="168" t="s">
        <v>15</v>
      </c>
      <c r="L19" s="81" t="s">
        <v>31</v>
      </c>
      <c r="M19" s="80" t="s">
        <v>27</v>
      </c>
      <c r="N19" s="81" t="s">
        <v>16</v>
      </c>
      <c r="O19" s="80" t="s">
        <v>33</v>
      </c>
      <c r="P19" s="168" t="s">
        <v>34</v>
      </c>
      <c r="Q19" s="79" t="s">
        <v>28</v>
      </c>
      <c r="R19" s="132" t="s">
        <v>17</v>
      </c>
      <c r="S19" s="392" t="s">
        <v>18</v>
      </c>
      <c r="T19" s="193" t="s">
        <v>35</v>
      </c>
      <c r="U19" s="194"/>
      <c r="V19" s="195"/>
      <c r="W19" s="393" t="s">
        <v>56</v>
      </c>
      <c r="X19" s="394"/>
      <c r="Y19" s="395"/>
      <c r="Z19" s="196" t="s">
        <v>19</v>
      </c>
      <c r="AA19" s="197" t="s">
        <v>42</v>
      </c>
      <c r="AB19" s="129" t="s">
        <v>43</v>
      </c>
      <c r="AC19" s="129" t="s">
        <v>20</v>
      </c>
      <c r="AD19" s="198"/>
    </row>
    <row r="20" spans="2:30" s="5" customFormat="1" ht="16.5" customHeight="1" thickTop="1">
      <c r="B20" s="48"/>
      <c r="C20" s="170"/>
      <c r="D20" s="429"/>
      <c r="E20" s="429"/>
      <c r="F20" s="447"/>
      <c r="G20" s="428"/>
      <c r="H20" s="430"/>
      <c r="I20" s="431"/>
      <c r="J20" s="442"/>
      <c r="K20" s="442"/>
      <c r="L20" s="428"/>
      <c r="M20" s="428"/>
      <c r="N20" s="428"/>
      <c r="O20" s="428"/>
      <c r="P20" s="428"/>
      <c r="Q20" s="428"/>
      <c r="R20" s="432"/>
      <c r="S20" s="433"/>
      <c r="T20" s="434"/>
      <c r="U20" s="435"/>
      <c r="V20" s="436"/>
      <c r="W20" s="437"/>
      <c r="X20" s="438"/>
      <c r="Y20" s="439"/>
      <c r="Z20" s="440"/>
      <c r="AA20" s="441"/>
      <c r="AB20" s="428"/>
      <c r="AC20" s="396"/>
      <c r="AD20" s="15"/>
    </row>
    <row r="21" spans="2:30" s="5" customFormat="1" ht="16.5" customHeight="1">
      <c r="B21" s="48"/>
      <c r="C21" s="9">
        <v>21</v>
      </c>
      <c r="D21" s="408" t="s">
        <v>72</v>
      </c>
      <c r="E21" s="409">
        <v>500</v>
      </c>
      <c r="F21" s="449">
        <v>354</v>
      </c>
      <c r="G21" s="409" t="s">
        <v>58</v>
      </c>
      <c r="H21" s="397">
        <f>IF(G21="A",200,IF(G21="B",60,20))</f>
        <v>20</v>
      </c>
      <c r="I21" s="398">
        <f>IF(E21=500,IF(F21&lt;100,100*$E$16/100,F21*$E$16/100),IF(F21&lt;100,100*$E$17/100,F21*$E$17/100))</f>
        <v>318.49026</v>
      </c>
      <c r="J21" s="399">
        <v>39150.38125</v>
      </c>
      <c r="K21" s="400">
        <v>39150.65069444444</v>
      </c>
      <c r="L21" s="175">
        <f>IF(D21="","",(K21-J21)*24)</f>
        <v>6.46666666661622</v>
      </c>
      <c r="M21" s="176">
        <f>IF(D21="","",ROUND((K21-J21)*24*60,0))</f>
        <v>388</v>
      </c>
      <c r="N21" s="201" t="s">
        <v>61</v>
      </c>
      <c r="O21" s="177" t="str">
        <f>IF(D21="","","--")</f>
        <v>--</v>
      </c>
      <c r="P21" s="143" t="s">
        <v>71</v>
      </c>
      <c r="Q21" s="143" t="s">
        <v>60</v>
      </c>
      <c r="R21" s="401" t="str">
        <f>IF(N21="P",I21*H21*ROUND(M21/60,2)*0.01,"--")</f>
        <v>--</v>
      </c>
      <c r="S21" s="402" t="str">
        <f>IF(N21="RP",I21*H21*ROUND(M21/60,2)*0.01*O21/100,"--")</f>
        <v>--</v>
      </c>
      <c r="T21" s="203" t="str">
        <f>IF(AND(N21="F",Q21="NO"),I21*H21*IF(P21="SI",1.2,1),"--")</f>
        <v>--</v>
      </c>
      <c r="U21" s="204">
        <f>IF(AND(N21="F",M21&gt;=10),I21*H21*IF(P21="SI",1.2,1)*IF(M21&lt;=300,ROUND(M21/60,2),5),"--")</f>
        <v>31849.025999999998</v>
      </c>
      <c r="V21" s="205">
        <f>IF(AND(N21="F",M21&gt;300),(ROUND(M21/60,2)-5)*I21*H21*0.1*IF(P21="SI",1.2,1),"--")</f>
        <v>936.3613643999997</v>
      </c>
      <c r="W21" s="403" t="str">
        <f>IF(AND(N21="R",Q21="NO"),I21*H21*O21/100*IF(P21="SI",1.2,1),"--")</f>
        <v>--</v>
      </c>
      <c r="X21" s="404" t="str">
        <f>IF(AND(N21="R",M21&gt;=10),I21*H21*O21/100*IF(P21="SI",1.2,1)*IF(M21&lt;=300,ROUND(M21/60,2),5),"--")</f>
        <v>--</v>
      </c>
      <c r="Y21" s="405" t="str">
        <f>IF(AND(N21="R",M21&gt;300),(ROUND(M21/60,2)-5)*I21*H21*0.1*O21/100*IF(P21="SI",1.2,1),"--")</f>
        <v>--</v>
      </c>
      <c r="Z21" s="206" t="str">
        <f>IF(N21="RF",ROUND(M21/60,2)*I21*H21*0.1*IF(P21="SI",1.2,1),"--")</f>
        <v>--</v>
      </c>
      <c r="AA21" s="207" t="str">
        <f>IF(N21="RR",ROUND(M21/60,2)*I21*H21*0.1*O21/100*IF(P21="SI",1.2,1),"--")</f>
        <v>--</v>
      </c>
      <c r="AB21" s="406" t="s">
        <v>60</v>
      </c>
      <c r="AC21" s="14">
        <f>IF(D21="","",SUM(R21:AA21)*IF(AB21="SI",1,2))</f>
        <v>32785.3873644</v>
      </c>
      <c r="AD21" s="15"/>
    </row>
    <row r="22" spans="2:30" s="5" customFormat="1" ht="16.5" customHeight="1">
      <c r="B22" s="48"/>
      <c r="C22" s="9">
        <v>22</v>
      </c>
      <c r="D22" s="408" t="s">
        <v>72</v>
      </c>
      <c r="E22" s="409">
        <v>500</v>
      </c>
      <c r="F22" s="449">
        <v>354</v>
      </c>
      <c r="G22" s="409" t="s">
        <v>58</v>
      </c>
      <c r="H22" s="397">
        <f>IF(G22="A",200,IF(G22="B",60,20))</f>
        <v>20</v>
      </c>
      <c r="I22" s="398">
        <f>IF(E22=500,IF(F22&lt;100,100*$E$16/100,F22*$E$16/100),IF(F22&lt;100,100*$E$17/100,F22*$E$17/100))</f>
        <v>318.49026</v>
      </c>
      <c r="J22" s="399">
        <v>39150.90972222222</v>
      </c>
      <c r="K22" s="400">
        <v>39151.24166666667</v>
      </c>
      <c r="L22" s="175">
        <f>IF(D22="","",(K22-J22)*24)</f>
        <v>7.966666666790843</v>
      </c>
      <c r="M22" s="176">
        <f>IF(D22="","",ROUND((K22-J22)*24*60,0))</f>
        <v>478</v>
      </c>
      <c r="N22" s="201" t="s">
        <v>61</v>
      </c>
      <c r="O22" s="177" t="str">
        <f>IF(D22="","","--")</f>
        <v>--</v>
      </c>
      <c r="P22" s="143" t="s">
        <v>71</v>
      </c>
      <c r="Q22" s="143" t="s">
        <v>60</v>
      </c>
      <c r="R22" s="401" t="str">
        <f>IF(N22="P",I22*H22*ROUND(M22/60,2)*0.01,"--")</f>
        <v>--</v>
      </c>
      <c r="S22" s="402" t="str">
        <f>IF(N22="RP",I22*H22*ROUND(M22/60,2)*0.01*O22/100,"--")</f>
        <v>--</v>
      </c>
      <c r="T22" s="203" t="str">
        <f>IF(AND(N22="F",Q22="NO"),I22*H22*IF(P22="SI",1.2,1),"--")</f>
        <v>--</v>
      </c>
      <c r="U22" s="204">
        <f>IF(AND(N22="F",M22&gt;=10),I22*H22*IF(P22="SI",1.2,1)*IF(M22&lt;=300,ROUND(M22/60,2),5),"--")</f>
        <v>31849.025999999998</v>
      </c>
      <c r="V22" s="205">
        <f>IF(AND(N22="F",M22&gt;300),(ROUND(M22/60,2)-5)*I22*H22*0.1*IF(P22="SI",1.2,1),"--")</f>
        <v>1891.8321443999998</v>
      </c>
      <c r="W22" s="403" t="str">
        <f>IF(AND(N22="R",Q22="NO"),I22*H22*O22/100*IF(P22="SI",1.2,1),"--")</f>
        <v>--</v>
      </c>
      <c r="X22" s="404" t="str">
        <f>IF(AND(N22="R",M22&gt;=10),I22*H22*O22/100*IF(P22="SI",1.2,1)*IF(M22&lt;=300,ROUND(M22/60,2),5),"--")</f>
        <v>--</v>
      </c>
      <c r="Y22" s="405" t="str">
        <f>IF(AND(N22="R",M22&gt;300),(ROUND(M22/60,2)-5)*I22*H22*0.1*O22/100*IF(P22="SI",1.2,1),"--")</f>
        <v>--</v>
      </c>
      <c r="Z22" s="206" t="str">
        <f>IF(N22="RF",ROUND(M22/60,2)*I22*H22*0.1*IF(P22="SI",1.2,1),"--")</f>
        <v>--</v>
      </c>
      <c r="AA22" s="207" t="str">
        <f>IF(N22="RR",ROUND(M22/60,2)*I22*H22*0.1*O22/100*IF(P22="SI",1.2,1),"--")</f>
        <v>--</v>
      </c>
      <c r="AB22" s="406" t="s">
        <v>60</v>
      </c>
      <c r="AC22" s="14">
        <f>IF(D22="","",SUM(R22:AA22)*IF(AB22="SI",1,2))</f>
        <v>33740.8581444</v>
      </c>
      <c r="AD22" s="407"/>
    </row>
    <row r="23" spans="2:30" s="5" customFormat="1" ht="16.5" customHeight="1">
      <c r="B23" s="48"/>
      <c r="C23" s="260">
        <v>23</v>
      </c>
      <c r="D23" s="408" t="s">
        <v>72</v>
      </c>
      <c r="E23" s="409">
        <v>500</v>
      </c>
      <c r="F23" s="449">
        <v>354</v>
      </c>
      <c r="G23" s="409" t="s">
        <v>58</v>
      </c>
      <c r="H23" s="397">
        <f>IF(G23="A",200,IF(G23="B",60,20))</f>
        <v>20</v>
      </c>
      <c r="I23" s="398">
        <f>IF(E23=500,IF(F23&lt;100,100*$E$16/100,F23*$E$16/100),IF(F23&lt;100,100*$E$17/100,F23*$E$17/100))</f>
        <v>318.49026</v>
      </c>
      <c r="J23" s="399">
        <v>39165.34583333333</v>
      </c>
      <c r="K23" s="400">
        <v>39165.77013888889</v>
      </c>
      <c r="L23" s="175">
        <f>IF(D23="","",(K23-J23)*24)</f>
        <v>10.183333333348855</v>
      </c>
      <c r="M23" s="176">
        <f>IF(D23="","",ROUND((K23-J23)*24*60,0))</f>
        <v>611</v>
      </c>
      <c r="N23" s="201" t="s">
        <v>59</v>
      </c>
      <c r="O23" s="177" t="str">
        <f>IF(D23="","","--")</f>
        <v>--</v>
      </c>
      <c r="P23" s="143" t="s">
        <v>71</v>
      </c>
      <c r="Q23" s="143" t="s">
        <v>60</v>
      </c>
      <c r="R23" s="401">
        <f>IF(N23="P",I23*H23*ROUND(M23/60,2)*0.01,"--")</f>
        <v>648.44616936</v>
      </c>
      <c r="S23" s="402" t="str">
        <f>IF(N23="RP",I23*H23*ROUND(M23/60,2)*0.01*O23/100,"--")</f>
        <v>--</v>
      </c>
      <c r="T23" s="203" t="str">
        <f>IF(AND(N23="F",Q23="NO"),I23*H23*IF(P23="SI",1.2,1),"--")</f>
        <v>--</v>
      </c>
      <c r="U23" s="204" t="str">
        <f>IF(AND(N23="F",M23&gt;=10),I23*H23*IF(P23="SI",1.2,1)*IF(M23&lt;=300,ROUND(M23/60,2),5),"--")</f>
        <v>--</v>
      </c>
      <c r="V23" s="205" t="str">
        <f>IF(AND(N23="F",M23&gt;300),(ROUND(M23/60,2)-5)*I23*H23*0.1*IF(P23="SI",1.2,1),"--")</f>
        <v>--</v>
      </c>
      <c r="W23" s="403" t="str">
        <f>IF(AND(N23="R",Q23="NO"),I23*H23*O23/100*IF(P23="SI",1.2,1),"--")</f>
        <v>--</v>
      </c>
      <c r="X23" s="404" t="str">
        <f>IF(AND(N23="R",M23&gt;=10),I23*H23*O23/100*IF(P23="SI",1.2,1)*IF(M23&lt;=300,ROUND(M23/60,2),5),"--")</f>
        <v>--</v>
      </c>
      <c r="Y23" s="405" t="str">
        <f>IF(AND(N23="R",M23&gt;300),(ROUND(M23/60,2)-5)*I23*H23*0.1*O23/100*IF(P23="SI",1.2,1),"--")</f>
        <v>--</v>
      </c>
      <c r="Z23" s="206" t="str">
        <f>IF(N23="RF",ROUND(M23/60,2)*I23*H23*0.1*IF(P23="SI",1.2,1),"--")</f>
        <v>--</v>
      </c>
      <c r="AA23" s="207" t="str">
        <f>IF(N23="RR",ROUND(M23/60,2)*I23*H23*0.1*O23/100*IF(P23="SI",1.2,1),"--")</f>
        <v>--</v>
      </c>
      <c r="AB23" s="406" t="s">
        <v>60</v>
      </c>
      <c r="AC23" s="14">
        <f>IF(D23="","",SUM(R23:AA23)*IF(AB23="SI",1,2))</f>
        <v>648.44616936</v>
      </c>
      <c r="AD23" s="407"/>
    </row>
    <row r="24" spans="2:30" s="5" customFormat="1" ht="16.5" customHeight="1">
      <c r="B24" s="48"/>
      <c r="C24" s="145"/>
      <c r="D24" s="408"/>
      <c r="E24" s="409"/>
      <c r="F24" s="449"/>
      <c r="G24" s="409"/>
      <c r="H24" s="397">
        <f aca="true" t="shared" si="0" ref="H24:H41">IF(G24="A",200,IF(G24="B",60,20))</f>
        <v>20</v>
      </c>
      <c r="I24" s="398">
        <f aca="true" t="shared" si="1" ref="I24:I41">IF(E24=500,IF(F24&lt;100,100*$E$16/100,F24*$E$16/100),IF(F24&lt;100,100*$E$17/100,F24*$E$17/100))</f>
        <v>56.23050000000001</v>
      </c>
      <c r="J24" s="410"/>
      <c r="K24" s="411"/>
      <c r="L24" s="175">
        <f aca="true" t="shared" si="2" ref="L24:L41">IF(D24="","",(K24-J24)*24)</f>
      </c>
      <c r="M24" s="176">
        <f aca="true" t="shared" si="3" ref="M24:M41">IF(D24="","",ROUND((K24-J24)*24*60,0))</f>
      </c>
      <c r="N24" s="201"/>
      <c r="O24" s="177">
        <f aca="true" t="shared" si="4" ref="O24:O41">IF(D24="","","--")</f>
      </c>
      <c r="P24" s="143">
        <f aca="true" t="shared" si="5" ref="P24:P41">IF(D24="","","NO")</f>
      </c>
      <c r="Q24" s="143">
        <f aca="true" t="shared" si="6" ref="Q24:Q41">IF(D24="","",IF(OR(N24="P",N24="RP"),"--","NO"))</f>
      </c>
      <c r="R24" s="401" t="str">
        <f aca="true" t="shared" si="7" ref="R24:R41">IF(N24="P",I24*H24*ROUND(M24/60,2)*0.01,"--")</f>
        <v>--</v>
      </c>
      <c r="S24" s="402" t="str">
        <f aca="true" t="shared" si="8" ref="S24:S41">IF(N24="RP",I24*H24*ROUND(M24/60,2)*0.01*O24/100,"--")</f>
        <v>--</v>
      </c>
      <c r="T24" s="203" t="str">
        <f aca="true" t="shared" si="9" ref="T24:T41">IF(AND(N24="F",Q24="NO"),I24*H24*IF(P24="SI",1.2,1),"--")</f>
        <v>--</v>
      </c>
      <c r="U24" s="204" t="str">
        <f aca="true" t="shared" si="10" ref="U24:U41">IF(AND(N24="F",M24&gt;=10),I24*H24*IF(P24="SI",1.2,1)*IF(M24&lt;=300,ROUND(M24/60,2),5),"--")</f>
        <v>--</v>
      </c>
      <c r="V24" s="205" t="str">
        <f aca="true" t="shared" si="11" ref="V24:V41">IF(AND(N24="F",M24&gt;300),(ROUND(M24/60,2)-5)*I24*H24*0.1*IF(P24="SI",1.2,1),"--")</f>
        <v>--</v>
      </c>
      <c r="W24" s="403" t="str">
        <f aca="true" t="shared" si="12" ref="W24:W41">IF(AND(N24="R",Q24="NO"),I24*H24*O24/100*IF(P24="SI",1.2,1),"--")</f>
        <v>--</v>
      </c>
      <c r="X24" s="404" t="str">
        <f aca="true" t="shared" si="13" ref="X24:X41">IF(AND(N24="R",M24&gt;=10),I24*H24*O24/100*IF(P24="SI",1.2,1)*IF(M24&lt;=300,ROUND(M24/60,2),5),"--")</f>
        <v>--</v>
      </c>
      <c r="Y24" s="405" t="str">
        <f aca="true" t="shared" si="14" ref="Y24:Y41">IF(AND(N24="R",M24&gt;300),(ROUND(M24/60,2)-5)*I24*H24*0.1*O24/100*IF(P24="SI",1.2,1),"--")</f>
        <v>--</v>
      </c>
      <c r="Z24" s="206" t="str">
        <f aca="true" t="shared" si="15" ref="Z24:Z41">IF(N24="RF",ROUND(M24/60,2)*I24*H24*0.1*IF(P24="SI",1.2,1),"--")</f>
        <v>--</v>
      </c>
      <c r="AA24" s="207" t="str">
        <f aca="true" t="shared" si="16" ref="AA24:AA41">IF(N24="RR",ROUND(M24/60,2)*I24*H24*0.1*O24/100*IF(P24="SI",1.2,1),"--")</f>
        <v>--</v>
      </c>
      <c r="AB24" s="406">
        <f aca="true" t="shared" si="17" ref="AB24:AB41">IF(D24="","","SI")</f>
      </c>
      <c r="AC24" s="14">
        <f aca="true" t="shared" si="18" ref="AC24:AC41">IF(D24="","",SUM(R24:AA24)*IF(AB24="SI",1,2))</f>
      </c>
      <c r="AD24" s="407"/>
    </row>
    <row r="25" spans="2:30" s="5" customFormat="1" ht="16.5" customHeight="1">
      <c r="B25" s="48"/>
      <c r="C25" s="260"/>
      <c r="D25" s="408"/>
      <c r="E25" s="409"/>
      <c r="F25" s="449"/>
      <c r="G25" s="409"/>
      <c r="H25" s="397">
        <f t="shared" si="0"/>
        <v>20</v>
      </c>
      <c r="I25" s="398">
        <f t="shared" si="1"/>
        <v>56.23050000000001</v>
      </c>
      <c r="J25" s="410"/>
      <c r="K25" s="411"/>
      <c r="L25" s="175">
        <f t="shared" si="2"/>
      </c>
      <c r="M25" s="176">
        <f t="shared" si="3"/>
      </c>
      <c r="N25" s="201"/>
      <c r="O25" s="177">
        <f t="shared" si="4"/>
      </c>
      <c r="P25" s="143">
        <f t="shared" si="5"/>
      </c>
      <c r="Q25" s="143">
        <f t="shared" si="6"/>
      </c>
      <c r="R25" s="401" t="str">
        <f t="shared" si="7"/>
        <v>--</v>
      </c>
      <c r="S25" s="402" t="str">
        <f t="shared" si="8"/>
        <v>--</v>
      </c>
      <c r="T25" s="203" t="str">
        <f t="shared" si="9"/>
        <v>--</v>
      </c>
      <c r="U25" s="204" t="str">
        <f t="shared" si="10"/>
        <v>--</v>
      </c>
      <c r="V25" s="205" t="str">
        <f t="shared" si="11"/>
        <v>--</v>
      </c>
      <c r="W25" s="403" t="str">
        <f t="shared" si="12"/>
        <v>--</v>
      </c>
      <c r="X25" s="404" t="str">
        <f t="shared" si="13"/>
        <v>--</v>
      </c>
      <c r="Y25" s="405" t="str">
        <f t="shared" si="14"/>
        <v>--</v>
      </c>
      <c r="Z25" s="206" t="str">
        <f t="shared" si="15"/>
        <v>--</v>
      </c>
      <c r="AA25" s="207" t="str">
        <f t="shared" si="16"/>
        <v>--</v>
      </c>
      <c r="AB25" s="406">
        <f t="shared" si="17"/>
      </c>
      <c r="AC25" s="14">
        <f t="shared" si="18"/>
      </c>
      <c r="AD25" s="407"/>
    </row>
    <row r="26" spans="2:30" s="5" customFormat="1" ht="16.5" customHeight="1">
      <c r="B26" s="48"/>
      <c r="C26" s="145"/>
      <c r="D26" s="145"/>
      <c r="E26" s="172"/>
      <c r="F26" s="448"/>
      <c r="G26" s="172"/>
      <c r="H26" s="397">
        <f t="shared" si="0"/>
        <v>20</v>
      </c>
      <c r="I26" s="398">
        <f t="shared" si="1"/>
        <v>56.23050000000001</v>
      </c>
      <c r="J26" s="399"/>
      <c r="K26" s="400"/>
      <c r="L26" s="175">
        <f t="shared" si="2"/>
      </c>
      <c r="M26" s="176">
        <f t="shared" si="3"/>
      </c>
      <c r="N26" s="201"/>
      <c r="O26" s="177">
        <f t="shared" si="4"/>
      </c>
      <c r="P26" s="143">
        <f t="shared" si="5"/>
      </c>
      <c r="Q26" s="143">
        <f t="shared" si="6"/>
      </c>
      <c r="R26" s="401" t="str">
        <f t="shared" si="7"/>
        <v>--</v>
      </c>
      <c r="S26" s="402" t="str">
        <f t="shared" si="8"/>
        <v>--</v>
      </c>
      <c r="T26" s="203" t="str">
        <f t="shared" si="9"/>
        <v>--</v>
      </c>
      <c r="U26" s="204" t="str">
        <f t="shared" si="10"/>
        <v>--</v>
      </c>
      <c r="V26" s="205" t="str">
        <f t="shared" si="11"/>
        <v>--</v>
      </c>
      <c r="W26" s="403" t="str">
        <f t="shared" si="12"/>
        <v>--</v>
      </c>
      <c r="X26" s="404" t="str">
        <f t="shared" si="13"/>
        <v>--</v>
      </c>
      <c r="Y26" s="405" t="str">
        <f t="shared" si="14"/>
        <v>--</v>
      </c>
      <c r="Z26" s="206" t="str">
        <f t="shared" si="15"/>
        <v>--</v>
      </c>
      <c r="AA26" s="207" t="str">
        <f t="shared" si="16"/>
        <v>--</v>
      </c>
      <c r="AB26" s="406">
        <f t="shared" si="17"/>
      </c>
      <c r="AC26" s="14">
        <f t="shared" si="18"/>
      </c>
      <c r="AD26" s="407"/>
    </row>
    <row r="27" spans="2:30" s="5" customFormat="1" ht="16.5" customHeight="1">
      <c r="B27" s="48"/>
      <c r="C27" s="260"/>
      <c r="D27" s="145"/>
      <c r="E27" s="172"/>
      <c r="F27" s="448"/>
      <c r="G27" s="172"/>
      <c r="H27" s="397">
        <f t="shared" si="0"/>
        <v>20</v>
      </c>
      <c r="I27" s="398">
        <f t="shared" si="1"/>
        <v>56.23050000000001</v>
      </c>
      <c r="J27" s="399"/>
      <c r="K27" s="400"/>
      <c r="L27" s="175">
        <f t="shared" si="2"/>
      </c>
      <c r="M27" s="176">
        <f t="shared" si="3"/>
      </c>
      <c r="N27" s="201"/>
      <c r="O27" s="177">
        <f t="shared" si="4"/>
      </c>
      <c r="P27" s="143">
        <f t="shared" si="5"/>
      </c>
      <c r="Q27" s="143">
        <f t="shared" si="6"/>
      </c>
      <c r="R27" s="401" t="str">
        <f t="shared" si="7"/>
        <v>--</v>
      </c>
      <c r="S27" s="402" t="str">
        <f t="shared" si="8"/>
        <v>--</v>
      </c>
      <c r="T27" s="203" t="str">
        <f t="shared" si="9"/>
        <v>--</v>
      </c>
      <c r="U27" s="204" t="str">
        <f t="shared" si="10"/>
        <v>--</v>
      </c>
      <c r="V27" s="205" t="str">
        <f t="shared" si="11"/>
        <v>--</v>
      </c>
      <c r="W27" s="403" t="str">
        <f t="shared" si="12"/>
        <v>--</v>
      </c>
      <c r="X27" s="404" t="str">
        <f t="shared" si="13"/>
        <v>--</v>
      </c>
      <c r="Y27" s="405" t="str">
        <f t="shared" si="14"/>
        <v>--</v>
      </c>
      <c r="Z27" s="206" t="str">
        <f t="shared" si="15"/>
        <v>--</v>
      </c>
      <c r="AA27" s="207" t="str">
        <f t="shared" si="16"/>
        <v>--</v>
      </c>
      <c r="AB27" s="406">
        <f t="shared" si="17"/>
      </c>
      <c r="AC27" s="14">
        <f t="shared" si="18"/>
      </c>
      <c r="AD27" s="407"/>
    </row>
    <row r="28" spans="2:30" s="5" customFormat="1" ht="16.5" customHeight="1">
      <c r="B28" s="48"/>
      <c r="C28" s="145"/>
      <c r="D28" s="136"/>
      <c r="E28" s="138"/>
      <c r="F28" s="450"/>
      <c r="G28" s="138"/>
      <c r="H28" s="397">
        <f t="shared" si="0"/>
        <v>20</v>
      </c>
      <c r="I28" s="398">
        <f t="shared" si="1"/>
        <v>56.23050000000001</v>
      </c>
      <c r="J28" s="173"/>
      <c r="K28" s="200"/>
      <c r="L28" s="175">
        <f t="shared" si="2"/>
      </c>
      <c r="M28" s="176">
        <f t="shared" si="3"/>
      </c>
      <c r="N28" s="201"/>
      <c r="O28" s="177">
        <f t="shared" si="4"/>
      </c>
      <c r="P28" s="143">
        <f t="shared" si="5"/>
      </c>
      <c r="Q28" s="143">
        <f t="shared" si="6"/>
      </c>
      <c r="R28" s="401" t="str">
        <f t="shared" si="7"/>
        <v>--</v>
      </c>
      <c r="S28" s="402" t="str">
        <f t="shared" si="8"/>
        <v>--</v>
      </c>
      <c r="T28" s="203" t="str">
        <f t="shared" si="9"/>
        <v>--</v>
      </c>
      <c r="U28" s="204" t="str">
        <f t="shared" si="10"/>
        <v>--</v>
      </c>
      <c r="V28" s="205" t="str">
        <f t="shared" si="11"/>
        <v>--</v>
      </c>
      <c r="W28" s="403" t="str">
        <f t="shared" si="12"/>
        <v>--</v>
      </c>
      <c r="X28" s="404" t="str">
        <f t="shared" si="13"/>
        <v>--</v>
      </c>
      <c r="Y28" s="405" t="str">
        <f t="shared" si="14"/>
        <v>--</v>
      </c>
      <c r="Z28" s="206" t="str">
        <f t="shared" si="15"/>
        <v>--</v>
      </c>
      <c r="AA28" s="207" t="str">
        <f t="shared" si="16"/>
        <v>--</v>
      </c>
      <c r="AB28" s="406">
        <f t="shared" si="17"/>
      </c>
      <c r="AC28" s="14">
        <f t="shared" si="18"/>
      </c>
      <c r="AD28" s="407"/>
    </row>
    <row r="29" spans="2:30" s="5" customFormat="1" ht="16.5" customHeight="1">
      <c r="B29" s="48"/>
      <c r="C29" s="260"/>
      <c r="D29" s="136"/>
      <c r="E29" s="138"/>
      <c r="F29" s="450"/>
      <c r="G29" s="138"/>
      <c r="H29" s="397">
        <f t="shared" si="0"/>
        <v>20</v>
      </c>
      <c r="I29" s="398">
        <f t="shared" si="1"/>
        <v>56.23050000000001</v>
      </c>
      <c r="J29" s="173"/>
      <c r="K29" s="200"/>
      <c r="L29" s="175">
        <f t="shared" si="2"/>
      </c>
      <c r="M29" s="176">
        <f t="shared" si="3"/>
      </c>
      <c r="N29" s="201"/>
      <c r="O29" s="177">
        <f t="shared" si="4"/>
      </c>
      <c r="P29" s="143">
        <f t="shared" si="5"/>
      </c>
      <c r="Q29" s="143">
        <f t="shared" si="6"/>
      </c>
      <c r="R29" s="401" t="str">
        <f t="shared" si="7"/>
        <v>--</v>
      </c>
      <c r="S29" s="402" t="str">
        <f t="shared" si="8"/>
        <v>--</v>
      </c>
      <c r="T29" s="203" t="str">
        <f t="shared" si="9"/>
        <v>--</v>
      </c>
      <c r="U29" s="204" t="str">
        <f t="shared" si="10"/>
        <v>--</v>
      </c>
      <c r="V29" s="205" t="str">
        <f t="shared" si="11"/>
        <v>--</v>
      </c>
      <c r="W29" s="403" t="str">
        <f t="shared" si="12"/>
        <v>--</v>
      </c>
      <c r="X29" s="404" t="str">
        <f t="shared" si="13"/>
        <v>--</v>
      </c>
      <c r="Y29" s="405" t="str">
        <f t="shared" si="14"/>
        <v>--</v>
      </c>
      <c r="Z29" s="206" t="str">
        <f t="shared" si="15"/>
        <v>--</v>
      </c>
      <c r="AA29" s="207" t="str">
        <f t="shared" si="16"/>
        <v>--</v>
      </c>
      <c r="AB29" s="406">
        <f t="shared" si="17"/>
      </c>
      <c r="AC29" s="14">
        <f t="shared" si="18"/>
      </c>
      <c r="AD29" s="407"/>
    </row>
    <row r="30" spans="2:30" s="5" customFormat="1" ht="16.5" customHeight="1">
      <c r="B30" s="48"/>
      <c r="C30" s="145"/>
      <c r="D30" s="136"/>
      <c r="E30" s="138"/>
      <c r="F30" s="450"/>
      <c r="G30" s="138"/>
      <c r="H30" s="397">
        <f t="shared" si="0"/>
        <v>20</v>
      </c>
      <c r="I30" s="398">
        <f t="shared" si="1"/>
        <v>56.23050000000001</v>
      </c>
      <c r="J30" s="173"/>
      <c r="K30" s="200"/>
      <c r="L30" s="175">
        <f t="shared" si="2"/>
      </c>
      <c r="M30" s="176">
        <f t="shared" si="3"/>
      </c>
      <c r="N30" s="201"/>
      <c r="O30" s="177">
        <f t="shared" si="4"/>
      </c>
      <c r="P30" s="143">
        <f t="shared" si="5"/>
      </c>
      <c r="Q30" s="143">
        <f t="shared" si="6"/>
      </c>
      <c r="R30" s="401" t="str">
        <f t="shared" si="7"/>
        <v>--</v>
      </c>
      <c r="S30" s="402" t="str">
        <f t="shared" si="8"/>
        <v>--</v>
      </c>
      <c r="T30" s="203" t="str">
        <f t="shared" si="9"/>
        <v>--</v>
      </c>
      <c r="U30" s="204" t="str">
        <f t="shared" si="10"/>
        <v>--</v>
      </c>
      <c r="V30" s="205" t="str">
        <f t="shared" si="11"/>
        <v>--</v>
      </c>
      <c r="W30" s="403" t="str">
        <f t="shared" si="12"/>
        <v>--</v>
      </c>
      <c r="X30" s="404" t="str">
        <f t="shared" si="13"/>
        <v>--</v>
      </c>
      <c r="Y30" s="405" t="str">
        <f t="shared" si="14"/>
        <v>--</v>
      </c>
      <c r="Z30" s="206" t="str">
        <f t="shared" si="15"/>
        <v>--</v>
      </c>
      <c r="AA30" s="207" t="str">
        <f t="shared" si="16"/>
        <v>--</v>
      </c>
      <c r="AB30" s="406">
        <f t="shared" si="17"/>
      </c>
      <c r="AC30" s="14">
        <f t="shared" si="18"/>
      </c>
      <c r="AD30" s="407"/>
    </row>
    <row r="31" spans="2:30" s="5" customFormat="1" ht="16.5" customHeight="1">
      <c r="B31" s="48"/>
      <c r="C31" s="260"/>
      <c r="D31" s="136"/>
      <c r="E31" s="138"/>
      <c r="F31" s="450"/>
      <c r="G31" s="138"/>
      <c r="H31" s="397">
        <f t="shared" si="0"/>
        <v>20</v>
      </c>
      <c r="I31" s="398">
        <f t="shared" si="1"/>
        <v>56.23050000000001</v>
      </c>
      <c r="J31" s="173"/>
      <c r="K31" s="200"/>
      <c r="L31" s="175">
        <f t="shared" si="2"/>
      </c>
      <c r="M31" s="176">
        <f t="shared" si="3"/>
      </c>
      <c r="N31" s="201"/>
      <c r="O31" s="177">
        <f t="shared" si="4"/>
      </c>
      <c r="P31" s="143">
        <f t="shared" si="5"/>
      </c>
      <c r="Q31" s="143">
        <f t="shared" si="6"/>
      </c>
      <c r="R31" s="401" t="str">
        <f t="shared" si="7"/>
        <v>--</v>
      </c>
      <c r="S31" s="402" t="str">
        <f t="shared" si="8"/>
        <v>--</v>
      </c>
      <c r="T31" s="203" t="str">
        <f t="shared" si="9"/>
        <v>--</v>
      </c>
      <c r="U31" s="204" t="str">
        <f t="shared" si="10"/>
        <v>--</v>
      </c>
      <c r="V31" s="205" t="str">
        <f t="shared" si="11"/>
        <v>--</v>
      </c>
      <c r="W31" s="403" t="str">
        <f t="shared" si="12"/>
        <v>--</v>
      </c>
      <c r="X31" s="404" t="str">
        <f t="shared" si="13"/>
        <v>--</v>
      </c>
      <c r="Y31" s="405" t="str">
        <f t="shared" si="14"/>
        <v>--</v>
      </c>
      <c r="Z31" s="206" t="str">
        <f t="shared" si="15"/>
        <v>--</v>
      </c>
      <c r="AA31" s="207" t="str">
        <f t="shared" si="16"/>
        <v>--</v>
      </c>
      <c r="AB31" s="406">
        <f t="shared" si="17"/>
      </c>
      <c r="AC31" s="14">
        <f t="shared" si="18"/>
      </c>
      <c r="AD31" s="407"/>
    </row>
    <row r="32" spans="2:30" s="5" customFormat="1" ht="16.5" customHeight="1">
      <c r="B32" s="48"/>
      <c r="C32" s="145"/>
      <c r="D32" s="136"/>
      <c r="E32" s="138"/>
      <c r="F32" s="450"/>
      <c r="G32" s="138"/>
      <c r="H32" s="397">
        <f t="shared" si="0"/>
        <v>20</v>
      </c>
      <c r="I32" s="398">
        <f t="shared" si="1"/>
        <v>56.23050000000001</v>
      </c>
      <c r="J32" s="173"/>
      <c r="K32" s="200"/>
      <c r="L32" s="175">
        <f t="shared" si="2"/>
      </c>
      <c r="M32" s="176">
        <f t="shared" si="3"/>
      </c>
      <c r="N32" s="201"/>
      <c r="O32" s="177">
        <f t="shared" si="4"/>
      </c>
      <c r="P32" s="143">
        <f t="shared" si="5"/>
      </c>
      <c r="Q32" s="143">
        <f t="shared" si="6"/>
      </c>
      <c r="R32" s="401" t="str">
        <f t="shared" si="7"/>
        <v>--</v>
      </c>
      <c r="S32" s="402" t="str">
        <f t="shared" si="8"/>
        <v>--</v>
      </c>
      <c r="T32" s="203" t="str">
        <f t="shared" si="9"/>
        <v>--</v>
      </c>
      <c r="U32" s="204" t="str">
        <f t="shared" si="10"/>
        <v>--</v>
      </c>
      <c r="V32" s="205" t="str">
        <f t="shared" si="11"/>
        <v>--</v>
      </c>
      <c r="W32" s="403" t="str">
        <f t="shared" si="12"/>
        <v>--</v>
      </c>
      <c r="X32" s="404" t="str">
        <f t="shared" si="13"/>
        <v>--</v>
      </c>
      <c r="Y32" s="405" t="str">
        <f t="shared" si="14"/>
        <v>--</v>
      </c>
      <c r="Z32" s="206" t="str">
        <f t="shared" si="15"/>
        <v>--</v>
      </c>
      <c r="AA32" s="207" t="str">
        <f t="shared" si="16"/>
        <v>--</v>
      </c>
      <c r="AB32" s="406">
        <f t="shared" si="17"/>
      </c>
      <c r="AC32" s="14">
        <f t="shared" si="18"/>
      </c>
      <c r="AD32" s="407"/>
    </row>
    <row r="33" spans="2:30" s="5" customFormat="1" ht="16.5" customHeight="1">
      <c r="B33" s="48"/>
      <c r="C33" s="260"/>
      <c r="D33" s="136"/>
      <c r="E33" s="138"/>
      <c r="F33" s="450"/>
      <c r="G33" s="138"/>
      <c r="H33" s="397">
        <f t="shared" si="0"/>
        <v>20</v>
      </c>
      <c r="I33" s="398">
        <f t="shared" si="1"/>
        <v>56.23050000000001</v>
      </c>
      <c r="J33" s="173"/>
      <c r="K33" s="174"/>
      <c r="L33" s="175">
        <f t="shared" si="2"/>
      </c>
      <c r="M33" s="176">
        <f t="shared" si="3"/>
      </c>
      <c r="N33" s="201"/>
      <c r="O33" s="177">
        <f t="shared" si="4"/>
      </c>
      <c r="P33" s="143">
        <f t="shared" si="5"/>
      </c>
      <c r="Q33" s="143">
        <f t="shared" si="6"/>
      </c>
      <c r="R33" s="401" t="str">
        <f t="shared" si="7"/>
        <v>--</v>
      </c>
      <c r="S33" s="402" t="str">
        <f t="shared" si="8"/>
        <v>--</v>
      </c>
      <c r="T33" s="203" t="str">
        <f t="shared" si="9"/>
        <v>--</v>
      </c>
      <c r="U33" s="204" t="str">
        <f t="shared" si="10"/>
        <v>--</v>
      </c>
      <c r="V33" s="205" t="str">
        <f t="shared" si="11"/>
        <v>--</v>
      </c>
      <c r="W33" s="403" t="str">
        <f t="shared" si="12"/>
        <v>--</v>
      </c>
      <c r="X33" s="404" t="str">
        <f t="shared" si="13"/>
        <v>--</v>
      </c>
      <c r="Y33" s="405" t="str">
        <f t="shared" si="14"/>
        <v>--</v>
      </c>
      <c r="Z33" s="206" t="str">
        <f t="shared" si="15"/>
        <v>--</v>
      </c>
      <c r="AA33" s="207" t="str">
        <f t="shared" si="16"/>
        <v>--</v>
      </c>
      <c r="AB33" s="406">
        <f t="shared" si="17"/>
      </c>
      <c r="AC33" s="14">
        <f t="shared" si="18"/>
      </c>
      <c r="AD33" s="407"/>
    </row>
    <row r="34" spans="2:30" s="5" customFormat="1" ht="16.5" customHeight="1">
      <c r="B34" s="48"/>
      <c r="C34" s="145"/>
      <c r="D34" s="136"/>
      <c r="E34" s="138"/>
      <c r="F34" s="450"/>
      <c r="G34" s="138"/>
      <c r="H34" s="397">
        <f t="shared" si="0"/>
        <v>20</v>
      </c>
      <c r="I34" s="398">
        <f t="shared" si="1"/>
        <v>56.23050000000001</v>
      </c>
      <c r="J34" s="173"/>
      <c r="K34" s="174"/>
      <c r="L34" s="175">
        <f t="shared" si="2"/>
      </c>
      <c r="M34" s="176">
        <f t="shared" si="3"/>
      </c>
      <c r="N34" s="201"/>
      <c r="O34" s="177">
        <f t="shared" si="4"/>
      </c>
      <c r="P34" s="143">
        <f t="shared" si="5"/>
      </c>
      <c r="Q34" s="143">
        <f t="shared" si="6"/>
      </c>
      <c r="R34" s="401" t="str">
        <f t="shared" si="7"/>
        <v>--</v>
      </c>
      <c r="S34" s="402" t="str">
        <f t="shared" si="8"/>
        <v>--</v>
      </c>
      <c r="T34" s="203" t="str">
        <f t="shared" si="9"/>
        <v>--</v>
      </c>
      <c r="U34" s="204" t="str">
        <f t="shared" si="10"/>
        <v>--</v>
      </c>
      <c r="V34" s="205" t="str">
        <f t="shared" si="11"/>
        <v>--</v>
      </c>
      <c r="W34" s="403" t="str">
        <f t="shared" si="12"/>
        <v>--</v>
      </c>
      <c r="X34" s="404" t="str">
        <f t="shared" si="13"/>
        <v>--</v>
      </c>
      <c r="Y34" s="405" t="str">
        <f t="shared" si="14"/>
        <v>--</v>
      </c>
      <c r="Z34" s="206" t="str">
        <f t="shared" si="15"/>
        <v>--</v>
      </c>
      <c r="AA34" s="207" t="str">
        <f t="shared" si="16"/>
        <v>--</v>
      </c>
      <c r="AB34" s="406">
        <f t="shared" si="17"/>
      </c>
      <c r="AC34" s="14">
        <f t="shared" si="18"/>
      </c>
      <c r="AD34" s="407"/>
    </row>
    <row r="35" spans="2:30" s="5" customFormat="1" ht="16.5" customHeight="1">
      <c r="B35" s="48"/>
      <c r="C35" s="260"/>
      <c r="D35" s="136"/>
      <c r="E35" s="138"/>
      <c r="F35" s="450"/>
      <c r="G35" s="138"/>
      <c r="H35" s="397">
        <f t="shared" si="0"/>
        <v>20</v>
      </c>
      <c r="I35" s="398">
        <f t="shared" si="1"/>
        <v>56.23050000000001</v>
      </c>
      <c r="J35" s="173"/>
      <c r="K35" s="174"/>
      <c r="L35" s="175">
        <f t="shared" si="2"/>
      </c>
      <c r="M35" s="176">
        <f t="shared" si="3"/>
      </c>
      <c r="N35" s="201"/>
      <c r="O35" s="177">
        <f t="shared" si="4"/>
      </c>
      <c r="P35" s="143">
        <f t="shared" si="5"/>
      </c>
      <c r="Q35" s="143">
        <f t="shared" si="6"/>
      </c>
      <c r="R35" s="401" t="str">
        <f t="shared" si="7"/>
        <v>--</v>
      </c>
      <c r="S35" s="402" t="str">
        <f t="shared" si="8"/>
        <v>--</v>
      </c>
      <c r="T35" s="203" t="str">
        <f t="shared" si="9"/>
        <v>--</v>
      </c>
      <c r="U35" s="204" t="str">
        <f t="shared" si="10"/>
        <v>--</v>
      </c>
      <c r="V35" s="205" t="str">
        <f t="shared" si="11"/>
        <v>--</v>
      </c>
      <c r="W35" s="403" t="str">
        <f t="shared" si="12"/>
        <v>--</v>
      </c>
      <c r="X35" s="404" t="str">
        <f t="shared" si="13"/>
        <v>--</v>
      </c>
      <c r="Y35" s="405" t="str">
        <f t="shared" si="14"/>
        <v>--</v>
      </c>
      <c r="Z35" s="206" t="str">
        <f t="shared" si="15"/>
        <v>--</v>
      </c>
      <c r="AA35" s="207" t="str">
        <f t="shared" si="16"/>
        <v>--</v>
      </c>
      <c r="AB35" s="406">
        <f t="shared" si="17"/>
      </c>
      <c r="AC35" s="14">
        <f t="shared" si="18"/>
      </c>
      <c r="AD35" s="407"/>
    </row>
    <row r="36" spans="2:30" s="5" customFormat="1" ht="16.5" customHeight="1">
      <c r="B36" s="48"/>
      <c r="C36" s="145"/>
      <c r="D36" s="136"/>
      <c r="E36" s="138"/>
      <c r="F36" s="450"/>
      <c r="G36" s="138"/>
      <c r="H36" s="397">
        <f t="shared" si="0"/>
        <v>20</v>
      </c>
      <c r="I36" s="398">
        <f t="shared" si="1"/>
        <v>56.23050000000001</v>
      </c>
      <c r="J36" s="173"/>
      <c r="K36" s="174"/>
      <c r="L36" s="175">
        <f t="shared" si="2"/>
      </c>
      <c r="M36" s="176">
        <f t="shared" si="3"/>
      </c>
      <c r="N36" s="201"/>
      <c r="O36" s="177">
        <f t="shared" si="4"/>
      </c>
      <c r="P36" s="143">
        <f t="shared" si="5"/>
      </c>
      <c r="Q36" s="143">
        <f t="shared" si="6"/>
      </c>
      <c r="R36" s="401" t="str">
        <f t="shared" si="7"/>
        <v>--</v>
      </c>
      <c r="S36" s="402" t="str">
        <f t="shared" si="8"/>
        <v>--</v>
      </c>
      <c r="T36" s="203" t="str">
        <f t="shared" si="9"/>
        <v>--</v>
      </c>
      <c r="U36" s="204" t="str">
        <f t="shared" si="10"/>
        <v>--</v>
      </c>
      <c r="V36" s="205" t="str">
        <f t="shared" si="11"/>
        <v>--</v>
      </c>
      <c r="W36" s="403" t="str">
        <f t="shared" si="12"/>
        <v>--</v>
      </c>
      <c r="X36" s="404" t="str">
        <f t="shared" si="13"/>
        <v>--</v>
      </c>
      <c r="Y36" s="405" t="str">
        <f t="shared" si="14"/>
        <v>--</v>
      </c>
      <c r="Z36" s="206" t="str">
        <f t="shared" si="15"/>
        <v>--</v>
      </c>
      <c r="AA36" s="207" t="str">
        <f t="shared" si="16"/>
        <v>--</v>
      </c>
      <c r="AB36" s="406">
        <f t="shared" si="17"/>
      </c>
      <c r="AC36" s="14">
        <f t="shared" si="18"/>
      </c>
      <c r="AD36" s="407"/>
    </row>
    <row r="37" spans="2:30" s="5" customFormat="1" ht="16.5" customHeight="1">
      <c r="B37" s="48"/>
      <c r="C37" s="260"/>
      <c r="D37" s="136"/>
      <c r="E37" s="138"/>
      <c r="F37" s="450"/>
      <c r="G37" s="138"/>
      <c r="H37" s="397">
        <f t="shared" si="0"/>
        <v>20</v>
      </c>
      <c r="I37" s="398">
        <f t="shared" si="1"/>
        <v>56.23050000000001</v>
      </c>
      <c r="J37" s="173"/>
      <c r="K37" s="174"/>
      <c r="L37" s="175">
        <f t="shared" si="2"/>
      </c>
      <c r="M37" s="176">
        <f t="shared" si="3"/>
      </c>
      <c r="N37" s="201"/>
      <c r="O37" s="177">
        <f t="shared" si="4"/>
      </c>
      <c r="P37" s="143">
        <f t="shared" si="5"/>
      </c>
      <c r="Q37" s="143">
        <f t="shared" si="6"/>
      </c>
      <c r="R37" s="401" t="str">
        <f t="shared" si="7"/>
        <v>--</v>
      </c>
      <c r="S37" s="402" t="str">
        <f t="shared" si="8"/>
        <v>--</v>
      </c>
      <c r="T37" s="203" t="str">
        <f t="shared" si="9"/>
        <v>--</v>
      </c>
      <c r="U37" s="204" t="str">
        <f t="shared" si="10"/>
        <v>--</v>
      </c>
      <c r="V37" s="205" t="str">
        <f t="shared" si="11"/>
        <v>--</v>
      </c>
      <c r="W37" s="403" t="str">
        <f t="shared" si="12"/>
        <v>--</v>
      </c>
      <c r="X37" s="404" t="str">
        <f t="shared" si="13"/>
        <v>--</v>
      </c>
      <c r="Y37" s="405" t="str">
        <f t="shared" si="14"/>
        <v>--</v>
      </c>
      <c r="Z37" s="206" t="str">
        <f t="shared" si="15"/>
        <v>--</v>
      </c>
      <c r="AA37" s="207" t="str">
        <f t="shared" si="16"/>
        <v>--</v>
      </c>
      <c r="AB37" s="406">
        <f t="shared" si="17"/>
      </c>
      <c r="AC37" s="14">
        <f t="shared" si="18"/>
      </c>
      <c r="AD37" s="407"/>
    </row>
    <row r="38" spans="2:30" s="5" customFormat="1" ht="16.5" customHeight="1">
      <c r="B38" s="48"/>
      <c r="C38" s="145"/>
      <c r="D38" s="136"/>
      <c r="E38" s="138"/>
      <c r="F38" s="450"/>
      <c r="G38" s="138"/>
      <c r="H38" s="397">
        <f t="shared" si="0"/>
        <v>20</v>
      </c>
      <c r="I38" s="398">
        <f t="shared" si="1"/>
        <v>56.23050000000001</v>
      </c>
      <c r="J38" s="173"/>
      <c r="K38" s="174"/>
      <c r="L38" s="175">
        <f t="shared" si="2"/>
      </c>
      <c r="M38" s="176">
        <f t="shared" si="3"/>
      </c>
      <c r="N38" s="201"/>
      <c r="O38" s="177">
        <f t="shared" si="4"/>
      </c>
      <c r="P38" s="143">
        <f t="shared" si="5"/>
      </c>
      <c r="Q38" s="143">
        <f t="shared" si="6"/>
      </c>
      <c r="R38" s="401" t="str">
        <f t="shared" si="7"/>
        <v>--</v>
      </c>
      <c r="S38" s="402" t="str">
        <f t="shared" si="8"/>
        <v>--</v>
      </c>
      <c r="T38" s="203" t="str">
        <f t="shared" si="9"/>
        <v>--</v>
      </c>
      <c r="U38" s="204" t="str">
        <f t="shared" si="10"/>
        <v>--</v>
      </c>
      <c r="V38" s="205" t="str">
        <f t="shared" si="11"/>
        <v>--</v>
      </c>
      <c r="W38" s="403" t="str">
        <f t="shared" si="12"/>
        <v>--</v>
      </c>
      <c r="X38" s="404" t="str">
        <f t="shared" si="13"/>
        <v>--</v>
      </c>
      <c r="Y38" s="405" t="str">
        <f t="shared" si="14"/>
        <v>--</v>
      </c>
      <c r="Z38" s="206" t="str">
        <f t="shared" si="15"/>
        <v>--</v>
      </c>
      <c r="AA38" s="207" t="str">
        <f t="shared" si="16"/>
        <v>--</v>
      </c>
      <c r="AB38" s="406">
        <f t="shared" si="17"/>
      </c>
      <c r="AC38" s="14">
        <f t="shared" si="18"/>
      </c>
      <c r="AD38" s="407"/>
    </row>
    <row r="39" spans="2:30" s="5" customFormat="1" ht="16.5" customHeight="1">
      <c r="B39" s="48"/>
      <c r="C39" s="260"/>
      <c r="D39" s="136"/>
      <c r="E39" s="138"/>
      <c r="F39" s="450"/>
      <c r="G39" s="138"/>
      <c r="H39" s="397">
        <f t="shared" si="0"/>
        <v>20</v>
      </c>
      <c r="I39" s="398">
        <f t="shared" si="1"/>
        <v>56.23050000000001</v>
      </c>
      <c r="J39" s="173"/>
      <c r="K39" s="174"/>
      <c r="L39" s="175">
        <f t="shared" si="2"/>
      </c>
      <c r="M39" s="176">
        <f t="shared" si="3"/>
      </c>
      <c r="N39" s="201"/>
      <c r="O39" s="177">
        <f t="shared" si="4"/>
      </c>
      <c r="P39" s="143">
        <f t="shared" si="5"/>
      </c>
      <c r="Q39" s="143">
        <f t="shared" si="6"/>
      </c>
      <c r="R39" s="401" t="str">
        <f t="shared" si="7"/>
        <v>--</v>
      </c>
      <c r="S39" s="402" t="str">
        <f t="shared" si="8"/>
        <v>--</v>
      </c>
      <c r="T39" s="203" t="str">
        <f t="shared" si="9"/>
        <v>--</v>
      </c>
      <c r="U39" s="204" t="str">
        <f t="shared" si="10"/>
        <v>--</v>
      </c>
      <c r="V39" s="205" t="str">
        <f t="shared" si="11"/>
        <v>--</v>
      </c>
      <c r="W39" s="403" t="str">
        <f t="shared" si="12"/>
        <v>--</v>
      </c>
      <c r="X39" s="404" t="str">
        <f t="shared" si="13"/>
        <v>--</v>
      </c>
      <c r="Y39" s="405" t="str">
        <f t="shared" si="14"/>
        <v>--</v>
      </c>
      <c r="Z39" s="206" t="str">
        <f t="shared" si="15"/>
        <v>--</v>
      </c>
      <c r="AA39" s="207" t="str">
        <f t="shared" si="16"/>
        <v>--</v>
      </c>
      <c r="AB39" s="406">
        <f t="shared" si="17"/>
      </c>
      <c r="AC39" s="14">
        <f t="shared" si="18"/>
      </c>
      <c r="AD39" s="407"/>
    </row>
    <row r="40" spans="2:30" s="5" customFormat="1" ht="16.5" customHeight="1">
      <c r="B40" s="48"/>
      <c r="C40" s="145"/>
      <c r="D40" s="136"/>
      <c r="E40" s="138"/>
      <c r="F40" s="450"/>
      <c r="G40" s="138"/>
      <c r="H40" s="397">
        <f t="shared" si="0"/>
        <v>20</v>
      </c>
      <c r="I40" s="398">
        <f t="shared" si="1"/>
        <v>56.23050000000001</v>
      </c>
      <c r="J40" s="173"/>
      <c r="K40" s="174"/>
      <c r="L40" s="175">
        <f t="shared" si="2"/>
      </c>
      <c r="M40" s="176">
        <f t="shared" si="3"/>
      </c>
      <c r="N40" s="201"/>
      <c r="O40" s="177">
        <f t="shared" si="4"/>
      </c>
      <c r="P40" s="143">
        <f t="shared" si="5"/>
      </c>
      <c r="Q40" s="143">
        <f t="shared" si="6"/>
      </c>
      <c r="R40" s="401" t="str">
        <f t="shared" si="7"/>
        <v>--</v>
      </c>
      <c r="S40" s="402" t="str">
        <f t="shared" si="8"/>
        <v>--</v>
      </c>
      <c r="T40" s="203" t="str">
        <f t="shared" si="9"/>
        <v>--</v>
      </c>
      <c r="U40" s="204" t="str">
        <f t="shared" si="10"/>
        <v>--</v>
      </c>
      <c r="V40" s="205" t="str">
        <f t="shared" si="11"/>
        <v>--</v>
      </c>
      <c r="W40" s="403" t="str">
        <f t="shared" si="12"/>
        <v>--</v>
      </c>
      <c r="X40" s="404" t="str">
        <f t="shared" si="13"/>
        <v>--</v>
      </c>
      <c r="Y40" s="405" t="str">
        <f t="shared" si="14"/>
        <v>--</v>
      </c>
      <c r="Z40" s="206" t="str">
        <f t="shared" si="15"/>
        <v>--</v>
      </c>
      <c r="AA40" s="207" t="str">
        <f t="shared" si="16"/>
        <v>--</v>
      </c>
      <c r="AB40" s="406">
        <f t="shared" si="17"/>
      </c>
      <c r="AC40" s="14">
        <f t="shared" si="18"/>
      </c>
      <c r="AD40" s="407"/>
    </row>
    <row r="41" spans="2:30" s="5" customFormat="1" ht="16.5" customHeight="1">
      <c r="B41" s="48"/>
      <c r="C41" s="260"/>
      <c r="D41" s="136"/>
      <c r="E41" s="138"/>
      <c r="F41" s="450"/>
      <c r="G41" s="138"/>
      <c r="H41" s="397">
        <f t="shared" si="0"/>
        <v>20</v>
      </c>
      <c r="I41" s="398">
        <f t="shared" si="1"/>
        <v>56.23050000000001</v>
      </c>
      <c r="J41" s="173"/>
      <c r="K41" s="174"/>
      <c r="L41" s="175">
        <f t="shared" si="2"/>
      </c>
      <c r="M41" s="176">
        <f t="shared" si="3"/>
      </c>
      <c r="N41" s="201"/>
      <c r="O41" s="177">
        <f t="shared" si="4"/>
      </c>
      <c r="P41" s="143">
        <f t="shared" si="5"/>
      </c>
      <c r="Q41" s="143">
        <f t="shared" si="6"/>
      </c>
      <c r="R41" s="401" t="str">
        <f t="shared" si="7"/>
        <v>--</v>
      </c>
      <c r="S41" s="402" t="str">
        <f t="shared" si="8"/>
        <v>--</v>
      </c>
      <c r="T41" s="203" t="str">
        <f t="shared" si="9"/>
        <v>--</v>
      </c>
      <c r="U41" s="204" t="str">
        <f t="shared" si="10"/>
        <v>--</v>
      </c>
      <c r="V41" s="205" t="str">
        <f t="shared" si="11"/>
        <v>--</v>
      </c>
      <c r="W41" s="403" t="str">
        <f t="shared" si="12"/>
        <v>--</v>
      </c>
      <c r="X41" s="404" t="str">
        <f t="shared" si="13"/>
        <v>--</v>
      </c>
      <c r="Y41" s="405" t="str">
        <f t="shared" si="14"/>
        <v>--</v>
      </c>
      <c r="Z41" s="206" t="str">
        <f t="shared" si="15"/>
        <v>--</v>
      </c>
      <c r="AA41" s="207" t="str">
        <f t="shared" si="16"/>
        <v>--</v>
      </c>
      <c r="AB41" s="406">
        <f t="shared" si="17"/>
      </c>
      <c r="AC41" s="14">
        <f t="shared" si="18"/>
      </c>
      <c r="AD41" s="407"/>
    </row>
    <row r="42" spans="2:30" s="5" customFormat="1" ht="16.5" customHeight="1" thickBot="1">
      <c r="B42" s="48"/>
      <c r="C42" s="145"/>
      <c r="D42" s="140"/>
      <c r="E42" s="208"/>
      <c r="F42" s="445"/>
      <c r="G42" s="209"/>
      <c r="H42" s="412"/>
      <c r="I42" s="413"/>
      <c r="J42" s="443"/>
      <c r="K42" s="443"/>
      <c r="L42" s="8"/>
      <c r="M42" s="8"/>
      <c r="N42" s="142"/>
      <c r="O42" s="179"/>
      <c r="P42" s="142"/>
      <c r="Q42" s="142"/>
      <c r="R42" s="414"/>
      <c r="S42" s="415"/>
      <c r="T42" s="210"/>
      <c r="U42" s="211"/>
      <c r="V42" s="212"/>
      <c r="W42" s="416"/>
      <c r="X42" s="417"/>
      <c r="Y42" s="418"/>
      <c r="Z42" s="213"/>
      <c r="AA42" s="214"/>
      <c r="AB42" s="419"/>
      <c r="AC42" s="215"/>
      <c r="AD42" s="407"/>
    </row>
    <row r="43" spans="2:30" s="5" customFormat="1" ht="16.5" customHeight="1" thickBot="1" thickTop="1">
      <c r="B43" s="48"/>
      <c r="C43" s="118" t="s">
        <v>21</v>
      </c>
      <c r="D43" s="119" t="s">
        <v>77</v>
      </c>
      <c r="E43" s="216"/>
      <c r="F43" s="190"/>
      <c r="G43" s="217"/>
      <c r="H43" s="190"/>
      <c r="I43" s="180"/>
      <c r="J43" s="180"/>
      <c r="K43" s="180"/>
      <c r="L43" s="180"/>
      <c r="M43" s="180"/>
      <c r="N43" s="180"/>
      <c r="O43" s="218"/>
      <c r="P43" s="180"/>
      <c r="Q43" s="180"/>
      <c r="R43" s="420">
        <f aca="true" t="shared" si="19" ref="R43:AA43">SUM(R20:R42)</f>
        <v>648.44616936</v>
      </c>
      <c r="S43" s="421">
        <f t="shared" si="19"/>
        <v>0</v>
      </c>
      <c r="T43" s="422">
        <f t="shared" si="19"/>
        <v>0</v>
      </c>
      <c r="U43" s="422">
        <f t="shared" si="19"/>
        <v>63698.051999999996</v>
      </c>
      <c r="V43" s="422">
        <f t="shared" si="19"/>
        <v>2828.1935087999996</v>
      </c>
      <c r="W43" s="423">
        <f t="shared" si="19"/>
        <v>0</v>
      </c>
      <c r="X43" s="423">
        <f t="shared" si="19"/>
        <v>0</v>
      </c>
      <c r="Y43" s="423">
        <f t="shared" si="19"/>
        <v>0</v>
      </c>
      <c r="Z43" s="219">
        <f t="shared" si="19"/>
        <v>0</v>
      </c>
      <c r="AA43" s="220">
        <f t="shared" si="19"/>
        <v>0</v>
      </c>
      <c r="AB43" s="221"/>
      <c r="AC43" s="222">
        <f>ROUND(SUM(AC20:AC42),2)</f>
        <v>67174.69</v>
      </c>
      <c r="AD43" s="407"/>
    </row>
    <row r="44" spans="2:30" s="124" customFormat="1" ht="9.75" thickTop="1">
      <c r="B44" s="123"/>
      <c r="C44" s="120"/>
      <c r="D44" s="121" t="s">
        <v>78</v>
      </c>
      <c r="E44" s="223"/>
      <c r="F44" s="224"/>
      <c r="G44" s="225"/>
      <c r="H44" s="224"/>
      <c r="I44" s="181"/>
      <c r="J44" s="181"/>
      <c r="K44" s="181"/>
      <c r="L44" s="181"/>
      <c r="M44" s="181"/>
      <c r="N44" s="181"/>
      <c r="O44" s="226"/>
      <c r="P44" s="181"/>
      <c r="Q44" s="181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227"/>
      <c r="AD44" s="228"/>
    </row>
    <row r="45" spans="2:30" s="5" customFormat="1" ht="16.5" customHeight="1" thickBot="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</row>
    <row r="46" spans="2:30" ht="16.5" customHeight="1" thickTop="1">
      <c r="B46" s="1"/>
      <c r="AD46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W158"/>
  <sheetViews>
    <sheetView zoomScale="75" zoomScaleNormal="75" workbookViewId="0" topLeftCell="H26">
      <selection activeCell="E15" sqref="E15:E17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6" customFormat="1" ht="26.25">
      <c r="U1" s="134"/>
    </row>
    <row r="2" spans="1:21" s="16" customFormat="1" ht="26.25">
      <c r="A2" s="83"/>
      <c r="B2" s="17" t="str">
        <f>+'TOT-0307'!B2</f>
        <v>ANEXO IV.2. al Memorandun D.T.E.E. N°    1046      /2009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="5" customFormat="1" ht="12.75">
      <c r="A3" s="82"/>
    </row>
    <row r="4" spans="1:2" s="23" customFormat="1" ht="11.25">
      <c r="A4" s="21" t="s">
        <v>1</v>
      </c>
      <c r="B4" s="116"/>
    </row>
    <row r="5" spans="1:2" s="23" customFormat="1" ht="11.25">
      <c r="A5" s="21" t="s">
        <v>2</v>
      </c>
      <c r="B5" s="116"/>
    </row>
    <row r="6" s="5" customFormat="1" ht="13.5" thickBot="1"/>
    <row r="7" spans="2:21" s="5" customFormat="1" ht="13.5" thickTop="1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</row>
    <row r="8" spans="2:21" s="27" customFormat="1" ht="20.25">
      <c r="B8" s="74"/>
      <c r="C8" s="28"/>
      <c r="D8" s="11" t="s">
        <v>39</v>
      </c>
      <c r="L8" s="98"/>
      <c r="M8" s="98"/>
      <c r="N8" s="88"/>
      <c r="O8" s="28"/>
      <c r="P8" s="28"/>
      <c r="Q8" s="28"/>
      <c r="R8" s="28"/>
      <c r="S8" s="28"/>
      <c r="T8" s="28"/>
      <c r="U8" s="75"/>
    </row>
    <row r="9" spans="2:21" s="5" customFormat="1" ht="12.75">
      <c r="B9" s="48"/>
      <c r="C9" s="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"/>
      <c r="P9" s="4"/>
      <c r="Q9" s="4"/>
      <c r="R9" s="4"/>
      <c r="S9" s="4"/>
      <c r="T9" s="4"/>
      <c r="U9" s="6"/>
    </row>
    <row r="10" spans="2:21" s="27" customFormat="1" ht="20.25">
      <c r="B10" s="74"/>
      <c r="C10" s="28"/>
      <c r="D10" s="106" t="s">
        <v>53</v>
      </c>
      <c r="E10" s="322"/>
      <c r="F10" s="98"/>
      <c r="G10" s="101"/>
      <c r="I10" s="101"/>
      <c r="J10" s="101"/>
      <c r="K10" s="101"/>
      <c r="L10" s="101"/>
      <c r="M10" s="101"/>
      <c r="N10" s="101"/>
      <c r="O10" s="28"/>
      <c r="P10" s="28"/>
      <c r="Q10" s="28"/>
      <c r="R10" s="28"/>
      <c r="S10" s="28"/>
      <c r="T10" s="28"/>
      <c r="U10" s="75"/>
    </row>
    <row r="11" spans="2:21" s="5" customFormat="1" ht="13.5">
      <c r="B11" s="48"/>
      <c r="C11" s="4"/>
      <c r="D11" s="323"/>
      <c r="E11" s="323"/>
      <c r="F11" s="82"/>
      <c r="G11" s="89"/>
      <c r="H11" s="50"/>
      <c r="I11" s="89"/>
      <c r="J11" s="89"/>
      <c r="K11" s="89"/>
      <c r="L11" s="89"/>
      <c r="M11" s="89"/>
      <c r="N11" s="89"/>
      <c r="O11" s="4"/>
      <c r="P11" s="4"/>
      <c r="Q11" s="4"/>
      <c r="R11" s="4"/>
      <c r="S11" s="4"/>
      <c r="T11" s="4"/>
      <c r="U11" s="6"/>
    </row>
    <row r="12" spans="2:21" s="5" customFormat="1" ht="19.5">
      <c r="B12" s="35" t="str">
        <f>'TOT-0307'!B14</f>
        <v>Desde el 01 al 31 de marzo de 2007</v>
      </c>
      <c r="C12" s="38"/>
      <c r="D12" s="38"/>
      <c r="E12" s="38"/>
      <c r="F12" s="38"/>
      <c r="G12" s="324"/>
      <c r="H12" s="324"/>
      <c r="I12" s="324"/>
      <c r="J12" s="324"/>
      <c r="K12" s="324"/>
      <c r="L12" s="324"/>
      <c r="M12" s="324"/>
      <c r="N12" s="324"/>
      <c r="O12" s="38"/>
      <c r="P12" s="38"/>
      <c r="Q12" s="38"/>
      <c r="R12" s="38"/>
      <c r="S12" s="38"/>
      <c r="T12" s="38"/>
      <c r="U12" s="325"/>
    </row>
    <row r="13" spans="2:21" s="5" customFormat="1" ht="14.25" thickBot="1">
      <c r="B13" s="326"/>
      <c r="C13" s="327"/>
      <c r="D13" s="327"/>
      <c r="E13" s="327"/>
      <c r="F13" s="327"/>
      <c r="G13" s="328"/>
      <c r="H13" s="328"/>
      <c r="I13" s="328"/>
      <c r="J13" s="328"/>
      <c r="K13" s="328"/>
      <c r="L13" s="328"/>
      <c r="M13" s="328"/>
      <c r="N13" s="328"/>
      <c r="O13" s="327"/>
      <c r="P13" s="327"/>
      <c r="Q13" s="327"/>
      <c r="R13" s="327"/>
      <c r="S13" s="327"/>
      <c r="T13" s="327"/>
      <c r="U13" s="329"/>
    </row>
    <row r="14" spans="2:21" s="5" customFormat="1" ht="15" thickBot="1" thickTop="1">
      <c r="B14" s="48"/>
      <c r="C14" s="4"/>
      <c r="D14" s="330"/>
      <c r="E14" s="330"/>
      <c r="F14" s="109" t="s">
        <v>49</v>
      </c>
      <c r="G14" s="4"/>
      <c r="H14" s="5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2:21" s="5" customFormat="1" ht="16.5" customHeight="1" thickBot="1" thickTop="1">
      <c r="B15" s="48"/>
      <c r="C15" s="4"/>
      <c r="D15" s="331" t="s">
        <v>50</v>
      </c>
      <c r="E15" s="332">
        <v>17.848</v>
      </c>
      <c r="F15" s="333">
        <v>200</v>
      </c>
      <c r="T15" s="108"/>
      <c r="U15" s="6"/>
    </row>
    <row r="16" spans="2:21" s="5" customFormat="1" ht="16.5" customHeight="1" thickBot="1" thickTop="1">
      <c r="B16" s="48"/>
      <c r="C16" s="4"/>
      <c r="D16" s="334" t="s">
        <v>51</v>
      </c>
      <c r="E16" s="335">
        <v>16.064</v>
      </c>
      <c r="F16" s="333">
        <v>100</v>
      </c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8"/>
      <c r="C17" s="4"/>
      <c r="D17" s="336" t="s">
        <v>52</v>
      </c>
      <c r="E17" s="388">
        <v>14.279</v>
      </c>
      <c r="F17" s="333">
        <v>40</v>
      </c>
      <c r="M17" s="4"/>
      <c r="O17" s="4"/>
      <c r="P17" s="4"/>
      <c r="Q17" s="4"/>
      <c r="R17" s="4"/>
      <c r="S17" s="4"/>
      <c r="T17" s="4"/>
      <c r="U17" s="6"/>
    </row>
    <row r="18" spans="2:21" s="5" customFormat="1" ht="16.5" customHeight="1" thickBot="1" thickTop="1">
      <c r="B18" s="48"/>
      <c r="C18" s="337"/>
      <c r="D18" s="338"/>
      <c r="E18" s="338"/>
      <c r="F18" s="339"/>
      <c r="G18" s="340"/>
      <c r="H18" s="340"/>
      <c r="I18" s="340"/>
      <c r="J18" s="340"/>
      <c r="K18" s="340"/>
      <c r="L18" s="340"/>
      <c r="M18" s="340"/>
      <c r="N18" s="341"/>
      <c r="O18" s="342"/>
      <c r="P18" s="343"/>
      <c r="Q18" s="343"/>
      <c r="R18" s="343"/>
      <c r="S18" s="344"/>
      <c r="T18" s="345"/>
      <c r="U18" s="6"/>
    </row>
    <row r="19" spans="2:21" s="5" customFormat="1" ht="33.75" customHeight="1" thickBot="1" thickTop="1">
      <c r="B19" s="48"/>
      <c r="C19" s="78" t="s">
        <v>10</v>
      </c>
      <c r="D19" s="80" t="s">
        <v>23</v>
      </c>
      <c r="E19" s="346" t="s">
        <v>24</v>
      </c>
      <c r="F19" s="347" t="s">
        <v>11</v>
      </c>
      <c r="G19" s="126" t="s">
        <v>13</v>
      </c>
      <c r="H19" s="79" t="s">
        <v>14</v>
      </c>
      <c r="I19" s="346" t="s">
        <v>15</v>
      </c>
      <c r="J19" s="348" t="s">
        <v>31</v>
      </c>
      <c r="K19" s="348" t="s">
        <v>27</v>
      </c>
      <c r="L19" s="81" t="s">
        <v>16</v>
      </c>
      <c r="M19" s="168" t="s">
        <v>28</v>
      </c>
      <c r="N19" s="131" t="s">
        <v>32</v>
      </c>
      <c r="O19" s="349" t="s">
        <v>40</v>
      </c>
      <c r="P19" s="169" t="s">
        <v>30</v>
      </c>
      <c r="Q19" s="350"/>
      <c r="R19" s="130" t="s">
        <v>19</v>
      </c>
      <c r="S19" s="129" t="s">
        <v>43</v>
      </c>
      <c r="T19" s="113" t="s">
        <v>20</v>
      </c>
      <c r="U19" s="6"/>
    </row>
    <row r="20" spans="2:21" s="5" customFormat="1" ht="16.5" customHeight="1" thickTop="1">
      <c r="B20" s="48"/>
      <c r="C20" s="7"/>
      <c r="D20" s="351"/>
      <c r="E20" s="351"/>
      <c r="F20" s="351"/>
      <c r="G20" s="199"/>
      <c r="H20" s="351"/>
      <c r="I20" s="351"/>
      <c r="J20" s="351"/>
      <c r="K20" s="351"/>
      <c r="L20" s="351"/>
      <c r="M20" s="351"/>
      <c r="N20" s="352"/>
      <c r="O20" s="353"/>
      <c r="P20" s="354"/>
      <c r="Q20" s="355"/>
      <c r="R20" s="356"/>
      <c r="S20" s="351"/>
      <c r="T20" s="357"/>
      <c r="U20" s="6"/>
    </row>
    <row r="21" spans="2:21" s="5" customFormat="1" ht="16.5" customHeight="1">
      <c r="B21" s="48"/>
      <c r="C21" s="260"/>
      <c r="D21" s="358"/>
      <c r="E21" s="358"/>
      <c r="F21" s="358"/>
      <c r="G21" s="359"/>
      <c r="H21" s="358"/>
      <c r="I21" s="358"/>
      <c r="J21" s="358"/>
      <c r="K21" s="358"/>
      <c r="L21" s="358"/>
      <c r="M21" s="358"/>
      <c r="N21" s="360"/>
      <c r="O21" s="361"/>
      <c r="P21" s="178"/>
      <c r="Q21" s="362"/>
      <c r="R21" s="363"/>
      <c r="S21" s="358"/>
      <c r="T21" s="364"/>
      <c r="U21" s="6"/>
    </row>
    <row r="22" spans="2:21" s="5" customFormat="1" ht="16.5" customHeight="1">
      <c r="B22" s="48"/>
      <c r="C22" s="145">
        <v>88</v>
      </c>
      <c r="D22" s="365" t="s">
        <v>63</v>
      </c>
      <c r="E22" s="365" t="s">
        <v>64</v>
      </c>
      <c r="F22" s="366">
        <v>132</v>
      </c>
      <c r="G22" s="127">
        <f aca="true" t="shared" si="0" ref="G22:G41">IF(F22=500,$E$15,IF(F22=220,$E$16,$E$17))</f>
        <v>14.279</v>
      </c>
      <c r="H22" s="367">
        <v>39142.38055555556</v>
      </c>
      <c r="I22" s="141">
        <v>39142.407638888886</v>
      </c>
      <c r="J22" s="368">
        <f aca="true" t="shared" si="1" ref="J22:J41">IF(D22="","",(I22-H22)*24)</f>
        <v>0.6499999998486601</v>
      </c>
      <c r="K22" s="369">
        <f aca="true" t="shared" si="2" ref="K22:K41">IF(D22="","",ROUND((I22-H22)*24*60,0))</f>
        <v>39</v>
      </c>
      <c r="L22" s="201" t="s">
        <v>59</v>
      </c>
      <c r="M22" s="143" t="str">
        <f aca="true" t="shared" si="3" ref="M22:M41">IF(D22="","",IF(L22="P","--","NO"))</f>
        <v>--</v>
      </c>
      <c r="N22" s="370">
        <f aca="true" t="shared" si="4" ref="N22:N41">IF(F22=500,$F$15,IF(F22=220,$F$16,$F$17))</f>
        <v>40</v>
      </c>
      <c r="O22" s="371">
        <f aca="true" t="shared" si="5" ref="O22:O41">IF(L22="P",G22*N22*ROUND(K22/60,2)*0.1,"--")</f>
        <v>37.125400000000006</v>
      </c>
      <c r="P22" s="372" t="str">
        <f aca="true" t="shared" si="6" ref="P22:P41">IF(AND(L22="F",M22="NO"),G22*N22,"--")</f>
        <v>--</v>
      </c>
      <c r="Q22" s="373" t="str">
        <f aca="true" t="shared" si="7" ref="Q22:Q41">IF(L22="F",G22*N22*ROUND(K22/60,2),"--")</f>
        <v>--</v>
      </c>
      <c r="R22" s="150" t="str">
        <f aca="true" t="shared" si="8" ref="R22:R41">IF(L22="RF",G22*N22*ROUND(K22/60,2),"--")</f>
        <v>--</v>
      </c>
      <c r="S22" s="143" t="str">
        <f aca="true" t="shared" si="9" ref="S22:S41">IF(D22="","","SI")</f>
        <v>SI</v>
      </c>
      <c r="T22" s="374">
        <f aca="true" t="shared" si="10" ref="T22:T41">IF(D22="","",SUM(O22:R22)*IF(S22="SI",1,2))</f>
        <v>37.125400000000006</v>
      </c>
      <c r="U22" s="6"/>
    </row>
    <row r="23" spans="2:21" s="5" customFormat="1" ht="16.5" customHeight="1">
      <c r="B23" s="48"/>
      <c r="C23" s="260">
        <v>89</v>
      </c>
      <c r="D23" s="365" t="s">
        <v>62</v>
      </c>
      <c r="E23" s="365" t="s">
        <v>65</v>
      </c>
      <c r="F23" s="366">
        <v>132</v>
      </c>
      <c r="G23" s="127">
        <f t="shared" si="0"/>
        <v>14.279</v>
      </c>
      <c r="H23" s="367">
        <v>39142.44513888889</v>
      </c>
      <c r="I23" s="141">
        <v>39142.67569444444</v>
      </c>
      <c r="J23" s="368">
        <f t="shared" si="1"/>
        <v>5.533333333209157</v>
      </c>
      <c r="K23" s="369">
        <f t="shared" si="2"/>
        <v>332</v>
      </c>
      <c r="L23" s="201" t="s">
        <v>59</v>
      </c>
      <c r="M23" s="143" t="str">
        <f t="shared" si="3"/>
        <v>--</v>
      </c>
      <c r="N23" s="370">
        <f t="shared" si="4"/>
        <v>40</v>
      </c>
      <c r="O23" s="371">
        <f t="shared" si="5"/>
        <v>315.85148000000004</v>
      </c>
      <c r="P23" s="372" t="str">
        <f t="shared" si="6"/>
        <v>--</v>
      </c>
      <c r="Q23" s="373" t="str">
        <f t="shared" si="7"/>
        <v>--</v>
      </c>
      <c r="R23" s="150" t="str">
        <f t="shared" si="8"/>
        <v>--</v>
      </c>
      <c r="S23" s="143" t="str">
        <f t="shared" si="9"/>
        <v>SI</v>
      </c>
      <c r="T23" s="374">
        <f t="shared" si="10"/>
        <v>315.85148000000004</v>
      </c>
      <c r="U23" s="6"/>
    </row>
    <row r="24" spans="2:21" s="5" customFormat="1" ht="16.5" customHeight="1">
      <c r="B24" s="48"/>
      <c r="C24" s="145">
        <v>90</v>
      </c>
      <c r="D24" s="365" t="s">
        <v>63</v>
      </c>
      <c r="E24" s="365" t="s">
        <v>66</v>
      </c>
      <c r="F24" s="366">
        <v>132</v>
      </c>
      <c r="G24" s="127">
        <f t="shared" si="0"/>
        <v>14.279</v>
      </c>
      <c r="H24" s="367">
        <v>39152.28125</v>
      </c>
      <c r="I24" s="141">
        <v>39152.729166666664</v>
      </c>
      <c r="J24" s="368">
        <f t="shared" si="1"/>
        <v>10.749999999941792</v>
      </c>
      <c r="K24" s="369">
        <f t="shared" si="2"/>
        <v>645</v>
      </c>
      <c r="L24" s="201" t="s">
        <v>59</v>
      </c>
      <c r="M24" s="143" t="str">
        <f t="shared" si="3"/>
        <v>--</v>
      </c>
      <c r="N24" s="370">
        <f t="shared" si="4"/>
        <v>40</v>
      </c>
      <c r="O24" s="371">
        <f t="shared" si="5"/>
        <v>613.997</v>
      </c>
      <c r="P24" s="372" t="str">
        <f t="shared" si="6"/>
        <v>--</v>
      </c>
      <c r="Q24" s="373" t="str">
        <f t="shared" si="7"/>
        <v>--</v>
      </c>
      <c r="R24" s="150" t="str">
        <f t="shared" si="8"/>
        <v>--</v>
      </c>
      <c r="S24" s="143" t="str">
        <f t="shared" si="9"/>
        <v>SI</v>
      </c>
      <c r="T24" s="374">
        <f t="shared" si="10"/>
        <v>613.997</v>
      </c>
      <c r="U24" s="6"/>
    </row>
    <row r="25" spans="2:21" s="5" customFormat="1" ht="16.5" customHeight="1">
      <c r="B25" s="48"/>
      <c r="C25" s="260">
        <v>91</v>
      </c>
      <c r="D25" s="365" t="s">
        <v>63</v>
      </c>
      <c r="E25" s="365" t="s">
        <v>64</v>
      </c>
      <c r="F25" s="366">
        <v>132</v>
      </c>
      <c r="G25" s="127">
        <f t="shared" si="0"/>
        <v>14.279</v>
      </c>
      <c r="H25" s="367">
        <v>39157.30902777778</v>
      </c>
      <c r="I25" s="141">
        <v>39157.39166666667</v>
      </c>
      <c r="J25" s="368">
        <f t="shared" si="1"/>
        <v>1.9833333333372138</v>
      </c>
      <c r="K25" s="369">
        <f t="shared" si="2"/>
        <v>119</v>
      </c>
      <c r="L25" s="201" t="s">
        <v>59</v>
      </c>
      <c r="M25" s="143" t="str">
        <f t="shared" si="3"/>
        <v>--</v>
      </c>
      <c r="N25" s="370">
        <f t="shared" si="4"/>
        <v>40</v>
      </c>
      <c r="O25" s="371">
        <f t="shared" si="5"/>
        <v>113.08968</v>
      </c>
      <c r="P25" s="372" t="str">
        <f t="shared" si="6"/>
        <v>--</v>
      </c>
      <c r="Q25" s="373" t="str">
        <f t="shared" si="7"/>
        <v>--</v>
      </c>
      <c r="R25" s="150" t="str">
        <f t="shared" si="8"/>
        <v>--</v>
      </c>
      <c r="S25" s="143" t="str">
        <f t="shared" si="9"/>
        <v>SI</v>
      </c>
      <c r="T25" s="374">
        <f t="shared" si="10"/>
        <v>113.08968</v>
      </c>
      <c r="U25" s="6"/>
    </row>
    <row r="26" spans="2:21" s="5" customFormat="1" ht="16.5" customHeight="1">
      <c r="B26" s="48"/>
      <c r="C26" s="145">
        <v>92</v>
      </c>
      <c r="D26" s="365" t="s">
        <v>62</v>
      </c>
      <c r="E26" s="365" t="s">
        <v>67</v>
      </c>
      <c r="F26" s="366">
        <v>132</v>
      </c>
      <c r="G26" s="127">
        <f t="shared" si="0"/>
        <v>14.279</v>
      </c>
      <c r="H26" s="367">
        <v>39171.60208333333</v>
      </c>
      <c r="I26" s="141">
        <v>39171.631944444445</v>
      </c>
      <c r="J26" s="368">
        <f t="shared" si="1"/>
        <v>0.7166666667326353</v>
      </c>
      <c r="K26" s="369">
        <f t="shared" si="2"/>
        <v>43</v>
      </c>
      <c r="L26" s="201" t="s">
        <v>59</v>
      </c>
      <c r="M26" s="143" t="str">
        <f t="shared" si="3"/>
        <v>--</v>
      </c>
      <c r="N26" s="370">
        <f t="shared" si="4"/>
        <v>40</v>
      </c>
      <c r="O26" s="371">
        <f t="shared" si="5"/>
        <v>41.12352</v>
      </c>
      <c r="P26" s="372" t="str">
        <f t="shared" si="6"/>
        <v>--</v>
      </c>
      <c r="Q26" s="373" t="str">
        <f t="shared" si="7"/>
        <v>--</v>
      </c>
      <c r="R26" s="150" t="str">
        <f t="shared" si="8"/>
        <v>--</v>
      </c>
      <c r="S26" s="143" t="str">
        <f t="shared" si="9"/>
        <v>SI</v>
      </c>
      <c r="T26" s="374">
        <f t="shared" si="10"/>
        <v>41.12352</v>
      </c>
      <c r="U26" s="6"/>
    </row>
    <row r="27" spans="2:21" s="5" customFormat="1" ht="16.5" customHeight="1">
      <c r="B27" s="48"/>
      <c r="C27" s="260"/>
      <c r="D27" s="365"/>
      <c r="E27" s="365"/>
      <c r="F27" s="366"/>
      <c r="G27" s="127">
        <f t="shared" si="0"/>
        <v>14.279</v>
      </c>
      <c r="H27" s="367"/>
      <c r="I27" s="141"/>
      <c r="J27" s="368">
        <f t="shared" si="1"/>
      </c>
      <c r="K27" s="369">
        <f t="shared" si="2"/>
      </c>
      <c r="L27" s="201"/>
      <c r="M27" s="143">
        <f t="shared" si="3"/>
      </c>
      <c r="N27" s="370">
        <f t="shared" si="4"/>
        <v>40</v>
      </c>
      <c r="O27" s="371" t="str">
        <f t="shared" si="5"/>
        <v>--</v>
      </c>
      <c r="P27" s="372" t="str">
        <f t="shared" si="6"/>
        <v>--</v>
      </c>
      <c r="Q27" s="373" t="str">
        <f t="shared" si="7"/>
        <v>--</v>
      </c>
      <c r="R27" s="150" t="str">
        <f t="shared" si="8"/>
        <v>--</v>
      </c>
      <c r="S27" s="143">
        <f t="shared" si="9"/>
      </c>
      <c r="T27" s="374">
        <f t="shared" si="10"/>
      </c>
      <c r="U27" s="6"/>
    </row>
    <row r="28" spans="2:21" s="5" customFormat="1" ht="16.5" customHeight="1">
      <c r="B28" s="48"/>
      <c r="C28" s="145"/>
      <c r="D28" s="365"/>
      <c r="E28" s="365"/>
      <c r="F28" s="366"/>
      <c r="G28" s="127">
        <f t="shared" si="0"/>
        <v>14.279</v>
      </c>
      <c r="H28" s="367"/>
      <c r="I28" s="141"/>
      <c r="J28" s="368">
        <f t="shared" si="1"/>
      </c>
      <c r="K28" s="369">
        <f t="shared" si="2"/>
      </c>
      <c r="L28" s="201"/>
      <c r="M28" s="143">
        <f t="shared" si="3"/>
      </c>
      <c r="N28" s="370">
        <f t="shared" si="4"/>
        <v>40</v>
      </c>
      <c r="O28" s="371" t="str">
        <f t="shared" si="5"/>
        <v>--</v>
      </c>
      <c r="P28" s="372" t="str">
        <f t="shared" si="6"/>
        <v>--</v>
      </c>
      <c r="Q28" s="373" t="str">
        <f t="shared" si="7"/>
        <v>--</v>
      </c>
      <c r="R28" s="150" t="str">
        <f t="shared" si="8"/>
        <v>--</v>
      </c>
      <c r="S28" s="143">
        <f t="shared" si="9"/>
      </c>
      <c r="T28" s="374">
        <f t="shared" si="10"/>
      </c>
      <c r="U28" s="6"/>
    </row>
    <row r="29" spans="2:21" s="5" customFormat="1" ht="16.5" customHeight="1">
      <c r="B29" s="48"/>
      <c r="C29" s="260"/>
      <c r="D29" s="365"/>
      <c r="E29" s="365"/>
      <c r="F29" s="366"/>
      <c r="G29" s="127">
        <f t="shared" si="0"/>
        <v>14.279</v>
      </c>
      <c r="H29" s="367"/>
      <c r="I29" s="141"/>
      <c r="J29" s="368">
        <f t="shared" si="1"/>
      </c>
      <c r="K29" s="369">
        <f t="shared" si="2"/>
      </c>
      <c r="L29" s="201"/>
      <c r="M29" s="143">
        <f t="shared" si="3"/>
      </c>
      <c r="N29" s="370">
        <f t="shared" si="4"/>
        <v>40</v>
      </c>
      <c r="O29" s="371" t="str">
        <f t="shared" si="5"/>
        <v>--</v>
      </c>
      <c r="P29" s="372" t="str">
        <f t="shared" si="6"/>
        <v>--</v>
      </c>
      <c r="Q29" s="373" t="str">
        <f t="shared" si="7"/>
        <v>--</v>
      </c>
      <c r="R29" s="150" t="str">
        <f t="shared" si="8"/>
        <v>--</v>
      </c>
      <c r="S29" s="143">
        <f t="shared" si="9"/>
      </c>
      <c r="T29" s="374">
        <f t="shared" si="10"/>
      </c>
      <c r="U29" s="6"/>
    </row>
    <row r="30" spans="2:21" s="5" customFormat="1" ht="16.5" customHeight="1">
      <c r="B30" s="48"/>
      <c r="C30" s="145"/>
      <c r="D30" s="365"/>
      <c r="E30" s="365"/>
      <c r="F30" s="366"/>
      <c r="G30" s="127">
        <f t="shared" si="0"/>
        <v>14.279</v>
      </c>
      <c r="H30" s="367"/>
      <c r="I30" s="141"/>
      <c r="J30" s="368">
        <f t="shared" si="1"/>
      </c>
      <c r="K30" s="369">
        <f t="shared" si="2"/>
      </c>
      <c r="L30" s="201"/>
      <c r="M30" s="143">
        <f t="shared" si="3"/>
      </c>
      <c r="N30" s="370">
        <f t="shared" si="4"/>
        <v>40</v>
      </c>
      <c r="O30" s="371" t="str">
        <f t="shared" si="5"/>
        <v>--</v>
      </c>
      <c r="P30" s="372" t="str">
        <f t="shared" si="6"/>
        <v>--</v>
      </c>
      <c r="Q30" s="373" t="str">
        <f t="shared" si="7"/>
        <v>--</v>
      </c>
      <c r="R30" s="150" t="str">
        <f t="shared" si="8"/>
        <v>--</v>
      </c>
      <c r="S30" s="143">
        <f t="shared" si="9"/>
      </c>
      <c r="T30" s="374">
        <f t="shared" si="10"/>
      </c>
      <c r="U30" s="6"/>
    </row>
    <row r="31" spans="2:21" s="5" customFormat="1" ht="16.5" customHeight="1">
      <c r="B31" s="48"/>
      <c r="C31" s="260"/>
      <c r="D31" s="365"/>
      <c r="E31" s="365"/>
      <c r="F31" s="366"/>
      <c r="G31" s="127">
        <f t="shared" si="0"/>
        <v>14.279</v>
      </c>
      <c r="H31" s="367"/>
      <c r="I31" s="141"/>
      <c r="J31" s="368">
        <f t="shared" si="1"/>
      </c>
      <c r="K31" s="369">
        <f t="shared" si="2"/>
      </c>
      <c r="L31" s="201"/>
      <c r="M31" s="143">
        <f t="shared" si="3"/>
      </c>
      <c r="N31" s="370">
        <f t="shared" si="4"/>
        <v>40</v>
      </c>
      <c r="O31" s="371" t="str">
        <f t="shared" si="5"/>
        <v>--</v>
      </c>
      <c r="P31" s="372" t="str">
        <f t="shared" si="6"/>
        <v>--</v>
      </c>
      <c r="Q31" s="373" t="str">
        <f t="shared" si="7"/>
        <v>--</v>
      </c>
      <c r="R31" s="150" t="str">
        <f t="shared" si="8"/>
        <v>--</v>
      </c>
      <c r="S31" s="143">
        <f t="shared" si="9"/>
      </c>
      <c r="T31" s="374">
        <f t="shared" si="10"/>
      </c>
      <c r="U31" s="6"/>
    </row>
    <row r="32" spans="2:21" s="5" customFormat="1" ht="16.5" customHeight="1">
      <c r="B32" s="48"/>
      <c r="C32" s="145"/>
      <c r="D32" s="365"/>
      <c r="E32" s="365"/>
      <c r="F32" s="366"/>
      <c r="G32" s="127">
        <f t="shared" si="0"/>
        <v>14.279</v>
      </c>
      <c r="H32" s="367"/>
      <c r="I32" s="141"/>
      <c r="J32" s="368">
        <f t="shared" si="1"/>
      </c>
      <c r="K32" s="369">
        <f t="shared" si="2"/>
      </c>
      <c r="L32" s="201"/>
      <c r="M32" s="143">
        <f t="shared" si="3"/>
      </c>
      <c r="N32" s="370">
        <f t="shared" si="4"/>
        <v>40</v>
      </c>
      <c r="O32" s="371" t="str">
        <f t="shared" si="5"/>
        <v>--</v>
      </c>
      <c r="P32" s="372" t="str">
        <f t="shared" si="6"/>
        <v>--</v>
      </c>
      <c r="Q32" s="373" t="str">
        <f t="shared" si="7"/>
        <v>--</v>
      </c>
      <c r="R32" s="150" t="str">
        <f t="shared" si="8"/>
        <v>--</v>
      </c>
      <c r="S32" s="143">
        <f t="shared" si="9"/>
      </c>
      <c r="T32" s="374">
        <f t="shared" si="10"/>
      </c>
      <c r="U32" s="6"/>
    </row>
    <row r="33" spans="2:21" s="5" customFormat="1" ht="16.5" customHeight="1">
      <c r="B33" s="48"/>
      <c r="C33" s="260"/>
      <c r="D33" s="365"/>
      <c r="E33" s="365"/>
      <c r="F33" s="366"/>
      <c r="G33" s="127">
        <f t="shared" si="0"/>
        <v>14.279</v>
      </c>
      <c r="H33" s="367"/>
      <c r="I33" s="141"/>
      <c r="J33" s="368">
        <f t="shared" si="1"/>
      </c>
      <c r="K33" s="369">
        <f t="shared" si="2"/>
      </c>
      <c r="L33" s="201"/>
      <c r="M33" s="143">
        <f t="shared" si="3"/>
      </c>
      <c r="N33" s="370">
        <f t="shared" si="4"/>
        <v>40</v>
      </c>
      <c r="O33" s="371" t="str">
        <f t="shared" si="5"/>
        <v>--</v>
      </c>
      <c r="P33" s="372" t="str">
        <f t="shared" si="6"/>
        <v>--</v>
      </c>
      <c r="Q33" s="373" t="str">
        <f t="shared" si="7"/>
        <v>--</v>
      </c>
      <c r="R33" s="150" t="str">
        <f t="shared" si="8"/>
        <v>--</v>
      </c>
      <c r="S33" s="143">
        <f t="shared" si="9"/>
      </c>
      <c r="T33" s="374">
        <f t="shared" si="10"/>
      </c>
      <c r="U33" s="6"/>
    </row>
    <row r="34" spans="2:21" s="5" customFormat="1" ht="16.5" customHeight="1">
      <c r="B34" s="48"/>
      <c r="C34" s="145"/>
      <c r="D34" s="365"/>
      <c r="E34" s="365"/>
      <c r="F34" s="366"/>
      <c r="G34" s="127">
        <f t="shared" si="0"/>
        <v>14.279</v>
      </c>
      <c r="H34" s="367"/>
      <c r="I34" s="141"/>
      <c r="J34" s="368">
        <f t="shared" si="1"/>
      </c>
      <c r="K34" s="369">
        <f t="shared" si="2"/>
      </c>
      <c r="L34" s="201"/>
      <c r="M34" s="143">
        <f t="shared" si="3"/>
      </c>
      <c r="N34" s="370">
        <f t="shared" si="4"/>
        <v>40</v>
      </c>
      <c r="O34" s="371" t="str">
        <f t="shared" si="5"/>
        <v>--</v>
      </c>
      <c r="P34" s="372" t="str">
        <f t="shared" si="6"/>
        <v>--</v>
      </c>
      <c r="Q34" s="373" t="str">
        <f t="shared" si="7"/>
        <v>--</v>
      </c>
      <c r="R34" s="150" t="str">
        <f t="shared" si="8"/>
        <v>--</v>
      </c>
      <c r="S34" s="143">
        <f t="shared" si="9"/>
      </c>
      <c r="T34" s="374">
        <f t="shared" si="10"/>
      </c>
      <c r="U34" s="6"/>
    </row>
    <row r="35" spans="2:21" s="5" customFormat="1" ht="16.5" customHeight="1">
      <c r="B35" s="48"/>
      <c r="C35" s="260"/>
      <c r="D35" s="365"/>
      <c r="E35" s="365"/>
      <c r="F35" s="366"/>
      <c r="G35" s="127">
        <f t="shared" si="0"/>
        <v>14.279</v>
      </c>
      <c r="H35" s="367"/>
      <c r="I35" s="141"/>
      <c r="J35" s="368">
        <f t="shared" si="1"/>
      </c>
      <c r="K35" s="369">
        <f t="shared" si="2"/>
      </c>
      <c r="L35" s="201"/>
      <c r="M35" s="143">
        <f t="shared" si="3"/>
      </c>
      <c r="N35" s="370">
        <f t="shared" si="4"/>
        <v>40</v>
      </c>
      <c r="O35" s="371" t="str">
        <f t="shared" si="5"/>
        <v>--</v>
      </c>
      <c r="P35" s="372" t="str">
        <f t="shared" si="6"/>
        <v>--</v>
      </c>
      <c r="Q35" s="373" t="str">
        <f t="shared" si="7"/>
        <v>--</v>
      </c>
      <c r="R35" s="150" t="str">
        <f t="shared" si="8"/>
        <v>--</v>
      </c>
      <c r="S35" s="143">
        <f t="shared" si="9"/>
      </c>
      <c r="T35" s="374">
        <f t="shared" si="10"/>
      </c>
      <c r="U35" s="6"/>
    </row>
    <row r="36" spans="2:21" s="5" customFormat="1" ht="16.5" customHeight="1">
      <c r="B36" s="48"/>
      <c r="C36" s="145"/>
      <c r="D36" s="365"/>
      <c r="E36" s="365"/>
      <c r="F36" s="366"/>
      <c r="G36" s="127">
        <f t="shared" si="0"/>
        <v>14.279</v>
      </c>
      <c r="H36" s="367"/>
      <c r="I36" s="141"/>
      <c r="J36" s="368">
        <f t="shared" si="1"/>
      </c>
      <c r="K36" s="369">
        <f t="shared" si="2"/>
      </c>
      <c r="L36" s="201"/>
      <c r="M36" s="143">
        <f t="shared" si="3"/>
      </c>
      <c r="N36" s="370">
        <f t="shared" si="4"/>
        <v>40</v>
      </c>
      <c r="O36" s="371" t="str">
        <f t="shared" si="5"/>
        <v>--</v>
      </c>
      <c r="P36" s="372" t="str">
        <f t="shared" si="6"/>
        <v>--</v>
      </c>
      <c r="Q36" s="373" t="str">
        <f t="shared" si="7"/>
        <v>--</v>
      </c>
      <c r="R36" s="150" t="str">
        <f t="shared" si="8"/>
        <v>--</v>
      </c>
      <c r="S36" s="143">
        <f t="shared" si="9"/>
      </c>
      <c r="T36" s="374">
        <f t="shared" si="10"/>
      </c>
      <c r="U36" s="6"/>
    </row>
    <row r="37" spans="2:21" s="5" customFormat="1" ht="16.5" customHeight="1">
      <c r="B37" s="48"/>
      <c r="C37" s="260"/>
      <c r="D37" s="365"/>
      <c r="E37" s="365"/>
      <c r="F37" s="366"/>
      <c r="G37" s="127">
        <f t="shared" si="0"/>
        <v>14.279</v>
      </c>
      <c r="H37" s="367"/>
      <c r="I37" s="141"/>
      <c r="J37" s="368">
        <f t="shared" si="1"/>
      </c>
      <c r="K37" s="369">
        <f t="shared" si="2"/>
      </c>
      <c r="L37" s="201"/>
      <c r="M37" s="143">
        <f t="shared" si="3"/>
      </c>
      <c r="N37" s="370">
        <f t="shared" si="4"/>
        <v>40</v>
      </c>
      <c r="O37" s="371" t="str">
        <f t="shared" si="5"/>
        <v>--</v>
      </c>
      <c r="P37" s="372" t="str">
        <f t="shared" si="6"/>
        <v>--</v>
      </c>
      <c r="Q37" s="373" t="str">
        <f t="shared" si="7"/>
        <v>--</v>
      </c>
      <c r="R37" s="150" t="str">
        <f t="shared" si="8"/>
        <v>--</v>
      </c>
      <c r="S37" s="143">
        <f t="shared" si="9"/>
      </c>
      <c r="T37" s="374">
        <f t="shared" si="10"/>
      </c>
      <c r="U37" s="6"/>
    </row>
    <row r="38" spans="2:21" s="5" customFormat="1" ht="16.5" customHeight="1">
      <c r="B38" s="48"/>
      <c r="C38" s="145"/>
      <c r="D38" s="365"/>
      <c r="E38" s="365"/>
      <c r="F38" s="366"/>
      <c r="G38" s="127">
        <f t="shared" si="0"/>
        <v>14.279</v>
      </c>
      <c r="H38" s="367"/>
      <c r="I38" s="141"/>
      <c r="J38" s="368">
        <f t="shared" si="1"/>
      </c>
      <c r="K38" s="369">
        <f t="shared" si="2"/>
      </c>
      <c r="L38" s="201"/>
      <c r="M38" s="143">
        <f t="shared" si="3"/>
      </c>
      <c r="N38" s="370">
        <f t="shared" si="4"/>
        <v>40</v>
      </c>
      <c r="O38" s="371" t="str">
        <f t="shared" si="5"/>
        <v>--</v>
      </c>
      <c r="P38" s="372" t="str">
        <f t="shared" si="6"/>
        <v>--</v>
      </c>
      <c r="Q38" s="373" t="str">
        <f t="shared" si="7"/>
        <v>--</v>
      </c>
      <c r="R38" s="150" t="str">
        <f t="shared" si="8"/>
        <v>--</v>
      </c>
      <c r="S38" s="143">
        <f t="shared" si="9"/>
      </c>
      <c r="T38" s="374">
        <f t="shared" si="10"/>
      </c>
      <c r="U38" s="6"/>
    </row>
    <row r="39" spans="2:21" s="5" customFormat="1" ht="16.5" customHeight="1">
      <c r="B39" s="48"/>
      <c r="C39" s="260"/>
      <c r="D39" s="365"/>
      <c r="E39" s="365"/>
      <c r="F39" s="366"/>
      <c r="G39" s="127">
        <f t="shared" si="0"/>
        <v>14.279</v>
      </c>
      <c r="H39" s="367"/>
      <c r="I39" s="141"/>
      <c r="J39" s="368">
        <f t="shared" si="1"/>
      </c>
      <c r="K39" s="369">
        <f t="shared" si="2"/>
      </c>
      <c r="L39" s="201"/>
      <c r="M39" s="143">
        <f t="shared" si="3"/>
      </c>
      <c r="N39" s="370">
        <f t="shared" si="4"/>
        <v>40</v>
      </c>
      <c r="O39" s="371" t="str">
        <f t="shared" si="5"/>
        <v>--</v>
      </c>
      <c r="P39" s="372" t="str">
        <f t="shared" si="6"/>
        <v>--</v>
      </c>
      <c r="Q39" s="373" t="str">
        <f t="shared" si="7"/>
        <v>--</v>
      </c>
      <c r="R39" s="150" t="str">
        <f t="shared" si="8"/>
        <v>--</v>
      </c>
      <c r="S39" s="143">
        <f t="shared" si="9"/>
      </c>
      <c r="T39" s="374">
        <f t="shared" si="10"/>
      </c>
      <c r="U39" s="6"/>
    </row>
    <row r="40" spans="2:21" s="5" customFormat="1" ht="16.5" customHeight="1">
      <c r="B40" s="48"/>
      <c r="C40" s="145"/>
      <c r="D40" s="365"/>
      <c r="E40" s="365"/>
      <c r="F40" s="366"/>
      <c r="G40" s="127">
        <f t="shared" si="0"/>
        <v>14.279</v>
      </c>
      <c r="H40" s="367"/>
      <c r="I40" s="141"/>
      <c r="J40" s="368">
        <f t="shared" si="1"/>
      </c>
      <c r="K40" s="369">
        <f t="shared" si="2"/>
      </c>
      <c r="L40" s="201"/>
      <c r="M40" s="143">
        <f t="shared" si="3"/>
      </c>
      <c r="N40" s="370">
        <f t="shared" si="4"/>
        <v>40</v>
      </c>
      <c r="O40" s="371" t="str">
        <f t="shared" si="5"/>
        <v>--</v>
      </c>
      <c r="P40" s="372" t="str">
        <f t="shared" si="6"/>
        <v>--</v>
      </c>
      <c r="Q40" s="373" t="str">
        <f t="shared" si="7"/>
        <v>--</v>
      </c>
      <c r="R40" s="150" t="str">
        <f t="shared" si="8"/>
        <v>--</v>
      </c>
      <c r="S40" s="143">
        <f t="shared" si="9"/>
      </c>
      <c r="T40" s="374">
        <f t="shared" si="10"/>
      </c>
      <c r="U40" s="6"/>
    </row>
    <row r="41" spans="2:21" s="5" customFormat="1" ht="16.5" customHeight="1">
      <c r="B41" s="48"/>
      <c r="C41" s="260"/>
      <c r="D41" s="365"/>
      <c r="E41" s="365"/>
      <c r="F41" s="366"/>
      <c r="G41" s="127">
        <f t="shared" si="0"/>
        <v>14.279</v>
      </c>
      <c r="H41" s="367"/>
      <c r="I41" s="141"/>
      <c r="J41" s="368">
        <f t="shared" si="1"/>
      </c>
      <c r="K41" s="369">
        <f t="shared" si="2"/>
      </c>
      <c r="L41" s="201"/>
      <c r="M41" s="143">
        <f t="shared" si="3"/>
      </c>
      <c r="N41" s="370">
        <f t="shared" si="4"/>
        <v>40</v>
      </c>
      <c r="O41" s="371" t="str">
        <f t="shared" si="5"/>
        <v>--</v>
      </c>
      <c r="P41" s="372" t="str">
        <f t="shared" si="6"/>
        <v>--</v>
      </c>
      <c r="Q41" s="373" t="str">
        <f t="shared" si="7"/>
        <v>--</v>
      </c>
      <c r="R41" s="150" t="str">
        <f t="shared" si="8"/>
        <v>--</v>
      </c>
      <c r="S41" s="143">
        <f t="shared" si="9"/>
      </c>
      <c r="T41" s="374">
        <f t="shared" si="10"/>
      </c>
      <c r="U41" s="6"/>
    </row>
    <row r="42" spans="2:21" s="5" customFormat="1" ht="16.5" customHeight="1" thickBot="1">
      <c r="B42" s="48"/>
      <c r="C42" s="145"/>
      <c r="D42" s="137"/>
      <c r="E42" s="137"/>
      <c r="F42" s="208"/>
      <c r="G42" s="128"/>
      <c r="H42" s="375"/>
      <c r="I42" s="375"/>
      <c r="J42" s="376"/>
      <c r="K42" s="376"/>
      <c r="L42" s="375"/>
      <c r="M42" s="142"/>
      <c r="N42" s="377"/>
      <c r="O42" s="378"/>
      <c r="P42" s="379"/>
      <c r="Q42" s="380"/>
      <c r="R42" s="152"/>
      <c r="S42" s="142"/>
      <c r="T42" s="381"/>
      <c r="U42" s="6"/>
    </row>
    <row r="43" spans="2:21" s="5" customFormat="1" ht="16.5" customHeight="1" thickBot="1" thickTop="1">
      <c r="B43" s="48"/>
      <c r="C43" s="118" t="s">
        <v>21</v>
      </c>
      <c r="D43" s="119" t="s">
        <v>79</v>
      </c>
      <c r="E43"/>
      <c r="F43" s="4"/>
      <c r="G43" s="4"/>
      <c r="H43" s="4"/>
      <c r="I43" s="4"/>
      <c r="J43" s="4"/>
      <c r="K43" s="4"/>
      <c r="L43" s="4"/>
      <c r="M43" s="4"/>
      <c r="N43" s="4"/>
      <c r="O43" s="382">
        <f>SUM(O20:O42)</f>
        <v>1121.1870800000002</v>
      </c>
      <c r="P43" s="383">
        <f>SUM(P20:P42)</f>
        <v>0</v>
      </c>
      <c r="Q43" s="384">
        <f>SUM(Q20:Q42)</f>
        <v>0</v>
      </c>
      <c r="R43" s="385">
        <f>SUM(R20:R42)</f>
        <v>0</v>
      </c>
      <c r="S43" s="386"/>
      <c r="T43" s="93">
        <f>ROUND(SUM(T20:T42),2)</f>
        <v>1121.19</v>
      </c>
      <c r="U43" s="6"/>
    </row>
    <row r="44" spans="2:21" s="124" customFormat="1" ht="13.5" thickTop="1">
      <c r="B44" s="123"/>
      <c r="C44" s="120"/>
      <c r="D44" s="121"/>
      <c r="E44"/>
      <c r="F44" s="122"/>
      <c r="G44" s="122"/>
      <c r="H44" s="122"/>
      <c r="I44" s="122"/>
      <c r="J44" s="122"/>
      <c r="K44" s="122"/>
      <c r="L44" s="122"/>
      <c r="M44" s="122"/>
      <c r="N44" s="122"/>
      <c r="O44" s="301"/>
      <c r="P44" s="301"/>
      <c r="Q44" s="301"/>
      <c r="R44" s="301"/>
      <c r="S44" s="301"/>
      <c r="T44" s="183"/>
      <c r="U44" s="387"/>
    </row>
    <row r="45" spans="2:21" s="5" customFormat="1" ht="16.5" customHeight="1" thickBot="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</row>
    <row r="46" spans="21:23" ht="16.5" customHeight="1" thickTop="1">
      <c r="U46" s="167"/>
      <c r="V46" s="167"/>
      <c r="W46" s="167"/>
    </row>
    <row r="47" spans="21:23" ht="16.5" customHeight="1">
      <c r="U47" s="167"/>
      <c r="V47" s="167"/>
      <c r="W47" s="167"/>
    </row>
    <row r="48" spans="21:23" ht="16.5" customHeight="1">
      <c r="U48" s="167"/>
      <c r="V48" s="167"/>
      <c r="W48" s="167"/>
    </row>
    <row r="49" spans="21:23" ht="16.5" customHeight="1">
      <c r="U49" s="167"/>
      <c r="V49" s="167"/>
      <c r="W49" s="167"/>
    </row>
    <row r="50" spans="21:23" ht="16.5" customHeight="1">
      <c r="U50" s="167"/>
      <c r="V50" s="167"/>
      <c r="W50" s="167"/>
    </row>
    <row r="51" spans="4:23" ht="16.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</row>
    <row r="52" spans="4:23" ht="16.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</row>
    <row r="53" spans="4:23" ht="16.5" customHeight="1"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</row>
    <row r="54" spans="4:23" ht="16.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</row>
    <row r="55" spans="4:23" ht="16.5" customHeight="1"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</row>
    <row r="56" spans="4:23" ht="16.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4:23" ht="16.5" customHeight="1"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</row>
    <row r="58" spans="4:23" ht="16.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</row>
    <row r="59" spans="4:23" ht="16.5" customHeight="1"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</row>
    <row r="60" spans="4:23" ht="16.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4:23" ht="16.5" customHeight="1"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</row>
    <row r="62" spans="4:23" ht="16.5" customHeight="1"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</row>
    <row r="63" spans="4:23" ht="16.5" customHeight="1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</row>
    <row r="64" spans="4:23" ht="16.5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</row>
    <row r="65" spans="4:23" ht="16.5" customHeight="1"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</row>
    <row r="66" spans="4:23" ht="16.5" customHeight="1"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</row>
    <row r="67" spans="4:23" ht="16.5" customHeight="1"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</row>
    <row r="68" spans="4:23" ht="16.5" customHeight="1"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</row>
    <row r="69" spans="4:23" ht="16.5" customHeight="1"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</row>
    <row r="70" spans="4:23" ht="16.5" customHeight="1"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</row>
    <row r="71" spans="4:23" ht="16.5" customHeight="1"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</row>
    <row r="72" spans="4:23" ht="16.5" customHeight="1"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</row>
    <row r="73" spans="4:23" ht="16.5" customHeight="1"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</row>
    <row r="74" spans="4:23" ht="16.5" customHeight="1"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</row>
    <row r="75" spans="4:23" ht="16.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</row>
    <row r="76" spans="4:23" ht="16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</row>
    <row r="77" spans="4:23" ht="16.5" customHeight="1"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</row>
    <row r="78" spans="4:23" ht="16.5" customHeight="1"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</row>
    <row r="79" spans="4:23" ht="16.5" customHeight="1"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</row>
    <row r="80" spans="4:23" ht="16.5" customHeight="1"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</row>
    <row r="81" spans="4:23" ht="16.5" customHeight="1"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</row>
    <row r="82" spans="4:23" ht="16.5" customHeight="1"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</row>
    <row r="83" spans="4:23" ht="16.5" customHeight="1"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</row>
    <row r="84" spans="4:23" ht="16.5" customHeight="1"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</row>
    <row r="85" spans="4:23" ht="16.5" customHeight="1"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</row>
    <row r="86" spans="4:23" ht="16.5" customHeight="1"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</row>
    <row r="87" spans="4:23" ht="16.5" customHeight="1"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</row>
    <row r="88" spans="4:23" ht="16.5" customHeight="1"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</row>
    <row r="89" spans="4:23" ht="16.5" customHeight="1"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</row>
    <row r="90" spans="4:23" ht="16.5" customHeight="1"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</row>
    <row r="91" spans="4:23" ht="16.5" customHeight="1"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</row>
    <row r="92" spans="4:23" ht="16.5" customHeight="1"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</row>
    <row r="93" spans="4:23" ht="16.5" customHeight="1"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</row>
    <row r="94" spans="4:23" ht="16.5" customHeight="1"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</row>
    <row r="95" spans="4:23" ht="16.5" customHeight="1"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</row>
    <row r="96" spans="4:23" ht="16.5" customHeight="1"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</row>
    <row r="97" spans="4:23" ht="16.5" customHeight="1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</row>
    <row r="98" spans="4:23" ht="16.5" customHeight="1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</row>
    <row r="99" spans="4:23" ht="16.5" customHeight="1"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</row>
    <row r="100" spans="4:23" ht="16.5" customHeight="1"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</row>
    <row r="101" spans="4:23" ht="16.5" customHeight="1"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</row>
    <row r="102" spans="4:23" ht="16.5" customHeight="1"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</row>
    <row r="103" spans="4:23" ht="16.5" customHeight="1"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</row>
    <row r="104" spans="4:23" ht="16.5" customHeight="1"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</row>
    <row r="105" spans="4:23" ht="16.5" customHeight="1"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</row>
    <row r="106" spans="4:23" ht="16.5" customHeight="1"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</row>
    <row r="107" spans="4:23" ht="16.5" customHeight="1"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</row>
    <row r="108" spans="4:23" ht="16.5" customHeight="1"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</row>
    <row r="109" spans="4:23" ht="16.5" customHeight="1"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</row>
    <row r="110" spans="4:23" ht="16.5" customHeight="1"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</row>
    <row r="111" spans="4:23" ht="16.5" customHeight="1"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</row>
    <row r="112" spans="4:23" ht="16.5" customHeight="1"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</row>
    <row r="113" spans="4:23" ht="16.5" customHeight="1"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</row>
    <row r="114" spans="4:23" ht="16.5" customHeight="1"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</row>
    <row r="115" spans="4:23" ht="16.5" customHeight="1"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</row>
    <row r="116" spans="4:23" ht="16.5" customHeight="1"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</row>
    <row r="117" spans="4:23" ht="16.5" customHeight="1"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</row>
    <row r="118" spans="4:23" ht="16.5" customHeight="1"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</row>
    <row r="119" spans="4:23" ht="16.5" customHeight="1"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</row>
    <row r="120" spans="4:23" ht="16.5" customHeight="1"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4:23" ht="16.5" customHeight="1"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</row>
    <row r="122" spans="4:23" ht="16.5" customHeight="1"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</row>
    <row r="123" spans="4:23" ht="16.5" customHeight="1"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</row>
    <row r="124" spans="4:23" ht="16.5" customHeight="1"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</row>
    <row r="125" spans="4:23" ht="16.5" customHeight="1"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</row>
    <row r="126" spans="4:23" ht="16.5" customHeight="1"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</row>
    <row r="127" spans="4:23" ht="16.5" customHeight="1"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</row>
    <row r="128" spans="4:23" ht="16.5" customHeight="1"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</row>
    <row r="129" spans="4:23" ht="16.5" customHeight="1"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</row>
    <row r="130" spans="4:23" ht="16.5" customHeight="1"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</row>
    <row r="131" spans="4:23" ht="16.5" customHeight="1"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</row>
    <row r="132" spans="4:23" ht="16.5" customHeight="1"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</row>
    <row r="133" spans="4:23" ht="16.5" customHeight="1"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</row>
    <row r="134" spans="4:23" ht="16.5" customHeight="1"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</row>
    <row r="135" spans="4:23" ht="16.5" customHeight="1"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</row>
    <row r="136" spans="4:23" ht="16.5" customHeight="1"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</row>
    <row r="137" spans="4:23" ht="16.5" customHeight="1"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</row>
    <row r="138" spans="4:23" ht="16.5" customHeight="1"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</row>
    <row r="139" spans="4:23" ht="16.5" customHeight="1"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</row>
    <row r="140" spans="4:23" ht="16.5" customHeight="1"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</row>
    <row r="141" spans="4:23" ht="16.5" customHeight="1"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</row>
    <row r="142" spans="4:23" ht="16.5" customHeight="1"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</row>
    <row r="143" spans="4:23" ht="16.5" customHeight="1"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</row>
    <row r="144" spans="4:23" ht="16.5" customHeight="1"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</row>
    <row r="145" spans="4:23" ht="16.5" customHeight="1"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</row>
    <row r="146" spans="4:23" ht="16.5" customHeight="1"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</row>
    <row r="147" spans="4:23" ht="16.5" customHeight="1"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</row>
    <row r="148" spans="4:23" ht="16.5" customHeight="1"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</row>
    <row r="149" spans="4:23" ht="16.5" customHeight="1"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</row>
    <row r="150" spans="4:23" ht="16.5" customHeight="1"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</row>
    <row r="151" spans="4:23" ht="16.5" customHeight="1"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</row>
    <row r="152" spans="4:23" ht="16.5" customHeight="1"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</row>
    <row r="153" spans="4:23" ht="16.5" customHeight="1"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</row>
    <row r="154" spans="4:23" ht="16.5" customHeight="1"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</row>
    <row r="155" spans="4:23" ht="16.5" customHeight="1"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</row>
    <row r="156" spans="4:23" ht="16.5" customHeight="1"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</row>
    <row r="157" spans="4:23" ht="16.5" customHeight="1"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</row>
    <row r="158" spans="4:23" ht="16.5" customHeight="1"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</row>
    <row r="161" ht="12.75"/>
    <row r="162" ht="12.75"/>
    <row r="163" ht="12.75"/>
    <row r="164" ht="12.75"/>
    <row r="165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Roman,Normal"&amp;5&amp;F  - TRANSPORTE de ENERGÍA ELÉCTRICA - PJL - JI -JM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tabSelected="1" zoomScale="75" zoomScaleNormal="75" workbookViewId="0" topLeftCell="I24">
      <selection activeCell="B3" sqref="B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16" customFormat="1" ht="26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135"/>
    </row>
    <row r="2" spans="1:28" s="16" customFormat="1" ht="26.25">
      <c r="A2" s="83"/>
      <c r="B2" s="229" t="str">
        <f>'TOT-0307'!B2</f>
        <v>ANEXO IV.2. al Memorandun D.T.E.E. N°    1046      /2009</v>
      </c>
      <c r="C2" s="229"/>
      <c r="D2" s="229"/>
      <c r="E2" s="17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</row>
    <row r="3" spans="1:28" s="5" customFormat="1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23" customFormat="1" ht="11.25">
      <c r="A4" s="230" t="s">
        <v>44</v>
      </c>
      <c r="B4" s="10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</row>
    <row r="5" spans="1:28" s="23" customFormat="1" ht="11.25">
      <c r="A5" s="230" t="s">
        <v>2</v>
      </c>
      <c r="B5" s="10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28" s="5" customFormat="1" ht="13.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5" customFormat="1" ht="13.5" thickTop="1">
      <c r="A7" s="82"/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6"/>
    </row>
    <row r="8" spans="1:28" s="27" customFormat="1" ht="20.25">
      <c r="A8" s="98"/>
      <c r="B8" s="99"/>
      <c r="C8" s="98"/>
      <c r="D8" s="231" t="s">
        <v>39</v>
      </c>
      <c r="E8" s="98"/>
      <c r="F8" s="98"/>
      <c r="G8" s="232"/>
      <c r="H8" s="98"/>
      <c r="I8" s="98"/>
      <c r="J8" s="98"/>
      <c r="K8" s="98"/>
      <c r="L8" s="98"/>
      <c r="M8" s="98"/>
      <c r="N8" s="98"/>
      <c r="O8" s="98"/>
      <c r="P8" s="98"/>
      <c r="Q8" s="98"/>
      <c r="R8" s="88"/>
      <c r="S8" s="88"/>
      <c r="T8" s="88"/>
      <c r="U8" s="88"/>
      <c r="V8" s="88"/>
      <c r="W8" s="88"/>
      <c r="X8" s="88"/>
      <c r="Y8" s="88"/>
      <c r="Z8" s="88"/>
      <c r="AA8" s="88"/>
      <c r="AB8" s="100"/>
    </row>
    <row r="9" spans="1:28" s="5" customFormat="1" ht="12.75">
      <c r="A9" s="82"/>
      <c r="B9" s="87"/>
      <c r="C9" s="82"/>
      <c r="D9" s="13"/>
      <c r="E9" s="233"/>
      <c r="F9" s="82"/>
      <c r="G9" s="13"/>
      <c r="H9" s="82"/>
      <c r="I9" s="82"/>
      <c r="J9" s="82"/>
      <c r="K9" s="82"/>
      <c r="L9" s="82"/>
      <c r="M9" s="82"/>
      <c r="N9" s="82"/>
      <c r="O9" s="82"/>
      <c r="P9" s="82"/>
      <c r="Q9" s="82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</row>
    <row r="10" spans="1:28" s="27" customFormat="1" ht="20.25">
      <c r="A10" s="98"/>
      <c r="B10" s="99"/>
      <c r="C10" s="98"/>
      <c r="D10" s="166" t="s">
        <v>48</v>
      </c>
      <c r="E10" s="98"/>
      <c r="F10" s="11"/>
      <c r="G10" s="8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100"/>
    </row>
    <row r="11" spans="1:28" s="5" customFormat="1" ht="12.75">
      <c r="A11" s="82"/>
      <c r="B11" s="87"/>
      <c r="C11" s="82"/>
      <c r="D11" s="13"/>
      <c r="E11" s="13"/>
      <c r="F11" s="13"/>
      <c r="G11" s="90"/>
      <c r="H11" s="13"/>
      <c r="I11" s="13"/>
      <c r="J11" s="13"/>
      <c r="K11" s="13"/>
      <c r="L11" s="13"/>
      <c r="M11" s="82"/>
      <c r="N11" s="82"/>
      <c r="O11" s="82"/>
      <c r="P11" s="82"/>
      <c r="Q11" s="8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5"/>
    </row>
    <row r="12" spans="1:28" s="34" customFormat="1" ht="19.5">
      <c r="A12" s="102"/>
      <c r="B12" s="451" t="str">
        <f>+'[1]tot-0703'!B14</f>
        <v>Desde el 01 al 31 de marzo de 2007</v>
      </c>
      <c r="C12" s="234"/>
      <c r="D12" s="105"/>
      <c r="E12" s="105"/>
      <c r="F12" s="105"/>
      <c r="G12" s="105"/>
      <c r="H12" s="105"/>
      <c r="I12" s="105"/>
      <c r="J12" s="105"/>
      <c r="K12" s="105"/>
      <c r="L12" s="105"/>
      <c r="M12" s="234"/>
      <c r="N12" s="234"/>
      <c r="O12" s="234"/>
      <c r="P12" s="234"/>
      <c r="Q12" s="234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235"/>
    </row>
    <row r="13" spans="1:28" s="5" customFormat="1" ht="13.5" thickBot="1">
      <c r="A13" s="82"/>
      <c r="B13" s="87"/>
      <c r="C13" s="82"/>
      <c r="D13" s="13"/>
      <c r="E13" s="13"/>
      <c r="F13" s="13"/>
      <c r="G13" s="90"/>
      <c r="H13" s="13"/>
      <c r="I13" s="13"/>
      <c r="J13" s="13"/>
      <c r="K13" s="13"/>
      <c r="L13" s="13"/>
      <c r="M13" s="82"/>
      <c r="N13" s="82"/>
      <c r="O13" s="82"/>
      <c r="P13" s="82"/>
      <c r="Q13" s="8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5"/>
    </row>
    <row r="14" spans="1:28" s="5" customFormat="1" ht="16.5" customHeight="1" thickBot="1" thickTop="1">
      <c r="A14" s="82"/>
      <c r="B14" s="87"/>
      <c r="C14" s="82"/>
      <c r="D14" s="236" t="s">
        <v>45</v>
      </c>
      <c r="E14" s="237"/>
      <c r="F14" s="238">
        <v>0.0896</v>
      </c>
      <c r="H14" s="82"/>
      <c r="I14" s="82"/>
      <c r="J14" s="82"/>
      <c r="K14" s="82"/>
      <c r="L14" s="82"/>
      <c r="M14" s="82"/>
      <c r="N14" s="8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5"/>
    </row>
    <row r="15" spans="1:28" s="5" customFormat="1" ht="16.5" customHeight="1" thickBot="1" thickTop="1">
      <c r="A15" s="82"/>
      <c r="B15" s="87"/>
      <c r="C15" s="82"/>
      <c r="D15" s="103" t="s">
        <v>22</v>
      </c>
      <c r="E15" s="104"/>
      <c r="F15" s="452">
        <v>200</v>
      </c>
      <c r="G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1"/>
      <c r="V15" s="91"/>
      <c r="W15" s="91"/>
      <c r="X15" s="91"/>
      <c r="Y15" s="91"/>
      <c r="Z15" s="91"/>
      <c r="AA15" s="82"/>
      <c r="AB15" s="15"/>
    </row>
    <row r="16" spans="1:28" s="5" customFormat="1" ht="16.5" customHeight="1" thickBot="1" thickTop="1">
      <c r="A16" s="82"/>
      <c r="B16" s="87"/>
      <c r="C16" s="82"/>
      <c r="D16" s="13"/>
      <c r="E16" s="13"/>
      <c r="F16" s="13"/>
      <c r="G16" s="9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5"/>
    </row>
    <row r="17" spans="1:28" s="5" customFormat="1" ht="33.75" customHeight="1" thickBot="1" thickTop="1">
      <c r="A17" s="82"/>
      <c r="B17" s="87"/>
      <c r="C17" s="115" t="s">
        <v>10</v>
      </c>
      <c r="D17" s="111" t="s">
        <v>23</v>
      </c>
      <c r="E17" s="110" t="s">
        <v>24</v>
      </c>
      <c r="F17" s="112" t="s">
        <v>25</v>
      </c>
      <c r="G17" s="113" t="s">
        <v>11</v>
      </c>
      <c r="H17" s="126" t="s">
        <v>13</v>
      </c>
      <c r="I17" s="110" t="s">
        <v>14</v>
      </c>
      <c r="J17" s="110" t="s">
        <v>15</v>
      </c>
      <c r="K17" s="111" t="s">
        <v>26</v>
      </c>
      <c r="L17" s="111" t="s">
        <v>27</v>
      </c>
      <c r="M17" s="81" t="s">
        <v>16</v>
      </c>
      <c r="N17" s="81" t="s">
        <v>33</v>
      </c>
      <c r="O17" s="114" t="s">
        <v>28</v>
      </c>
      <c r="P17" s="110" t="s">
        <v>29</v>
      </c>
      <c r="Q17" s="239" t="s">
        <v>32</v>
      </c>
      <c r="R17" s="240" t="s">
        <v>17</v>
      </c>
      <c r="S17" s="241" t="s">
        <v>18</v>
      </c>
      <c r="T17" s="193" t="s">
        <v>46</v>
      </c>
      <c r="U17" s="195"/>
      <c r="V17" s="242" t="s">
        <v>47</v>
      </c>
      <c r="W17" s="243"/>
      <c r="X17" s="244" t="s">
        <v>19</v>
      </c>
      <c r="Y17" s="245" t="s">
        <v>42</v>
      </c>
      <c r="Z17" s="129" t="s">
        <v>43</v>
      </c>
      <c r="AA17" s="113" t="s">
        <v>20</v>
      </c>
      <c r="AB17" s="15"/>
    </row>
    <row r="18" spans="1:28" s="5" customFormat="1" ht="16.5" customHeight="1" thickTop="1">
      <c r="A18" s="82"/>
      <c r="B18" s="87"/>
      <c r="C18" s="246"/>
      <c r="D18" s="246"/>
      <c r="E18" s="246"/>
      <c r="F18" s="246"/>
      <c r="G18" s="247"/>
      <c r="H18" s="248"/>
      <c r="I18" s="246"/>
      <c r="J18" s="246"/>
      <c r="K18" s="246"/>
      <c r="L18" s="246"/>
      <c r="M18" s="246"/>
      <c r="N18" s="170"/>
      <c r="O18" s="249"/>
      <c r="P18" s="246"/>
      <c r="Q18" s="250"/>
      <c r="R18" s="251"/>
      <c r="S18" s="252"/>
      <c r="T18" s="253"/>
      <c r="U18" s="254"/>
      <c r="V18" s="255"/>
      <c r="W18" s="256"/>
      <c r="X18" s="257"/>
      <c r="Y18" s="258"/>
      <c r="Z18" s="249"/>
      <c r="AA18" s="259"/>
      <c r="AB18" s="15"/>
    </row>
    <row r="19" spans="1:28" s="5" customFormat="1" ht="16.5" customHeight="1">
      <c r="A19" s="82"/>
      <c r="B19" s="87"/>
      <c r="C19" s="260"/>
      <c r="D19" s="260"/>
      <c r="E19" s="260"/>
      <c r="F19" s="260"/>
      <c r="G19" s="261"/>
      <c r="H19" s="262"/>
      <c r="I19" s="260"/>
      <c r="J19" s="260"/>
      <c r="K19" s="260"/>
      <c r="L19" s="260"/>
      <c r="M19" s="260"/>
      <c r="N19" s="171"/>
      <c r="O19" s="263"/>
      <c r="P19" s="260"/>
      <c r="Q19" s="264"/>
      <c r="R19" s="265"/>
      <c r="S19" s="266"/>
      <c r="T19" s="267"/>
      <c r="U19" s="268"/>
      <c r="V19" s="269"/>
      <c r="W19" s="270"/>
      <c r="X19" s="271"/>
      <c r="Y19" s="272"/>
      <c r="Z19" s="263"/>
      <c r="AA19" s="273"/>
      <c r="AB19" s="15"/>
    </row>
    <row r="20" spans="1:28" s="5" customFormat="1" ht="16.5" customHeight="1">
      <c r="A20" s="82"/>
      <c r="B20" s="87"/>
      <c r="C20" s="145">
        <v>93</v>
      </c>
      <c r="D20" s="453" t="s">
        <v>68</v>
      </c>
      <c r="E20" s="453" t="s">
        <v>69</v>
      </c>
      <c r="F20" s="453">
        <v>300</v>
      </c>
      <c r="G20" s="453" t="s">
        <v>70</v>
      </c>
      <c r="H20" s="277">
        <f aca="true" t="shared" si="0" ref="H20:H39">F20*$F$14</f>
        <v>26.88</v>
      </c>
      <c r="I20" s="146">
        <v>39151.36388888889</v>
      </c>
      <c r="J20" s="146">
        <v>39151.745833333334</v>
      </c>
      <c r="K20" s="278">
        <f aca="true" t="shared" si="1" ref="K20:K39">IF(D20="","",(J20-I20)*24)</f>
        <v>9.16666666668607</v>
      </c>
      <c r="L20" s="12">
        <f aca="true" t="shared" si="2" ref="L20:L39">IF(D20="","",ROUND((J20-I20)*24*60,0))</f>
        <v>550</v>
      </c>
      <c r="M20" s="147" t="s">
        <v>59</v>
      </c>
      <c r="N20" s="202" t="str">
        <f aca="true" t="shared" si="3" ref="N20:N39">IF(D20="","","--")</f>
        <v>--</v>
      </c>
      <c r="O20" s="144" t="str">
        <f>IF(D20="","",IF(OR(M20="P",M20="RP"),"--","NO"))</f>
        <v>--</v>
      </c>
      <c r="P20" s="143" t="str">
        <f aca="true" t="shared" si="4" ref="P20:P39">IF(D20="","","NO")</f>
        <v>NO</v>
      </c>
      <c r="Q20" s="320">
        <f aca="true" t="shared" si="5" ref="Q20:Q39">$F$15*IF(OR(M20="P",M20="RP"),0.1,1)*IF(P20="SI",1,0.1)</f>
        <v>2</v>
      </c>
      <c r="R20" s="303">
        <f aca="true" t="shared" si="6" ref="R20:R39">IF(M20="P",H20*Q20*ROUND(L20/60,2),"--")</f>
        <v>492.9792</v>
      </c>
      <c r="S20" s="304" t="str">
        <f aca="true" t="shared" si="7" ref="S20:S39">IF(M20="RP",H20*Q20*N20/100*ROUND(L20/60,2),"--")</f>
        <v>--</v>
      </c>
      <c r="T20" s="305" t="str">
        <f aca="true" t="shared" si="8" ref="T20:T39">IF(AND(M20="F",O20="NO"),H20*Q20,"--")</f>
        <v>--</v>
      </c>
      <c r="U20" s="306" t="str">
        <f aca="true" t="shared" si="9" ref="U20:U39">IF(M20="F",H20*Q20*ROUND(L20/60,2),"--")</f>
        <v>--</v>
      </c>
      <c r="V20" s="307" t="str">
        <f aca="true" t="shared" si="10" ref="V20:V39">IF(AND(M20="R",O20="NO"),H20*Q20*N20/100,"--")</f>
        <v>--</v>
      </c>
      <c r="W20" s="308" t="str">
        <f aca="true" t="shared" si="11" ref="W20:W39">IF(M20="R",H20*Q20*N20/100*ROUND(L20/60,2),"--")</f>
        <v>--</v>
      </c>
      <c r="X20" s="309" t="str">
        <f aca="true" t="shared" si="12" ref="X20:X39">IF(M20="RF",H20*Q20*ROUND(L20/60,2),"--")</f>
        <v>--</v>
      </c>
      <c r="Y20" s="310" t="str">
        <f aca="true" t="shared" si="13" ref="Y20:Y39">IF(M20="RR",H20*Q20*N20/100*ROUND(L20/60,2),"--")</f>
        <v>--</v>
      </c>
      <c r="Z20" s="149" t="str">
        <f aca="true" t="shared" si="14" ref="Z20:Z39">IF(D20="","","SI")</f>
        <v>SI</v>
      </c>
      <c r="AA20" s="279">
        <f aca="true" t="shared" si="15" ref="AA20:AA39">IF(D20="","",SUM(R20:Y20)*IF(Z20="SI",1,2))</f>
        <v>492.9792</v>
      </c>
      <c r="AB20" s="15"/>
    </row>
    <row r="21" spans="1:28" s="5" customFormat="1" ht="16.5" customHeight="1">
      <c r="A21" s="82"/>
      <c r="B21" s="87"/>
      <c r="C21" s="145">
        <v>94</v>
      </c>
      <c r="D21" s="453" t="s">
        <v>68</v>
      </c>
      <c r="E21" s="453" t="s">
        <v>69</v>
      </c>
      <c r="F21" s="453">
        <v>300</v>
      </c>
      <c r="G21" s="453" t="s">
        <v>70</v>
      </c>
      <c r="H21" s="277">
        <f t="shared" si="0"/>
        <v>26.88</v>
      </c>
      <c r="I21" s="146">
        <v>39152.373611111114</v>
      </c>
      <c r="J21" s="146">
        <v>39152.75555555556</v>
      </c>
      <c r="K21" s="278">
        <f t="shared" si="1"/>
        <v>9.16666666668607</v>
      </c>
      <c r="L21" s="12">
        <f t="shared" si="2"/>
        <v>550</v>
      </c>
      <c r="M21" s="147" t="s">
        <v>59</v>
      </c>
      <c r="N21" s="202" t="str">
        <f t="shared" si="3"/>
        <v>--</v>
      </c>
      <c r="O21" s="144" t="str">
        <f aca="true" t="shared" si="16" ref="O21:O39">IF(D21="","",IF(M21="P","--","NO"))</f>
        <v>--</v>
      </c>
      <c r="P21" s="143" t="str">
        <f t="shared" si="4"/>
        <v>NO</v>
      </c>
      <c r="Q21" s="320">
        <f t="shared" si="5"/>
        <v>2</v>
      </c>
      <c r="R21" s="303">
        <f t="shared" si="6"/>
        <v>492.9792</v>
      </c>
      <c r="S21" s="304" t="str">
        <f t="shared" si="7"/>
        <v>--</v>
      </c>
      <c r="T21" s="305" t="str">
        <f t="shared" si="8"/>
        <v>--</v>
      </c>
      <c r="U21" s="306" t="str">
        <f t="shared" si="9"/>
        <v>--</v>
      </c>
      <c r="V21" s="307" t="str">
        <f t="shared" si="10"/>
        <v>--</v>
      </c>
      <c r="W21" s="308" t="str">
        <f t="shared" si="11"/>
        <v>--</v>
      </c>
      <c r="X21" s="309" t="str">
        <f t="shared" si="12"/>
        <v>--</v>
      </c>
      <c r="Y21" s="310" t="str">
        <f t="shared" si="13"/>
        <v>--</v>
      </c>
      <c r="Z21" s="149" t="str">
        <f t="shared" si="14"/>
        <v>SI</v>
      </c>
      <c r="AA21" s="279">
        <f t="shared" si="15"/>
        <v>492.9792</v>
      </c>
      <c r="AB21" s="15"/>
    </row>
    <row r="22" spans="1:28" s="5" customFormat="1" ht="16.5" customHeight="1">
      <c r="A22" s="82"/>
      <c r="B22" s="87"/>
      <c r="C22" s="145"/>
      <c r="D22" s="139"/>
      <c r="E22" s="274"/>
      <c r="F22" s="275"/>
      <c r="G22" s="276"/>
      <c r="H22" s="277">
        <f t="shared" si="0"/>
        <v>0</v>
      </c>
      <c r="I22" s="146"/>
      <c r="J22" s="146"/>
      <c r="K22" s="278">
        <f t="shared" si="1"/>
      </c>
      <c r="L22" s="12">
        <f t="shared" si="2"/>
      </c>
      <c r="M22" s="147"/>
      <c r="N22" s="202">
        <f t="shared" si="3"/>
      </c>
      <c r="O22" s="144">
        <f t="shared" si="16"/>
      </c>
      <c r="P22" s="143">
        <f t="shared" si="4"/>
      </c>
      <c r="Q22" s="320">
        <f t="shared" si="5"/>
        <v>20</v>
      </c>
      <c r="R22" s="303" t="str">
        <f t="shared" si="6"/>
        <v>--</v>
      </c>
      <c r="S22" s="304" t="str">
        <f t="shared" si="7"/>
        <v>--</v>
      </c>
      <c r="T22" s="305" t="str">
        <f t="shared" si="8"/>
        <v>--</v>
      </c>
      <c r="U22" s="306" t="str">
        <f t="shared" si="9"/>
        <v>--</v>
      </c>
      <c r="V22" s="307" t="str">
        <f t="shared" si="10"/>
        <v>--</v>
      </c>
      <c r="W22" s="308" t="str">
        <f t="shared" si="11"/>
        <v>--</v>
      </c>
      <c r="X22" s="309" t="str">
        <f t="shared" si="12"/>
        <v>--</v>
      </c>
      <c r="Y22" s="310" t="str">
        <f t="shared" si="13"/>
        <v>--</v>
      </c>
      <c r="Z22" s="149">
        <f t="shared" si="14"/>
      </c>
      <c r="AA22" s="279">
        <f t="shared" si="15"/>
      </c>
      <c r="AB22" s="15"/>
    </row>
    <row r="23" spans="1:28" s="5" customFormat="1" ht="16.5" customHeight="1">
      <c r="A23" s="82"/>
      <c r="B23" s="87"/>
      <c r="C23" s="145"/>
      <c r="D23" s="139"/>
      <c r="E23" s="274"/>
      <c r="F23" s="275"/>
      <c r="G23" s="276"/>
      <c r="H23" s="277">
        <f t="shared" si="0"/>
        <v>0</v>
      </c>
      <c r="I23" s="146"/>
      <c r="J23" s="146"/>
      <c r="K23" s="278">
        <f t="shared" si="1"/>
      </c>
      <c r="L23" s="12">
        <f t="shared" si="2"/>
      </c>
      <c r="M23" s="147"/>
      <c r="N23" s="202">
        <f t="shared" si="3"/>
      </c>
      <c r="O23" s="144">
        <f t="shared" si="16"/>
      </c>
      <c r="P23" s="143">
        <f t="shared" si="4"/>
      </c>
      <c r="Q23" s="320">
        <f t="shared" si="5"/>
        <v>20</v>
      </c>
      <c r="R23" s="303" t="str">
        <f t="shared" si="6"/>
        <v>--</v>
      </c>
      <c r="S23" s="304" t="str">
        <f t="shared" si="7"/>
        <v>--</v>
      </c>
      <c r="T23" s="305" t="str">
        <f t="shared" si="8"/>
        <v>--</v>
      </c>
      <c r="U23" s="306" t="str">
        <f t="shared" si="9"/>
        <v>--</v>
      </c>
      <c r="V23" s="307" t="str">
        <f t="shared" si="10"/>
        <v>--</v>
      </c>
      <c r="W23" s="308" t="str">
        <f t="shared" si="11"/>
        <v>--</v>
      </c>
      <c r="X23" s="309" t="str">
        <f t="shared" si="12"/>
        <v>--</v>
      </c>
      <c r="Y23" s="310" t="str">
        <f t="shared" si="13"/>
        <v>--</v>
      </c>
      <c r="Z23" s="149">
        <f t="shared" si="14"/>
      </c>
      <c r="AA23" s="279">
        <f t="shared" si="15"/>
      </c>
      <c r="AB23" s="15"/>
    </row>
    <row r="24" spans="1:28" s="5" customFormat="1" ht="16.5" customHeight="1">
      <c r="A24" s="82"/>
      <c r="B24" s="87"/>
      <c r="C24" s="145"/>
      <c r="D24" s="139"/>
      <c r="E24" s="274"/>
      <c r="F24" s="275"/>
      <c r="G24" s="276"/>
      <c r="H24" s="277">
        <f t="shared" si="0"/>
        <v>0</v>
      </c>
      <c r="I24" s="146"/>
      <c r="J24" s="146"/>
      <c r="K24" s="278">
        <f t="shared" si="1"/>
      </c>
      <c r="L24" s="12">
        <f t="shared" si="2"/>
      </c>
      <c r="M24" s="147"/>
      <c r="N24" s="202">
        <f t="shared" si="3"/>
      </c>
      <c r="O24" s="144">
        <f t="shared" si="16"/>
      </c>
      <c r="P24" s="143">
        <f t="shared" si="4"/>
      </c>
      <c r="Q24" s="320">
        <f t="shared" si="5"/>
        <v>20</v>
      </c>
      <c r="R24" s="303" t="str">
        <f t="shared" si="6"/>
        <v>--</v>
      </c>
      <c r="S24" s="304" t="str">
        <f t="shared" si="7"/>
        <v>--</v>
      </c>
      <c r="T24" s="305" t="str">
        <f t="shared" si="8"/>
        <v>--</v>
      </c>
      <c r="U24" s="306" t="str">
        <f t="shared" si="9"/>
        <v>--</v>
      </c>
      <c r="V24" s="307" t="str">
        <f t="shared" si="10"/>
        <v>--</v>
      </c>
      <c r="W24" s="308" t="str">
        <f t="shared" si="11"/>
        <v>--</v>
      </c>
      <c r="X24" s="309" t="str">
        <f t="shared" si="12"/>
        <v>--</v>
      </c>
      <c r="Y24" s="310" t="str">
        <f t="shared" si="13"/>
        <v>--</v>
      </c>
      <c r="Z24" s="149">
        <f t="shared" si="14"/>
      </c>
      <c r="AA24" s="279">
        <f t="shared" si="15"/>
      </c>
      <c r="AB24" s="15"/>
    </row>
    <row r="25" spans="1:28" s="5" customFormat="1" ht="16.5" customHeight="1">
      <c r="A25" s="82"/>
      <c r="B25" s="87"/>
      <c r="C25" s="145"/>
      <c r="D25" s="139"/>
      <c r="E25" s="274"/>
      <c r="F25" s="275"/>
      <c r="G25" s="276"/>
      <c r="H25" s="277">
        <f t="shared" si="0"/>
        <v>0</v>
      </c>
      <c r="I25" s="146"/>
      <c r="J25" s="146"/>
      <c r="K25" s="278">
        <f t="shared" si="1"/>
      </c>
      <c r="L25" s="12">
        <f t="shared" si="2"/>
      </c>
      <c r="M25" s="147"/>
      <c r="N25" s="202">
        <f t="shared" si="3"/>
      </c>
      <c r="O25" s="144">
        <f t="shared" si="16"/>
      </c>
      <c r="P25" s="143">
        <f t="shared" si="4"/>
      </c>
      <c r="Q25" s="320">
        <f t="shared" si="5"/>
        <v>20</v>
      </c>
      <c r="R25" s="303" t="str">
        <f t="shared" si="6"/>
        <v>--</v>
      </c>
      <c r="S25" s="304" t="str">
        <f t="shared" si="7"/>
        <v>--</v>
      </c>
      <c r="T25" s="305" t="str">
        <f t="shared" si="8"/>
        <v>--</v>
      </c>
      <c r="U25" s="306" t="str">
        <f t="shared" si="9"/>
        <v>--</v>
      </c>
      <c r="V25" s="307" t="str">
        <f t="shared" si="10"/>
        <v>--</v>
      </c>
      <c r="W25" s="308" t="str">
        <f t="shared" si="11"/>
        <v>--</v>
      </c>
      <c r="X25" s="309" t="str">
        <f t="shared" si="12"/>
        <v>--</v>
      </c>
      <c r="Y25" s="310" t="str">
        <f t="shared" si="13"/>
        <v>--</v>
      </c>
      <c r="Z25" s="149">
        <f t="shared" si="14"/>
      </c>
      <c r="AA25" s="279">
        <f t="shared" si="15"/>
      </c>
      <c r="AB25" s="15"/>
    </row>
    <row r="26" spans="1:29" s="5" customFormat="1" ht="16.5" customHeight="1">
      <c r="A26" s="82"/>
      <c r="B26" s="87"/>
      <c r="C26" s="145"/>
      <c r="D26" s="139"/>
      <c r="E26" s="274"/>
      <c r="F26" s="275"/>
      <c r="G26" s="276"/>
      <c r="H26" s="277">
        <f t="shared" si="0"/>
        <v>0</v>
      </c>
      <c r="I26" s="146"/>
      <c r="J26" s="146"/>
      <c r="K26" s="278">
        <f t="shared" si="1"/>
      </c>
      <c r="L26" s="12">
        <f t="shared" si="2"/>
      </c>
      <c r="M26" s="147"/>
      <c r="N26" s="202">
        <f t="shared" si="3"/>
      </c>
      <c r="O26" s="144">
        <f t="shared" si="16"/>
      </c>
      <c r="P26" s="143">
        <f t="shared" si="4"/>
      </c>
      <c r="Q26" s="320">
        <f t="shared" si="5"/>
        <v>20</v>
      </c>
      <c r="R26" s="303" t="str">
        <f t="shared" si="6"/>
        <v>--</v>
      </c>
      <c r="S26" s="304" t="str">
        <f t="shared" si="7"/>
        <v>--</v>
      </c>
      <c r="T26" s="305" t="str">
        <f t="shared" si="8"/>
        <v>--</v>
      </c>
      <c r="U26" s="306" t="str">
        <f t="shared" si="9"/>
        <v>--</v>
      </c>
      <c r="V26" s="307" t="str">
        <f t="shared" si="10"/>
        <v>--</v>
      </c>
      <c r="W26" s="308" t="str">
        <f t="shared" si="11"/>
        <v>--</v>
      </c>
      <c r="X26" s="309" t="str">
        <f t="shared" si="12"/>
        <v>--</v>
      </c>
      <c r="Y26" s="310" t="str">
        <f t="shared" si="13"/>
        <v>--</v>
      </c>
      <c r="Z26" s="149">
        <f t="shared" si="14"/>
      </c>
      <c r="AA26" s="279">
        <f t="shared" si="15"/>
      </c>
      <c r="AB26" s="15"/>
      <c r="AC26" s="13"/>
    </row>
    <row r="27" spans="1:28" s="5" customFormat="1" ht="16.5" customHeight="1">
      <c r="A27" s="82"/>
      <c r="B27" s="87"/>
      <c r="C27" s="145"/>
      <c r="D27" s="139"/>
      <c r="E27" s="274"/>
      <c r="F27" s="275"/>
      <c r="G27" s="276"/>
      <c r="H27" s="277">
        <f t="shared" si="0"/>
        <v>0</v>
      </c>
      <c r="I27" s="146"/>
      <c r="J27" s="146"/>
      <c r="K27" s="278">
        <f t="shared" si="1"/>
      </c>
      <c r="L27" s="12">
        <f t="shared" si="2"/>
      </c>
      <c r="M27" s="147"/>
      <c r="N27" s="202">
        <f t="shared" si="3"/>
      </c>
      <c r="O27" s="144">
        <f t="shared" si="16"/>
      </c>
      <c r="P27" s="143">
        <f t="shared" si="4"/>
      </c>
      <c r="Q27" s="320">
        <f t="shared" si="5"/>
        <v>20</v>
      </c>
      <c r="R27" s="303" t="str">
        <f t="shared" si="6"/>
        <v>--</v>
      </c>
      <c r="S27" s="304" t="str">
        <f t="shared" si="7"/>
        <v>--</v>
      </c>
      <c r="T27" s="305" t="str">
        <f t="shared" si="8"/>
        <v>--</v>
      </c>
      <c r="U27" s="306" t="str">
        <f t="shared" si="9"/>
        <v>--</v>
      </c>
      <c r="V27" s="307" t="str">
        <f t="shared" si="10"/>
        <v>--</v>
      </c>
      <c r="W27" s="308" t="str">
        <f t="shared" si="11"/>
        <v>--</v>
      </c>
      <c r="X27" s="309" t="str">
        <f t="shared" si="12"/>
        <v>--</v>
      </c>
      <c r="Y27" s="310" t="str">
        <f t="shared" si="13"/>
        <v>--</v>
      </c>
      <c r="Z27" s="149">
        <f t="shared" si="14"/>
      </c>
      <c r="AA27" s="279">
        <f t="shared" si="15"/>
      </c>
      <c r="AB27" s="15"/>
    </row>
    <row r="28" spans="1:28" s="5" customFormat="1" ht="16.5" customHeight="1">
      <c r="A28" s="82"/>
      <c r="B28" s="87"/>
      <c r="C28" s="145"/>
      <c r="D28" s="139"/>
      <c r="E28" s="274"/>
      <c r="F28" s="275"/>
      <c r="G28" s="276"/>
      <c r="H28" s="277">
        <f t="shared" si="0"/>
        <v>0</v>
      </c>
      <c r="I28" s="146"/>
      <c r="J28" s="146"/>
      <c r="K28" s="278">
        <f t="shared" si="1"/>
      </c>
      <c r="L28" s="12">
        <f t="shared" si="2"/>
      </c>
      <c r="M28" s="147"/>
      <c r="N28" s="202">
        <f t="shared" si="3"/>
      </c>
      <c r="O28" s="144">
        <f t="shared" si="16"/>
      </c>
      <c r="P28" s="143">
        <f t="shared" si="4"/>
      </c>
      <c r="Q28" s="320">
        <f t="shared" si="5"/>
        <v>20</v>
      </c>
      <c r="R28" s="303" t="str">
        <f t="shared" si="6"/>
        <v>--</v>
      </c>
      <c r="S28" s="304" t="str">
        <f t="shared" si="7"/>
        <v>--</v>
      </c>
      <c r="T28" s="305" t="str">
        <f t="shared" si="8"/>
        <v>--</v>
      </c>
      <c r="U28" s="306" t="str">
        <f t="shared" si="9"/>
        <v>--</v>
      </c>
      <c r="V28" s="307" t="str">
        <f t="shared" si="10"/>
        <v>--</v>
      </c>
      <c r="W28" s="308" t="str">
        <f t="shared" si="11"/>
        <v>--</v>
      </c>
      <c r="X28" s="309" t="str">
        <f t="shared" si="12"/>
        <v>--</v>
      </c>
      <c r="Y28" s="310" t="str">
        <f t="shared" si="13"/>
        <v>--</v>
      </c>
      <c r="Z28" s="149">
        <f t="shared" si="14"/>
      </c>
      <c r="AA28" s="279">
        <f t="shared" si="15"/>
      </c>
      <c r="AB28" s="15"/>
    </row>
    <row r="29" spans="1:28" s="5" customFormat="1" ht="16.5" customHeight="1">
      <c r="A29" s="82"/>
      <c r="B29" s="87"/>
      <c r="C29" s="145"/>
      <c r="D29" s="139"/>
      <c r="E29" s="274"/>
      <c r="F29" s="275"/>
      <c r="G29" s="276"/>
      <c r="H29" s="277">
        <f t="shared" si="0"/>
        <v>0</v>
      </c>
      <c r="I29" s="146"/>
      <c r="J29" s="146"/>
      <c r="K29" s="278">
        <f t="shared" si="1"/>
      </c>
      <c r="L29" s="12">
        <f t="shared" si="2"/>
      </c>
      <c r="M29" s="147"/>
      <c r="N29" s="202">
        <f t="shared" si="3"/>
      </c>
      <c r="O29" s="144">
        <f t="shared" si="16"/>
      </c>
      <c r="P29" s="143">
        <f t="shared" si="4"/>
      </c>
      <c r="Q29" s="320">
        <f t="shared" si="5"/>
        <v>20</v>
      </c>
      <c r="R29" s="303" t="str">
        <f t="shared" si="6"/>
        <v>--</v>
      </c>
      <c r="S29" s="304" t="str">
        <f t="shared" si="7"/>
        <v>--</v>
      </c>
      <c r="T29" s="305" t="str">
        <f t="shared" si="8"/>
        <v>--</v>
      </c>
      <c r="U29" s="306" t="str">
        <f t="shared" si="9"/>
        <v>--</v>
      </c>
      <c r="V29" s="307" t="str">
        <f t="shared" si="10"/>
        <v>--</v>
      </c>
      <c r="W29" s="308" t="str">
        <f t="shared" si="11"/>
        <v>--</v>
      </c>
      <c r="X29" s="309" t="str">
        <f t="shared" si="12"/>
        <v>--</v>
      </c>
      <c r="Y29" s="310" t="str">
        <f t="shared" si="13"/>
        <v>--</v>
      </c>
      <c r="Z29" s="149">
        <f t="shared" si="14"/>
      </c>
      <c r="AA29" s="279">
        <f t="shared" si="15"/>
      </c>
      <c r="AB29" s="15"/>
    </row>
    <row r="30" spans="1:28" s="5" customFormat="1" ht="16.5" customHeight="1">
      <c r="A30" s="82"/>
      <c r="B30" s="87"/>
      <c r="C30" s="145"/>
      <c r="D30" s="139"/>
      <c r="E30" s="280"/>
      <c r="F30" s="275"/>
      <c r="G30" s="276"/>
      <c r="H30" s="277">
        <f t="shared" si="0"/>
        <v>0</v>
      </c>
      <c r="I30" s="146"/>
      <c r="J30" s="146"/>
      <c r="K30" s="278">
        <f t="shared" si="1"/>
      </c>
      <c r="L30" s="12">
        <f t="shared" si="2"/>
      </c>
      <c r="M30" s="147"/>
      <c r="N30" s="202">
        <f t="shared" si="3"/>
      </c>
      <c r="O30" s="144">
        <f t="shared" si="16"/>
      </c>
      <c r="P30" s="143">
        <f t="shared" si="4"/>
      </c>
      <c r="Q30" s="320">
        <f t="shared" si="5"/>
        <v>20</v>
      </c>
      <c r="R30" s="303" t="str">
        <f t="shared" si="6"/>
        <v>--</v>
      </c>
      <c r="S30" s="304" t="str">
        <f t="shared" si="7"/>
        <v>--</v>
      </c>
      <c r="T30" s="305" t="str">
        <f t="shared" si="8"/>
        <v>--</v>
      </c>
      <c r="U30" s="306" t="str">
        <f t="shared" si="9"/>
        <v>--</v>
      </c>
      <c r="V30" s="307" t="str">
        <f t="shared" si="10"/>
        <v>--</v>
      </c>
      <c r="W30" s="308" t="str">
        <f t="shared" si="11"/>
        <v>--</v>
      </c>
      <c r="X30" s="309" t="str">
        <f t="shared" si="12"/>
        <v>--</v>
      </c>
      <c r="Y30" s="310" t="str">
        <f t="shared" si="13"/>
        <v>--</v>
      </c>
      <c r="Z30" s="149">
        <f t="shared" si="14"/>
      </c>
      <c r="AA30" s="279">
        <f t="shared" si="15"/>
      </c>
      <c r="AB30" s="15"/>
    </row>
    <row r="31" spans="1:28" s="5" customFormat="1" ht="16.5" customHeight="1">
      <c r="A31" s="82"/>
      <c r="B31" s="87"/>
      <c r="C31" s="145"/>
      <c r="D31" s="139"/>
      <c r="E31" s="280"/>
      <c r="F31" s="275"/>
      <c r="G31" s="276"/>
      <c r="H31" s="277">
        <f t="shared" si="0"/>
        <v>0</v>
      </c>
      <c r="I31" s="146"/>
      <c r="J31" s="146"/>
      <c r="K31" s="278">
        <f t="shared" si="1"/>
      </c>
      <c r="L31" s="12">
        <f t="shared" si="2"/>
      </c>
      <c r="M31" s="147"/>
      <c r="N31" s="202">
        <f t="shared" si="3"/>
      </c>
      <c r="O31" s="144">
        <f t="shared" si="16"/>
      </c>
      <c r="P31" s="143">
        <f t="shared" si="4"/>
      </c>
      <c r="Q31" s="320">
        <f t="shared" si="5"/>
        <v>20</v>
      </c>
      <c r="R31" s="303" t="str">
        <f t="shared" si="6"/>
        <v>--</v>
      </c>
      <c r="S31" s="304" t="str">
        <f t="shared" si="7"/>
        <v>--</v>
      </c>
      <c r="T31" s="305" t="str">
        <f t="shared" si="8"/>
        <v>--</v>
      </c>
      <c r="U31" s="306" t="str">
        <f t="shared" si="9"/>
        <v>--</v>
      </c>
      <c r="V31" s="307" t="str">
        <f t="shared" si="10"/>
        <v>--</v>
      </c>
      <c r="W31" s="308" t="str">
        <f t="shared" si="11"/>
        <v>--</v>
      </c>
      <c r="X31" s="309" t="str">
        <f t="shared" si="12"/>
        <v>--</v>
      </c>
      <c r="Y31" s="310" t="str">
        <f t="shared" si="13"/>
        <v>--</v>
      </c>
      <c r="Z31" s="149">
        <f t="shared" si="14"/>
      </c>
      <c r="AA31" s="279">
        <f t="shared" si="15"/>
      </c>
      <c r="AB31" s="15"/>
    </row>
    <row r="32" spans="1:28" s="5" customFormat="1" ht="16.5" customHeight="1">
      <c r="A32" s="82"/>
      <c r="B32" s="87"/>
      <c r="C32" s="145"/>
      <c r="D32" s="139"/>
      <c r="E32" s="280"/>
      <c r="F32" s="275"/>
      <c r="G32" s="276"/>
      <c r="H32" s="277">
        <f t="shared" si="0"/>
        <v>0</v>
      </c>
      <c r="I32" s="146"/>
      <c r="J32" s="146"/>
      <c r="K32" s="278">
        <f t="shared" si="1"/>
      </c>
      <c r="L32" s="12">
        <f t="shared" si="2"/>
      </c>
      <c r="M32" s="147"/>
      <c r="N32" s="202">
        <f t="shared" si="3"/>
      </c>
      <c r="O32" s="144">
        <f t="shared" si="16"/>
      </c>
      <c r="P32" s="143">
        <f t="shared" si="4"/>
      </c>
      <c r="Q32" s="320">
        <f t="shared" si="5"/>
        <v>20</v>
      </c>
      <c r="R32" s="303" t="str">
        <f t="shared" si="6"/>
        <v>--</v>
      </c>
      <c r="S32" s="304" t="str">
        <f t="shared" si="7"/>
        <v>--</v>
      </c>
      <c r="T32" s="305" t="str">
        <f t="shared" si="8"/>
        <v>--</v>
      </c>
      <c r="U32" s="306" t="str">
        <f t="shared" si="9"/>
        <v>--</v>
      </c>
      <c r="V32" s="307" t="str">
        <f t="shared" si="10"/>
        <v>--</v>
      </c>
      <c r="W32" s="308" t="str">
        <f t="shared" si="11"/>
        <v>--</v>
      </c>
      <c r="X32" s="309" t="str">
        <f t="shared" si="12"/>
        <v>--</v>
      </c>
      <c r="Y32" s="310" t="str">
        <f t="shared" si="13"/>
        <v>--</v>
      </c>
      <c r="Z32" s="149">
        <f t="shared" si="14"/>
      </c>
      <c r="AA32" s="279">
        <f t="shared" si="15"/>
      </c>
      <c r="AB32" s="15"/>
    </row>
    <row r="33" spans="1:28" s="5" customFormat="1" ht="16.5" customHeight="1">
      <c r="A33" s="82"/>
      <c r="B33" s="87"/>
      <c r="C33" s="145"/>
      <c r="D33" s="139"/>
      <c r="E33" s="280"/>
      <c r="F33" s="275"/>
      <c r="G33" s="276"/>
      <c r="H33" s="277">
        <f t="shared" si="0"/>
        <v>0</v>
      </c>
      <c r="I33" s="146"/>
      <c r="J33" s="146"/>
      <c r="K33" s="278">
        <f t="shared" si="1"/>
      </c>
      <c r="L33" s="12">
        <f t="shared" si="2"/>
      </c>
      <c r="M33" s="147"/>
      <c r="N33" s="202">
        <f t="shared" si="3"/>
      </c>
      <c r="O33" s="144">
        <f t="shared" si="16"/>
      </c>
      <c r="P33" s="143">
        <f t="shared" si="4"/>
      </c>
      <c r="Q33" s="320">
        <f t="shared" si="5"/>
        <v>20</v>
      </c>
      <c r="R33" s="303" t="str">
        <f t="shared" si="6"/>
        <v>--</v>
      </c>
      <c r="S33" s="304" t="str">
        <f t="shared" si="7"/>
        <v>--</v>
      </c>
      <c r="T33" s="305" t="str">
        <f t="shared" si="8"/>
        <v>--</v>
      </c>
      <c r="U33" s="306" t="str">
        <f t="shared" si="9"/>
        <v>--</v>
      </c>
      <c r="V33" s="307" t="str">
        <f t="shared" si="10"/>
        <v>--</v>
      </c>
      <c r="W33" s="308" t="str">
        <f t="shared" si="11"/>
        <v>--</v>
      </c>
      <c r="X33" s="309" t="str">
        <f t="shared" si="12"/>
        <v>--</v>
      </c>
      <c r="Y33" s="310" t="str">
        <f t="shared" si="13"/>
        <v>--</v>
      </c>
      <c r="Z33" s="149">
        <f t="shared" si="14"/>
      </c>
      <c r="AA33" s="279">
        <f t="shared" si="15"/>
      </c>
      <c r="AB33" s="15"/>
    </row>
    <row r="34" spans="1:28" s="5" customFormat="1" ht="16.5" customHeight="1">
      <c r="A34" s="82"/>
      <c r="B34" s="87"/>
      <c r="C34" s="145"/>
      <c r="D34" s="139"/>
      <c r="E34" s="280"/>
      <c r="F34" s="275"/>
      <c r="G34" s="276"/>
      <c r="H34" s="277">
        <f t="shared" si="0"/>
        <v>0</v>
      </c>
      <c r="I34" s="146"/>
      <c r="J34" s="146"/>
      <c r="K34" s="278">
        <f t="shared" si="1"/>
      </c>
      <c r="L34" s="12">
        <f t="shared" si="2"/>
      </c>
      <c r="M34" s="147"/>
      <c r="N34" s="202">
        <f t="shared" si="3"/>
      </c>
      <c r="O34" s="144">
        <f t="shared" si="16"/>
      </c>
      <c r="P34" s="143">
        <f t="shared" si="4"/>
      </c>
      <c r="Q34" s="320">
        <f t="shared" si="5"/>
        <v>20</v>
      </c>
      <c r="R34" s="303" t="str">
        <f t="shared" si="6"/>
        <v>--</v>
      </c>
      <c r="S34" s="304" t="str">
        <f t="shared" si="7"/>
        <v>--</v>
      </c>
      <c r="T34" s="305" t="str">
        <f t="shared" si="8"/>
        <v>--</v>
      </c>
      <c r="U34" s="306" t="str">
        <f t="shared" si="9"/>
        <v>--</v>
      </c>
      <c r="V34" s="307" t="str">
        <f t="shared" si="10"/>
        <v>--</v>
      </c>
      <c r="W34" s="308" t="str">
        <f t="shared" si="11"/>
        <v>--</v>
      </c>
      <c r="X34" s="309" t="str">
        <f t="shared" si="12"/>
        <v>--</v>
      </c>
      <c r="Y34" s="310" t="str">
        <f t="shared" si="13"/>
        <v>--</v>
      </c>
      <c r="Z34" s="149">
        <f t="shared" si="14"/>
      </c>
      <c r="AA34" s="279">
        <f t="shared" si="15"/>
      </c>
      <c r="AB34" s="15"/>
    </row>
    <row r="35" spans="1:28" s="5" customFormat="1" ht="16.5" customHeight="1">
      <c r="A35" s="82"/>
      <c r="B35" s="87"/>
      <c r="C35" s="145"/>
      <c r="D35" s="139"/>
      <c r="E35" s="280"/>
      <c r="F35" s="275"/>
      <c r="G35" s="276"/>
      <c r="H35" s="277">
        <f t="shared" si="0"/>
        <v>0</v>
      </c>
      <c r="I35" s="146"/>
      <c r="J35" s="146"/>
      <c r="K35" s="278">
        <f t="shared" si="1"/>
      </c>
      <c r="L35" s="12">
        <f t="shared" si="2"/>
      </c>
      <c r="M35" s="147"/>
      <c r="N35" s="202">
        <f t="shared" si="3"/>
      </c>
      <c r="O35" s="144">
        <f t="shared" si="16"/>
      </c>
      <c r="P35" s="143">
        <f t="shared" si="4"/>
      </c>
      <c r="Q35" s="320">
        <f t="shared" si="5"/>
        <v>20</v>
      </c>
      <c r="R35" s="303" t="str">
        <f t="shared" si="6"/>
        <v>--</v>
      </c>
      <c r="S35" s="304" t="str">
        <f t="shared" si="7"/>
        <v>--</v>
      </c>
      <c r="T35" s="305" t="str">
        <f t="shared" si="8"/>
        <v>--</v>
      </c>
      <c r="U35" s="306" t="str">
        <f t="shared" si="9"/>
        <v>--</v>
      </c>
      <c r="V35" s="307" t="str">
        <f t="shared" si="10"/>
        <v>--</v>
      </c>
      <c r="W35" s="308" t="str">
        <f t="shared" si="11"/>
        <v>--</v>
      </c>
      <c r="X35" s="309" t="str">
        <f t="shared" si="12"/>
        <v>--</v>
      </c>
      <c r="Y35" s="310" t="str">
        <f t="shared" si="13"/>
        <v>--</v>
      </c>
      <c r="Z35" s="149">
        <f t="shared" si="14"/>
      </c>
      <c r="AA35" s="279">
        <f t="shared" si="15"/>
      </c>
      <c r="AB35" s="15"/>
    </row>
    <row r="36" spans="1:28" s="5" customFormat="1" ht="16.5" customHeight="1">
      <c r="A36" s="82"/>
      <c r="B36" s="87"/>
      <c r="C36" s="145"/>
      <c r="D36" s="139"/>
      <c r="E36" s="280"/>
      <c r="F36" s="275"/>
      <c r="G36" s="276"/>
      <c r="H36" s="277">
        <f t="shared" si="0"/>
        <v>0</v>
      </c>
      <c r="I36" s="146"/>
      <c r="J36" s="146"/>
      <c r="K36" s="278">
        <f t="shared" si="1"/>
      </c>
      <c r="L36" s="12">
        <f t="shared" si="2"/>
      </c>
      <c r="M36" s="147"/>
      <c r="N36" s="202">
        <f t="shared" si="3"/>
      </c>
      <c r="O36" s="144">
        <f t="shared" si="16"/>
      </c>
      <c r="P36" s="143">
        <f t="shared" si="4"/>
      </c>
      <c r="Q36" s="320">
        <f t="shared" si="5"/>
        <v>20</v>
      </c>
      <c r="R36" s="303" t="str">
        <f t="shared" si="6"/>
        <v>--</v>
      </c>
      <c r="S36" s="304" t="str">
        <f t="shared" si="7"/>
        <v>--</v>
      </c>
      <c r="T36" s="305" t="str">
        <f t="shared" si="8"/>
        <v>--</v>
      </c>
      <c r="U36" s="306" t="str">
        <f t="shared" si="9"/>
        <v>--</v>
      </c>
      <c r="V36" s="307" t="str">
        <f t="shared" si="10"/>
        <v>--</v>
      </c>
      <c r="W36" s="308" t="str">
        <f t="shared" si="11"/>
        <v>--</v>
      </c>
      <c r="X36" s="309" t="str">
        <f t="shared" si="12"/>
        <v>--</v>
      </c>
      <c r="Y36" s="310" t="str">
        <f t="shared" si="13"/>
        <v>--</v>
      </c>
      <c r="Z36" s="149">
        <f t="shared" si="14"/>
      </c>
      <c r="AA36" s="279">
        <f t="shared" si="15"/>
      </c>
      <c r="AB36" s="15"/>
    </row>
    <row r="37" spans="1:28" s="5" customFormat="1" ht="16.5" customHeight="1">
      <c r="A37" s="82"/>
      <c r="B37" s="87"/>
      <c r="C37" s="145"/>
      <c r="D37" s="139"/>
      <c r="E37" s="280"/>
      <c r="F37" s="275"/>
      <c r="G37" s="276"/>
      <c r="H37" s="277">
        <f t="shared" si="0"/>
        <v>0</v>
      </c>
      <c r="I37" s="146"/>
      <c r="J37" s="146"/>
      <c r="K37" s="278">
        <f t="shared" si="1"/>
      </c>
      <c r="L37" s="12">
        <f t="shared" si="2"/>
      </c>
      <c r="M37" s="147"/>
      <c r="N37" s="202">
        <f t="shared" si="3"/>
      </c>
      <c r="O37" s="144">
        <f t="shared" si="16"/>
      </c>
      <c r="P37" s="143">
        <f t="shared" si="4"/>
      </c>
      <c r="Q37" s="320">
        <f t="shared" si="5"/>
        <v>20</v>
      </c>
      <c r="R37" s="303" t="str">
        <f t="shared" si="6"/>
        <v>--</v>
      </c>
      <c r="S37" s="304" t="str">
        <f t="shared" si="7"/>
        <v>--</v>
      </c>
      <c r="T37" s="305" t="str">
        <f t="shared" si="8"/>
        <v>--</v>
      </c>
      <c r="U37" s="306" t="str">
        <f t="shared" si="9"/>
        <v>--</v>
      </c>
      <c r="V37" s="307" t="str">
        <f t="shared" si="10"/>
        <v>--</v>
      </c>
      <c r="W37" s="308" t="str">
        <f t="shared" si="11"/>
        <v>--</v>
      </c>
      <c r="X37" s="309" t="str">
        <f t="shared" si="12"/>
        <v>--</v>
      </c>
      <c r="Y37" s="310" t="str">
        <f t="shared" si="13"/>
        <v>--</v>
      </c>
      <c r="Z37" s="149">
        <f t="shared" si="14"/>
      </c>
      <c r="AA37" s="279">
        <f t="shared" si="15"/>
      </c>
      <c r="AB37" s="15"/>
    </row>
    <row r="38" spans="1:28" s="5" customFormat="1" ht="16.5" customHeight="1">
      <c r="A38" s="82"/>
      <c r="B38" s="87"/>
      <c r="C38" s="145"/>
      <c r="D38" s="139"/>
      <c r="E38" s="280"/>
      <c r="F38" s="275"/>
      <c r="G38" s="276"/>
      <c r="H38" s="277">
        <f t="shared" si="0"/>
        <v>0</v>
      </c>
      <c r="I38" s="146"/>
      <c r="J38" s="146"/>
      <c r="K38" s="278">
        <f t="shared" si="1"/>
      </c>
      <c r="L38" s="12">
        <f t="shared" si="2"/>
      </c>
      <c r="M38" s="147"/>
      <c r="N38" s="202">
        <f t="shared" si="3"/>
      </c>
      <c r="O38" s="144">
        <f t="shared" si="16"/>
      </c>
      <c r="P38" s="143">
        <f t="shared" si="4"/>
      </c>
      <c r="Q38" s="320">
        <f t="shared" si="5"/>
        <v>20</v>
      </c>
      <c r="R38" s="303" t="str">
        <f t="shared" si="6"/>
        <v>--</v>
      </c>
      <c r="S38" s="304" t="str">
        <f t="shared" si="7"/>
        <v>--</v>
      </c>
      <c r="T38" s="305" t="str">
        <f t="shared" si="8"/>
        <v>--</v>
      </c>
      <c r="U38" s="306" t="str">
        <f t="shared" si="9"/>
        <v>--</v>
      </c>
      <c r="V38" s="307" t="str">
        <f t="shared" si="10"/>
        <v>--</v>
      </c>
      <c r="W38" s="308" t="str">
        <f t="shared" si="11"/>
        <v>--</v>
      </c>
      <c r="X38" s="309" t="str">
        <f t="shared" si="12"/>
        <v>--</v>
      </c>
      <c r="Y38" s="310" t="str">
        <f t="shared" si="13"/>
        <v>--</v>
      </c>
      <c r="Z38" s="149">
        <f t="shared" si="14"/>
      </c>
      <c r="AA38" s="279">
        <f t="shared" si="15"/>
      </c>
      <c r="AB38" s="15"/>
    </row>
    <row r="39" spans="1:28" s="5" customFormat="1" ht="16.5" customHeight="1">
      <c r="A39" s="82"/>
      <c r="B39" s="87"/>
      <c r="C39" s="145"/>
      <c r="D39" s="139"/>
      <c r="E39" s="280"/>
      <c r="F39" s="275"/>
      <c r="G39" s="276"/>
      <c r="H39" s="277">
        <f t="shared" si="0"/>
        <v>0</v>
      </c>
      <c r="I39" s="146"/>
      <c r="J39" s="146"/>
      <c r="K39" s="278">
        <f t="shared" si="1"/>
      </c>
      <c r="L39" s="12">
        <f t="shared" si="2"/>
      </c>
      <c r="M39" s="147"/>
      <c r="N39" s="202">
        <f t="shared" si="3"/>
      </c>
      <c r="O39" s="144">
        <f t="shared" si="16"/>
      </c>
      <c r="P39" s="143">
        <f t="shared" si="4"/>
      </c>
      <c r="Q39" s="320">
        <f t="shared" si="5"/>
        <v>20</v>
      </c>
      <c r="R39" s="303" t="str">
        <f t="shared" si="6"/>
        <v>--</v>
      </c>
      <c r="S39" s="304" t="str">
        <f t="shared" si="7"/>
        <v>--</v>
      </c>
      <c r="T39" s="305" t="str">
        <f t="shared" si="8"/>
        <v>--</v>
      </c>
      <c r="U39" s="306" t="str">
        <f t="shared" si="9"/>
        <v>--</v>
      </c>
      <c r="V39" s="307" t="str">
        <f t="shared" si="10"/>
        <v>--</v>
      </c>
      <c r="W39" s="308" t="str">
        <f t="shared" si="11"/>
        <v>--</v>
      </c>
      <c r="X39" s="309" t="str">
        <f t="shared" si="12"/>
        <v>--</v>
      </c>
      <c r="Y39" s="310" t="str">
        <f t="shared" si="13"/>
        <v>--</v>
      </c>
      <c r="Z39" s="149">
        <f t="shared" si="14"/>
      </c>
      <c r="AA39" s="279">
        <f t="shared" si="15"/>
      </c>
      <c r="AB39" s="15"/>
    </row>
    <row r="40" spans="1:28" s="5" customFormat="1" ht="16.5" customHeight="1" thickBot="1">
      <c r="A40" s="82"/>
      <c r="B40" s="87"/>
      <c r="C40" s="148"/>
      <c r="D40" s="281"/>
      <c r="E40" s="282"/>
      <c r="F40" s="281"/>
      <c r="G40" s="283"/>
      <c r="H40" s="128"/>
      <c r="I40" s="148"/>
      <c r="J40" s="284"/>
      <c r="K40" s="285"/>
      <c r="L40" s="286"/>
      <c r="M40" s="153"/>
      <c r="N40" s="179"/>
      <c r="O40" s="151"/>
      <c r="P40" s="153"/>
      <c r="Q40" s="321"/>
      <c r="R40" s="311"/>
      <c r="S40" s="312"/>
      <c r="T40" s="313"/>
      <c r="U40" s="314"/>
      <c r="V40" s="315"/>
      <c r="W40" s="316"/>
      <c r="X40" s="317"/>
      <c r="Y40" s="318"/>
      <c r="Z40" s="319"/>
      <c r="AA40" s="287"/>
      <c r="AB40" s="15"/>
    </row>
    <row r="41" spans="1:28" s="5" customFormat="1" ht="16.5" customHeight="1" thickBot="1" thickTop="1">
      <c r="A41" s="82"/>
      <c r="B41" s="87"/>
      <c r="C41" s="118" t="s">
        <v>21</v>
      </c>
      <c r="D41" s="119" t="s">
        <v>76</v>
      </c>
      <c r="E41" s="13"/>
      <c r="F41" s="13"/>
      <c r="G41" s="13"/>
      <c r="H41" s="13"/>
      <c r="I41" s="13"/>
      <c r="J41" s="91"/>
      <c r="K41" s="13"/>
      <c r="L41" s="13"/>
      <c r="M41" s="13"/>
      <c r="N41" s="13"/>
      <c r="O41" s="13"/>
      <c r="P41" s="13"/>
      <c r="Q41" s="13"/>
      <c r="R41" s="288">
        <f aca="true" t="shared" si="17" ref="R41:Y41">SUM(R18:R40)</f>
        <v>985.9584</v>
      </c>
      <c r="S41" s="289">
        <f t="shared" si="17"/>
        <v>0</v>
      </c>
      <c r="T41" s="290">
        <f t="shared" si="17"/>
        <v>0</v>
      </c>
      <c r="U41" s="291">
        <f t="shared" si="17"/>
        <v>0</v>
      </c>
      <c r="V41" s="292">
        <f t="shared" si="17"/>
        <v>0</v>
      </c>
      <c r="W41" s="293">
        <f t="shared" si="17"/>
        <v>0</v>
      </c>
      <c r="X41" s="294">
        <f t="shared" si="17"/>
        <v>0</v>
      </c>
      <c r="Y41" s="295">
        <f t="shared" si="17"/>
        <v>0</v>
      </c>
      <c r="Z41" s="82"/>
      <c r="AA41" s="296">
        <f>ROUND(SUM(AA18:AA40),2)</f>
        <v>985.96</v>
      </c>
      <c r="AB41" s="15"/>
    </row>
    <row r="42" spans="1:28" s="124" customFormat="1" ht="9.75" thickTop="1">
      <c r="A42" s="297"/>
      <c r="B42" s="298"/>
      <c r="C42" s="120"/>
      <c r="D42" s="121"/>
      <c r="E42" s="299"/>
      <c r="F42" s="299"/>
      <c r="G42" s="299"/>
      <c r="H42" s="299"/>
      <c r="I42" s="299"/>
      <c r="J42" s="300"/>
      <c r="K42" s="299"/>
      <c r="L42" s="299"/>
      <c r="M42" s="299"/>
      <c r="N42" s="299"/>
      <c r="O42" s="299"/>
      <c r="P42" s="299"/>
      <c r="Q42" s="299"/>
      <c r="R42" s="301"/>
      <c r="S42" s="301"/>
      <c r="T42" s="301"/>
      <c r="U42" s="301"/>
      <c r="V42" s="301"/>
      <c r="W42" s="301"/>
      <c r="X42" s="301"/>
      <c r="Y42" s="301"/>
      <c r="Z42" s="297"/>
      <c r="AA42" s="302"/>
      <c r="AB42" s="125"/>
    </row>
    <row r="43" spans="1:28" s="5" customFormat="1" ht="16.5" customHeight="1" thickBot="1">
      <c r="A43" s="82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6"/>
    </row>
    <row r="44" spans="1:29" ht="16.5" customHeight="1" thickTop="1">
      <c r="A44" s="2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</row>
    <row r="45" spans="1:29" ht="16.5" customHeight="1">
      <c r="A45" s="2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</row>
    <row r="46" spans="1:29" ht="16.5" customHeight="1">
      <c r="A46" s="2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</row>
    <row r="47" spans="1:29" ht="16.5" customHeight="1">
      <c r="A47" s="2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</row>
    <row r="48" spans="4:29" ht="16.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</row>
    <row r="49" spans="4:29" ht="16.5" customHeight="1"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</row>
    <row r="50" spans="4:29" ht="16.5" customHeight="1"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</row>
    <row r="51" spans="4:29" ht="16.5" customHeight="1"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</row>
    <row r="52" spans="4:29" ht="16.5" customHeight="1"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</row>
    <row r="53" spans="4:29" ht="16.5" customHeight="1"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</row>
    <row r="54" spans="4:29" ht="16.5" customHeight="1"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</row>
    <row r="55" spans="4:29" ht="16.5" customHeight="1"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</row>
    <row r="56" spans="4:29" ht="16.5" customHeight="1"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</row>
    <row r="57" spans="4:29" ht="16.5" customHeight="1"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</row>
    <row r="58" spans="4:29" ht="16.5" customHeight="1"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</row>
    <row r="59" spans="4:29" ht="16.5" customHeight="1"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</row>
    <row r="60" spans="4:29" ht="16.5" customHeight="1"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</row>
    <row r="61" spans="4:29" ht="16.5" customHeight="1"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</row>
    <row r="62" spans="4:29" ht="16.5" customHeight="1"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</row>
    <row r="63" spans="4:29" ht="16.5" customHeight="1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</row>
    <row r="64" spans="4:29" ht="16.5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</row>
    <row r="65" spans="4:29" ht="16.5" customHeight="1"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</row>
    <row r="66" spans="4:29" ht="16.5" customHeight="1"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</row>
    <row r="67" spans="4:29" ht="16.5" customHeight="1"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</row>
    <row r="68" spans="4:29" ht="16.5" customHeight="1"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</row>
    <row r="69" spans="4:29" ht="16.5" customHeight="1"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</row>
    <row r="70" spans="4:29" ht="16.5" customHeight="1"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</row>
    <row r="71" spans="4:29" ht="16.5" customHeight="1"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</row>
    <row r="72" spans="4:29" ht="16.5" customHeight="1"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</row>
    <row r="73" spans="4:29" ht="16.5" customHeight="1"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</row>
    <row r="74" spans="4:29" ht="16.5" customHeight="1"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</row>
    <row r="75" spans="4:29" ht="16.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</row>
    <row r="76" spans="4:29" ht="16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</row>
    <row r="77" spans="4:29" ht="16.5" customHeight="1"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</row>
    <row r="78" spans="4:29" ht="16.5" customHeight="1"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</row>
    <row r="79" spans="4:29" ht="16.5" customHeight="1"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</row>
    <row r="80" spans="4:29" ht="16.5" customHeight="1"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</row>
    <row r="81" spans="4:29" ht="16.5" customHeight="1"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</row>
    <row r="82" spans="4:29" ht="16.5" customHeight="1"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</row>
    <row r="83" spans="4:29" ht="16.5" customHeight="1"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</row>
    <row r="84" spans="4:29" ht="16.5" customHeight="1"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</row>
    <row r="85" spans="4:29" ht="16.5" customHeight="1"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</row>
    <row r="86" spans="4:29" ht="16.5" customHeight="1"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</row>
    <row r="87" spans="4:29" ht="16.5" customHeight="1"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</row>
    <row r="88" spans="4:29" ht="16.5" customHeight="1"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</row>
    <row r="89" spans="4:29" ht="16.5" customHeight="1"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</row>
    <row r="90" spans="4:29" ht="16.5" customHeight="1"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</row>
    <row r="91" spans="4:29" ht="16.5" customHeight="1"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</row>
    <row r="92" spans="4:29" ht="16.5" customHeight="1"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</row>
    <row r="93" spans="4:29" ht="16.5" customHeight="1"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</row>
    <row r="94" spans="4:29" ht="16.5" customHeight="1"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</row>
    <row r="95" spans="4:29" ht="16.5" customHeight="1"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</row>
    <row r="96" spans="4:29" ht="16.5" customHeight="1"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</row>
    <row r="97" spans="4:29" ht="16.5" customHeight="1"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</row>
    <row r="98" spans="4:29" ht="16.5" customHeight="1"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</row>
    <row r="99" spans="4:29" ht="16.5" customHeight="1"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</row>
    <row r="100" spans="4:29" ht="16.5" customHeight="1"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</row>
    <row r="101" spans="4:29" ht="16.5" customHeight="1"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</row>
    <row r="102" spans="4:29" ht="16.5" customHeight="1"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</row>
    <row r="103" spans="4:29" ht="16.5" customHeight="1"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</row>
    <row r="104" spans="4:29" ht="16.5" customHeight="1"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</row>
    <row r="105" spans="4:29" ht="16.5" customHeight="1"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</row>
    <row r="106" spans="4:29" ht="16.5" customHeight="1"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</row>
    <row r="107" spans="4:29" ht="16.5" customHeight="1"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</row>
    <row r="108" spans="4:29" ht="16.5" customHeight="1"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</row>
    <row r="109" spans="4:29" ht="16.5" customHeight="1"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</row>
    <row r="110" spans="4:29" ht="16.5" customHeight="1"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</row>
    <row r="111" spans="4:29" ht="16.5" customHeight="1"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</row>
    <row r="112" spans="4:29" ht="16.5" customHeight="1"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</row>
    <row r="113" spans="4:29" ht="16.5" customHeight="1"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</row>
    <row r="114" spans="4:29" ht="16.5" customHeight="1"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</row>
    <row r="115" spans="4:29" ht="16.5" customHeight="1"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</row>
    <row r="116" spans="4:29" ht="16.5" customHeight="1"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</row>
    <row r="117" spans="4:29" ht="16.5" customHeight="1"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</row>
    <row r="118" spans="4:29" ht="16.5" customHeight="1"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</row>
    <row r="119" spans="4:29" ht="16.5" customHeight="1"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</row>
    <row r="120" spans="4:29" ht="16.5" customHeight="1"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</row>
    <row r="121" spans="4:29" ht="16.5" customHeight="1"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</row>
    <row r="122" spans="4:29" ht="16.5" customHeight="1"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</row>
    <row r="123" spans="4:29" ht="16.5" customHeight="1"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</row>
    <row r="124" spans="4:29" ht="16.5" customHeight="1"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</row>
    <row r="125" spans="4:29" ht="16.5" customHeight="1"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</row>
    <row r="126" spans="4:29" ht="16.5" customHeight="1"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</row>
    <row r="127" spans="4:29" ht="16.5" customHeight="1"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</row>
    <row r="128" spans="4:29" ht="16.5" customHeight="1"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</row>
    <row r="129" spans="4:29" ht="16.5" customHeight="1"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</row>
    <row r="130" spans="4:29" ht="16.5" customHeight="1"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</row>
    <row r="131" spans="4:29" ht="16.5" customHeight="1"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</row>
    <row r="132" spans="4:29" ht="16.5" customHeight="1"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</row>
    <row r="133" spans="4:29" ht="16.5" customHeight="1"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</row>
    <row r="134" spans="4:29" ht="16.5" customHeight="1"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</row>
    <row r="135" spans="4:29" ht="16.5" customHeight="1"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</row>
    <row r="136" spans="4:29" ht="16.5" customHeight="1"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</row>
    <row r="137" spans="4:29" ht="16.5" customHeight="1"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</row>
    <row r="138" spans="4:29" ht="16.5" customHeight="1"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</row>
    <row r="139" spans="4:29" ht="16.5" customHeight="1"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</row>
    <row r="140" spans="4:29" ht="16.5" customHeight="1"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</row>
    <row r="141" spans="4:29" ht="16.5" customHeight="1"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</row>
    <row r="142" spans="4:29" ht="16.5" customHeight="1"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</row>
    <row r="143" spans="4:29" ht="16.5" customHeight="1"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</row>
    <row r="144" spans="4:29" ht="16.5" customHeight="1"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</row>
    <row r="145" spans="4:29" ht="16.5" customHeight="1"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</row>
    <row r="146" spans="4:29" ht="16.5" customHeight="1"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</row>
    <row r="147" spans="4:29" ht="16.5" customHeight="1"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</row>
    <row r="148" spans="4:29" ht="16.5" customHeight="1"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</row>
    <row r="149" spans="4:29" ht="16.5" customHeight="1"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</row>
    <row r="150" spans="4:29" ht="16.5" customHeight="1"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</row>
    <row r="151" spans="4:29" ht="16.5" customHeight="1"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</row>
    <row r="152" ht="16.5" customHeight="1">
      <c r="AC152" s="167"/>
    </row>
    <row r="153" ht="16.5" customHeight="1">
      <c r="AC153" s="167"/>
    </row>
    <row r="154" ht="16.5" customHeight="1">
      <c r="AC154" s="167"/>
    </row>
    <row r="155" ht="16.5" customHeight="1">
      <c r="AC155" s="167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verdini</cp:lastModifiedBy>
  <cp:lastPrinted>2009-07-01T14:41:11Z</cp:lastPrinted>
  <dcterms:created xsi:type="dcterms:W3CDTF">1998-04-21T14:04:37Z</dcterms:created>
  <dcterms:modified xsi:type="dcterms:W3CDTF">2009-07-28T13:12:32Z</dcterms:modified>
  <cp:category/>
  <cp:version/>
  <cp:contentType/>
  <cp:contentStatus/>
</cp:coreProperties>
</file>