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45" activeTab="0"/>
  </bookViews>
  <sheets>
    <sheet name="TOT-0107" sheetId="1" r:id="rId1"/>
    <sheet name="LI-IV-01 (1)" sheetId="2" r:id="rId2"/>
    <sheet name="TRAFO-TIBA" sheetId="3" r:id="rId3"/>
    <sheet name="SA-TIBA-01 (1)" sheetId="4" r:id="rId4"/>
  </sheets>
  <externalReferences>
    <externalReference r:id="rId7"/>
  </externalReferences>
  <definedNames>
    <definedName name="_xlnm.Print_Area" localSheetId="1">'LI-IV-01 (1)'!$A$1:$AD$45</definedName>
    <definedName name="_xlnm.Print_Area" localSheetId="3">'SA-TIBA-01 (1)'!$A$1:$U$45</definedName>
    <definedName name="_xlnm.Print_Area" localSheetId="0">'TOT-0107'!$A$1:$K$29</definedName>
    <definedName name="_xlnm.Print_Area" localSheetId="2">'TRAFO-TIBA'!$A$1:$AB$43</definedName>
    <definedName name="DD">[0]!DD</definedName>
    <definedName name="DDD">[0]!DDD</definedName>
    <definedName name="DISTROCUYO">[0]!DISTROCUYO</definedName>
    <definedName name="INICIO" localSheetId="1">'LI-IV-01 (1)'!INICIO</definedName>
    <definedName name="INICIO" localSheetId="3">'SA-TIBA-01 (1)'!INICIO</definedName>
    <definedName name="INICIO" localSheetId="0">'TOT-0107'!INICIO</definedName>
    <definedName name="INICIO" localSheetId="2">'TRAFO-TIBA'!INICIO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<sst xmlns="http://schemas.openxmlformats.org/spreadsheetml/2006/main" count="148" uniqueCount="83">
  <si>
    <t>LÍNEAS</t>
  </si>
  <si>
    <t xml:space="preserve">ENTE NACIONAL REGULADOR </t>
  </si>
  <si>
    <t>DE LA ELECTRICIDAD</t>
  </si>
  <si>
    <t>1.-</t>
  </si>
  <si>
    <t>2.-</t>
  </si>
  <si>
    <t>CONEXIÓN</t>
  </si>
  <si>
    <t>Transformación</t>
  </si>
  <si>
    <t>Salidas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</si>
  <si>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</si>
  <si>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</si>
  <si>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</si>
  <si>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</si>
  <si>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</si>
  <si>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</si>
  <si>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</si>
  <si>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</si>
  <si>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</si>
  <si>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</si>
  <si>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</si>
  <si>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</si>
  <si>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</si>
  <si>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</si>
  <si>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</si>
  <si>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</si>
  <si>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</si>
  <si>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</si>
  <si>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</si>
  <si>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</si>
  <si>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</si>
  <si>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</si>
  <si>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PENALIZAC. FORZADA
Por Salida       hs. Restantes</t>
  </si>
  <si>
    <t>Hs.
Indisp.</t>
  </si>
  <si>
    <t>K</t>
  </si>
  <si>
    <t>Rest.
%</t>
  </si>
  <si>
    <t>R.D.</t>
  </si>
  <si>
    <t>PENALIZACIÓN FORZADA
Por Salida    1ras 5 hs.   hs. Restantes</t>
  </si>
  <si>
    <t>TRANSENER S.A.</t>
  </si>
  <si>
    <t>SISTEMA DE TRANSPORTE DE ENERGÍA ELÉCTRICA EN ALTA TENSIÓN</t>
  </si>
  <si>
    <t>Transportista Independiente TIBA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</si>
  <si>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</si>
  <si>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</si>
  <si>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</si>
  <si>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</si>
  <si>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</si>
  <si>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</si>
  <si>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</si>
  <si>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</si>
  <si>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</si>
  <si>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2.1.3.- Transportista Independiente T.I.B.A.</t>
  </si>
  <si>
    <t>Coef</t>
  </si>
  <si>
    <t xml:space="preserve">Salida en 500 kV  en $/h </t>
  </si>
  <si>
    <t>Salida en 220 kV en $/h</t>
  </si>
  <si>
    <t>Salida en 132 kV  en $/h</t>
  </si>
  <si>
    <t xml:space="preserve"> 2.2.2.- Transportista Independiente T.I.B.A.</t>
  </si>
  <si>
    <t xml:space="preserve">$/100 km-h : LINEAS 500 kV </t>
  </si>
  <si>
    <t xml:space="preserve">$/100 km-h : LINEAS 220 kV </t>
  </si>
  <si>
    <t>500/132</t>
  </si>
  <si>
    <t>REDUCCIÓN FORZADA
Por Salida       1ras 5 hs.     hs. Restantes</t>
  </si>
  <si>
    <t>IV LINEA</t>
  </si>
  <si>
    <t>1.4.- IV LINEA</t>
  </si>
  <si>
    <t>Desde el 01 al 31 de enero de 2007</t>
  </si>
  <si>
    <t>F</t>
  </si>
  <si>
    <t>SI</t>
  </si>
  <si>
    <t>P</t>
  </si>
  <si>
    <t>BAHIA BLANCA - CHOELE CHOEL 2</t>
  </si>
  <si>
    <t>A</t>
  </si>
  <si>
    <t>ABASTO - OLAVARRIA 2</t>
  </si>
  <si>
    <t>BAHIA BLANCA</t>
  </si>
  <si>
    <t>SALIDA a Norte II</t>
  </si>
  <si>
    <t>SALIDA a Coop. P. Alta</t>
  </si>
  <si>
    <t>CAMPANA</t>
  </si>
  <si>
    <t>SALIDA Salida a Siderca 0</t>
  </si>
  <si>
    <t xml:space="preserve"> SALIDA Salida a Minetti</t>
  </si>
  <si>
    <t>CAMPANA 500</t>
  </si>
  <si>
    <t>AUTOTRAFO T1CA</t>
  </si>
  <si>
    <t xml:space="preserve"> </t>
  </si>
  <si>
    <t>Valores remuneratorios según Decretos PEN  1462/05 y 1460/05</t>
  </si>
  <si>
    <t xml:space="preserve">P - PROGRAMADA                    </t>
  </si>
  <si>
    <t xml:space="preserve">P - PROGRAMADA                  </t>
  </si>
  <si>
    <t xml:space="preserve">F - FORZADA                       </t>
  </si>
  <si>
    <t xml:space="preserve">P - PROGRAMADA                   </t>
  </si>
  <si>
    <t>TOTAL DE PENALIZACIONES  - Transportistas Independientes</t>
  </si>
  <si>
    <t>ANEXO II.2. al Memorandun  D.T.E.E. N°   1046       /2009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</si>
</sst>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</numFmts>
  <fonts count="8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62"/>
      <name val="MS Sans Serif"/>
      <family val="2"/>
    </font>
    <font>
      <b/>
      <sz val="16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3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Fill="1" applyBorder="1" applyAlignment="1">
      <alignment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50" fillId="0" borderId="0" xfId="0" applyFont="1" applyAlignment="1">
      <alignment horizontal="right" vertical="top"/>
    </xf>
    <xf numFmtId="0" fontId="50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6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6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8" xfId="0" applyFont="1" applyBorder="1" applyAlignment="1" applyProtection="1">
      <alignment horizontal="center" vertical="center"/>
      <protection/>
    </xf>
    <xf numFmtId="0" fontId="57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59" fillId="5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31" fillId="0" borderId="0" xfId="0" applyNumberFormat="1" applyFont="1" applyBorder="1" applyAlignment="1" applyProtection="1">
      <alignment horizontal="center"/>
      <protection/>
    </xf>
    <xf numFmtId="2" fontId="61" fillId="0" borderId="0" xfId="0" applyNumberFormat="1" applyFont="1" applyBorder="1" applyAlignment="1" applyProtection="1">
      <alignment horizontal="center"/>
      <protection/>
    </xf>
    <xf numFmtId="7" fontId="34" fillId="0" borderId="0" xfId="0" applyNumberFormat="1" applyFont="1" applyFill="1" applyBorder="1" applyAlignment="1">
      <alignment horizontal="right"/>
    </xf>
    <xf numFmtId="0" fontId="7" fillId="0" borderId="5" xfId="0" applyFont="1" applyBorder="1" applyAlignment="1" applyProtection="1">
      <alignment horizontal="left"/>
      <protection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3" fillId="7" borderId="14" xfId="0" applyFont="1" applyFill="1" applyBorder="1" applyAlignment="1">
      <alignment horizontal="center" vertical="center" wrapText="1"/>
    </xf>
    <xf numFmtId="0" fontId="64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65" fillId="7" borderId="2" xfId="0" applyNumberFormat="1" applyFont="1" applyFill="1" applyBorder="1" applyAlignment="1" applyProtection="1">
      <alignment horizontal="center"/>
      <protection/>
    </xf>
    <xf numFmtId="4" fontId="66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67" fillId="7" borderId="2" xfId="0" applyNumberFormat="1" applyFont="1" applyFill="1" applyBorder="1" applyAlignment="1" applyProtection="1">
      <alignment horizontal="center"/>
      <protection locked="0"/>
    </xf>
    <xf numFmtId="4" fontId="68" fillId="8" borderId="2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67" fillId="7" borderId="3" xfId="0" applyNumberFormat="1" applyFont="1" applyFill="1" applyBorder="1" applyAlignment="1" applyProtection="1">
      <alignment horizontal="center"/>
      <protection locked="0"/>
    </xf>
    <xf numFmtId="4" fontId="68" fillId="8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7" fillId="7" borderId="14" xfId="0" applyNumberFormat="1" applyFont="1" applyFill="1" applyBorder="1" applyAlignment="1" applyProtection="1">
      <alignment horizontal="center"/>
      <protection/>
    </xf>
    <xf numFmtId="2" fontId="68" fillId="8" borderId="14" xfId="0" applyNumberFormat="1" applyFont="1" applyFill="1" applyBorder="1" applyAlignment="1" applyProtection="1">
      <alignment horizontal="center"/>
      <protection/>
    </xf>
    <xf numFmtId="2" fontId="55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62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165" fontId="31" fillId="0" borderId="0" xfId="0" applyNumberFormat="1" applyFont="1" applyBorder="1" applyAlignment="1" applyProtection="1">
      <alignment horizontal="center"/>
      <protection/>
    </xf>
    <xf numFmtId="173" fontId="31" fillId="0" borderId="0" xfId="0" applyNumberFormat="1" applyFont="1" applyBorder="1" applyAlignment="1" applyProtection="1" quotePrefix="1">
      <alignment horizontal="center"/>
      <protection/>
    </xf>
    <xf numFmtId="7" fontId="34" fillId="0" borderId="0" xfId="0" applyNumberFormat="1" applyFont="1" applyFill="1" applyBorder="1" applyAlignment="1" applyProtection="1">
      <alignment horizontal="right"/>
      <protection/>
    </xf>
    <xf numFmtId="4" fontId="31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69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0" fillId="7" borderId="14" xfId="0" applyFont="1" applyFill="1" applyBorder="1" applyAlignment="1">
      <alignment horizontal="center" vertical="center" wrapText="1"/>
    </xf>
    <xf numFmtId="0" fontId="71" fillId="5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3" fillId="9" borderId="31" xfId="0" applyFont="1" applyFill="1" applyBorder="1" applyAlignment="1">
      <alignment horizontal="center"/>
    </xf>
    <xf numFmtId="0" fontId="72" fillId="7" borderId="31" xfId="0" applyFont="1" applyFill="1" applyBorder="1" applyAlignment="1">
      <alignment horizontal="center"/>
    </xf>
    <xf numFmtId="0" fontId="73" fillId="5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4" fillId="10" borderId="35" xfId="0" applyFont="1" applyFill="1" applyBorder="1" applyAlignment="1">
      <alignment horizontal="center"/>
    </xf>
    <xf numFmtId="0" fontId="74" fillId="10" borderId="36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75" fillId="7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72" fillId="7" borderId="18" xfId="0" applyFont="1" applyFill="1" applyBorder="1" applyAlignment="1">
      <alignment horizontal="center"/>
    </xf>
    <xf numFmtId="0" fontId="73" fillId="5" borderId="18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4" fillId="10" borderId="38" xfId="0" applyFont="1" applyFill="1" applyBorder="1" applyAlignment="1">
      <alignment horizontal="center"/>
    </xf>
    <xf numFmtId="0" fontId="74" fillId="10" borderId="39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75" fillId="7" borderId="1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28" fillId="0" borderId="41" xfId="0" applyNumberFormat="1" applyFont="1" applyFill="1" applyBorder="1" applyAlignment="1">
      <alignment horizontal="center"/>
    </xf>
    <xf numFmtId="4" fontId="72" fillId="7" borderId="14" xfId="0" applyNumberFormat="1" applyFont="1" applyFill="1" applyBorder="1" applyAlignment="1">
      <alignment horizontal="center"/>
    </xf>
    <xf numFmtId="4" fontId="73" fillId="5" borderId="14" xfId="0" applyNumberFormat="1" applyFont="1" applyFill="1" applyBorder="1" applyAlignment="1">
      <alignment horizontal="center"/>
    </xf>
    <xf numFmtId="4" fontId="37" fillId="2" borderId="42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4" fillId="10" borderId="42" xfId="0" applyNumberFormat="1" applyFont="1" applyFill="1" applyBorder="1" applyAlignment="1">
      <alignment horizontal="center"/>
    </xf>
    <xf numFmtId="4" fontId="74" fillId="10" borderId="43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75" fillId="7" borderId="14" xfId="0" applyNumberFormat="1" applyFont="1" applyFill="1" applyBorder="1" applyAlignment="1">
      <alignment horizontal="center"/>
    </xf>
    <xf numFmtId="7" fontId="76" fillId="0" borderId="14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7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2" fontId="31" fillId="0" borderId="0" xfId="0" applyNumberFormat="1" applyFont="1" applyFill="1" applyBorder="1" applyAlignment="1">
      <alignment/>
    </xf>
    <xf numFmtId="4" fontId="77" fillId="0" borderId="0" xfId="0" applyNumberFormat="1" applyFont="1" applyFill="1" applyBorder="1" applyAlignment="1">
      <alignment horizontal="center"/>
    </xf>
    <xf numFmtId="7" fontId="78" fillId="0" borderId="0" xfId="0" applyNumberFormat="1" applyFont="1" applyFill="1" applyBorder="1" applyAlignment="1">
      <alignment horizontal="right"/>
    </xf>
    <xf numFmtId="2" fontId="72" fillId="7" borderId="2" xfId="0" applyNumberFormat="1" applyFont="1" applyFill="1" applyBorder="1" applyAlignment="1" applyProtection="1">
      <alignment horizontal="center"/>
      <protection locked="0"/>
    </xf>
    <xf numFmtId="2" fontId="73" fillId="5" borderId="2" xfId="0" applyNumberFormat="1" applyFont="1" applyFill="1" applyBorder="1" applyAlignment="1" applyProtection="1">
      <alignment horizontal="center"/>
      <protection locked="0"/>
    </xf>
    <xf numFmtId="168" fontId="37" fillId="2" borderId="38" xfId="0" applyNumberFormat="1" applyFont="1" applyFill="1" applyBorder="1" applyAlignment="1" applyProtection="1" quotePrefix="1">
      <alignment horizontal="center"/>
      <protection locked="0"/>
    </xf>
    <xf numFmtId="168" fontId="37" fillId="2" borderId="39" xfId="0" applyNumberFormat="1" applyFont="1" applyFill="1" applyBorder="1" applyAlignment="1" applyProtection="1" quotePrefix="1">
      <alignment horizontal="center"/>
      <protection locked="0"/>
    </xf>
    <xf numFmtId="168" fontId="74" fillId="10" borderId="38" xfId="0" applyNumberFormat="1" applyFont="1" applyFill="1" applyBorder="1" applyAlignment="1" applyProtection="1" quotePrefix="1">
      <alignment horizontal="center"/>
      <protection locked="0"/>
    </xf>
    <xf numFmtId="168" fontId="74" fillId="10" borderId="39" xfId="0" applyNumberFormat="1" applyFont="1" applyFill="1" applyBorder="1" applyAlignment="1" applyProtection="1" quotePrefix="1">
      <alignment horizontal="center"/>
      <protection locked="0"/>
    </xf>
    <xf numFmtId="168" fontId="45" fillId="11" borderId="2" xfId="0" applyNumberFormat="1" applyFont="1" applyFill="1" applyBorder="1" applyAlignment="1" applyProtection="1" quotePrefix="1">
      <alignment horizontal="center"/>
      <protection locked="0"/>
    </xf>
    <xf numFmtId="168" fontId="75" fillId="7" borderId="18" xfId="0" applyNumberFormat="1" applyFont="1" applyFill="1" applyBorder="1" applyAlignment="1" applyProtection="1" quotePrefix="1">
      <alignment horizontal="center"/>
      <protection locked="0"/>
    </xf>
    <xf numFmtId="2" fontId="72" fillId="7" borderId="3" xfId="0" applyNumberFormat="1" applyFont="1" applyFill="1" applyBorder="1" applyAlignment="1" applyProtection="1">
      <alignment horizontal="center"/>
      <protection locked="0"/>
    </xf>
    <xf numFmtId="2" fontId="73" fillId="5" borderId="3" xfId="0" applyNumberFormat="1" applyFont="1" applyFill="1" applyBorder="1" applyAlignment="1" applyProtection="1">
      <alignment horizontal="center"/>
      <protection locked="0"/>
    </xf>
    <xf numFmtId="168" fontId="37" fillId="2" borderId="44" xfId="0" applyNumberFormat="1" applyFont="1" applyFill="1" applyBorder="1" applyAlignment="1" applyProtection="1" quotePrefix="1">
      <alignment horizontal="center"/>
      <protection locked="0"/>
    </xf>
    <xf numFmtId="168" fontId="37" fillId="2" borderId="45" xfId="0" applyNumberFormat="1" applyFont="1" applyFill="1" applyBorder="1" applyAlignment="1" applyProtection="1" quotePrefix="1">
      <alignment horizontal="center"/>
      <protection locked="0"/>
    </xf>
    <xf numFmtId="168" fontId="74" fillId="10" borderId="26" xfId="0" applyNumberFormat="1" applyFont="1" applyFill="1" applyBorder="1" applyAlignment="1" applyProtection="1" quotePrefix="1">
      <alignment horizontal="center"/>
      <protection locked="0"/>
    </xf>
    <xf numFmtId="168" fontId="74" fillId="10" borderId="28" xfId="0" applyNumberFormat="1" applyFont="1" applyFill="1" applyBorder="1" applyAlignment="1" applyProtection="1" quotePrefix="1">
      <alignment horizontal="center"/>
      <protection locked="0"/>
    </xf>
    <xf numFmtId="168" fontId="45" fillId="11" borderId="3" xfId="0" applyNumberFormat="1" applyFont="1" applyFill="1" applyBorder="1" applyAlignment="1" applyProtection="1" quotePrefix="1">
      <alignment horizontal="center"/>
      <protection locked="0"/>
    </xf>
    <xf numFmtId="168" fontId="75" fillId="7" borderId="3" xfId="0" applyNumberFormat="1" applyFont="1" applyFill="1" applyBorder="1" applyAlignment="1" applyProtection="1" quotePrefix="1">
      <alignment horizontal="center"/>
      <protection locked="0"/>
    </xf>
    <xf numFmtId="168" fontId="60" fillId="0" borderId="19" xfId="0" applyNumberFormat="1" applyFont="1" applyFill="1" applyBorder="1" applyAlignment="1" applyProtection="1">
      <alignment horizontal="center"/>
      <protection locked="0"/>
    </xf>
    <xf numFmtId="164" fontId="43" fillId="9" borderId="2" xfId="0" applyNumberFormat="1" applyFont="1" applyFill="1" applyBorder="1" applyAlignment="1" applyProtection="1">
      <alignment horizontal="center"/>
      <protection locked="0"/>
    </xf>
    <xf numFmtId="164" fontId="43" fillId="9" borderId="3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6" xfId="0" applyFont="1" applyBorder="1" applyAlignment="1">
      <alignment horizontal="center"/>
    </xf>
    <xf numFmtId="0" fontId="12" fillId="0" borderId="46" xfId="0" applyFont="1" applyBorder="1" applyAlignment="1" applyProtection="1">
      <alignment horizontal="center"/>
      <protection/>
    </xf>
    <xf numFmtId="164" fontId="9" fillId="0" borderId="46" xfId="0" applyNumberFormat="1" applyFont="1" applyBorder="1" applyAlignment="1" applyProtection="1">
      <alignment horizontal="center"/>
      <protection/>
    </xf>
    <xf numFmtId="168" fontId="7" fillId="0" borderId="46" xfId="0" applyNumberFormat="1" applyFont="1" applyBorder="1" applyAlignment="1" applyProtection="1">
      <alignment horizontal="center"/>
      <protection/>
    </xf>
    <xf numFmtId="164" fontId="7" fillId="0" borderId="46" xfId="0" applyNumberFormat="1" applyFont="1" applyBorder="1" applyAlignment="1" applyProtection="1">
      <alignment horizontal="center"/>
      <protection/>
    </xf>
    <xf numFmtId="2" fontId="55" fillId="0" borderId="46" xfId="0" applyNumberFormat="1" applyFont="1" applyBorder="1" applyAlignment="1">
      <alignment horizontal="center"/>
    </xf>
    <xf numFmtId="168" fontId="9" fillId="0" borderId="46" xfId="0" applyNumberFormat="1" applyFont="1" applyBorder="1" applyAlignment="1" applyProtection="1" quotePrefix="1">
      <alignment horizontal="center"/>
      <protection/>
    </xf>
    <xf numFmtId="168" fontId="7" fillId="0" borderId="46" xfId="0" applyNumberFormat="1" applyFont="1" applyBorder="1" applyAlignment="1">
      <alignment horizontal="center"/>
    </xf>
    <xf numFmtId="168" fontId="60" fillId="0" borderId="46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20" xfId="0" applyFont="1" applyFill="1" applyBorder="1" applyAlignment="1" applyProtection="1">
      <alignment horizontal="center"/>
      <protection/>
    </xf>
    <xf numFmtId="0" fontId="74" fillId="10" borderId="20" xfId="0" applyFont="1" applyFill="1" applyBorder="1" applyAlignment="1" applyProtection="1">
      <alignment horizontal="center"/>
      <protection/>
    </xf>
    <xf numFmtId="168" fontId="59" fillId="5" borderId="33" xfId="0" applyNumberFormat="1" applyFont="1" applyFill="1" applyBorder="1" applyAlignment="1" applyProtection="1" quotePrefix="1">
      <alignment horizontal="center"/>
      <protection/>
    </xf>
    <xf numFmtId="168" fontId="59" fillId="5" borderId="34" xfId="0" applyNumberFormat="1" applyFont="1" applyFill="1" applyBorder="1" applyAlignment="1" applyProtection="1" quotePrefix="1">
      <alignment horizontal="center"/>
      <protection/>
    </xf>
    <xf numFmtId="168" fontId="46" fillId="3" borderId="20" xfId="0" applyNumberFormat="1" applyFont="1" applyFill="1" applyBorder="1" applyAlignment="1" applyProtection="1" quotePrefix="1">
      <alignment horizontal="center"/>
      <protection/>
    </xf>
    <xf numFmtId="7" fontId="79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74" fillId="10" borderId="2" xfId="0" applyFont="1" applyFill="1" applyBorder="1" applyAlignment="1" applyProtection="1">
      <alignment horizontal="center"/>
      <protection/>
    </xf>
    <xf numFmtId="168" fontId="59" fillId="5" borderId="47" xfId="0" applyNumberFormat="1" applyFont="1" applyFill="1" applyBorder="1" applyAlignment="1" applyProtection="1" quotePrefix="1">
      <alignment horizontal="center"/>
      <protection/>
    </xf>
    <xf numFmtId="168" fontId="46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 locked="0"/>
    </xf>
    <xf numFmtId="2" fontId="74" fillId="10" borderId="2" xfId="0" applyNumberFormat="1" applyFont="1" applyFill="1" applyBorder="1" applyAlignment="1" applyProtection="1">
      <alignment horizontal="center"/>
      <protection locked="0"/>
    </xf>
    <xf numFmtId="168" fontId="59" fillId="5" borderId="22" xfId="0" applyNumberFormat="1" applyFont="1" applyFill="1" applyBorder="1" applyAlignment="1" applyProtection="1" quotePrefix="1">
      <alignment horizontal="center"/>
      <protection locked="0"/>
    </xf>
    <xf numFmtId="168" fontId="59" fillId="5" borderId="47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3" fillId="4" borderId="3" xfId="0" applyNumberFormat="1" applyFont="1" applyFill="1" applyBorder="1" applyAlignment="1" applyProtection="1">
      <alignment horizontal="center"/>
      <protection locked="0"/>
    </xf>
    <xf numFmtId="2" fontId="74" fillId="10" borderId="3" xfId="0" applyNumberFormat="1" applyFont="1" applyFill="1" applyBorder="1" applyAlignment="1" applyProtection="1">
      <alignment horizontal="center"/>
      <protection locked="0"/>
    </xf>
    <xf numFmtId="168" fontId="59" fillId="5" borderId="26" xfId="0" applyNumberFormat="1" applyFont="1" applyFill="1" applyBorder="1" applyAlignment="1" applyProtection="1" quotePrefix="1">
      <alignment horizontal="center"/>
      <protection locked="0"/>
    </xf>
    <xf numFmtId="168" fontId="59" fillId="5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4" fillId="10" borderId="14" xfId="0" applyNumberFormat="1" applyFont="1" applyFill="1" applyBorder="1" applyAlignment="1">
      <alignment horizontal="center"/>
    </xf>
    <xf numFmtId="4" fontId="59" fillId="5" borderId="42" xfId="0" applyNumberFormat="1" applyFont="1" applyFill="1" applyBorder="1" applyAlignment="1">
      <alignment horizontal="center"/>
    </xf>
    <xf numFmtId="4" fontId="59" fillId="5" borderId="43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0" fillId="12" borderId="14" xfId="0" applyNumberFormat="1" applyFont="1" applyFill="1" applyBorder="1" applyAlignment="1" applyProtection="1">
      <alignment horizontal="center" vertical="center"/>
      <protection/>
    </xf>
    <xf numFmtId="0" fontId="53" fillId="4" borderId="14" xfId="0" applyFont="1" applyFill="1" applyBorder="1" applyAlignment="1" applyProtection="1">
      <alignment horizontal="center" vertical="center"/>
      <protection/>
    </xf>
    <xf numFmtId="0" fontId="57" fillId="5" borderId="14" xfId="0" applyFont="1" applyFill="1" applyBorder="1" applyAlignment="1">
      <alignment horizontal="center" vertical="center" wrapText="1"/>
    </xf>
    <xf numFmtId="0" fontId="47" fillId="13" borderId="8" xfId="0" applyFont="1" applyFill="1" applyBorder="1" applyAlignment="1">
      <alignment horizontal="centerContinuous" vertical="center" wrapText="1"/>
    </xf>
    <xf numFmtId="0" fontId="82" fillId="13" borderId="15" xfId="0" applyFont="1" applyFill="1" applyBorder="1" applyAlignment="1">
      <alignment horizontal="centerContinuous"/>
    </xf>
    <xf numFmtId="0" fontId="47" fillId="13" borderId="9" xfId="0" applyFont="1" applyFill="1" applyBorder="1" applyAlignment="1">
      <alignment horizontal="centerContinuous" vertical="center"/>
    </xf>
    <xf numFmtId="7" fontId="10" fillId="0" borderId="20" xfId="0" applyNumberFormat="1" applyFont="1" applyBorder="1" applyAlignment="1">
      <alignment/>
    </xf>
    <xf numFmtId="0" fontId="81" fillId="12" borderId="2" xfId="0" applyFont="1" applyFill="1" applyBorder="1" applyAlignment="1">
      <alignment/>
    </xf>
    <xf numFmtId="0" fontId="54" fillId="4" borderId="2" xfId="0" applyFont="1" applyFill="1" applyBorder="1" applyAlignment="1">
      <alignment/>
    </xf>
    <xf numFmtId="0" fontId="83" fillId="3" borderId="2" xfId="0" applyFont="1" applyFill="1" applyBorder="1" applyAlignment="1">
      <alignment/>
    </xf>
    <xf numFmtId="0" fontId="58" fillId="5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84" fillId="13" borderId="22" xfId="0" applyNumberFormat="1" applyFont="1" applyFill="1" applyBorder="1" applyAlignment="1" applyProtection="1" quotePrefix="1">
      <alignment horizontal="center"/>
      <protection/>
    </xf>
    <xf numFmtId="168" fontId="84" fillId="13" borderId="25" xfId="0" applyNumberFormat="1" applyFont="1" applyFill="1" applyBorder="1" applyAlignment="1" applyProtection="1" quotePrefix="1">
      <alignment horizontal="center"/>
      <protection/>
    </xf>
    <xf numFmtId="4" fontId="84" fillId="13" borderId="4" xfId="0" applyNumberFormat="1" applyFont="1" applyFill="1" applyBorder="1" applyAlignment="1" applyProtection="1">
      <alignment horizontal="center"/>
      <protection/>
    </xf>
    <xf numFmtId="0" fontId="81" fillId="12" borderId="2" xfId="0" applyFont="1" applyFill="1" applyBorder="1" applyAlignment="1" applyProtection="1">
      <alignment horizontal="center"/>
      <protection/>
    </xf>
    <xf numFmtId="174" fontId="54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59" fillId="5" borderId="4" xfId="0" applyNumberFormat="1" applyFont="1" applyFill="1" applyBorder="1" applyAlignment="1" applyProtection="1">
      <alignment horizontal="center"/>
      <protection locked="0"/>
    </xf>
    <xf numFmtId="168" fontId="85" fillId="13" borderId="22" xfId="0" applyNumberFormat="1" applyFont="1" applyFill="1" applyBorder="1" applyAlignment="1" applyProtection="1" quotePrefix="1">
      <alignment horizontal="center"/>
      <protection locked="0"/>
    </xf>
    <xf numFmtId="168" fontId="85" fillId="13" borderId="25" xfId="0" applyNumberFormat="1" applyFont="1" applyFill="1" applyBorder="1" applyAlignment="1" applyProtection="1" quotePrefix="1">
      <alignment horizontal="center"/>
      <protection locked="0"/>
    </xf>
    <xf numFmtId="4" fontId="85" fillId="13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1" applyFont="1" applyFill="1" applyBorder="1" applyAlignment="1" applyProtection="1">
      <alignment horizontal="center"/>
      <protection locked="0"/>
    </xf>
    <xf numFmtId="164" fontId="7" fillId="0" borderId="2" xfId="21" applyNumberFormat="1" applyFont="1" applyFill="1" applyBorder="1" applyAlignment="1" applyProtection="1">
      <alignment horizontal="center"/>
      <protection locked="0"/>
    </xf>
    <xf numFmtId="22" fontId="7" fillId="0" borderId="4" xfId="21" applyNumberFormat="1" applyFont="1" applyFill="1" applyBorder="1" applyAlignment="1" applyProtection="1">
      <alignment horizontal="center"/>
      <protection locked="0"/>
    </xf>
    <xf numFmtId="22" fontId="7" fillId="0" borderId="21" xfId="21" applyNumberFormat="1" applyFont="1" applyFill="1" applyBorder="1" applyAlignment="1" applyProtection="1">
      <alignment horizontal="center"/>
      <protection locked="0"/>
    </xf>
    <xf numFmtId="0" fontId="81" fillId="12" borderId="3" xfId="0" applyFont="1" applyFill="1" applyBorder="1" applyAlignment="1" applyProtection="1">
      <alignment horizontal="center"/>
      <protection/>
    </xf>
    <xf numFmtId="174" fontId="54" fillId="4" borderId="3" xfId="0" applyNumberFormat="1" applyFont="1" applyFill="1" applyBorder="1" applyAlignment="1" applyProtection="1">
      <alignment horizontal="center"/>
      <protection/>
    </xf>
    <xf numFmtId="2" fontId="83" fillId="3" borderId="3" xfId="0" applyNumberFormat="1" applyFont="1" applyFill="1" applyBorder="1" applyAlignment="1" applyProtection="1">
      <alignment horizontal="center"/>
      <protection locked="0"/>
    </xf>
    <xf numFmtId="2" fontId="59" fillId="5" borderId="3" xfId="0" applyNumberFormat="1" applyFont="1" applyFill="1" applyBorder="1" applyAlignment="1" applyProtection="1">
      <alignment horizontal="center"/>
      <protection locked="0"/>
    </xf>
    <xf numFmtId="168" fontId="85" fillId="13" borderId="26" xfId="0" applyNumberFormat="1" applyFont="1" applyFill="1" applyBorder="1" applyAlignment="1" applyProtection="1" quotePrefix="1">
      <alignment horizontal="center"/>
      <protection locked="0"/>
    </xf>
    <xf numFmtId="168" fontId="85" fillId="13" borderId="27" xfId="0" applyNumberFormat="1" applyFont="1" applyFill="1" applyBorder="1" applyAlignment="1" applyProtection="1" quotePrefix="1">
      <alignment horizontal="center"/>
      <protection locked="0"/>
    </xf>
    <xf numFmtId="4" fontId="85" fillId="13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59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85" fillId="13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81" fillId="0" borderId="2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83" fillId="0" borderId="20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84" fillId="0" borderId="33" xfId="0" applyFont="1" applyFill="1" applyBorder="1" applyAlignment="1">
      <alignment/>
    </xf>
    <xf numFmtId="0" fontId="84" fillId="0" borderId="48" xfId="0" applyFont="1" applyFill="1" applyBorder="1" applyAlignment="1">
      <alignment/>
    </xf>
    <xf numFmtId="0" fontId="84" fillId="0" borderId="34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22" fontId="7" fillId="0" borderId="20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20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1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24" fillId="0" borderId="7" xfId="0" applyFont="1" applyFill="1" applyBorder="1" applyAlignment="1">
      <alignment horizontal="centerContinuous"/>
    </xf>
    <xf numFmtId="164" fontId="0" fillId="0" borderId="9" xfId="0" applyNumberFormat="1" applyFont="1" applyFill="1" applyBorder="1" applyAlignment="1" applyProtection="1">
      <alignment horizontal="center"/>
      <protection/>
    </xf>
    <xf numFmtId="0" fontId="7" fillId="6" borderId="18" xfId="0" applyFont="1" applyFill="1" applyBorder="1" applyAlignment="1">
      <alignment horizontal="center"/>
    </xf>
    <xf numFmtId="7" fontId="23" fillId="0" borderId="0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franeli\BASES\Transener\J0701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C-YACY"/>
      <sheetName val="tot-0701"/>
      <sheetName val="TR-0701"/>
      <sheetName val="TRAFO-TIBA"/>
      <sheetName val="SA-0701"/>
      <sheetName val="SALIDA-TIBA"/>
      <sheetName val="RE-0701"/>
      <sheetName val="LI-0701"/>
      <sheetName val="MODELO L"/>
      <sheetName val="INICIO"/>
      <sheetName val="LINEAS"/>
      <sheetName val="LINEAS TI"/>
      <sheetName val="TRAFOS"/>
      <sheetName val="SALIDAS"/>
      <sheetName val="REACTIVO"/>
      <sheetName val="Res 142-94 Torres"/>
      <sheetName val="Res135-96"/>
      <sheetName val="LIN-YACY"/>
      <sheetName val="LIN-LITSA"/>
      <sheetName val="MODELO T"/>
      <sheetName val="TRAFO-LITSA"/>
      <sheetName val="TRAFO-ENECOR"/>
      <sheetName val="MODELO S"/>
      <sheetName val="SALIDA-ENECOR"/>
      <sheetName val="MODELO R"/>
      <sheetName val="REAC-LITSA"/>
      <sheetName val="Res 142-94 Aisl."/>
      <sheetName val="tiempos E.T"/>
      <sheetName val="LI (C. climt. en ET)"/>
      <sheetName val="React (C. climat. en  ET)"/>
      <sheetName val="condiciones climaticas 313-01"/>
      <sheetName val="ATENTADO 313-01 "/>
      <sheetName val="DAG"/>
      <sheetName val="SU (YACYLEC)"/>
      <sheetName val="SU (LITSA)"/>
      <sheetName val="Módulo1"/>
      <sheetName val="SU (TIBA)"/>
      <sheetName val="SU (ENECOR)"/>
      <sheetName val="SU (CTM)"/>
      <sheetName val="DATO"/>
    </sheetNames>
    <sheetDataSet>
      <sheetData sheetId="1">
        <row r="2">
          <cell r="B2" t="str">
            <v>ANEXO a la Resolución D.T.E.E. N°          /2007</v>
          </cell>
        </row>
        <row r="14">
          <cell r="B14" t="str">
            <v>Desde el 01 al 31 de diciembre de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0"/>
  <sheetViews>
    <sheetView tabSelected="1" zoomScale="75" zoomScaleNormal="75" workbookViewId="0" topLeftCell="A1">
      <selection activeCell="E12" sqref="E1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5" customFormat="1" ht="26.25">
      <c r="A1" s="458"/>
      <c r="B1" s="16"/>
      <c r="E1" s="51"/>
      <c r="K1" s="133"/>
    </row>
    <row r="2" spans="2:10" s="15" customFormat="1" ht="26.25">
      <c r="B2" s="16" t="s">
        <v>82</v>
      </c>
      <c r="C2" s="17"/>
      <c r="D2" s="18"/>
      <c r="E2" s="18"/>
      <c r="F2" s="18"/>
      <c r="G2" s="18"/>
      <c r="H2" s="18"/>
      <c r="I2" s="18"/>
      <c r="J2" s="18"/>
    </row>
    <row r="3" spans="3:19" ht="12.75">
      <c r="C3"/>
      <c r="D3" s="19"/>
      <c r="E3" s="19"/>
      <c r="F3" s="19"/>
      <c r="G3" s="19"/>
      <c r="H3" s="19"/>
      <c r="I3" s="19"/>
      <c r="J3" s="19"/>
      <c r="P3" s="4"/>
      <c r="Q3" s="4"/>
      <c r="R3" s="4"/>
      <c r="S3" s="4"/>
    </row>
    <row r="4" spans="1:19" s="22" customFormat="1" ht="11.25">
      <c r="A4" s="20" t="s">
        <v>1</v>
      </c>
      <c r="B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2" customFormat="1" ht="11.25">
      <c r="A5" s="20" t="s">
        <v>2</v>
      </c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s="15" customFormat="1" ht="11.25" customHeight="1">
      <c r="B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s="26" customFormat="1" ht="21">
      <c r="B7" s="76" t="s">
        <v>37</v>
      </c>
      <c r="C7" s="160"/>
      <c r="D7" s="161"/>
      <c r="E7" s="161"/>
      <c r="F7" s="162"/>
      <c r="G7" s="162"/>
      <c r="H7" s="162"/>
      <c r="I7" s="162"/>
      <c r="J7" s="162"/>
      <c r="K7" s="27"/>
      <c r="L7" s="27"/>
      <c r="M7" s="27"/>
      <c r="N7" s="27"/>
      <c r="O7" s="27"/>
      <c r="P7" s="27"/>
      <c r="Q7" s="27"/>
      <c r="R7" s="27"/>
      <c r="S7" s="27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6" customFormat="1" ht="21">
      <c r="B9" s="76" t="s">
        <v>36</v>
      </c>
      <c r="C9" s="160"/>
      <c r="D9" s="161"/>
      <c r="E9" s="161"/>
      <c r="F9" s="161"/>
      <c r="G9" s="161"/>
      <c r="H9" s="161"/>
      <c r="I9" s="162"/>
      <c r="J9" s="162"/>
      <c r="K9" s="27"/>
      <c r="L9" s="27"/>
      <c r="M9" s="27"/>
      <c r="N9" s="27"/>
      <c r="O9" s="27"/>
      <c r="P9" s="27"/>
      <c r="Q9" s="27"/>
      <c r="R9" s="27"/>
      <c r="S9" s="27"/>
    </row>
    <row r="10" spans="4:19" ht="12.75">
      <c r="D10" s="28"/>
      <c r="E10" s="2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6" customFormat="1" ht="20.25">
      <c r="B11" s="76" t="s">
        <v>81</v>
      </c>
      <c r="C11" s="163"/>
      <c r="D11" s="164"/>
      <c r="E11" s="164"/>
      <c r="F11" s="161"/>
      <c r="G11" s="161"/>
      <c r="H11" s="161"/>
      <c r="I11" s="162"/>
      <c r="J11" s="162"/>
      <c r="K11" s="27"/>
      <c r="L11" s="27"/>
      <c r="M11" s="27"/>
      <c r="N11" s="27"/>
      <c r="O11" s="27"/>
      <c r="P11" s="27"/>
      <c r="Q11" s="27"/>
      <c r="R11" s="27"/>
      <c r="S11" s="27"/>
    </row>
    <row r="12" spans="4:19" s="29" customFormat="1" ht="16.5" thickBot="1">
      <c r="D12" s="3"/>
      <c r="E12" s="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29" customFormat="1" ht="16.5" thickTop="1">
      <c r="B13" s="438"/>
      <c r="C13" s="31"/>
      <c r="D13" s="31"/>
      <c r="E13" s="439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0"/>
    </row>
    <row r="14" spans="2:19" s="33" customFormat="1" ht="19.5">
      <c r="B14" s="34" t="s">
        <v>60</v>
      </c>
      <c r="C14" s="35"/>
      <c r="D14" s="36"/>
      <c r="E14" s="440"/>
      <c r="F14" s="37"/>
      <c r="G14" s="37"/>
      <c r="H14" s="37"/>
      <c r="I14" s="38"/>
      <c r="J14" s="39"/>
      <c r="K14" s="40"/>
      <c r="L14" s="40"/>
      <c r="M14" s="40"/>
      <c r="N14" s="40"/>
      <c r="O14" s="40"/>
      <c r="P14" s="40"/>
      <c r="Q14" s="40"/>
      <c r="R14" s="40"/>
      <c r="S14" s="40"/>
    </row>
    <row r="15" spans="2:19" s="33" customFormat="1" ht="13.5" customHeight="1">
      <c r="B15" s="41"/>
      <c r="C15" s="42"/>
      <c r="D15" s="154"/>
      <c r="E15" s="158"/>
      <c r="F15" s="43"/>
      <c r="G15" s="43"/>
      <c r="H15" s="43"/>
      <c r="I15" s="40"/>
      <c r="J15" s="44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33" customFormat="1" ht="19.5">
      <c r="B16" s="41"/>
      <c r="C16" s="45" t="s">
        <v>3</v>
      </c>
      <c r="D16" s="154" t="s">
        <v>0</v>
      </c>
      <c r="E16" s="158"/>
      <c r="F16" s="43"/>
      <c r="G16" s="43"/>
      <c r="H16" s="43"/>
      <c r="I16" s="46"/>
      <c r="J16" s="44"/>
      <c r="K16" s="40"/>
      <c r="L16" s="40"/>
      <c r="M16" s="40"/>
      <c r="N16" s="40"/>
      <c r="O16" s="40"/>
      <c r="P16" s="40"/>
      <c r="Q16" s="40"/>
      <c r="R16" s="40"/>
      <c r="S16" s="40"/>
    </row>
    <row r="17" spans="2:19" s="33" customFormat="1" ht="19.5">
      <c r="B17" s="41"/>
      <c r="C17" s="45"/>
      <c r="D17" s="154">
        <v>14</v>
      </c>
      <c r="E17" s="155" t="s">
        <v>58</v>
      </c>
      <c r="F17" s="43"/>
      <c r="G17" s="43"/>
      <c r="H17" s="43"/>
      <c r="I17" s="46">
        <f>'LI-IV-01 (1)'!AC43</f>
        <v>189150.03</v>
      </c>
      <c r="J17" s="44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12.75" customHeight="1">
      <c r="B18" s="47"/>
      <c r="C18" s="48"/>
      <c r="D18" s="154"/>
      <c r="E18" s="441"/>
      <c r="F18" s="49"/>
      <c r="G18" s="49"/>
      <c r="H18" s="49"/>
      <c r="I18" s="50"/>
      <c r="J18" s="6"/>
      <c r="K18" s="4"/>
      <c r="L18" s="4"/>
      <c r="M18" s="4"/>
      <c r="N18" s="4"/>
      <c r="O18" s="4"/>
      <c r="P18" s="4"/>
      <c r="Q18" s="4"/>
      <c r="R18" s="4"/>
      <c r="S18" s="4"/>
    </row>
    <row r="19" spans="2:19" s="33" customFormat="1" ht="19.5">
      <c r="B19" s="41"/>
      <c r="C19" s="45" t="s">
        <v>4</v>
      </c>
      <c r="D19" s="157" t="s">
        <v>5</v>
      </c>
      <c r="E19" s="158"/>
      <c r="F19" s="43"/>
      <c r="G19" s="43"/>
      <c r="H19" s="43"/>
      <c r="I19" s="46"/>
      <c r="J19" s="44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33" customFormat="1" ht="19.5">
      <c r="B20" s="41"/>
      <c r="C20" s="45"/>
      <c r="D20" s="154">
        <v>21</v>
      </c>
      <c r="E20" s="155" t="s">
        <v>6</v>
      </c>
      <c r="F20" s="43"/>
      <c r="G20" s="43"/>
      <c r="H20" s="43"/>
      <c r="I20" s="46"/>
      <c r="J20" s="44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33" customFormat="1" ht="19.5">
      <c r="B21" s="41"/>
      <c r="C21" s="45"/>
      <c r="D21" s="154"/>
      <c r="E21" s="156">
        <v>213</v>
      </c>
      <c r="F21" s="51" t="s">
        <v>38</v>
      </c>
      <c r="G21" s="43"/>
      <c r="H21" s="43"/>
      <c r="I21" s="46">
        <f>'TRAFO-TIBA'!AA41</f>
        <v>739.2</v>
      </c>
      <c r="J21" s="44"/>
      <c r="K21" s="40"/>
      <c r="L21" s="40"/>
      <c r="M21" s="40"/>
      <c r="N21" s="40"/>
      <c r="O21" s="40"/>
      <c r="P21" s="40"/>
      <c r="Q21" s="40"/>
      <c r="R21" s="40"/>
      <c r="S21" s="40"/>
    </row>
    <row r="22" spans="2:19" s="33" customFormat="1" ht="19.5">
      <c r="B22" s="41"/>
      <c r="C22" s="45"/>
      <c r="D22" s="154">
        <v>22</v>
      </c>
      <c r="E22" s="155" t="s">
        <v>7</v>
      </c>
      <c r="F22" s="43"/>
      <c r="G22" s="43"/>
      <c r="H22" s="43"/>
      <c r="I22" s="46"/>
      <c r="J22" s="44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33" customFormat="1" ht="19.5">
      <c r="B23" s="41"/>
      <c r="C23" s="45"/>
      <c r="D23" s="154"/>
      <c r="E23" s="156">
        <v>222</v>
      </c>
      <c r="F23" s="51" t="s">
        <v>38</v>
      </c>
      <c r="G23" s="43"/>
      <c r="H23" s="43"/>
      <c r="I23" s="46">
        <f>'SA-TIBA-01 (1)'!T43</f>
        <v>2230.95</v>
      </c>
      <c r="J23" s="44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2.75" customHeight="1">
      <c r="B24" s="47"/>
      <c r="C24" s="48"/>
      <c r="D24" s="154"/>
      <c r="E24" s="441"/>
      <c r="F24" s="49"/>
      <c r="G24" s="49"/>
      <c r="H24" s="49"/>
      <c r="I24" s="50"/>
      <c r="J24" s="6"/>
      <c r="K24" s="4"/>
      <c r="L24" s="4"/>
      <c r="M24" s="4"/>
      <c r="N24" s="4"/>
      <c r="O24" s="4"/>
      <c r="P24" s="4"/>
      <c r="Q24" s="4"/>
      <c r="R24" s="4"/>
      <c r="S24" s="4"/>
    </row>
    <row r="25" spans="2:19" s="33" customFormat="1" ht="20.25" thickBot="1">
      <c r="B25" s="41"/>
      <c r="C25" s="42"/>
      <c r="D25" s="154"/>
      <c r="E25" s="158"/>
      <c r="F25" s="43"/>
      <c r="G25" s="43"/>
      <c r="H25" s="43"/>
      <c r="I25" s="40"/>
      <c r="J25" s="44"/>
      <c r="K25" s="469"/>
      <c r="L25" s="40"/>
      <c r="M25" s="40"/>
      <c r="N25" s="40"/>
      <c r="O25" s="40"/>
      <c r="P25" s="40"/>
      <c r="Q25" s="40"/>
      <c r="R25" s="40"/>
      <c r="S25" s="40"/>
    </row>
    <row r="26" spans="2:19" s="33" customFormat="1" ht="20.25" thickBot="1" thickTop="1">
      <c r="B26" s="41"/>
      <c r="C26" s="45"/>
      <c r="D26" s="45"/>
      <c r="F26" s="52" t="s">
        <v>8</v>
      </c>
      <c r="G26" s="53">
        <f>SUM(I16:I24)</f>
        <v>192120.18000000002</v>
      </c>
      <c r="H26" s="116"/>
      <c r="J26" s="44"/>
      <c r="K26" s="40"/>
      <c r="L26" s="40"/>
      <c r="M26" s="40"/>
      <c r="N26" s="40"/>
      <c r="O26" s="40"/>
      <c r="P26" s="40"/>
      <c r="Q26" s="40"/>
      <c r="R26" s="40"/>
      <c r="S26" s="40"/>
    </row>
    <row r="27" spans="2:19" s="33" customFormat="1" ht="9.75" customHeight="1" thickTop="1">
      <c r="B27" s="41"/>
      <c r="C27" s="45"/>
      <c r="D27" s="45"/>
      <c r="F27" s="153"/>
      <c r="G27" s="116"/>
      <c r="H27" s="116"/>
      <c r="J27" s="44"/>
      <c r="K27" s="40"/>
      <c r="L27" s="40"/>
      <c r="M27" s="40"/>
      <c r="N27" s="40"/>
      <c r="O27" s="40"/>
      <c r="P27" s="40"/>
      <c r="Q27" s="40"/>
      <c r="R27" s="40"/>
      <c r="S27" s="40"/>
    </row>
    <row r="28" spans="2:19" s="33" customFormat="1" ht="18.75">
      <c r="B28" s="41"/>
      <c r="C28" s="159" t="s">
        <v>76</v>
      </c>
      <c r="D28" s="45"/>
      <c r="F28" s="153"/>
      <c r="G28" s="116"/>
      <c r="H28" s="116"/>
      <c r="J28" s="44"/>
      <c r="K28" s="40"/>
      <c r="L28" s="40"/>
      <c r="M28" s="40"/>
      <c r="N28" s="40"/>
      <c r="O28" s="40"/>
      <c r="P28" s="40"/>
      <c r="Q28" s="40"/>
      <c r="R28" s="40"/>
      <c r="S28" s="40"/>
    </row>
    <row r="29" spans="2:19" s="29" customFormat="1" ht="10.5" customHeight="1" thickBot="1">
      <c r="B29" s="54"/>
      <c r="C29" s="55"/>
      <c r="D29" s="55"/>
      <c r="E29" s="56"/>
      <c r="F29" s="56"/>
      <c r="G29" s="56"/>
      <c r="H29" s="56"/>
      <c r="I29" s="56"/>
      <c r="J29" s="57"/>
      <c r="K29" s="30"/>
      <c r="L29" s="30"/>
      <c r="M29" s="58"/>
      <c r="N29" s="59"/>
      <c r="O29" s="59"/>
      <c r="P29" s="60"/>
      <c r="Q29" s="61"/>
      <c r="R29" s="30"/>
      <c r="S29" s="30"/>
    </row>
    <row r="30" spans="4:19" ht="13.5" thickTop="1">
      <c r="D30" s="4"/>
      <c r="F30" s="4"/>
      <c r="G30" s="4"/>
      <c r="H30" s="4"/>
      <c r="I30" s="4"/>
      <c r="J30" s="4"/>
      <c r="K30" s="4"/>
      <c r="L30" s="4"/>
      <c r="M30" s="12"/>
      <c r="N30" s="62"/>
      <c r="O30" s="62"/>
      <c r="P30" s="4"/>
      <c r="Q30" s="63"/>
      <c r="R30" s="4"/>
      <c r="S30" s="4"/>
    </row>
    <row r="31" spans="4:19" ht="12.75">
      <c r="D31" s="4"/>
      <c r="F31" s="4"/>
      <c r="G31" s="4"/>
      <c r="H31" s="4"/>
      <c r="I31" s="4"/>
      <c r="J31" s="4"/>
      <c r="K31" s="4"/>
      <c r="L31" s="4"/>
      <c r="M31" s="4"/>
      <c r="N31" s="64"/>
      <c r="O31" s="64"/>
      <c r="P31" s="65"/>
      <c r="Q31" s="63"/>
      <c r="R31" s="4"/>
      <c r="S31" s="4"/>
    </row>
    <row r="32" spans="4:19" ht="12.75">
      <c r="D32" s="4"/>
      <c r="E32" s="4"/>
      <c r="F32" s="4"/>
      <c r="G32" s="4"/>
      <c r="H32" s="4"/>
      <c r="I32" s="4"/>
      <c r="J32" s="4"/>
      <c r="K32" s="4"/>
      <c r="L32" s="4"/>
      <c r="M32" s="4"/>
      <c r="N32" s="64"/>
      <c r="O32" s="64"/>
      <c r="P32" s="65"/>
      <c r="Q32" s="63"/>
      <c r="R32" s="4"/>
      <c r="S32" s="4"/>
    </row>
    <row r="33" spans="4:19" ht="12.75">
      <c r="D33" s="4"/>
      <c r="E33" s="4"/>
      <c r="L33" s="4"/>
      <c r="M33" s="4"/>
      <c r="N33" s="4"/>
      <c r="O33" s="4"/>
      <c r="P33" s="4"/>
      <c r="Q33" s="4"/>
      <c r="R33" s="4"/>
      <c r="S33" s="4"/>
    </row>
    <row r="34" spans="4:19" ht="12.75">
      <c r="D34" s="4"/>
      <c r="E34" s="4"/>
      <c r="P34" s="4"/>
      <c r="Q34" s="4"/>
      <c r="R34" s="4"/>
      <c r="S34" s="4"/>
    </row>
    <row r="35" spans="4:19" ht="12.75">
      <c r="D35" s="4"/>
      <c r="E35" s="4"/>
      <c r="P35" s="4"/>
      <c r="Q35" s="4"/>
      <c r="R35" s="4"/>
      <c r="S35" s="4"/>
    </row>
    <row r="36" spans="4:19" ht="12.75">
      <c r="D36" s="4"/>
      <c r="E36" s="4"/>
      <c r="P36" s="4"/>
      <c r="Q36" s="4"/>
      <c r="R36" s="4"/>
      <c r="S36" s="4"/>
    </row>
    <row r="37" spans="4:19" ht="12.75">
      <c r="D37" s="4"/>
      <c r="E37" s="4"/>
      <c r="P37" s="4"/>
      <c r="Q37" s="4"/>
      <c r="R37" s="4"/>
      <c r="S37" s="4"/>
    </row>
    <row r="38" spans="4:19" ht="12.75">
      <c r="D38" s="4"/>
      <c r="E38" s="4"/>
      <c r="P38" s="4"/>
      <c r="Q38" s="4"/>
      <c r="R38" s="4"/>
      <c r="S38" s="4"/>
    </row>
    <row r="39" spans="16:19" ht="12.75">
      <c r="P39" s="4"/>
      <c r="Q39" s="4"/>
      <c r="R39" s="4"/>
      <c r="S39" s="4"/>
    </row>
    <row r="40" spans="16:19" ht="12.75">
      <c r="P40" s="4"/>
      <c r="Q40" s="4"/>
      <c r="R40" s="4"/>
      <c r="S40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46"/>
  <sheetViews>
    <sheetView zoomScale="75" zoomScaleNormal="75" workbookViewId="0" topLeftCell="C1">
      <selection activeCell="D47" sqref="D4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5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33"/>
    </row>
    <row r="2" spans="1:30" s="15" customFormat="1" ht="26.25">
      <c r="A2" s="82"/>
      <c r="B2" s="16" t="str">
        <f>+'TOT-0107'!B2</f>
        <v>ANEXO II.2. al Memorandun  D.T.E.E. N°   1046       /2009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="5" customFormat="1" ht="12.75">
      <c r="A3" s="81"/>
    </row>
    <row r="4" spans="1:2" s="22" customFormat="1" ht="11.25">
      <c r="A4" s="20" t="s">
        <v>1</v>
      </c>
      <c r="B4" s="115"/>
    </row>
    <row r="5" spans="1:2" s="22" customFormat="1" ht="11.25">
      <c r="A5" s="20" t="s">
        <v>2</v>
      </c>
      <c r="B5" s="115"/>
    </row>
    <row r="6" s="5" customFormat="1" ht="13.5" thickBot="1"/>
    <row r="7" spans="2:30" s="5" customFormat="1" ht="13.5" thickTop="1">
      <c r="B7" s="66"/>
      <c r="C7" s="67"/>
      <c r="D7" s="67"/>
      <c r="E7" s="184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85"/>
    </row>
    <row r="8" spans="2:30" s="26" customFormat="1" ht="20.25">
      <c r="B8" s="73"/>
      <c r="C8" s="27"/>
      <c r="D8" s="165" t="s">
        <v>39</v>
      </c>
      <c r="E8" s="27"/>
      <c r="F8" s="27"/>
      <c r="G8" s="27"/>
      <c r="H8" s="27"/>
      <c r="N8" s="27"/>
      <c r="O8" s="27"/>
      <c r="P8" s="9"/>
      <c r="Q8" s="9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99"/>
    </row>
    <row r="9" spans="2:30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4"/>
    </row>
    <row r="10" spans="2:30" s="26" customFormat="1" ht="20.25">
      <c r="B10" s="73"/>
      <c r="C10" s="27"/>
      <c r="D10" s="9" t="s">
        <v>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99"/>
    </row>
    <row r="11" spans="2:30" s="5" customFormat="1" ht="12.75">
      <c r="B11" s="4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4"/>
    </row>
    <row r="12" spans="2:30" s="26" customFormat="1" ht="20.25">
      <c r="B12" s="73"/>
      <c r="C12" s="27"/>
      <c r="D12" s="9" t="s">
        <v>59</v>
      </c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9"/>
      <c r="Q12" s="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99"/>
    </row>
    <row r="13" spans="2:30" s="5" customFormat="1" ht="12.75">
      <c r="B13" s="47"/>
      <c r="C13" s="4"/>
      <c r="D13" s="4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4"/>
    </row>
    <row r="14" spans="2:30" s="33" customFormat="1" ht="19.5">
      <c r="B14" s="34" t="str">
        <f>'TOT-0107'!B14</f>
        <v>Desde el 01 al 31 de enero de 2007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85"/>
      <c r="O14" s="185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132"/>
    </row>
    <row r="15" spans="2:30" s="5" customFormat="1" ht="16.5" customHeight="1" thickBot="1">
      <c r="B15" s="47"/>
      <c r="C15" s="4"/>
      <c r="D15" s="4"/>
      <c r="E15" s="63"/>
      <c r="F15" s="63"/>
      <c r="G15" s="4"/>
      <c r="H15" s="4"/>
      <c r="I15" s="4"/>
      <c r="J15" s="186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4"/>
    </row>
    <row r="16" spans="2:30" s="5" customFormat="1" ht="16.5" customHeight="1" thickBot="1" thickTop="1">
      <c r="B16" s="47"/>
      <c r="C16" s="4"/>
      <c r="D16" s="75" t="s">
        <v>54</v>
      </c>
      <c r="E16" s="460">
        <v>89.969</v>
      </c>
      <c r="F16" s="18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4"/>
    </row>
    <row r="17" spans="2:30" s="5" customFormat="1" ht="16.5" customHeight="1" thickBot="1" thickTop="1">
      <c r="B17" s="47"/>
      <c r="C17" s="4"/>
      <c r="D17" s="75" t="s">
        <v>55</v>
      </c>
      <c r="E17" s="460">
        <v>74.974</v>
      </c>
      <c r="F17" s="187"/>
      <c r="G17" s="4"/>
      <c r="H17" s="4"/>
      <c r="I17" s="4"/>
      <c r="J17" s="188"/>
      <c r="K17" s="189"/>
      <c r="L17" s="4"/>
      <c r="M17" s="4"/>
      <c r="N17" s="4"/>
      <c r="O17" s="4"/>
      <c r="P17" s="4"/>
      <c r="Q17" s="4"/>
      <c r="R17" s="4"/>
      <c r="S17" s="4"/>
      <c r="T17" s="4"/>
      <c r="U17" s="4"/>
      <c r="V17" s="107"/>
      <c r="W17" s="107"/>
      <c r="X17" s="107"/>
      <c r="Y17" s="107"/>
      <c r="Z17" s="107"/>
      <c r="AA17" s="107"/>
      <c r="AB17" s="107"/>
      <c r="AD17" s="14"/>
    </row>
    <row r="18" spans="2:30" s="5" customFormat="1" ht="16.5" customHeight="1" thickBot="1" thickTop="1">
      <c r="B18" s="47"/>
      <c r="C18" s="4"/>
      <c r="D18" s="4"/>
      <c r="E18" s="190"/>
      <c r="F18" s="4"/>
      <c r="G18" s="4"/>
      <c r="H18" s="4"/>
      <c r="I18" s="4"/>
      <c r="J18" s="4"/>
      <c r="K18" s="4"/>
      <c r="L18" s="4"/>
      <c r="M18" s="4"/>
      <c r="N18" s="19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4"/>
    </row>
    <row r="19" spans="2:30" s="5" customFormat="1" ht="33.75" customHeight="1" thickBot="1" thickTop="1">
      <c r="B19" s="47"/>
      <c r="C19" s="77" t="s">
        <v>10</v>
      </c>
      <c r="D19" s="78" t="s">
        <v>0</v>
      </c>
      <c r="E19" s="393" t="s">
        <v>11</v>
      </c>
      <c r="F19" s="79" t="s">
        <v>12</v>
      </c>
      <c r="G19" s="192" t="s">
        <v>41</v>
      </c>
      <c r="H19" s="394" t="s">
        <v>32</v>
      </c>
      <c r="I19" s="395" t="s">
        <v>13</v>
      </c>
      <c r="J19" s="78" t="s">
        <v>14</v>
      </c>
      <c r="K19" s="167" t="s">
        <v>15</v>
      </c>
      <c r="L19" s="80" t="s">
        <v>31</v>
      </c>
      <c r="M19" s="79" t="s">
        <v>27</v>
      </c>
      <c r="N19" s="80" t="s">
        <v>16</v>
      </c>
      <c r="O19" s="79" t="s">
        <v>33</v>
      </c>
      <c r="P19" s="167" t="s">
        <v>34</v>
      </c>
      <c r="Q19" s="78" t="s">
        <v>28</v>
      </c>
      <c r="R19" s="131" t="s">
        <v>17</v>
      </c>
      <c r="S19" s="396" t="s">
        <v>18</v>
      </c>
      <c r="T19" s="193" t="s">
        <v>35</v>
      </c>
      <c r="U19" s="194"/>
      <c r="V19" s="195"/>
      <c r="W19" s="397" t="s">
        <v>57</v>
      </c>
      <c r="X19" s="398"/>
      <c r="Y19" s="399"/>
      <c r="Z19" s="196" t="s">
        <v>19</v>
      </c>
      <c r="AA19" s="197" t="s">
        <v>42</v>
      </c>
      <c r="AB19" s="128" t="s">
        <v>43</v>
      </c>
      <c r="AC19" s="128" t="s">
        <v>20</v>
      </c>
      <c r="AD19" s="198"/>
    </row>
    <row r="20" spans="2:30" s="5" customFormat="1" ht="16.5" customHeight="1" thickTop="1">
      <c r="B20" s="47"/>
      <c r="C20" s="169"/>
      <c r="D20" s="443"/>
      <c r="E20" s="443"/>
      <c r="F20" s="461"/>
      <c r="G20" s="442"/>
      <c r="H20" s="444"/>
      <c r="I20" s="445"/>
      <c r="J20" s="456"/>
      <c r="K20" s="456"/>
      <c r="L20" s="442"/>
      <c r="M20" s="442"/>
      <c r="N20" s="442"/>
      <c r="O20" s="442"/>
      <c r="P20" s="442"/>
      <c r="Q20" s="442"/>
      <c r="R20" s="446"/>
      <c r="S20" s="447"/>
      <c r="T20" s="448"/>
      <c r="U20" s="449"/>
      <c r="V20" s="450"/>
      <c r="W20" s="451"/>
      <c r="X20" s="452"/>
      <c r="Y20" s="453"/>
      <c r="Z20" s="454"/>
      <c r="AA20" s="455"/>
      <c r="AB20" s="442"/>
      <c r="AC20" s="400"/>
      <c r="AD20" s="14"/>
    </row>
    <row r="21" spans="2:30" s="5" customFormat="1" ht="16.5" customHeight="1">
      <c r="B21" s="47"/>
      <c r="C21" s="264"/>
      <c r="D21" s="170"/>
      <c r="E21" s="7"/>
      <c r="F21" s="462"/>
      <c r="G21" s="170"/>
      <c r="H21" s="401"/>
      <c r="I21" s="402"/>
      <c r="J21" s="199"/>
      <c r="K21" s="107"/>
      <c r="L21" s="170"/>
      <c r="M21" s="170"/>
      <c r="N21" s="171"/>
      <c r="O21" s="170"/>
      <c r="P21" s="170"/>
      <c r="Q21" s="170"/>
      <c r="R21" s="403"/>
      <c r="S21" s="404"/>
      <c r="T21" s="405"/>
      <c r="U21" s="406"/>
      <c r="V21" s="407"/>
      <c r="W21" s="408"/>
      <c r="X21" s="409"/>
      <c r="Y21" s="410"/>
      <c r="Z21" s="200"/>
      <c r="AA21" s="201"/>
      <c r="AB21" s="170"/>
      <c r="AC21" s="202"/>
      <c r="AD21" s="14"/>
    </row>
    <row r="22" spans="2:30" s="5" customFormat="1" ht="16.5" customHeight="1">
      <c r="B22" s="47"/>
      <c r="C22" s="144">
        <v>10</v>
      </c>
      <c r="D22" s="144" t="s">
        <v>64</v>
      </c>
      <c r="E22" s="172">
        <v>500</v>
      </c>
      <c r="F22" s="463">
        <v>348.3999938964844</v>
      </c>
      <c r="G22" s="172" t="s">
        <v>65</v>
      </c>
      <c r="H22" s="411">
        <f aca="true" t="shared" si="0" ref="H22:H41">IF(G22="A",200,IF(G22="B",60,20))</f>
        <v>200</v>
      </c>
      <c r="I22" s="412">
        <f aca="true" t="shared" si="1" ref="I22:I41">IF(E22=500,IF(F22&lt;100,100*$E$16/100,F22*$E$16/100),IF(F22&lt;100,100*$E$17/100,F22*$E$17/100))</f>
        <v>313.451990508728</v>
      </c>
      <c r="J22" s="413">
        <v>39095.4</v>
      </c>
      <c r="K22" s="414">
        <v>39095.41458333333</v>
      </c>
      <c r="L22" s="175">
        <f aca="true" t="shared" si="2" ref="L22:L41">IF(D22="","",(K22-J22)*24)</f>
        <v>0.3499999999185093</v>
      </c>
      <c r="M22" s="176">
        <f aca="true" t="shared" si="3" ref="M22:M41">IF(D22="","",ROUND((K22-J22)*24*60,0))</f>
        <v>21</v>
      </c>
      <c r="N22" s="205" t="s">
        <v>61</v>
      </c>
      <c r="O22" s="177" t="str">
        <f aca="true" t="shared" si="4" ref="O22:O41">IF(D22="","","--")</f>
        <v>--</v>
      </c>
      <c r="P22" s="142" t="str">
        <f aca="true" t="shared" si="5" ref="P22:P41">IF(D22="","","NO")</f>
        <v>NO</v>
      </c>
      <c r="Q22" s="142" t="str">
        <f aca="true" t="shared" si="6" ref="Q22:Q41">IF(D22="","",IF(OR(N22="P",N22="RP"),"--","NO"))</f>
        <v>NO</v>
      </c>
      <c r="R22" s="415" t="str">
        <f aca="true" t="shared" si="7" ref="R22:R41">IF(N22="P",I22*H22*ROUND(M22/60,2)*0.01,"--")</f>
        <v>--</v>
      </c>
      <c r="S22" s="416" t="str">
        <f aca="true" t="shared" si="8" ref="S22:S41">IF(N22="RP",I22*H22*ROUND(M22/60,2)*0.01*O22/100,"--")</f>
        <v>--</v>
      </c>
      <c r="T22" s="207">
        <f aca="true" t="shared" si="9" ref="T22:T41">IF(AND(N22="F",Q22="NO"),I22*H22*IF(P22="SI",1.2,1),"--")</f>
        <v>62690.398101745595</v>
      </c>
      <c r="U22" s="208">
        <f aca="true" t="shared" si="10" ref="U22:U41">IF(AND(N22="F",M22&gt;=10),I22*H22*IF(P22="SI",1.2,1)*IF(M22&lt;=300,ROUND(M22/60,2),5),"--")</f>
        <v>21941.63933561096</v>
      </c>
      <c r="V22" s="209" t="str">
        <f aca="true" t="shared" si="11" ref="V22:V41">IF(AND(N22="F",M22&gt;300),(ROUND(M22/60,2)-5)*I22*H22*0.1*IF(P22="SI",1.2,1),"--")</f>
        <v>--</v>
      </c>
      <c r="W22" s="417" t="str">
        <f aca="true" t="shared" si="12" ref="W22:W41">IF(AND(N22="R",Q22="NO"),I22*H22*O22/100*IF(P22="SI",1.2,1),"--")</f>
        <v>--</v>
      </c>
      <c r="X22" s="418" t="str">
        <f aca="true" t="shared" si="13" ref="X22:X41">IF(AND(N22="R",M22&gt;=10),I22*H22*O22/100*IF(P22="SI",1.2,1)*IF(M22&lt;=300,ROUND(M22/60,2),5),"--")</f>
        <v>--</v>
      </c>
      <c r="Y22" s="419" t="str">
        <f aca="true" t="shared" si="14" ref="Y22:Y41">IF(AND(N22="R",M22&gt;300),(ROUND(M22/60,2)-5)*I22*H22*0.1*O22/100*IF(P22="SI",1.2,1),"--")</f>
        <v>--</v>
      </c>
      <c r="Z22" s="210" t="str">
        <f aca="true" t="shared" si="15" ref="Z22:Z41">IF(N22="RF",ROUND(M22/60,2)*I22*H22*0.1*IF(P22="SI",1.2,1),"--")</f>
        <v>--</v>
      </c>
      <c r="AA22" s="211" t="str">
        <f aca="true" t="shared" si="16" ref="AA22:AA41">IF(N22="RR",ROUND(M22/60,2)*I22*H22*0.1*O22/100*IF(P22="SI",1.2,1),"--")</f>
        <v>--</v>
      </c>
      <c r="AB22" s="420" t="s">
        <v>62</v>
      </c>
      <c r="AC22" s="13">
        <f aca="true" t="shared" si="17" ref="AC22:AC41">IF(D22="","",SUM(R22:AA22)*IF(AB22="SI",1,2))</f>
        <v>84632.03743735656</v>
      </c>
      <c r="AD22" s="421"/>
    </row>
    <row r="23" spans="2:30" s="5" customFormat="1" ht="16.5" customHeight="1">
      <c r="B23" s="47"/>
      <c r="C23" s="264">
        <v>11</v>
      </c>
      <c r="D23" s="144" t="s">
        <v>66</v>
      </c>
      <c r="E23" s="172">
        <v>500</v>
      </c>
      <c r="F23" s="463">
        <v>301.8999938964844</v>
      </c>
      <c r="G23" s="172" t="s">
        <v>65</v>
      </c>
      <c r="H23" s="411">
        <f t="shared" si="0"/>
        <v>200</v>
      </c>
      <c r="I23" s="412">
        <f t="shared" si="1"/>
        <v>271.616405508728</v>
      </c>
      <c r="J23" s="413">
        <v>39107.27222222222</v>
      </c>
      <c r="K23" s="414">
        <v>39107.29722222222</v>
      </c>
      <c r="L23" s="175">
        <f t="shared" si="2"/>
        <v>0.6000000000349246</v>
      </c>
      <c r="M23" s="176">
        <f t="shared" si="3"/>
        <v>36</v>
      </c>
      <c r="N23" s="205" t="s">
        <v>61</v>
      </c>
      <c r="O23" s="177" t="str">
        <f t="shared" si="4"/>
        <v>--</v>
      </c>
      <c r="P23" s="142" t="str">
        <f t="shared" si="5"/>
        <v>NO</v>
      </c>
      <c r="Q23" s="142" t="str">
        <f t="shared" si="6"/>
        <v>NO</v>
      </c>
      <c r="R23" s="415" t="str">
        <f t="shared" si="7"/>
        <v>--</v>
      </c>
      <c r="S23" s="416" t="str">
        <f t="shared" si="8"/>
        <v>--</v>
      </c>
      <c r="T23" s="207">
        <f t="shared" si="9"/>
        <v>54323.281101745604</v>
      </c>
      <c r="U23" s="208">
        <f t="shared" si="10"/>
        <v>32593.968661047362</v>
      </c>
      <c r="V23" s="209" t="str">
        <f t="shared" si="11"/>
        <v>--</v>
      </c>
      <c r="W23" s="417" t="str">
        <f t="shared" si="12"/>
        <v>--</v>
      </c>
      <c r="X23" s="418" t="str">
        <f t="shared" si="13"/>
        <v>--</v>
      </c>
      <c r="Y23" s="419" t="str">
        <f t="shared" si="14"/>
        <v>--</v>
      </c>
      <c r="Z23" s="210" t="str">
        <f t="shared" si="15"/>
        <v>--</v>
      </c>
      <c r="AA23" s="211" t="str">
        <f t="shared" si="16"/>
        <v>--</v>
      </c>
      <c r="AB23" s="420" t="s">
        <v>62</v>
      </c>
      <c r="AC23" s="13">
        <f t="shared" si="17"/>
        <v>86917.24976279297</v>
      </c>
      <c r="AD23" s="421"/>
    </row>
    <row r="24" spans="2:30" s="5" customFormat="1" ht="16.5" customHeight="1">
      <c r="B24" s="47"/>
      <c r="C24" s="144">
        <v>12</v>
      </c>
      <c r="D24" s="422" t="s">
        <v>66</v>
      </c>
      <c r="E24" s="423">
        <v>500</v>
      </c>
      <c r="F24" s="464">
        <v>301.8999938964844</v>
      </c>
      <c r="G24" s="423" t="s">
        <v>65</v>
      </c>
      <c r="H24" s="411">
        <f t="shared" si="0"/>
        <v>200</v>
      </c>
      <c r="I24" s="412">
        <f t="shared" si="1"/>
        <v>271.616405508728</v>
      </c>
      <c r="J24" s="424">
        <v>39109.288194444445</v>
      </c>
      <c r="K24" s="425">
        <v>39110.638194444444</v>
      </c>
      <c r="L24" s="175">
        <f t="shared" si="2"/>
        <v>32.399999999965075</v>
      </c>
      <c r="M24" s="176">
        <f t="shared" si="3"/>
        <v>1944</v>
      </c>
      <c r="N24" s="205" t="s">
        <v>63</v>
      </c>
      <c r="O24" s="177" t="str">
        <f t="shared" si="4"/>
        <v>--</v>
      </c>
      <c r="P24" s="142" t="str">
        <f t="shared" si="5"/>
        <v>NO</v>
      </c>
      <c r="Q24" s="142" t="str">
        <f t="shared" si="6"/>
        <v>--</v>
      </c>
      <c r="R24" s="415">
        <f t="shared" si="7"/>
        <v>17600.743076965577</v>
      </c>
      <c r="S24" s="416" t="str">
        <f t="shared" si="8"/>
        <v>--</v>
      </c>
      <c r="T24" s="207" t="str">
        <f t="shared" si="9"/>
        <v>--</v>
      </c>
      <c r="U24" s="208" t="str">
        <f t="shared" si="10"/>
        <v>--</v>
      </c>
      <c r="V24" s="209" t="str">
        <f t="shared" si="11"/>
        <v>--</v>
      </c>
      <c r="W24" s="417" t="str">
        <f t="shared" si="12"/>
        <v>--</v>
      </c>
      <c r="X24" s="418" t="str">
        <f t="shared" si="13"/>
        <v>--</v>
      </c>
      <c r="Y24" s="419" t="str">
        <f t="shared" si="14"/>
        <v>--</v>
      </c>
      <c r="Z24" s="210" t="str">
        <f t="shared" si="15"/>
        <v>--</v>
      </c>
      <c r="AA24" s="211" t="str">
        <f t="shared" si="16"/>
        <v>--</v>
      </c>
      <c r="AB24" s="420" t="s">
        <v>62</v>
      </c>
      <c r="AC24" s="13">
        <f t="shared" si="17"/>
        <v>17600.743076965577</v>
      </c>
      <c r="AD24" s="421"/>
    </row>
    <row r="25" spans="2:30" s="5" customFormat="1" ht="16.5" customHeight="1">
      <c r="B25" s="47"/>
      <c r="C25" s="264"/>
      <c r="D25" s="422"/>
      <c r="E25" s="423"/>
      <c r="F25" s="464"/>
      <c r="G25" s="423"/>
      <c r="H25" s="411">
        <f t="shared" si="0"/>
        <v>20</v>
      </c>
      <c r="I25" s="412">
        <f t="shared" si="1"/>
        <v>74.974</v>
      </c>
      <c r="J25" s="424"/>
      <c r="K25" s="425"/>
      <c r="L25" s="175">
        <f t="shared" si="2"/>
      </c>
      <c r="M25" s="176">
        <f t="shared" si="3"/>
      </c>
      <c r="N25" s="205"/>
      <c r="O25" s="177">
        <f t="shared" si="4"/>
      </c>
      <c r="P25" s="142">
        <f t="shared" si="5"/>
      </c>
      <c r="Q25" s="142">
        <f t="shared" si="6"/>
      </c>
      <c r="R25" s="415" t="str">
        <f t="shared" si="7"/>
        <v>--</v>
      </c>
      <c r="S25" s="416" t="str">
        <f t="shared" si="8"/>
        <v>--</v>
      </c>
      <c r="T25" s="207" t="str">
        <f t="shared" si="9"/>
        <v>--</v>
      </c>
      <c r="U25" s="208" t="str">
        <f t="shared" si="10"/>
        <v>--</v>
      </c>
      <c r="V25" s="209" t="str">
        <f t="shared" si="11"/>
        <v>--</v>
      </c>
      <c r="W25" s="417" t="str">
        <f t="shared" si="12"/>
        <v>--</v>
      </c>
      <c r="X25" s="418" t="str">
        <f t="shared" si="13"/>
        <v>--</v>
      </c>
      <c r="Y25" s="419" t="str">
        <f t="shared" si="14"/>
        <v>--</v>
      </c>
      <c r="Z25" s="210" t="str">
        <f t="shared" si="15"/>
        <v>--</v>
      </c>
      <c r="AA25" s="211" t="str">
        <f t="shared" si="16"/>
        <v>--</v>
      </c>
      <c r="AB25" s="420">
        <f aca="true" t="shared" si="18" ref="AB25:AB41">IF(D25="","","SI")</f>
      </c>
      <c r="AC25" s="13">
        <f t="shared" si="17"/>
      </c>
      <c r="AD25" s="421"/>
    </row>
    <row r="26" spans="2:30" s="5" customFormat="1" ht="16.5" customHeight="1">
      <c r="B26" s="47"/>
      <c r="C26" s="144"/>
      <c r="D26" s="144"/>
      <c r="E26" s="172"/>
      <c r="F26" s="463"/>
      <c r="G26" s="172"/>
      <c r="H26" s="411">
        <f t="shared" si="0"/>
        <v>20</v>
      </c>
      <c r="I26" s="412">
        <f t="shared" si="1"/>
        <v>74.974</v>
      </c>
      <c r="J26" s="413"/>
      <c r="K26" s="414"/>
      <c r="L26" s="175">
        <f t="shared" si="2"/>
      </c>
      <c r="M26" s="176">
        <f t="shared" si="3"/>
      </c>
      <c r="N26" s="205"/>
      <c r="O26" s="177">
        <f t="shared" si="4"/>
      </c>
      <c r="P26" s="142">
        <f t="shared" si="5"/>
      </c>
      <c r="Q26" s="142">
        <f t="shared" si="6"/>
      </c>
      <c r="R26" s="415" t="str">
        <f t="shared" si="7"/>
        <v>--</v>
      </c>
      <c r="S26" s="416" t="str">
        <f t="shared" si="8"/>
        <v>--</v>
      </c>
      <c r="T26" s="207" t="str">
        <f t="shared" si="9"/>
        <v>--</v>
      </c>
      <c r="U26" s="208" t="str">
        <f t="shared" si="10"/>
        <v>--</v>
      </c>
      <c r="V26" s="209" t="str">
        <f t="shared" si="11"/>
        <v>--</v>
      </c>
      <c r="W26" s="417" t="str">
        <f t="shared" si="12"/>
        <v>--</v>
      </c>
      <c r="X26" s="418" t="str">
        <f t="shared" si="13"/>
        <v>--</v>
      </c>
      <c r="Y26" s="419" t="str">
        <f t="shared" si="14"/>
        <v>--</v>
      </c>
      <c r="Z26" s="210" t="str">
        <f t="shared" si="15"/>
        <v>--</v>
      </c>
      <c r="AA26" s="211" t="str">
        <f t="shared" si="16"/>
        <v>--</v>
      </c>
      <c r="AB26" s="420">
        <f t="shared" si="18"/>
      </c>
      <c r="AC26" s="13">
        <f t="shared" si="17"/>
      </c>
      <c r="AD26" s="421"/>
    </row>
    <row r="27" spans="2:30" s="5" customFormat="1" ht="16.5" customHeight="1">
      <c r="B27" s="47"/>
      <c r="C27" s="264"/>
      <c r="D27" s="144"/>
      <c r="E27" s="172"/>
      <c r="F27" s="463"/>
      <c r="G27" s="172"/>
      <c r="H27" s="411">
        <f t="shared" si="0"/>
        <v>20</v>
      </c>
      <c r="I27" s="412">
        <f t="shared" si="1"/>
        <v>74.974</v>
      </c>
      <c r="J27" s="413"/>
      <c r="K27" s="414"/>
      <c r="L27" s="175">
        <f t="shared" si="2"/>
      </c>
      <c r="M27" s="176">
        <f t="shared" si="3"/>
      </c>
      <c r="N27" s="205"/>
      <c r="O27" s="177">
        <f t="shared" si="4"/>
      </c>
      <c r="P27" s="142">
        <f t="shared" si="5"/>
      </c>
      <c r="Q27" s="142">
        <f t="shared" si="6"/>
      </c>
      <c r="R27" s="415" t="str">
        <f t="shared" si="7"/>
        <v>--</v>
      </c>
      <c r="S27" s="416" t="str">
        <f t="shared" si="8"/>
        <v>--</v>
      </c>
      <c r="T27" s="207" t="str">
        <f t="shared" si="9"/>
        <v>--</v>
      </c>
      <c r="U27" s="208" t="str">
        <f t="shared" si="10"/>
        <v>--</v>
      </c>
      <c r="V27" s="209" t="str">
        <f t="shared" si="11"/>
        <v>--</v>
      </c>
      <c r="W27" s="417" t="str">
        <f t="shared" si="12"/>
        <v>--</v>
      </c>
      <c r="X27" s="418" t="str">
        <f t="shared" si="13"/>
        <v>--</v>
      </c>
      <c r="Y27" s="419" t="str">
        <f t="shared" si="14"/>
        <v>--</v>
      </c>
      <c r="Z27" s="210" t="str">
        <f t="shared" si="15"/>
        <v>--</v>
      </c>
      <c r="AA27" s="211" t="str">
        <f t="shared" si="16"/>
        <v>--</v>
      </c>
      <c r="AB27" s="420">
        <f t="shared" si="18"/>
      </c>
      <c r="AC27" s="13">
        <f t="shared" si="17"/>
      </c>
      <c r="AD27" s="421"/>
    </row>
    <row r="28" spans="2:30" s="5" customFormat="1" ht="16.5" customHeight="1">
      <c r="B28" s="47"/>
      <c r="C28" s="144"/>
      <c r="D28" s="135"/>
      <c r="E28" s="137"/>
      <c r="F28" s="465"/>
      <c r="G28" s="137"/>
      <c r="H28" s="411">
        <f t="shared" si="0"/>
        <v>20</v>
      </c>
      <c r="I28" s="412">
        <f t="shared" si="1"/>
        <v>74.974</v>
      </c>
      <c r="J28" s="173"/>
      <c r="K28" s="204"/>
      <c r="L28" s="175">
        <f t="shared" si="2"/>
      </c>
      <c r="M28" s="176">
        <f t="shared" si="3"/>
      </c>
      <c r="N28" s="205"/>
      <c r="O28" s="177">
        <f t="shared" si="4"/>
      </c>
      <c r="P28" s="142">
        <f t="shared" si="5"/>
      </c>
      <c r="Q28" s="142">
        <f t="shared" si="6"/>
      </c>
      <c r="R28" s="415" t="str">
        <f t="shared" si="7"/>
        <v>--</v>
      </c>
      <c r="S28" s="416" t="str">
        <f t="shared" si="8"/>
        <v>--</v>
      </c>
      <c r="T28" s="207" t="str">
        <f t="shared" si="9"/>
        <v>--</v>
      </c>
      <c r="U28" s="208" t="str">
        <f t="shared" si="10"/>
        <v>--</v>
      </c>
      <c r="V28" s="209" t="str">
        <f t="shared" si="11"/>
        <v>--</v>
      </c>
      <c r="W28" s="417" t="str">
        <f t="shared" si="12"/>
        <v>--</v>
      </c>
      <c r="X28" s="418" t="str">
        <f t="shared" si="13"/>
        <v>--</v>
      </c>
      <c r="Y28" s="419" t="str">
        <f t="shared" si="14"/>
        <v>--</v>
      </c>
      <c r="Z28" s="210" t="str">
        <f t="shared" si="15"/>
        <v>--</v>
      </c>
      <c r="AA28" s="211" t="str">
        <f t="shared" si="16"/>
        <v>--</v>
      </c>
      <c r="AB28" s="420">
        <f t="shared" si="18"/>
      </c>
      <c r="AC28" s="13">
        <f t="shared" si="17"/>
      </c>
      <c r="AD28" s="421"/>
    </row>
    <row r="29" spans="2:30" s="5" customFormat="1" ht="16.5" customHeight="1">
      <c r="B29" s="47"/>
      <c r="C29" s="264"/>
      <c r="D29" s="135"/>
      <c r="E29" s="137"/>
      <c r="F29" s="465"/>
      <c r="G29" s="137"/>
      <c r="H29" s="411">
        <f t="shared" si="0"/>
        <v>20</v>
      </c>
      <c r="I29" s="412">
        <f t="shared" si="1"/>
        <v>74.974</v>
      </c>
      <c r="J29" s="173"/>
      <c r="K29" s="204"/>
      <c r="L29" s="175">
        <f t="shared" si="2"/>
      </c>
      <c r="M29" s="176">
        <f t="shared" si="3"/>
      </c>
      <c r="N29" s="205"/>
      <c r="O29" s="177">
        <f t="shared" si="4"/>
      </c>
      <c r="P29" s="142">
        <f t="shared" si="5"/>
      </c>
      <c r="Q29" s="142">
        <f t="shared" si="6"/>
      </c>
      <c r="R29" s="415" t="str">
        <f t="shared" si="7"/>
        <v>--</v>
      </c>
      <c r="S29" s="416" t="str">
        <f t="shared" si="8"/>
        <v>--</v>
      </c>
      <c r="T29" s="207" t="str">
        <f t="shared" si="9"/>
        <v>--</v>
      </c>
      <c r="U29" s="208" t="str">
        <f t="shared" si="10"/>
        <v>--</v>
      </c>
      <c r="V29" s="209" t="str">
        <f t="shared" si="11"/>
        <v>--</v>
      </c>
      <c r="W29" s="417" t="str">
        <f t="shared" si="12"/>
        <v>--</v>
      </c>
      <c r="X29" s="418" t="str">
        <f t="shared" si="13"/>
        <v>--</v>
      </c>
      <c r="Y29" s="419" t="str">
        <f t="shared" si="14"/>
        <v>--</v>
      </c>
      <c r="Z29" s="210" t="str">
        <f t="shared" si="15"/>
        <v>--</v>
      </c>
      <c r="AA29" s="211" t="str">
        <f t="shared" si="16"/>
        <v>--</v>
      </c>
      <c r="AB29" s="420">
        <f t="shared" si="18"/>
      </c>
      <c r="AC29" s="13">
        <f t="shared" si="17"/>
      </c>
      <c r="AD29" s="421"/>
    </row>
    <row r="30" spans="2:30" s="5" customFormat="1" ht="16.5" customHeight="1">
      <c r="B30" s="47"/>
      <c r="C30" s="144"/>
      <c r="D30" s="135"/>
      <c r="E30" s="137"/>
      <c r="F30" s="465"/>
      <c r="G30" s="137"/>
      <c r="H30" s="411">
        <f t="shared" si="0"/>
        <v>20</v>
      </c>
      <c r="I30" s="412">
        <f t="shared" si="1"/>
        <v>74.974</v>
      </c>
      <c r="J30" s="173"/>
      <c r="K30" s="204"/>
      <c r="L30" s="175">
        <f t="shared" si="2"/>
      </c>
      <c r="M30" s="176">
        <f t="shared" si="3"/>
      </c>
      <c r="N30" s="205"/>
      <c r="O30" s="177">
        <f t="shared" si="4"/>
      </c>
      <c r="P30" s="142">
        <f t="shared" si="5"/>
      </c>
      <c r="Q30" s="142">
        <f t="shared" si="6"/>
      </c>
      <c r="R30" s="415" t="str">
        <f t="shared" si="7"/>
        <v>--</v>
      </c>
      <c r="S30" s="416" t="str">
        <f t="shared" si="8"/>
        <v>--</v>
      </c>
      <c r="T30" s="207" t="str">
        <f t="shared" si="9"/>
        <v>--</v>
      </c>
      <c r="U30" s="208" t="str">
        <f t="shared" si="10"/>
        <v>--</v>
      </c>
      <c r="V30" s="209" t="str">
        <f t="shared" si="11"/>
        <v>--</v>
      </c>
      <c r="W30" s="417" t="str">
        <f t="shared" si="12"/>
        <v>--</v>
      </c>
      <c r="X30" s="418" t="str">
        <f t="shared" si="13"/>
        <v>--</v>
      </c>
      <c r="Y30" s="419" t="str">
        <f t="shared" si="14"/>
        <v>--</v>
      </c>
      <c r="Z30" s="210" t="str">
        <f t="shared" si="15"/>
        <v>--</v>
      </c>
      <c r="AA30" s="211" t="str">
        <f t="shared" si="16"/>
        <v>--</v>
      </c>
      <c r="AB30" s="420">
        <f t="shared" si="18"/>
      </c>
      <c r="AC30" s="13">
        <f t="shared" si="17"/>
      </c>
      <c r="AD30" s="421"/>
    </row>
    <row r="31" spans="2:30" s="5" customFormat="1" ht="16.5" customHeight="1">
      <c r="B31" s="47"/>
      <c r="C31" s="264"/>
      <c r="D31" s="135"/>
      <c r="E31" s="137"/>
      <c r="F31" s="465"/>
      <c r="G31" s="137"/>
      <c r="H31" s="411">
        <f t="shared" si="0"/>
        <v>20</v>
      </c>
      <c r="I31" s="412">
        <f t="shared" si="1"/>
        <v>74.974</v>
      </c>
      <c r="J31" s="173"/>
      <c r="K31" s="204"/>
      <c r="L31" s="175">
        <f t="shared" si="2"/>
      </c>
      <c r="M31" s="176">
        <f t="shared" si="3"/>
      </c>
      <c r="N31" s="205"/>
      <c r="O31" s="177">
        <f t="shared" si="4"/>
      </c>
      <c r="P31" s="142">
        <f t="shared" si="5"/>
      </c>
      <c r="Q31" s="142">
        <f t="shared" si="6"/>
      </c>
      <c r="R31" s="415" t="str">
        <f t="shared" si="7"/>
        <v>--</v>
      </c>
      <c r="S31" s="416" t="str">
        <f t="shared" si="8"/>
        <v>--</v>
      </c>
      <c r="T31" s="207" t="str">
        <f t="shared" si="9"/>
        <v>--</v>
      </c>
      <c r="U31" s="208" t="str">
        <f t="shared" si="10"/>
        <v>--</v>
      </c>
      <c r="V31" s="209" t="str">
        <f t="shared" si="11"/>
        <v>--</v>
      </c>
      <c r="W31" s="417" t="str">
        <f t="shared" si="12"/>
        <v>--</v>
      </c>
      <c r="X31" s="418" t="str">
        <f t="shared" si="13"/>
        <v>--</v>
      </c>
      <c r="Y31" s="419" t="str">
        <f t="shared" si="14"/>
        <v>--</v>
      </c>
      <c r="Z31" s="210" t="str">
        <f t="shared" si="15"/>
        <v>--</v>
      </c>
      <c r="AA31" s="211" t="str">
        <f t="shared" si="16"/>
        <v>--</v>
      </c>
      <c r="AB31" s="420">
        <f t="shared" si="18"/>
      </c>
      <c r="AC31" s="13">
        <f t="shared" si="17"/>
      </c>
      <c r="AD31" s="421"/>
    </row>
    <row r="32" spans="2:30" s="5" customFormat="1" ht="16.5" customHeight="1">
      <c r="B32" s="47"/>
      <c r="C32" s="144"/>
      <c r="D32" s="135"/>
      <c r="E32" s="137"/>
      <c r="F32" s="465"/>
      <c r="G32" s="137"/>
      <c r="H32" s="411">
        <f t="shared" si="0"/>
        <v>20</v>
      </c>
      <c r="I32" s="412">
        <f t="shared" si="1"/>
        <v>74.974</v>
      </c>
      <c r="J32" s="173"/>
      <c r="K32" s="204"/>
      <c r="L32" s="175">
        <f t="shared" si="2"/>
      </c>
      <c r="M32" s="176">
        <f t="shared" si="3"/>
      </c>
      <c r="N32" s="205"/>
      <c r="O32" s="177">
        <f t="shared" si="4"/>
      </c>
      <c r="P32" s="142">
        <f t="shared" si="5"/>
      </c>
      <c r="Q32" s="142">
        <f t="shared" si="6"/>
      </c>
      <c r="R32" s="415" t="str">
        <f t="shared" si="7"/>
        <v>--</v>
      </c>
      <c r="S32" s="416" t="str">
        <f t="shared" si="8"/>
        <v>--</v>
      </c>
      <c r="T32" s="207" t="str">
        <f t="shared" si="9"/>
        <v>--</v>
      </c>
      <c r="U32" s="208" t="str">
        <f t="shared" si="10"/>
        <v>--</v>
      </c>
      <c r="V32" s="209" t="str">
        <f t="shared" si="11"/>
        <v>--</v>
      </c>
      <c r="W32" s="417" t="str">
        <f t="shared" si="12"/>
        <v>--</v>
      </c>
      <c r="X32" s="418" t="str">
        <f t="shared" si="13"/>
        <v>--</v>
      </c>
      <c r="Y32" s="419" t="str">
        <f t="shared" si="14"/>
        <v>--</v>
      </c>
      <c r="Z32" s="210" t="str">
        <f t="shared" si="15"/>
        <v>--</v>
      </c>
      <c r="AA32" s="211" t="str">
        <f t="shared" si="16"/>
        <v>--</v>
      </c>
      <c r="AB32" s="420">
        <f t="shared" si="18"/>
      </c>
      <c r="AC32" s="13">
        <f t="shared" si="17"/>
      </c>
      <c r="AD32" s="421"/>
    </row>
    <row r="33" spans="2:30" s="5" customFormat="1" ht="16.5" customHeight="1">
      <c r="B33" s="47"/>
      <c r="C33" s="264"/>
      <c r="D33" s="135"/>
      <c r="E33" s="137"/>
      <c r="F33" s="465"/>
      <c r="G33" s="137"/>
      <c r="H33" s="411">
        <f t="shared" si="0"/>
        <v>20</v>
      </c>
      <c r="I33" s="412">
        <f t="shared" si="1"/>
        <v>74.974</v>
      </c>
      <c r="J33" s="173"/>
      <c r="K33" s="174"/>
      <c r="L33" s="175">
        <f t="shared" si="2"/>
      </c>
      <c r="M33" s="176">
        <f t="shared" si="3"/>
      </c>
      <c r="N33" s="205"/>
      <c r="O33" s="177">
        <f t="shared" si="4"/>
      </c>
      <c r="P33" s="142">
        <f t="shared" si="5"/>
      </c>
      <c r="Q33" s="142">
        <f t="shared" si="6"/>
      </c>
      <c r="R33" s="415" t="str">
        <f t="shared" si="7"/>
        <v>--</v>
      </c>
      <c r="S33" s="416" t="str">
        <f t="shared" si="8"/>
        <v>--</v>
      </c>
      <c r="T33" s="207" t="str">
        <f t="shared" si="9"/>
        <v>--</v>
      </c>
      <c r="U33" s="208" t="str">
        <f t="shared" si="10"/>
        <v>--</v>
      </c>
      <c r="V33" s="209" t="str">
        <f t="shared" si="11"/>
        <v>--</v>
      </c>
      <c r="W33" s="417" t="str">
        <f t="shared" si="12"/>
        <v>--</v>
      </c>
      <c r="X33" s="418" t="str">
        <f t="shared" si="13"/>
        <v>--</v>
      </c>
      <c r="Y33" s="419" t="str">
        <f t="shared" si="14"/>
        <v>--</v>
      </c>
      <c r="Z33" s="210" t="str">
        <f t="shared" si="15"/>
        <v>--</v>
      </c>
      <c r="AA33" s="211" t="str">
        <f t="shared" si="16"/>
        <v>--</v>
      </c>
      <c r="AB33" s="420">
        <f t="shared" si="18"/>
      </c>
      <c r="AC33" s="13">
        <f t="shared" si="17"/>
      </c>
      <c r="AD33" s="421"/>
    </row>
    <row r="34" spans="2:30" s="5" customFormat="1" ht="16.5" customHeight="1">
      <c r="B34" s="47"/>
      <c r="C34" s="144"/>
      <c r="D34" s="135"/>
      <c r="E34" s="137"/>
      <c r="F34" s="465"/>
      <c r="G34" s="137"/>
      <c r="H34" s="411">
        <f t="shared" si="0"/>
        <v>20</v>
      </c>
      <c r="I34" s="412">
        <f t="shared" si="1"/>
        <v>74.974</v>
      </c>
      <c r="J34" s="173"/>
      <c r="K34" s="174"/>
      <c r="L34" s="175">
        <f t="shared" si="2"/>
      </c>
      <c r="M34" s="176">
        <f t="shared" si="3"/>
      </c>
      <c r="N34" s="205"/>
      <c r="O34" s="177">
        <f t="shared" si="4"/>
      </c>
      <c r="P34" s="142">
        <f t="shared" si="5"/>
      </c>
      <c r="Q34" s="142">
        <f t="shared" si="6"/>
      </c>
      <c r="R34" s="415" t="str">
        <f t="shared" si="7"/>
        <v>--</v>
      </c>
      <c r="S34" s="416" t="str">
        <f t="shared" si="8"/>
        <v>--</v>
      </c>
      <c r="T34" s="207" t="str">
        <f t="shared" si="9"/>
        <v>--</v>
      </c>
      <c r="U34" s="208" t="str">
        <f t="shared" si="10"/>
        <v>--</v>
      </c>
      <c r="V34" s="209" t="str">
        <f t="shared" si="11"/>
        <v>--</v>
      </c>
      <c r="W34" s="417" t="str">
        <f t="shared" si="12"/>
        <v>--</v>
      </c>
      <c r="X34" s="418" t="str">
        <f t="shared" si="13"/>
        <v>--</v>
      </c>
      <c r="Y34" s="419" t="str">
        <f t="shared" si="14"/>
        <v>--</v>
      </c>
      <c r="Z34" s="210" t="str">
        <f t="shared" si="15"/>
        <v>--</v>
      </c>
      <c r="AA34" s="211" t="str">
        <f t="shared" si="16"/>
        <v>--</v>
      </c>
      <c r="AB34" s="420">
        <f t="shared" si="18"/>
      </c>
      <c r="AC34" s="13">
        <f t="shared" si="17"/>
      </c>
      <c r="AD34" s="421"/>
    </row>
    <row r="35" spans="2:30" s="5" customFormat="1" ht="16.5" customHeight="1">
      <c r="B35" s="47"/>
      <c r="C35" s="264"/>
      <c r="D35" s="135"/>
      <c r="E35" s="137"/>
      <c r="F35" s="465"/>
      <c r="G35" s="137"/>
      <c r="H35" s="411">
        <f t="shared" si="0"/>
        <v>20</v>
      </c>
      <c r="I35" s="412">
        <f t="shared" si="1"/>
        <v>74.974</v>
      </c>
      <c r="J35" s="173"/>
      <c r="K35" s="174"/>
      <c r="L35" s="175">
        <f t="shared" si="2"/>
      </c>
      <c r="M35" s="176">
        <f t="shared" si="3"/>
      </c>
      <c r="N35" s="205"/>
      <c r="O35" s="177">
        <f t="shared" si="4"/>
      </c>
      <c r="P35" s="142">
        <f t="shared" si="5"/>
      </c>
      <c r="Q35" s="142">
        <f t="shared" si="6"/>
      </c>
      <c r="R35" s="415" t="str">
        <f t="shared" si="7"/>
        <v>--</v>
      </c>
      <c r="S35" s="416" t="str">
        <f t="shared" si="8"/>
        <v>--</v>
      </c>
      <c r="T35" s="207" t="str">
        <f t="shared" si="9"/>
        <v>--</v>
      </c>
      <c r="U35" s="208" t="str">
        <f t="shared" si="10"/>
        <v>--</v>
      </c>
      <c r="V35" s="209" t="str">
        <f t="shared" si="11"/>
        <v>--</v>
      </c>
      <c r="W35" s="417" t="str">
        <f t="shared" si="12"/>
        <v>--</v>
      </c>
      <c r="X35" s="418" t="str">
        <f t="shared" si="13"/>
        <v>--</v>
      </c>
      <c r="Y35" s="419" t="str">
        <f t="shared" si="14"/>
        <v>--</v>
      </c>
      <c r="Z35" s="210" t="str">
        <f t="shared" si="15"/>
        <v>--</v>
      </c>
      <c r="AA35" s="211" t="str">
        <f t="shared" si="16"/>
        <v>--</v>
      </c>
      <c r="AB35" s="420">
        <f t="shared" si="18"/>
      </c>
      <c r="AC35" s="13">
        <f t="shared" si="17"/>
      </c>
      <c r="AD35" s="421"/>
    </row>
    <row r="36" spans="2:30" s="5" customFormat="1" ht="16.5" customHeight="1">
      <c r="B36" s="47"/>
      <c r="C36" s="144"/>
      <c r="D36" s="135"/>
      <c r="E36" s="137"/>
      <c r="F36" s="465"/>
      <c r="G36" s="137"/>
      <c r="H36" s="411">
        <f t="shared" si="0"/>
        <v>20</v>
      </c>
      <c r="I36" s="412">
        <f t="shared" si="1"/>
        <v>74.974</v>
      </c>
      <c r="J36" s="173"/>
      <c r="K36" s="174"/>
      <c r="L36" s="175">
        <f t="shared" si="2"/>
      </c>
      <c r="M36" s="176">
        <f t="shared" si="3"/>
      </c>
      <c r="N36" s="205"/>
      <c r="O36" s="177">
        <f t="shared" si="4"/>
      </c>
      <c r="P36" s="142">
        <f t="shared" si="5"/>
      </c>
      <c r="Q36" s="142">
        <f t="shared" si="6"/>
      </c>
      <c r="R36" s="415" t="str">
        <f t="shared" si="7"/>
        <v>--</v>
      </c>
      <c r="S36" s="416" t="str">
        <f t="shared" si="8"/>
        <v>--</v>
      </c>
      <c r="T36" s="207" t="str">
        <f t="shared" si="9"/>
        <v>--</v>
      </c>
      <c r="U36" s="208" t="str">
        <f t="shared" si="10"/>
        <v>--</v>
      </c>
      <c r="V36" s="209" t="str">
        <f t="shared" si="11"/>
        <v>--</v>
      </c>
      <c r="W36" s="417" t="str">
        <f t="shared" si="12"/>
        <v>--</v>
      </c>
      <c r="X36" s="418" t="str">
        <f t="shared" si="13"/>
        <v>--</v>
      </c>
      <c r="Y36" s="419" t="str">
        <f t="shared" si="14"/>
        <v>--</v>
      </c>
      <c r="Z36" s="210" t="str">
        <f t="shared" si="15"/>
        <v>--</v>
      </c>
      <c r="AA36" s="211" t="str">
        <f t="shared" si="16"/>
        <v>--</v>
      </c>
      <c r="AB36" s="420">
        <f t="shared" si="18"/>
      </c>
      <c r="AC36" s="13">
        <f t="shared" si="17"/>
      </c>
      <c r="AD36" s="421"/>
    </row>
    <row r="37" spans="2:30" s="5" customFormat="1" ht="16.5" customHeight="1">
      <c r="B37" s="47"/>
      <c r="C37" s="264"/>
      <c r="D37" s="135"/>
      <c r="E37" s="137"/>
      <c r="F37" s="465"/>
      <c r="G37" s="137"/>
      <c r="H37" s="411">
        <f t="shared" si="0"/>
        <v>20</v>
      </c>
      <c r="I37" s="412">
        <f t="shared" si="1"/>
        <v>74.974</v>
      </c>
      <c r="J37" s="173"/>
      <c r="K37" s="174"/>
      <c r="L37" s="175">
        <f t="shared" si="2"/>
      </c>
      <c r="M37" s="176">
        <f t="shared" si="3"/>
      </c>
      <c r="N37" s="205"/>
      <c r="O37" s="177">
        <f t="shared" si="4"/>
      </c>
      <c r="P37" s="142">
        <f t="shared" si="5"/>
      </c>
      <c r="Q37" s="142">
        <f t="shared" si="6"/>
      </c>
      <c r="R37" s="415" t="str">
        <f t="shared" si="7"/>
        <v>--</v>
      </c>
      <c r="S37" s="416" t="str">
        <f t="shared" si="8"/>
        <v>--</v>
      </c>
      <c r="T37" s="207" t="str">
        <f t="shared" si="9"/>
        <v>--</v>
      </c>
      <c r="U37" s="208" t="str">
        <f t="shared" si="10"/>
        <v>--</v>
      </c>
      <c r="V37" s="209" t="str">
        <f t="shared" si="11"/>
        <v>--</v>
      </c>
      <c r="W37" s="417" t="str">
        <f t="shared" si="12"/>
        <v>--</v>
      </c>
      <c r="X37" s="418" t="str">
        <f t="shared" si="13"/>
        <v>--</v>
      </c>
      <c r="Y37" s="419" t="str">
        <f t="shared" si="14"/>
        <v>--</v>
      </c>
      <c r="Z37" s="210" t="str">
        <f t="shared" si="15"/>
        <v>--</v>
      </c>
      <c r="AA37" s="211" t="str">
        <f t="shared" si="16"/>
        <v>--</v>
      </c>
      <c r="AB37" s="420">
        <f t="shared" si="18"/>
      </c>
      <c r="AC37" s="13">
        <f t="shared" si="17"/>
      </c>
      <c r="AD37" s="421"/>
    </row>
    <row r="38" spans="2:30" s="5" customFormat="1" ht="16.5" customHeight="1">
      <c r="B38" s="47"/>
      <c r="C38" s="144"/>
      <c r="D38" s="135"/>
      <c r="E38" s="137"/>
      <c r="F38" s="465"/>
      <c r="G38" s="137"/>
      <c r="H38" s="411">
        <f t="shared" si="0"/>
        <v>20</v>
      </c>
      <c r="I38" s="412">
        <f t="shared" si="1"/>
        <v>74.974</v>
      </c>
      <c r="J38" s="173"/>
      <c r="K38" s="174"/>
      <c r="L38" s="175">
        <f t="shared" si="2"/>
      </c>
      <c r="M38" s="176">
        <f t="shared" si="3"/>
      </c>
      <c r="N38" s="205"/>
      <c r="O38" s="177">
        <f t="shared" si="4"/>
      </c>
      <c r="P38" s="142">
        <f t="shared" si="5"/>
      </c>
      <c r="Q38" s="142">
        <f t="shared" si="6"/>
      </c>
      <c r="R38" s="415" t="str">
        <f t="shared" si="7"/>
        <v>--</v>
      </c>
      <c r="S38" s="416" t="str">
        <f t="shared" si="8"/>
        <v>--</v>
      </c>
      <c r="T38" s="207" t="str">
        <f t="shared" si="9"/>
        <v>--</v>
      </c>
      <c r="U38" s="208" t="str">
        <f t="shared" si="10"/>
        <v>--</v>
      </c>
      <c r="V38" s="209" t="str">
        <f t="shared" si="11"/>
        <v>--</v>
      </c>
      <c r="W38" s="417" t="str">
        <f t="shared" si="12"/>
        <v>--</v>
      </c>
      <c r="X38" s="418" t="str">
        <f t="shared" si="13"/>
        <v>--</v>
      </c>
      <c r="Y38" s="419" t="str">
        <f t="shared" si="14"/>
        <v>--</v>
      </c>
      <c r="Z38" s="210" t="str">
        <f t="shared" si="15"/>
        <v>--</v>
      </c>
      <c r="AA38" s="211" t="str">
        <f t="shared" si="16"/>
        <v>--</v>
      </c>
      <c r="AB38" s="420">
        <f t="shared" si="18"/>
      </c>
      <c r="AC38" s="13">
        <f t="shared" si="17"/>
      </c>
      <c r="AD38" s="421"/>
    </row>
    <row r="39" spans="2:30" s="5" customFormat="1" ht="16.5" customHeight="1">
      <c r="B39" s="47"/>
      <c r="C39" s="264"/>
      <c r="D39" s="135"/>
      <c r="E39" s="137"/>
      <c r="F39" s="465"/>
      <c r="G39" s="137"/>
      <c r="H39" s="411">
        <f t="shared" si="0"/>
        <v>20</v>
      </c>
      <c r="I39" s="412">
        <f t="shared" si="1"/>
        <v>74.974</v>
      </c>
      <c r="J39" s="173"/>
      <c r="K39" s="174"/>
      <c r="L39" s="175">
        <f t="shared" si="2"/>
      </c>
      <c r="M39" s="176">
        <f t="shared" si="3"/>
      </c>
      <c r="N39" s="205"/>
      <c r="O39" s="177">
        <f t="shared" si="4"/>
      </c>
      <c r="P39" s="142">
        <f t="shared" si="5"/>
      </c>
      <c r="Q39" s="142">
        <f t="shared" si="6"/>
      </c>
      <c r="R39" s="415" t="str">
        <f t="shared" si="7"/>
        <v>--</v>
      </c>
      <c r="S39" s="416" t="str">
        <f t="shared" si="8"/>
        <v>--</v>
      </c>
      <c r="T39" s="207" t="str">
        <f t="shared" si="9"/>
        <v>--</v>
      </c>
      <c r="U39" s="208" t="str">
        <f t="shared" si="10"/>
        <v>--</v>
      </c>
      <c r="V39" s="209" t="str">
        <f t="shared" si="11"/>
        <v>--</v>
      </c>
      <c r="W39" s="417" t="str">
        <f t="shared" si="12"/>
        <v>--</v>
      </c>
      <c r="X39" s="418" t="str">
        <f t="shared" si="13"/>
        <v>--</v>
      </c>
      <c r="Y39" s="419" t="str">
        <f t="shared" si="14"/>
        <v>--</v>
      </c>
      <c r="Z39" s="210" t="str">
        <f t="shared" si="15"/>
        <v>--</v>
      </c>
      <c r="AA39" s="211" t="str">
        <f t="shared" si="16"/>
        <v>--</v>
      </c>
      <c r="AB39" s="420">
        <f t="shared" si="18"/>
      </c>
      <c r="AC39" s="13">
        <f t="shared" si="17"/>
      </c>
      <c r="AD39" s="421"/>
    </row>
    <row r="40" spans="2:30" s="5" customFormat="1" ht="16.5" customHeight="1">
      <c r="B40" s="47"/>
      <c r="C40" s="144"/>
      <c r="D40" s="135"/>
      <c r="E40" s="137"/>
      <c r="F40" s="465"/>
      <c r="G40" s="137"/>
      <c r="H40" s="411">
        <f t="shared" si="0"/>
        <v>20</v>
      </c>
      <c r="I40" s="412">
        <f t="shared" si="1"/>
        <v>74.974</v>
      </c>
      <c r="J40" s="173"/>
      <c r="K40" s="174"/>
      <c r="L40" s="175">
        <f t="shared" si="2"/>
      </c>
      <c r="M40" s="176">
        <f t="shared" si="3"/>
      </c>
      <c r="N40" s="205"/>
      <c r="O40" s="177">
        <f t="shared" si="4"/>
      </c>
      <c r="P40" s="142">
        <f t="shared" si="5"/>
      </c>
      <c r="Q40" s="142">
        <f t="shared" si="6"/>
      </c>
      <c r="R40" s="415" t="str">
        <f t="shared" si="7"/>
        <v>--</v>
      </c>
      <c r="S40" s="416" t="str">
        <f t="shared" si="8"/>
        <v>--</v>
      </c>
      <c r="T40" s="207" t="str">
        <f t="shared" si="9"/>
        <v>--</v>
      </c>
      <c r="U40" s="208" t="str">
        <f t="shared" si="10"/>
        <v>--</v>
      </c>
      <c r="V40" s="209" t="str">
        <f t="shared" si="11"/>
        <v>--</v>
      </c>
      <c r="W40" s="417" t="str">
        <f t="shared" si="12"/>
        <v>--</v>
      </c>
      <c r="X40" s="418" t="str">
        <f t="shared" si="13"/>
        <v>--</v>
      </c>
      <c r="Y40" s="419" t="str">
        <f t="shared" si="14"/>
        <v>--</v>
      </c>
      <c r="Z40" s="210" t="str">
        <f t="shared" si="15"/>
        <v>--</v>
      </c>
      <c r="AA40" s="211" t="str">
        <f t="shared" si="16"/>
        <v>--</v>
      </c>
      <c r="AB40" s="420">
        <f t="shared" si="18"/>
      </c>
      <c r="AC40" s="13">
        <f t="shared" si="17"/>
      </c>
      <c r="AD40" s="421"/>
    </row>
    <row r="41" spans="2:30" s="5" customFormat="1" ht="16.5" customHeight="1">
      <c r="B41" s="47"/>
      <c r="C41" s="264"/>
      <c r="D41" s="135"/>
      <c r="E41" s="137"/>
      <c r="F41" s="465"/>
      <c r="G41" s="137"/>
      <c r="H41" s="411">
        <f t="shared" si="0"/>
        <v>20</v>
      </c>
      <c r="I41" s="412">
        <f t="shared" si="1"/>
        <v>74.974</v>
      </c>
      <c r="J41" s="173"/>
      <c r="K41" s="174"/>
      <c r="L41" s="175">
        <f t="shared" si="2"/>
      </c>
      <c r="M41" s="176">
        <f t="shared" si="3"/>
      </c>
      <c r="N41" s="205"/>
      <c r="O41" s="177">
        <f t="shared" si="4"/>
      </c>
      <c r="P41" s="142">
        <f t="shared" si="5"/>
      </c>
      <c r="Q41" s="142">
        <f t="shared" si="6"/>
      </c>
      <c r="R41" s="415" t="str">
        <f t="shared" si="7"/>
        <v>--</v>
      </c>
      <c r="S41" s="416" t="str">
        <f t="shared" si="8"/>
        <v>--</v>
      </c>
      <c r="T41" s="207" t="str">
        <f t="shared" si="9"/>
        <v>--</v>
      </c>
      <c r="U41" s="208" t="str">
        <f t="shared" si="10"/>
        <v>--</v>
      </c>
      <c r="V41" s="209" t="str">
        <f t="shared" si="11"/>
        <v>--</v>
      </c>
      <c r="W41" s="417" t="str">
        <f t="shared" si="12"/>
        <v>--</v>
      </c>
      <c r="X41" s="418" t="str">
        <f t="shared" si="13"/>
        <v>--</v>
      </c>
      <c r="Y41" s="419" t="str">
        <f t="shared" si="14"/>
        <v>--</v>
      </c>
      <c r="Z41" s="210" t="str">
        <f t="shared" si="15"/>
        <v>--</v>
      </c>
      <c r="AA41" s="211" t="str">
        <f t="shared" si="16"/>
        <v>--</v>
      </c>
      <c r="AB41" s="420">
        <f t="shared" si="18"/>
      </c>
      <c r="AC41" s="13">
        <f t="shared" si="17"/>
      </c>
      <c r="AD41" s="421"/>
    </row>
    <row r="42" spans="2:30" s="5" customFormat="1" ht="16.5" customHeight="1" thickBot="1">
      <c r="B42" s="47"/>
      <c r="C42" s="144"/>
      <c r="D42" s="139"/>
      <c r="E42" s="212"/>
      <c r="F42" s="459"/>
      <c r="G42" s="213"/>
      <c r="H42" s="426"/>
      <c r="I42" s="427"/>
      <c r="J42" s="457"/>
      <c r="K42" s="457"/>
      <c r="L42" s="8"/>
      <c r="M42" s="8"/>
      <c r="N42" s="141"/>
      <c r="O42" s="179"/>
      <c r="P42" s="141"/>
      <c r="Q42" s="141"/>
      <c r="R42" s="428"/>
      <c r="S42" s="429"/>
      <c r="T42" s="214"/>
      <c r="U42" s="215"/>
      <c r="V42" s="216"/>
      <c r="W42" s="430"/>
      <c r="X42" s="431"/>
      <c r="Y42" s="432"/>
      <c r="Z42" s="217"/>
      <c r="AA42" s="218"/>
      <c r="AB42" s="433"/>
      <c r="AC42" s="219"/>
      <c r="AD42" s="421"/>
    </row>
    <row r="43" spans="2:30" s="5" customFormat="1" ht="16.5" customHeight="1" thickBot="1" thickTop="1">
      <c r="B43" s="47"/>
      <c r="C43" s="117" t="s">
        <v>21</v>
      </c>
      <c r="D43" s="118" t="s">
        <v>78</v>
      </c>
      <c r="E43" s="220"/>
      <c r="F43" s="190"/>
      <c r="G43" s="221"/>
      <c r="H43" s="190"/>
      <c r="I43" s="180"/>
      <c r="J43" s="180"/>
      <c r="K43" s="180"/>
      <c r="L43" s="180"/>
      <c r="M43" s="180"/>
      <c r="N43" s="180"/>
      <c r="O43" s="222"/>
      <c r="P43" s="180"/>
      <c r="Q43" s="180"/>
      <c r="R43" s="434">
        <f aca="true" t="shared" si="19" ref="R43:AA43">SUM(R20:R42)</f>
        <v>17600.743076965577</v>
      </c>
      <c r="S43" s="435">
        <f t="shared" si="19"/>
        <v>0</v>
      </c>
      <c r="T43" s="436">
        <f t="shared" si="19"/>
        <v>117013.67920349119</v>
      </c>
      <c r="U43" s="436">
        <f t="shared" si="19"/>
        <v>54535.60799665832</v>
      </c>
      <c r="V43" s="436">
        <f t="shared" si="19"/>
        <v>0</v>
      </c>
      <c r="W43" s="437">
        <f t="shared" si="19"/>
        <v>0</v>
      </c>
      <c r="X43" s="437">
        <f t="shared" si="19"/>
        <v>0</v>
      </c>
      <c r="Y43" s="437">
        <f t="shared" si="19"/>
        <v>0</v>
      </c>
      <c r="Z43" s="223">
        <f t="shared" si="19"/>
        <v>0</v>
      </c>
      <c r="AA43" s="224">
        <f t="shared" si="19"/>
        <v>0</v>
      </c>
      <c r="AB43" s="225"/>
      <c r="AC43" s="226">
        <f>ROUND(SUM(AC20:AC42),2)</f>
        <v>189150.03</v>
      </c>
      <c r="AD43" s="421"/>
    </row>
    <row r="44" spans="2:30" s="123" customFormat="1" ht="9.75" thickTop="1">
      <c r="B44" s="122"/>
      <c r="C44" s="119"/>
      <c r="D44" s="120" t="s">
        <v>79</v>
      </c>
      <c r="E44" s="227"/>
      <c r="F44" s="228"/>
      <c r="G44" s="229"/>
      <c r="H44" s="228"/>
      <c r="I44" s="181"/>
      <c r="J44" s="181"/>
      <c r="K44" s="181"/>
      <c r="L44" s="181"/>
      <c r="M44" s="181"/>
      <c r="N44" s="181"/>
      <c r="O44" s="230"/>
      <c r="P44" s="181"/>
      <c r="Q44" s="181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231"/>
      <c r="AD44" s="232"/>
    </row>
    <row r="45" spans="2:30" s="5" customFormat="1" ht="16.5" customHeight="1" thickBo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</row>
    <row r="46" spans="2:30" ht="16.5" customHeight="1" thickTop="1">
      <c r="B46" s="1"/>
      <c r="AD46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15" customFormat="1" ht="26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134"/>
    </row>
    <row r="2" spans="1:28" s="15" customFormat="1" ht="26.25">
      <c r="A2" s="82"/>
      <c r="B2" s="233" t="str">
        <f>+'[1]tot-0701'!B2</f>
        <v>ANEXO a la Resolución D.T.E.E. N°          /2007</v>
      </c>
      <c r="C2" s="233"/>
      <c r="D2" s="233"/>
      <c r="E2" s="16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1:28" s="5" customFormat="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s="22" customFormat="1" ht="11.25">
      <c r="A4" s="234" t="s">
        <v>44</v>
      </c>
      <c r="B4" s="10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s="22" customFormat="1" ht="11.25">
      <c r="A5" s="234" t="s">
        <v>2</v>
      </c>
      <c r="B5" s="10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s="5" customFormat="1" ht="13.5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s="5" customFormat="1" ht="13.5" thickTop="1">
      <c r="A7" s="81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s="26" customFormat="1" ht="20.25">
      <c r="A8" s="97"/>
      <c r="B8" s="98"/>
      <c r="C8" s="97"/>
      <c r="D8" s="235" t="s">
        <v>39</v>
      </c>
      <c r="E8" s="97"/>
      <c r="F8" s="97"/>
      <c r="G8" s="236"/>
      <c r="H8" s="97"/>
      <c r="I8" s="97"/>
      <c r="J8" s="97"/>
      <c r="K8" s="97"/>
      <c r="L8" s="97"/>
      <c r="M8" s="97"/>
      <c r="N8" s="97"/>
      <c r="O8" s="97"/>
      <c r="P8" s="97"/>
      <c r="Q8" s="97"/>
      <c r="R8" s="87"/>
      <c r="S8" s="87"/>
      <c r="T8" s="87"/>
      <c r="U8" s="87"/>
      <c r="V8" s="87"/>
      <c r="W8" s="87"/>
      <c r="X8" s="87"/>
      <c r="Y8" s="87"/>
      <c r="Z8" s="87"/>
      <c r="AA8" s="87"/>
      <c r="AB8" s="99"/>
    </row>
    <row r="9" spans="1:28" s="5" customFormat="1" ht="12.75">
      <c r="A9" s="81"/>
      <c r="B9" s="86"/>
      <c r="C9" s="81"/>
      <c r="D9" s="12"/>
      <c r="E9" s="237"/>
      <c r="F9" s="81"/>
      <c r="G9" s="12"/>
      <c r="H9" s="81"/>
      <c r="I9" s="81"/>
      <c r="J9" s="81"/>
      <c r="K9" s="81"/>
      <c r="L9" s="81"/>
      <c r="M9" s="81"/>
      <c r="N9" s="81"/>
      <c r="O9" s="81"/>
      <c r="P9" s="81"/>
      <c r="Q9" s="81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</row>
    <row r="10" spans="1:28" s="26" customFormat="1" ht="20.25">
      <c r="A10" s="97"/>
      <c r="B10" s="98"/>
      <c r="C10" s="97"/>
      <c r="D10" s="165" t="s">
        <v>48</v>
      </c>
      <c r="E10" s="97"/>
      <c r="F10" s="10"/>
      <c r="G10" s="8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99"/>
    </row>
    <row r="11" spans="1:28" s="5" customFormat="1" ht="12.75">
      <c r="A11" s="81"/>
      <c r="B11" s="86"/>
      <c r="C11" s="81"/>
      <c r="D11" s="12"/>
      <c r="E11" s="12"/>
      <c r="F11" s="12"/>
      <c r="G11" s="89"/>
      <c r="H11" s="12"/>
      <c r="I11" s="12"/>
      <c r="J11" s="12"/>
      <c r="K11" s="12"/>
      <c r="L11" s="12"/>
      <c r="M11" s="81"/>
      <c r="N11" s="81"/>
      <c r="O11" s="81"/>
      <c r="P11" s="81"/>
      <c r="Q11" s="8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4"/>
    </row>
    <row r="12" spans="1:28" s="33" customFormat="1" ht="19.5">
      <c r="A12" s="101"/>
      <c r="B12" s="466" t="str">
        <f>+'[1]tot-0701'!B14</f>
        <v>Desde el 01 al 31 de diciembre de 2006</v>
      </c>
      <c r="C12" s="238"/>
      <c r="D12" s="104"/>
      <c r="E12" s="104"/>
      <c r="F12" s="104"/>
      <c r="G12" s="104"/>
      <c r="H12" s="104"/>
      <c r="I12" s="104"/>
      <c r="J12" s="104"/>
      <c r="K12" s="104"/>
      <c r="L12" s="104"/>
      <c r="M12" s="238"/>
      <c r="N12" s="238"/>
      <c r="O12" s="238"/>
      <c r="P12" s="238"/>
      <c r="Q12" s="238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239"/>
    </row>
    <row r="13" spans="1:28" s="5" customFormat="1" ht="13.5" thickBot="1">
      <c r="A13" s="81"/>
      <c r="B13" s="86"/>
      <c r="C13" s="81"/>
      <c r="D13" s="12"/>
      <c r="E13" s="12"/>
      <c r="F13" s="12"/>
      <c r="G13" s="89"/>
      <c r="H13" s="12"/>
      <c r="I13" s="12"/>
      <c r="J13" s="12"/>
      <c r="K13" s="12"/>
      <c r="L13" s="12"/>
      <c r="M13" s="81"/>
      <c r="N13" s="81"/>
      <c r="O13" s="81"/>
      <c r="P13" s="81"/>
      <c r="Q13" s="8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4"/>
    </row>
    <row r="14" spans="1:28" s="5" customFormat="1" ht="16.5" customHeight="1" thickBot="1" thickTop="1">
      <c r="A14" s="81"/>
      <c r="B14" s="86"/>
      <c r="C14" s="81"/>
      <c r="D14" s="240" t="s">
        <v>45</v>
      </c>
      <c r="E14" s="241"/>
      <c r="F14" s="242">
        <v>0.0896</v>
      </c>
      <c r="H14" s="81"/>
      <c r="I14" s="81"/>
      <c r="J14" s="81"/>
      <c r="K14" s="81"/>
      <c r="L14" s="81"/>
      <c r="M14" s="81"/>
      <c r="N14" s="8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4"/>
    </row>
    <row r="15" spans="1:28" s="5" customFormat="1" ht="16.5" customHeight="1" thickBot="1" thickTop="1">
      <c r="A15" s="81"/>
      <c r="B15" s="86"/>
      <c r="C15" s="81"/>
      <c r="D15" s="102" t="s">
        <v>22</v>
      </c>
      <c r="E15" s="103"/>
      <c r="F15" s="467">
        <v>200</v>
      </c>
      <c r="G1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90"/>
      <c r="V15" s="90"/>
      <c r="W15" s="90"/>
      <c r="X15" s="90"/>
      <c r="Y15" s="90"/>
      <c r="Z15" s="90"/>
      <c r="AA15" s="81"/>
      <c r="AB15" s="14"/>
    </row>
    <row r="16" spans="1:28" s="5" customFormat="1" ht="16.5" customHeight="1" thickBot="1" thickTop="1">
      <c r="A16" s="81"/>
      <c r="B16" s="86"/>
      <c r="C16" s="81"/>
      <c r="D16" s="12"/>
      <c r="E16" s="12"/>
      <c r="F16" s="12"/>
      <c r="G16" s="9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4"/>
    </row>
    <row r="17" spans="1:28" s="5" customFormat="1" ht="33.75" customHeight="1" thickBot="1" thickTop="1">
      <c r="A17" s="81"/>
      <c r="B17" s="86"/>
      <c r="C17" s="114" t="s">
        <v>10</v>
      </c>
      <c r="D17" s="110" t="s">
        <v>23</v>
      </c>
      <c r="E17" s="109" t="s">
        <v>24</v>
      </c>
      <c r="F17" s="111" t="s">
        <v>25</v>
      </c>
      <c r="G17" s="112" t="s">
        <v>11</v>
      </c>
      <c r="H17" s="125" t="s">
        <v>13</v>
      </c>
      <c r="I17" s="109" t="s">
        <v>14</v>
      </c>
      <c r="J17" s="109" t="s">
        <v>15</v>
      </c>
      <c r="K17" s="110" t="s">
        <v>26</v>
      </c>
      <c r="L17" s="110" t="s">
        <v>27</v>
      </c>
      <c r="M17" s="80" t="s">
        <v>16</v>
      </c>
      <c r="N17" s="80" t="s">
        <v>33</v>
      </c>
      <c r="O17" s="113" t="s">
        <v>28</v>
      </c>
      <c r="P17" s="109" t="s">
        <v>29</v>
      </c>
      <c r="Q17" s="243" t="s">
        <v>32</v>
      </c>
      <c r="R17" s="244" t="s">
        <v>17</v>
      </c>
      <c r="S17" s="245" t="s">
        <v>18</v>
      </c>
      <c r="T17" s="193" t="s">
        <v>46</v>
      </c>
      <c r="U17" s="195"/>
      <c r="V17" s="246" t="s">
        <v>47</v>
      </c>
      <c r="W17" s="247"/>
      <c r="X17" s="248" t="s">
        <v>19</v>
      </c>
      <c r="Y17" s="249" t="s">
        <v>42</v>
      </c>
      <c r="Z17" s="128" t="s">
        <v>43</v>
      </c>
      <c r="AA17" s="112" t="s">
        <v>20</v>
      </c>
      <c r="AB17" s="14"/>
    </row>
    <row r="18" spans="1:28" s="5" customFormat="1" ht="16.5" customHeight="1" thickTop="1">
      <c r="A18" s="81"/>
      <c r="B18" s="86"/>
      <c r="C18" s="250"/>
      <c r="D18" s="250"/>
      <c r="E18" s="250"/>
      <c r="F18" s="250"/>
      <c r="G18" s="251"/>
      <c r="H18" s="252"/>
      <c r="I18" s="250"/>
      <c r="J18" s="250"/>
      <c r="K18" s="250"/>
      <c r="L18" s="250"/>
      <c r="M18" s="250"/>
      <c r="N18" s="169"/>
      <c r="O18" s="253"/>
      <c r="P18" s="250"/>
      <c r="Q18" s="254"/>
      <c r="R18" s="255"/>
      <c r="S18" s="256"/>
      <c r="T18" s="257"/>
      <c r="U18" s="258"/>
      <c r="V18" s="259"/>
      <c r="W18" s="260"/>
      <c r="X18" s="261"/>
      <c r="Y18" s="262"/>
      <c r="Z18" s="253"/>
      <c r="AA18" s="263"/>
      <c r="AB18" s="14"/>
    </row>
    <row r="19" spans="1:28" s="5" customFormat="1" ht="16.5" customHeight="1">
      <c r="A19" s="81"/>
      <c r="B19" s="86"/>
      <c r="C19" s="264"/>
      <c r="D19" s="264"/>
      <c r="E19" s="264"/>
      <c r="F19" s="264"/>
      <c r="G19" s="265"/>
      <c r="H19" s="266"/>
      <c r="I19" s="264"/>
      <c r="J19" s="264"/>
      <c r="K19" s="264"/>
      <c r="L19" s="264"/>
      <c r="M19" s="264"/>
      <c r="N19" s="171"/>
      <c r="O19" s="267"/>
      <c r="P19" s="264"/>
      <c r="Q19" s="268"/>
      <c r="R19" s="269"/>
      <c r="S19" s="270"/>
      <c r="T19" s="271"/>
      <c r="U19" s="272"/>
      <c r="V19" s="273"/>
      <c r="W19" s="274"/>
      <c r="X19" s="275"/>
      <c r="Y19" s="276"/>
      <c r="Z19" s="267"/>
      <c r="AA19" s="277"/>
      <c r="AB19" s="14"/>
    </row>
    <row r="20" spans="1:28" s="5" customFormat="1" ht="16.5" customHeight="1">
      <c r="A20" s="81"/>
      <c r="B20" s="86"/>
      <c r="C20" s="144">
        <v>43</v>
      </c>
      <c r="D20" s="468" t="s">
        <v>73</v>
      </c>
      <c r="E20" s="468" t="s">
        <v>74</v>
      </c>
      <c r="F20" s="468">
        <v>300</v>
      </c>
      <c r="G20" s="468" t="s">
        <v>56</v>
      </c>
      <c r="H20" s="281">
        <f aca="true" t="shared" si="0" ref="H20:H39">F20*$F$14</f>
        <v>26.88</v>
      </c>
      <c r="I20" s="145">
        <v>39086.353472222225</v>
      </c>
      <c r="J20" s="145">
        <v>39086.62777777778</v>
      </c>
      <c r="K20" s="282">
        <f aca="true" t="shared" si="1" ref="K20:K39">IF(D20="","",(J20-I20)*24)</f>
        <v>6.583333333313931</v>
      </c>
      <c r="L20" s="11">
        <f aca="true" t="shared" si="2" ref="L20:L39">IF(D20="","",ROUND((J20-I20)*24*60,0))</f>
        <v>395</v>
      </c>
      <c r="M20" s="146" t="s">
        <v>63</v>
      </c>
      <c r="N20" s="206" t="str">
        <f aca="true" t="shared" si="3" ref="N20:N39">IF(D20="","","--")</f>
        <v>--</v>
      </c>
      <c r="O20" s="143" t="str">
        <f>IF(D20="","",IF(OR(M20="P",M20="RP"),"--","NO"))</f>
        <v>--</v>
      </c>
      <c r="P20" s="142" t="str">
        <f aca="true" t="shared" si="4" ref="P20:P39">IF(D20="","","NO")</f>
        <v>NO</v>
      </c>
      <c r="Q20" s="324">
        <f aca="true" t="shared" si="5" ref="Q20:Q39">$F$15*IF(OR(M20="P",M20="RP"),0.1,1)*IF(P20="SI",1,0.1)</f>
        <v>2</v>
      </c>
      <c r="R20" s="307">
        <f aca="true" t="shared" si="6" ref="R20:R39">IF(M20="P",H20*Q20*ROUND(L20/60,2),"--")</f>
        <v>353.7408</v>
      </c>
      <c r="S20" s="308" t="str">
        <f aca="true" t="shared" si="7" ref="S20:S39">IF(M20="RP",H20*Q20*N20/100*ROUND(L20/60,2),"--")</f>
        <v>--</v>
      </c>
      <c r="T20" s="309" t="str">
        <f aca="true" t="shared" si="8" ref="T20:T39">IF(AND(M20="F",O20="NO"),H20*Q20,"--")</f>
        <v>--</v>
      </c>
      <c r="U20" s="310" t="str">
        <f aca="true" t="shared" si="9" ref="U20:U39">IF(M20="F",H20*Q20*ROUND(L20/60,2),"--")</f>
        <v>--</v>
      </c>
      <c r="V20" s="311" t="str">
        <f aca="true" t="shared" si="10" ref="V20:V39">IF(AND(M20="R",O20="NO"),H20*Q20*N20/100,"--")</f>
        <v>--</v>
      </c>
      <c r="W20" s="312" t="str">
        <f aca="true" t="shared" si="11" ref="W20:W39">IF(M20="R",H20*Q20*N20/100*ROUND(L20/60,2),"--")</f>
        <v>--</v>
      </c>
      <c r="X20" s="313" t="str">
        <f aca="true" t="shared" si="12" ref="X20:X39">IF(M20="RF",H20*Q20*ROUND(L20/60,2),"--")</f>
        <v>--</v>
      </c>
      <c r="Y20" s="314" t="str">
        <f aca="true" t="shared" si="13" ref="Y20:Y39">IF(M20="RR",H20*Q20*N20/100*ROUND(L20/60,2),"--")</f>
        <v>--</v>
      </c>
      <c r="Z20" s="148" t="str">
        <f aca="true" t="shared" si="14" ref="Z20:Z39">IF(D20="","","SI")</f>
        <v>SI</v>
      </c>
      <c r="AA20" s="283">
        <f aca="true" t="shared" si="15" ref="AA20:AA39">IF(D20="","",SUM(R20:Y20)*IF(Z20="SI",1,2))</f>
        <v>353.7408</v>
      </c>
      <c r="AB20" s="14"/>
    </row>
    <row r="21" spans="1:28" s="5" customFormat="1" ht="16.5" customHeight="1">
      <c r="A21" s="81"/>
      <c r="B21" s="86"/>
      <c r="C21" s="144">
        <v>44</v>
      </c>
      <c r="D21" s="468" t="s">
        <v>73</v>
      </c>
      <c r="E21" s="468" t="s">
        <v>74</v>
      </c>
      <c r="F21" s="468">
        <v>300</v>
      </c>
      <c r="G21" s="468" t="s">
        <v>56</v>
      </c>
      <c r="H21" s="281">
        <f t="shared" si="0"/>
        <v>26.88</v>
      </c>
      <c r="I21" s="145">
        <v>39087.35138888889</v>
      </c>
      <c r="J21" s="145">
        <v>39087.65</v>
      </c>
      <c r="K21" s="282">
        <f t="shared" si="1"/>
        <v>7.166666666627862</v>
      </c>
      <c r="L21" s="11">
        <f t="shared" si="2"/>
        <v>430</v>
      </c>
      <c r="M21" s="146" t="s">
        <v>63</v>
      </c>
      <c r="N21" s="206" t="str">
        <f t="shared" si="3"/>
        <v>--</v>
      </c>
      <c r="O21" s="143" t="str">
        <f aca="true" t="shared" si="16" ref="O21:O39">IF(D21="","",IF(M21="P","--","NO"))</f>
        <v>--</v>
      </c>
      <c r="P21" s="142" t="str">
        <f t="shared" si="4"/>
        <v>NO</v>
      </c>
      <c r="Q21" s="324">
        <f t="shared" si="5"/>
        <v>2</v>
      </c>
      <c r="R21" s="307">
        <f t="shared" si="6"/>
        <v>385.4592</v>
      </c>
      <c r="S21" s="308" t="str">
        <f t="shared" si="7"/>
        <v>--</v>
      </c>
      <c r="T21" s="309" t="str">
        <f t="shared" si="8"/>
        <v>--</v>
      </c>
      <c r="U21" s="310" t="str">
        <f t="shared" si="9"/>
        <v>--</v>
      </c>
      <c r="V21" s="311" t="str">
        <f t="shared" si="10"/>
        <v>--</v>
      </c>
      <c r="W21" s="312" t="str">
        <f t="shared" si="11"/>
        <v>--</v>
      </c>
      <c r="X21" s="313" t="str">
        <f t="shared" si="12"/>
        <v>--</v>
      </c>
      <c r="Y21" s="314" t="str">
        <f t="shared" si="13"/>
        <v>--</v>
      </c>
      <c r="Z21" s="148" t="str">
        <f t="shared" si="14"/>
        <v>SI</v>
      </c>
      <c r="AA21" s="283">
        <f t="shared" si="15"/>
        <v>385.4592</v>
      </c>
      <c r="AB21" s="14"/>
    </row>
    <row r="22" spans="1:28" s="5" customFormat="1" ht="16.5" customHeight="1">
      <c r="A22" s="81"/>
      <c r="B22" s="86"/>
      <c r="C22" s="144"/>
      <c r="D22" s="138"/>
      <c r="E22" s="278"/>
      <c r="F22" s="279"/>
      <c r="G22" s="280"/>
      <c r="H22" s="281">
        <f t="shared" si="0"/>
        <v>0</v>
      </c>
      <c r="I22" s="145"/>
      <c r="J22" s="145"/>
      <c r="K22" s="282">
        <f t="shared" si="1"/>
      </c>
      <c r="L22" s="11">
        <f t="shared" si="2"/>
      </c>
      <c r="M22" s="146"/>
      <c r="N22" s="206">
        <f t="shared" si="3"/>
      </c>
      <c r="O22" s="143">
        <f t="shared" si="16"/>
      </c>
      <c r="P22" s="142">
        <f t="shared" si="4"/>
      </c>
      <c r="Q22" s="324">
        <f t="shared" si="5"/>
        <v>20</v>
      </c>
      <c r="R22" s="307" t="str">
        <f t="shared" si="6"/>
        <v>--</v>
      </c>
      <c r="S22" s="308" t="str">
        <f t="shared" si="7"/>
        <v>--</v>
      </c>
      <c r="T22" s="309" t="str">
        <f t="shared" si="8"/>
        <v>--</v>
      </c>
      <c r="U22" s="310" t="str">
        <f t="shared" si="9"/>
        <v>--</v>
      </c>
      <c r="V22" s="311" t="str">
        <f t="shared" si="10"/>
        <v>--</v>
      </c>
      <c r="W22" s="312" t="str">
        <f t="shared" si="11"/>
        <v>--</v>
      </c>
      <c r="X22" s="313" t="str">
        <f t="shared" si="12"/>
        <v>--</v>
      </c>
      <c r="Y22" s="314" t="str">
        <f t="shared" si="13"/>
        <v>--</v>
      </c>
      <c r="Z22" s="148">
        <f t="shared" si="14"/>
      </c>
      <c r="AA22" s="283">
        <f t="shared" si="15"/>
      </c>
      <c r="AB22" s="14"/>
    </row>
    <row r="23" spans="1:28" s="5" customFormat="1" ht="16.5" customHeight="1">
      <c r="A23" s="81"/>
      <c r="B23" s="86"/>
      <c r="C23" s="144"/>
      <c r="D23" s="138"/>
      <c r="E23" s="278"/>
      <c r="F23" s="279"/>
      <c r="G23" s="280"/>
      <c r="H23" s="281">
        <f t="shared" si="0"/>
        <v>0</v>
      </c>
      <c r="I23" s="145"/>
      <c r="J23" s="145"/>
      <c r="K23" s="282">
        <f t="shared" si="1"/>
      </c>
      <c r="L23" s="11">
        <f t="shared" si="2"/>
      </c>
      <c r="M23" s="146"/>
      <c r="N23" s="206">
        <f t="shared" si="3"/>
      </c>
      <c r="O23" s="143">
        <f t="shared" si="16"/>
      </c>
      <c r="P23" s="142">
        <f t="shared" si="4"/>
      </c>
      <c r="Q23" s="324">
        <f t="shared" si="5"/>
        <v>20</v>
      </c>
      <c r="R23" s="307" t="str">
        <f t="shared" si="6"/>
        <v>--</v>
      </c>
      <c r="S23" s="308" t="str">
        <f t="shared" si="7"/>
        <v>--</v>
      </c>
      <c r="T23" s="309" t="str">
        <f t="shared" si="8"/>
        <v>--</v>
      </c>
      <c r="U23" s="310" t="str">
        <f t="shared" si="9"/>
        <v>--</v>
      </c>
      <c r="V23" s="311" t="str">
        <f t="shared" si="10"/>
        <v>--</v>
      </c>
      <c r="W23" s="312" t="str">
        <f t="shared" si="11"/>
        <v>--</v>
      </c>
      <c r="X23" s="313" t="str">
        <f t="shared" si="12"/>
        <v>--</v>
      </c>
      <c r="Y23" s="314" t="str">
        <f t="shared" si="13"/>
        <v>--</v>
      </c>
      <c r="Z23" s="148">
        <f t="shared" si="14"/>
      </c>
      <c r="AA23" s="283">
        <f t="shared" si="15"/>
      </c>
      <c r="AB23" s="14"/>
    </row>
    <row r="24" spans="1:28" s="5" customFormat="1" ht="16.5" customHeight="1">
      <c r="A24" s="81"/>
      <c r="B24" s="86"/>
      <c r="C24" s="144"/>
      <c r="D24" s="138"/>
      <c r="E24" s="278"/>
      <c r="F24" s="279"/>
      <c r="G24" s="280"/>
      <c r="H24" s="281">
        <f t="shared" si="0"/>
        <v>0</v>
      </c>
      <c r="I24" s="145"/>
      <c r="J24" s="145"/>
      <c r="K24" s="282">
        <f t="shared" si="1"/>
      </c>
      <c r="L24" s="11">
        <f t="shared" si="2"/>
      </c>
      <c r="M24" s="146"/>
      <c r="N24" s="206">
        <f t="shared" si="3"/>
      </c>
      <c r="O24" s="143">
        <f t="shared" si="16"/>
      </c>
      <c r="P24" s="142">
        <f t="shared" si="4"/>
      </c>
      <c r="Q24" s="324">
        <f t="shared" si="5"/>
        <v>20</v>
      </c>
      <c r="R24" s="307" t="str">
        <f t="shared" si="6"/>
        <v>--</v>
      </c>
      <c r="S24" s="308" t="str">
        <f t="shared" si="7"/>
        <v>--</v>
      </c>
      <c r="T24" s="309" t="str">
        <f t="shared" si="8"/>
        <v>--</v>
      </c>
      <c r="U24" s="310" t="str">
        <f t="shared" si="9"/>
        <v>--</v>
      </c>
      <c r="V24" s="311" t="str">
        <f t="shared" si="10"/>
        <v>--</v>
      </c>
      <c r="W24" s="312" t="str">
        <f t="shared" si="11"/>
        <v>--</v>
      </c>
      <c r="X24" s="313" t="str">
        <f t="shared" si="12"/>
        <v>--</v>
      </c>
      <c r="Y24" s="314" t="str">
        <f t="shared" si="13"/>
        <v>--</v>
      </c>
      <c r="Z24" s="148">
        <f t="shared" si="14"/>
      </c>
      <c r="AA24" s="283">
        <f t="shared" si="15"/>
      </c>
      <c r="AB24" s="14"/>
    </row>
    <row r="25" spans="1:28" s="5" customFormat="1" ht="16.5" customHeight="1">
      <c r="A25" s="81"/>
      <c r="B25" s="86"/>
      <c r="C25" s="144"/>
      <c r="D25" s="138"/>
      <c r="E25" s="278"/>
      <c r="F25" s="279"/>
      <c r="G25" s="280"/>
      <c r="H25" s="281">
        <f t="shared" si="0"/>
        <v>0</v>
      </c>
      <c r="I25" s="145"/>
      <c r="J25" s="145"/>
      <c r="K25" s="282">
        <f t="shared" si="1"/>
      </c>
      <c r="L25" s="11">
        <f t="shared" si="2"/>
      </c>
      <c r="M25" s="146"/>
      <c r="N25" s="206">
        <f t="shared" si="3"/>
      </c>
      <c r="O25" s="143">
        <f t="shared" si="16"/>
      </c>
      <c r="P25" s="142">
        <f t="shared" si="4"/>
      </c>
      <c r="Q25" s="324">
        <f t="shared" si="5"/>
        <v>20</v>
      </c>
      <c r="R25" s="307" t="str">
        <f t="shared" si="6"/>
        <v>--</v>
      </c>
      <c r="S25" s="308" t="str">
        <f t="shared" si="7"/>
        <v>--</v>
      </c>
      <c r="T25" s="309" t="str">
        <f t="shared" si="8"/>
        <v>--</v>
      </c>
      <c r="U25" s="310" t="str">
        <f t="shared" si="9"/>
        <v>--</v>
      </c>
      <c r="V25" s="311" t="str">
        <f t="shared" si="10"/>
        <v>--</v>
      </c>
      <c r="W25" s="312" t="str">
        <f t="shared" si="11"/>
        <v>--</v>
      </c>
      <c r="X25" s="313" t="str">
        <f t="shared" si="12"/>
        <v>--</v>
      </c>
      <c r="Y25" s="314" t="str">
        <f t="shared" si="13"/>
        <v>--</v>
      </c>
      <c r="Z25" s="148">
        <f t="shared" si="14"/>
      </c>
      <c r="AA25" s="283">
        <f t="shared" si="15"/>
      </c>
      <c r="AB25" s="14"/>
    </row>
    <row r="26" spans="1:29" s="5" customFormat="1" ht="16.5" customHeight="1">
      <c r="A26" s="81"/>
      <c r="B26" s="86"/>
      <c r="C26" s="144"/>
      <c r="D26" s="138"/>
      <c r="E26" s="278"/>
      <c r="F26" s="279"/>
      <c r="G26" s="280"/>
      <c r="H26" s="281">
        <f t="shared" si="0"/>
        <v>0</v>
      </c>
      <c r="I26" s="145"/>
      <c r="J26" s="145"/>
      <c r="K26" s="282">
        <f t="shared" si="1"/>
      </c>
      <c r="L26" s="11">
        <f t="shared" si="2"/>
      </c>
      <c r="M26" s="146"/>
      <c r="N26" s="206">
        <f t="shared" si="3"/>
      </c>
      <c r="O26" s="143">
        <f t="shared" si="16"/>
      </c>
      <c r="P26" s="142">
        <f t="shared" si="4"/>
      </c>
      <c r="Q26" s="324">
        <f t="shared" si="5"/>
        <v>20</v>
      </c>
      <c r="R26" s="307" t="str">
        <f t="shared" si="6"/>
        <v>--</v>
      </c>
      <c r="S26" s="308" t="str">
        <f t="shared" si="7"/>
        <v>--</v>
      </c>
      <c r="T26" s="309" t="str">
        <f t="shared" si="8"/>
        <v>--</v>
      </c>
      <c r="U26" s="310" t="str">
        <f t="shared" si="9"/>
        <v>--</v>
      </c>
      <c r="V26" s="311" t="str">
        <f t="shared" si="10"/>
        <v>--</v>
      </c>
      <c r="W26" s="312" t="str">
        <f t="shared" si="11"/>
        <v>--</v>
      </c>
      <c r="X26" s="313" t="str">
        <f t="shared" si="12"/>
        <v>--</v>
      </c>
      <c r="Y26" s="314" t="str">
        <f t="shared" si="13"/>
        <v>--</v>
      </c>
      <c r="Z26" s="148">
        <f t="shared" si="14"/>
      </c>
      <c r="AA26" s="283">
        <f t="shared" si="15"/>
      </c>
      <c r="AB26" s="14"/>
      <c r="AC26" s="12"/>
    </row>
    <row r="27" spans="1:28" s="5" customFormat="1" ht="16.5" customHeight="1">
      <c r="A27" s="81"/>
      <c r="B27" s="86"/>
      <c r="C27" s="144"/>
      <c r="D27" s="138"/>
      <c r="E27" s="278"/>
      <c r="F27" s="279"/>
      <c r="G27" s="280"/>
      <c r="H27" s="281">
        <f t="shared" si="0"/>
        <v>0</v>
      </c>
      <c r="I27" s="145"/>
      <c r="J27" s="145"/>
      <c r="K27" s="282">
        <f t="shared" si="1"/>
      </c>
      <c r="L27" s="11">
        <f t="shared" si="2"/>
      </c>
      <c r="M27" s="146"/>
      <c r="N27" s="206">
        <f t="shared" si="3"/>
      </c>
      <c r="O27" s="143">
        <f t="shared" si="16"/>
      </c>
      <c r="P27" s="142">
        <f t="shared" si="4"/>
      </c>
      <c r="Q27" s="324">
        <f t="shared" si="5"/>
        <v>20</v>
      </c>
      <c r="R27" s="307" t="str">
        <f t="shared" si="6"/>
        <v>--</v>
      </c>
      <c r="S27" s="308" t="str">
        <f t="shared" si="7"/>
        <v>--</v>
      </c>
      <c r="T27" s="309" t="str">
        <f t="shared" si="8"/>
        <v>--</v>
      </c>
      <c r="U27" s="310" t="str">
        <f t="shared" si="9"/>
        <v>--</v>
      </c>
      <c r="V27" s="311" t="str">
        <f t="shared" si="10"/>
        <v>--</v>
      </c>
      <c r="W27" s="312" t="str">
        <f t="shared" si="11"/>
        <v>--</v>
      </c>
      <c r="X27" s="313" t="str">
        <f t="shared" si="12"/>
        <v>--</v>
      </c>
      <c r="Y27" s="314" t="str">
        <f t="shared" si="13"/>
        <v>--</v>
      </c>
      <c r="Z27" s="148">
        <f t="shared" si="14"/>
      </c>
      <c r="AA27" s="283">
        <f t="shared" si="15"/>
      </c>
      <c r="AB27" s="14"/>
    </row>
    <row r="28" spans="1:28" s="5" customFormat="1" ht="16.5" customHeight="1">
      <c r="A28" s="81"/>
      <c r="B28" s="86"/>
      <c r="C28" s="144"/>
      <c r="D28" s="138"/>
      <c r="E28" s="278"/>
      <c r="F28" s="279"/>
      <c r="G28" s="280"/>
      <c r="H28" s="281">
        <f t="shared" si="0"/>
        <v>0</v>
      </c>
      <c r="I28" s="145"/>
      <c r="J28" s="145"/>
      <c r="K28" s="282">
        <f t="shared" si="1"/>
      </c>
      <c r="L28" s="11">
        <f t="shared" si="2"/>
      </c>
      <c r="M28" s="146"/>
      <c r="N28" s="206">
        <f t="shared" si="3"/>
      </c>
      <c r="O28" s="143">
        <f t="shared" si="16"/>
      </c>
      <c r="P28" s="142">
        <f t="shared" si="4"/>
      </c>
      <c r="Q28" s="324">
        <f t="shared" si="5"/>
        <v>20</v>
      </c>
      <c r="R28" s="307" t="str">
        <f t="shared" si="6"/>
        <v>--</v>
      </c>
      <c r="S28" s="308" t="str">
        <f t="shared" si="7"/>
        <v>--</v>
      </c>
      <c r="T28" s="309" t="str">
        <f t="shared" si="8"/>
        <v>--</v>
      </c>
      <c r="U28" s="310" t="str">
        <f t="shared" si="9"/>
        <v>--</v>
      </c>
      <c r="V28" s="311" t="str">
        <f t="shared" si="10"/>
        <v>--</v>
      </c>
      <c r="W28" s="312" t="str">
        <f t="shared" si="11"/>
        <v>--</v>
      </c>
      <c r="X28" s="313" t="str">
        <f t="shared" si="12"/>
        <v>--</v>
      </c>
      <c r="Y28" s="314" t="str">
        <f t="shared" si="13"/>
        <v>--</v>
      </c>
      <c r="Z28" s="148">
        <f t="shared" si="14"/>
      </c>
      <c r="AA28" s="283">
        <f t="shared" si="15"/>
      </c>
      <c r="AB28" s="14"/>
    </row>
    <row r="29" spans="1:28" s="5" customFormat="1" ht="16.5" customHeight="1">
      <c r="A29" s="81"/>
      <c r="B29" s="86"/>
      <c r="C29" s="144"/>
      <c r="D29" s="138"/>
      <c r="E29" s="278"/>
      <c r="F29" s="279"/>
      <c r="G29" s="280"/>
      <c r="H29" s="281">
        <f t="shared" si="0"/>
        <v>0</v>
      </c>
      <c r="I29" s="145"/>
      <c r="J29" s="145"/>
      <c r="K29" s="282">
        <f t="shared" si="1"/>
      </c>
      <c r="L29" s="11">
        <f t="shared" si="2"/>
      </c>
      <c r="M29" s="146"/>
      <c r="N29" s="206">
        <f t="shared" si="3"/>
      </c>
      <c r="O29" s="143">
        <f t="shared" si="16"/>
      </c>
      <c r="P29" s="142">
        <f t="shared" si="4"/>
      </c>
      <c r="Q29" s="324">
        <f t="shared" si="5"/>
        <v>20</v>
      </c>
      <c r="R29" s="307" t="str">
        <f t="shared" si="6"/>
        <v>--</v>
      </c>
      <c r="S29" s="308" t="str">
        <f t="shared" si="7"/>
        <v>--</v>
      </c>
      <c r="T29" s="309" t="str">
        <f t="shared" si="8"/>
        <v>--</v>
      </c>
      <c r="U29" s="310" t="str">
        <f t="shared" si="9"/>
        <v>--</v>
      </c>
      <c r="V29" s="311" t="str">
        <f t="shared" si="10"/>
        <v>--</v>
      </c>
      <c r="W29" s="312" t="str">
        <f t="shared" si="11"/>
        <v>--</v>
      </c>
      <c r="X29" s="313" t="str">
        <f t="shared" si="12"/>
        <v>--</v>
      </c>
      <c r="Y29" s="314" t="str">
        <f t="shared" si="13"/>
        <v>--</v>
      </c>
      <c r="Z29" s="148">
        <f t="shared" si="14"/>
      </c>
      <c r="AA29" s="283">
        <f t="shared" si="15"/>
      </c>
      <c r="AB29" s="14"/>
    </row>
    <row r="30" spans="1:28" s="5" customFormat="1" ht="16.5" customHeight="1">
      <c r="A30" s="81"/>
      <c r="B30" s="86"/>
      <c r="C30" s="144"/>
      <c r="D30" s="138"/>
      <c r="E30" s="284"/>
      <c r="F30" s="279"/>
      <c r="G30" s="280"/>
      <c r="H30" s="281">
        <f t="shared" si="0"/>
        <v>0</v>
      </c>
      <c r="I30" s="145"/>
      <c r="J30" s="145"/>
      <c r="K30" s="282">
        <f t="shared" si="1"/>
      </c>
      <c r="L30" s="11">
        <f t="shared" si="2"/>
      </c>
      <c r="M30" s="146"/>
      <c r="N30" s="206">
        <f t="shared" si="3"/>
      </c>
      <c r="O30" s="143">
        <f t="shared" si="16"/>
      </c>
      <c r="P30" s="142">
        <f t="shared" si="4"/>
      </c>
      <c r="Q30" s="324">
        <f t="shared" si="5"/>
        <v>20</v>
      </c>
      <c r="R30" s="307" t="str">
        <f t="shared" si="6"/>
        <v>--</v>
      </c>
      <c r="S30" s="308" t="str">
        <f t="shared" si="7"/>
        <v>--</v>
      </c>
      <c r="T30" s="309" t="str">
        <f t="shared" si="8"/>
        <v>--</v>
      </c>
      <c r="U30" s="310" t="str">
        <f t="shared" si="9"/>
        <v>--</v>
      </c>
      <c r="V30" s="311" t="str">
        <f t="shared" si="10"/>
        <v>--</v>
      </c>
      <c r="W30" s="312" t="str">
        <f t="shared" si="11"/>
        <v>--</v>
      </c>
      <c r="X30" s="313" t="str">
        <f t="shared" si="12"/>
        <v>--</v>
      </c>
      <c r="Y30" s="314" t="str">
        <f t="shared" si="13"/>
        <v>--</v>
      </c>
      <c r="Z30" s="148">
        <f t="shared" si="14"/>
      </c>
      <c r="AA30" s="283">
        <f t="shared" si="15"/>
      </c>
      <c r="AB30" s="14"/>
    </row>
    <row r="31" spans="1:28" s="5" customFormat="1" ht="16.5" customHeight="1">
      <c r="A31" s="81"/>
      <c r="B31" s="86"/>
      <c r="C31" s="144"/>
      <c r="D31" s="138"/>
      <c r="E31" s="284"/>
      <c r="F31" s="279"/>
      <c r="G31" s="280"/>
      <c r="H31" s="281">
        <f t="shared" si="0"/>
        <v>0</v>
      </c>
      <c r="I31" s="145"/>
      <c r="J31" s="145"/>
      <c r="K31" s="282">
        <f t="shared" si="1"/>
      </c>
      <c r="L31" s="11">
        <f t="shared" si="2"/>
      </c>
      <c r="M31" s="146"/>
      <c r="N31" s="206">
        <f t="shared" si="3"/>
      </c>
      <c r="O31" s="143">
        <f t="shared" si="16"/>
      </c>
      <c r="P31" s="142">
        <f t="shared" si="4"/>
      </c>
      <c r="Q31" s="324">
        <f t="shared" si="5"/>
        <v>20</v>
      </c>
      <c r="R31" s="307" t="str">
        <f t="shared" si="6"/>
        <v>--</v>
      </c>
      <c r="S31" s="308" t="str">
        <f t="shared" si="7"/>
        <v>--</v>
      </c>
      <c r="T31" s="309" t="str">
        <f t="shared" si="8"/>
        <v>--</v>
      </c>
      <c r="U31" s="310" t="str">
        <f t="shared" si="9"/>
        <v>--</v>
      </c>
      <c r="V31" s="311" t="str">
        <f t="shared" si="10"/>
        <v>--</v>
      </c>
      <c r="W31" s="312" t="str">
        <f t="shared" si="11"/>
        <v>--</v>
      </c>
      <c r="X31" s="313" t="str">
        <f t="shared" si="12"/>
        <v>--</v>
      </c>
      <c r="Y31" s="314" t="str">
        <f t="shared" si="13"/>
        <v>--</v>
      </c>
      <c r="Z31" s="148">
        <f t="shared" si="14"/>
      </c>
      <c r="AA31" s="283">
        <f t="shared" si="15"/>
      </c>
      <c r="AB31" s="14"/>
    </row>
    <row r="32" spans="1:28" s="5" customFormat="1" ht="16.5" customHeight="1">
      <c r="A32" s="81" t="s">
        <v>75</v>
      </c>
      <c r="B32" s="86"/>
      <c r="C32" s="144"/>
      <c r="D32" s="138"/>
      <c r="E32" s="284"/>
      <c r="F32" s="279"/>
      <c r="G32" s="280"/>
      <c r="H32" s="281">
        <f t="shared" si="0"/>
        <v>0</v>
      </c>
      <c r="I32" s="145"/>
      <c r="J32" s="145"/>
      <c r="K32" s="282">
        <f t="shared" si="1"/>
      </c>
      <c r="L32" s="11">
        <f t="shared" si="2"/>
      </c>
      <c r="M32" s="146"/>
      <c r="N32" s="206">
        <f t="shared" si="3"/>
      </c>
      <c r="O32" s="143">
        <f t="shared" si="16"/>
      </c>
      <c r="P32" s="142">
        <f t="shared" si="4"/>
      </c>
      <c r="Q32" s="324">
        <f t="shared" si="5"/>
        <v>20</v>
      </c>
      <c r="R32" s="307" t="str">
        <f t="shared" si="6"/>
        <v>--</v>
      </c>
      <c r="S32" s="308" t="str">
        <f t="shared" si="7"/>
        <v>--</v>
      </c>
      <c r="T32" s="309" t="str">
        <f t="shared" si="8"/>
        <v>--</v>
      </c>
      <c r="U32" s="310" t="str">
        <f t="shared" si="9"/>
        <v>--</v>
      </c>
      <c r="V32" s="311" t="str">
        <f t="shared" si="10"/>
        <v>--</v>
      </c>
      <c r="W32" s="312" t="str">
        <f t="shared" si="11"/>
        <v>--</v>
      </c>
      <c r="X32" s="313" t="str">
        <f t="shared" si="12"/>
        <v>--</v>
      </c>
      <c r="Y32" s="314" t="str">
        <f t="shared" si="13"/>
        <v>--</v>
      </c>
      <c r="Z32" s="148">
        <f t="shared" si="14"/>
      </c>
      <c r="AA32" s="283">
        <f t="shared" si="15"/>
      </c>
      <c r="AB32" s="14"/>
    </row>
    <row r="33" spans="1:28" s="5" customFormat="1" ht="16.5" customHeight="1">
      <c r="A33" s="81"/>
      <c r="B33" s="86"/>
      <c r="C33" s="144"/>
      <c r="D33" s="138"/>
      <c r="E33" s="284"/>
      <c r="F33" s="279"/>
      <c r="G33" s="280"/>
      <c r="H33" s="281">
        <f t="shared" si="0"/>
        <v>0</v>
      </c>
      <c r="I33" s="145"/>
      <c r="J33" s="145"/>
      <c r="K33" s="282">
        <f t="shared" si="1"/>
      </c>
      <c r="L33" s="11">
        <f t="shared" si="2"/>
      </c>
      <c r="M33" s="146"/>
      <c r="N33" s="206">
        <f t="shared" si="3"/>
      </c>
      <c r="O33" s="143">
        <f t="shared" si="16"/>
      </c>
      <c r="P33" s="142">
        <f t="shared" si="4"/>
      </c>
      <c r="Q33" s="324">
        <f t="shared" si="5"/>
        <v>20</v>
      </c>
      <c r="R33" s="307" t="str">
        <f t="shared" si="6"/>
        <v>--</v>
      </c>
      <c r="S33" s="308" t="str">
        <f t="shared" si="7"/>
        <v>--</v>
      </c>
      <c r="T33" s="309" t="str">
        <f t="shared" si="8"/>
        <v>--</v>
      </c>
      <c r="U33" s="310" t="str">
        <f t="shared" si="9"/>
        <v>--</v>
      </c>
      <c r="V33" s="311" t="str">
        <f t="shared" si="10"/>
        <v>--</v>
      </c>
      <c r="W33" s="312" t="str">
        <f t="shared" si="11"/>
        <v>--</v>
      </c>
      <c r="X33" s="313" t="str">
        <f t="shared" si="12"/>
        <v>--</v>
      </c>
      <c r="Y33" s="314" t="str">
        <f t="shared" si="13"/>
        <v>--</v>
      </c>
      <c r="Z33" s="148">
        <f t="shared" si="14"/>
      </c>
      <c r="AA33" s="283">
        <f t="shared" si="15"/>
      </c>
      <c r="AB33" s="14"/>
    </row>
    <row r="34" spans="1:28" s="5" customFormat="1" ht="16.5" customHeight="1">
      <c r="A34" s="81"/>
      <c r="B34" s="86"/>
      <c r="C34" s="144"/>
      <c r="D34" s="138"/>
      <c r="E34" s="284"/>
      <c r="F34" s="279"/>
      <c r="G34" s="280"/>
      <c r="H34" s="281">
        <f t="shared" si="0"/>
        <v>0</v>
      </c>
      <c r="I34" s="145"/>
      <c r="J34" s="145"/>
      <c r="K34" s="282">
        <f t="shared" si="1"/>
      </c>
      <c r="L34" s="11">
        <f t="shared" si="2"/>
      </c>
      <c r="M34" s="146"/>
      <c r="N34" s="206">
        <f t="shared" si="3"/>
      </c>
      <c r="O34" s="143">
        <f t="shared" si="16"/>
      </c>
      <c r="P34" s="142">
        <f t="shared" si="4"/>
      </c>
      <c r="Q34" s="324">
        <f t="shared" si="5"/>
        <v>20</v>
      </c>
      <c r="R34" s="307" t="str">
        <f t="shared" si="6"/>
        <v>--</v>
      </c>
      <c r="S34" s="308" t="str">
        <f t="shared" si="7"/>
        <v>--</v>
      </c>
      <c r="T34" s="309" t="str">
        <f t="shared" si="8"/>
        <v>--</v>
      </c>
      <c r="U34" s="310" t="str">
        <f t="shared" si="9"/>
        <v>--</v>
      </c>
      <c r="V34" s="311" t="str">
        <f t="shared" si="10"/>
        <v>--</v>
      </c>
      <c r="W34" s="312" t="str">
        <f t="shared" si="11"/>
        <v>--</v>
      </c>
      <c r="X34" s="313" t="str">
        <f t="shared" si="12"/>
        <v>--</v>
      </c>
      <c r="Y34" s="314" t="str">
        <f t="shared" si="13"/>
        <v>--</v>
      </c>
      <c r="Z34" s="148">
        <f t="shared" si="14"/>
      </c>
      <c r="AA34" s="283">
        <f t="shared" si="15"/>
      </c>
      <c r="AB34" s="14"/>
    </row>
    <row r="35" spans="1:28" s="5" customFormat="1" ht="16.5" customHeight="1">
      <c r="A35" s="81"/>
      <c r="B35" s="86"/>
      <c r="C35" s="144"/>
      <c r="D35" s="138"/>
      <c r="E35" s="284"/>
      <c r="F35" s="279"/>
      <c r="G35" s="280"/>
      <c r="H35" s="281">
        <f t="shared" si="0"/>
        <v>0</v>
      </c>
      <c r="I35" s="145"/>
      <c r="J35" s="145"/>
      <c r="K35" s="282">
        <f t="shared" si="1"/>
      </c>
      <c r="L35" s="11">
        <f t="shared" si="2"/>
      </c>
      <c r="M35" s="146"/>
      <c r="N35" s="206">
        <f t="shared" si="3"/>
      </c>
      <c r="O35" s="143">
        <f t="shared" si="16"/>
      </c>
      <c r="P35" s="142">
        <f t="shared" si="4"/>
      </c>
      <c r="Q35" s="324">
        <f t="shared" si="5"/>
        <v>20</v>
      </c>
      <c r="R35" s="307" t="str">
        <f t="shared" si="6"/>
        <v>--</v>
      </c>
      <c r="S35" s="308" t="str">
        <f t="shared" si="7"/>
        <v>--</v>
      </c>
      <c r="T35" s="309" t="str">
        <f t="shared" si="8"/>
        <v>--</v>
      </c>
      <c r="U35" s="310" t="str">
        <f t="shared" si="9"/>
        <v>--</v>
      </c>
      <c r="V35" s="311" t="str">
        <f t="shared" si="10"/>
        <v>--</v>
      </c>
      <c r="W35" s="312" t="str">
        <f t="shared" si="11"/>
        <v>--</v>
      </c>
      <c r="X35" s="313" t="str">
        <f t="shared" si="12"/>
        <v>--</v>
      </c>
      <c r="Y35" s="314" t="str">
        <f t="shared" si="13"/>
        <v>--</v>
      </c>
      <c r="Z35" s="148">
        <f t="shared" si="14"/>
      </c>
      <c r="AA35" s="283">
        <f t="shared" si="15"/>
      </c>
      <c r="AB35" s="14"/>
    </row>
    <row r="36" spans="1:28" s="5" customFormat="1" ht="16.5" customHeight="1">
      <c r="A36" s="81"/>
      <c r="B36" s="86"/>
      <c r="C36" s="144"/>
      <c r="D36" s="138"/>
      <c r="E36" s="284"/>
      <c r="F36" s="279"/>
      <c r="G36" s="280"/>
      <c r="H36" s="281">
        <f t="shared" si="0"/>
        <v>0</v>
      </c>
      <c r="I36" s="145"/>
      <c r="J36" s="145"/>
      <c r="K36" s="282">
        <f t="shared" si="1"/>
      </c>
      <c r="L36" s="11">
        <f t="shared" si="2"/>
      </c>
      <c r="M36" s="146"/>
      <c r="N36" s="206">
        <f t="shared" si="3"/>
      </c>
      <c r="O36" s="143">
        <f t="shared" si="16"/>
      </c>
      <c r="P36" s="142">
        <f t="shared" si="4"/>
      </c>
      <c r="Q36" s="324">
        <f t="shared" si="5"/>
        <v>20</v>
      </c>
      <c r="R36" s="307" t="str">
        <f t="shared" si="6"/>
        <v>--</v>
      </c>
      <c r="S36" s="308" t="str">
        <f t="shared" si="7"/>
        <v>--</v>
      </c>
      <c r="T36" s="309" t="str">
        <f t="shared" si="8"/>
        <v>--</v>
      </c>
      <c r="U36" s="310" t="str">
        <f t="shared" si="9"/>
        <v>--</v>
      </c>
      <c r="V36" s="311" t="str">
        <f t="shared" si="10"/>
        <v>--</v>
      </c>
      <c r="W36" s="312" t="str">
        <f t="shared" si="11"/>
        <v>--</v>
      </c>
      <c r="X36" s="313" t="str">
        <f t="shared" si="12"/>
        <v>--</v>
      </c>
      <c r="Y36" s="314" t="str">
        <f t="shared" si="13"/>
        <v>--</v>
      </c>
      <c r="Z36" s="148">
        <f t="shared" si="14"/>
      </c>
      <c r="AA36" s="283">
        <f t="shared" si="15"/>
      </c>
      <c r="AB36" s="14"/>
    </row>
    <row r="37" spans="1:28" s="5" customFormat="1" ht="16.5" customHeight="1">
      <c r="A37" s="81"/>
      <c r="B37" s="86"/>
      <c r="C37" s="144"/>
      <c r="D37" s="138"/>
      <c r="E37" s="284"/>
      <c r="F37" s="279"/>
      <c r="G37" s="280"/>
      <c r="H37" s="281">
        <f t="shared" si="0"/>
        <v>0</v>
      </c>
      <c r="I37" s="145"/>
      <c r="J37" s="145"/>
      <c r="K37" s="282">
        <f t="shared" si="1"/>
      </c>
      <c r="L37" s="11">
        <f t="shared" si="2"/>
      </c>
      <c r="M37" s="146"/>
      <c r="N37" s="206">
        <f t="shared" si="3"/>
      </c>
      <c r="O37" s="143">
        <f t="shared" si="16"/>
      </c>
      <c r="P37" s="142">
        <f t="shared" si="4"/>
      </c>
      <c r="Q37" s="324">
        <f t="shared" si="5"/>
        <v>20</v>
      </c>
      <c r="R37" s="307" t="str">
        <f t="shared" si="6"/>
        <v>--</v>
      </c>
      <c r="S37" s="308" t="str">
        <f t="shared" si="7"/>
        <v>--</v>
      </c>
      <c r="T37" s="309" t="str">
        <f t="shared" si="8"/>
        <v>--</v>
      </c>
      <c r="U37" s="310" t="str">
        <f t="shared" si="9"/>
        <v>--</v>
      </c>
      <c r="V37" s="311" t="str">
        <f t="shared" si="10"/>
        <v>--</v>
      </c>
      <c r="W37" s="312" t="str">
        <f t="shared" si="11"/>
        <v>--</v>
      </c>
      <c r="X37" s="313" t="str">
        <f t="shared" si="12"/>
        <v>--</v>
      </c>
      <c r="Y37" s="314" t="str">
        <f t="shared" si="13"/>
        <v>--</v>
      </c>
      <c r="Z37" s="148">
        <f t="shared" si="14"/>
      </c>
      <c r="AA37" s="283">
        <f t="shared" si="15"/>
      </c>
      <c r="AB37" s="14"/>
    </row>
    <row r="38" spans="1:28" s="5" customFormat="1" ht="16.5" customHeight="1">
      <c r="A38" s="81"/>
      <c r="B38" s="86"/>
      <c r="C38" s="144"/>
      <c r="D38" s="138"/>
      <c r="E38" s="284"/>
      <c r="F38" s="279"/>
      <c r="G38" s="280"/>
      <c r="H38" s="281">
        <f t="shared" si="0"/>
        <v>0</v>
      </c>
      <c r="I38" s="145"/>
      <c r="J38" s="145"/>
      <c r="K38" s="282">
        <f t="shared" si="1"/>
      </c>
      <c r="L38" s="11">
        <f t="shared" si="2"/>
      </c>
      <c r="M38" s="146"/>
      <c r="N38" s="206">
        <f t="shared" si="3"/>
      </c>
      <c r="O38" s="143">
        <f t="shared" si="16"/>
      </c>
      <c r="P38" s="142">
        <f t="shared" si="4"/>
      </c>
      <c r="Q38" s="324">
        <f t="shared" si="5"/>
        <v>20</v>
      </c>
      <c r="R38" s="307" t="str">
        <f t="shared" si="6"/>
        <v>--</v>
      </c>
      <c r="S38" s="308" t="str">
        <f t="shared" si="7"/>
        <v>--</v>
      </c>
      <c r="T38" s="309" t="str">
        <f t="shared" si="8"/>
        <v>--</v>
      </c>
      <c r="U38" s="310" t="str">
        <f t="shared" si="9"/>
        <v>--</v>
      </c>
      <c r="V38" s="311" t="str">
        <f t="shared" si="10"/>
        <v>--</v>
      </c>
      <c r="W38" s="312" t="str">
        <f t="shared" si="11"/>
        <v>--</v>
      </c>
      <c r="X38" s="313" t="str">
        <f t="shared" si="12"/>
        <v>--</v>
      </c>
      <c r="Y38" s="314" t="str">
        <f t="shared" si="13"/>
        <v>--</v>
      </c>
      <c r="Z38" s="148">
        <f t="shared" si="14"/>
      </c>
      <c r="AA38" s="283">
        <f t="shared" si="15"/>
      </c>
      <c r="AB38" s="14"/>
    </row>
    <row r="39" spans="1:28" s="5" customFormat="1" ht="16.5" customHeight="1">
      <c r="A39" s="81"/>
      <c r="B39" s="86"/>
      <c r="C39" s="144"/>
      <c r="D39" s="138"/>
      <c r="E39" s="284"/>
      <c r="F39" s="279"/>
      <c r="G39" s="280"/>
      <c r="H39" s="281">
        <f t="shared" si="0"/>
        <v>0</v>
      </c>
      <c r="I39" s="145"/>
      <c r="J39" s="145"/>
      <c r="K39" s="282">
        <f t="shared" si="1"/>
      </c>
      <c r="L39" s="11">
        <f t="shared" si="2"/>
      </c>
      <c r="M39" s="146"/>
      <c r="N39" s="206">
        <f t="shared" si="3"/>
      </c>
      <c r="O39" s="143">
        <f t="shared" si="16"/>
      </c>
      <c r="P39" s="142">
        <f t="shared" si="4"/>
      </c>
      <c r="Q39" s="324">
        <f t="shared" si="5"/>
        <v>20</v>
      </c>
      <c r="R39" s="307" t="str">
        <f t="shared" si="6"/>
        <v>--</v>
      </c>
      <c r="S39" s="308" t="str">
        <f t="shared" si="7"/>
        <v>--</v>
      </c>
      <c r="T39" s="309" t="str">
        <f t="shared" si="8"/>
        <v>--</v>
      </c>
      <c r="U39" s="310" t="str">
        <f t="shared" si="9"/>
        <v>--</v>
      </c>
      <c r="V39" s="311" t="str">
        <f t="shared" si="10"/>
        <v>--</v>
      </c>
      <c r="W39" s="312" t="str">
        <f t="shared" si="11"/>
        <v>--</v>
      </c>
      <c r="X39" s="313" t="str">
        <f t="shared" si="12"/>
        <v>--</v>
      </c>
      <c r="Y39" s="314" t="str">
        <f t="shared" si="13"/>
        <v>--</v>
      </c>
      <c r="Z39" s="148">
        <f t="shared" si="14"/>
      </c>
      <c r="AA39" s="283">
        <f t="shared" si="15"/>
      </c>
      <c r="AB39" s="14"/>
    </row>
    <row r="40" spans="1:28" s="5" customFormat="1" ht="16.5" customHeight="1" thickBot="1">
      <c r="A40" s="81"/>
      <c r="B40" s="86"/>
      <c r="C40" s="147"/>
      <c r="D40" s="285"/>
      <c r="E40" s="286"/>
      <c r="F40" s="285"/>
      <c r="G40" s="287"/>
      <c r="H40" s="127"/>
      <c r="I40" s="147"/>
      <c r="J40" s="288"/>
      <c r="K40" s="289"/>
      <c r="L40" s="290"/>
      <c r="M40" s="152"/>
      <c r="N40" s="179"/>
      <c r="O40" s="150"/>
      <c r="P40" s="152"/>
      <c r="Q40" s="325"/>
      <c r="R40" s="315"/>
      <c r="S40" s="316"/>
      <c r="T40" s="317"/>
      <c r="U40" s="318"/>
      <c r="V40" s="319"/>
      <c r="W40" s="320"/>
      <c r="X40" s="321"/>
      <c r="Y40" s="322"/>
      <c r="Z40" s="323"/>
      <c r="AA40" s="291"/>
      <c r="AB40" s="14"/>
    </row>
    <row r="41" spans="1:28" s="5" customFormat="1" ht="16.5" customHeight="1" thickBot="1" thickTop="1">
      <c r="A41" s="81"/>
      <c r="B41" s="86"/>
      <c r="C41" s="117" t="s">
        <v>21</v>
      </c>
      <c r="D41" s="118" t="s">
        <v>80</v>
      </c>
      <c r="E41" s="12"/>
      <c r="F41" s="12"/>
      <c r="G41" s="12"/>
      <c r="H41" s="12"/>
      <c r="I41" s="12"/>
      <c r="J41" s="90"/>
      <c r="K41" s="12"/>
      <c r="L41" s="12"/>
      <c r="M41" s="12"/>
      <c r="N41" s="12"/>
      <c r="O41" s="12"/>
      <c r="P41" s="12"/>
      <c r="Q41" s="12"/>
      <c r="R41" s="292">
        <f aca="true" t="shared" si="17" ref="R41:Y41">SUM(R18:R40)</f>
        <v>739.2</v>
      </c>
      <c r="S41" s="293">
        <f t="shared" si="17"/>
        <v>0</v>
      </c>
      <c r="T41" s="294">
        <f t="shared" si="17"/>
        <v>0</v>
      </c>
      <c r="U41" s="295">
        <f t="shared" si="17"/>
        <v>0</v>
      </c>
      <c r="V41" s="296">
        <f t="shared" si="17"/>
        <v>0</v>
      </c>
      <c r="W41" s="297">
        <f t="shared" si="17"/>
        <v>0</v>
      </c>
      <c r="X41" s="298">
        <f t="shared" si="17"/>
        <v>0</v>
      </c>
      <c r="Y41" s="299">
        <f t="shared" si="17"/>
        <v>0</v>
      </c>
      <c r="Z41" s="81"/>
      <c r="AA41" s="300">
        <f>ROUND(SUM(AA18:AA40),2)</f>
        <v>739.2</v>
      </c>
      <c r="AB41" s="14"/>
    </row>
    <row r="42" spans="1:28" s="123" customFormat="1" ht="9.75" thickTop="1">
      <c r="A42" s="301"/>
      <c r="B42" s="302"/>
      <c r="C42" s="119"/>
      <c r="D42" s="120"/>
      <c r="E42" s="303"/>
      <c r="F42" s="303"/>
      <c r="G42" s="303"/>
      <c r="H42" s="303"/>
      <c r="I42" s="303"/>
      <c r="J42" s="304"/>
      <c r="K42" s="303"/>
      <c r="L42" s="303"/>
      <c r="M42" s="303"/>
      <c r="N42" s="303"/>
      <c r="O42" s="303"/>
      <c r="P42" s="303"/>
      <c r="Q42" s="303"/>
      <c r="R42" s="305"/>
      <c r="S42" s="305"/>
      <c r="T42" s="305"/>
      <c r="U42" s="305"/>
      <c r="V42" s="305"/>
      <c r="W42" s="305"/>
      <c r="X42" s="305"/>
      <c r="Y42" s="305"/>
      <c r="Z42" s="301"/>
      <c r="AA42" s="306"/>
      <c r="AB42" s="124"/>
    </row>
    <row r="43" spans="1:28" s="5" customFormat="1" ht="16.5" customHeight="1" thickBot="1">
      <c r="A43" s="81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</row>
    <row r="44" spans="1:29" ht="16.5" customHeight="1" thickTop="1">
      <c r="A44" s="2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6.5" customHeight="1">
      <c r="A45" s="2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6.5" customHeight="1">
      <c r="A46" s="2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6.5" customHeight="1">
      <c r="A47" s="2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4:29" ht="16.5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4:29" ht="16.5" customHeight="1"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4:29" ht="16.5" customHeight="1"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4:29" ht="16.5" customHeight="1"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4:29" ht="16.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4:29" ht="16.5" customHeight="1"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4:29" ht="16.5" customHeight="1"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4:29" ht="16.5" customHeight="1"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4:29" ht="16.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4:29" ht="16.5" customHeight="1"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4:29" ht="16.5" customHeight="1"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4:29" ht="16.5" customHeight="1"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4:29" ht="16.5" customHeight="1"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4:29" ht="16.5" customHeight="1"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4:29" ht="16.5" customHeight="1"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4:29" ht="16.5" customHeight="1"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4:29" ht="16.5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4:29" ht="16.5" customHeight="1"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4:29" ht="16.5" customHeight="1"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4:29" ht="16.5" customHeight="1"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4:29" ht="16.5" customHeight="1"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4:29" ht="16.5" customHeight="1"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4:29" ht="16.5" customHeight="1"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4:29" ht="16.5" customHeight="1"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4:29" ht="16.5" customHeight="1"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4:29" ht="16.5" customHeight="1"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4:29" ht="16.5" customHeight="1"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4:29" ht="16.5" customHeight="1"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4:29" ht="16.5" customHeight="1"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4:29" ht="16.5" customHeight="1"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4:29" ht="16.5" customHeight="1"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4:29" ht="16.5" customHeight="1"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4:29" ht="16.5" customHeight="1"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4:29" ht="16.5" customHeight="1"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4:29" ht="16.5" customHeight="1"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4:29" ht="16.5" customHeight="1"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4:29" ht="16.5" customHeight="1"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4:29" ht="16.5" customHeight="1"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4:29" ht="16.5" customHeight="1"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4:29" ht="16.5" customHeight="1"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4:29" ht="16.5" customHeight="1"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4:29" ht="16.5" customHeight="1"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4:29" ht="16.5" customHeight="1"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4:29" ht="16.5" customHeight="1"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4:29" ht="16.5" customHeight="1"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4:29" ht="16.5" customHeight="1"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4:29" ht="16.5" customHeight="1"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4:29" ht="16.5" customHeight="1"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4:29" ht="16.5" customHeight="1"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4:29" ht="16.5" customHeight="1"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4:29" ht="16.5" customHeight="1"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4:29" ht="16.5" customHeight="1"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4:29" ht="16.5" customHeight="1"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4:29" ht="16.5" customHeight="1"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4:29" ht="16.5" customHeight="1"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4:29" ht="16.5" customHeight="1"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4:29" ht="16.5" customHeight="1"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4:29" ht="16.5" customHeight="1"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4:29" ht="16.5" customHeight="1"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4:29" ht="16.5" customHeight="1"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4:29" ht="16.5" customHeight="1"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4:29" ht="16.5" customHeight="1"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4:29" ht="16.5" customHeight="1"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4:29" ht="16.5" customHeight="1"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4:29" ht="16.5" customHeight="1"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4:29" ht="16.5" customHeight="1"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4:29" ht="16.5" customHeight="1"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4:29" ht="16.5" customHeight="1"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4:29" ht="16.5" customHeight="1"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4:29" ht="16.5" customHeight="1"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4:29" ht="16.5" customHeight="1"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4:29" ht="16.5" customHeight="1"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4:29" ht="16.5" customHeight="1"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4:29" ht="16.5" customHeight="1"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4:29" ht="16.5" customHeight="1"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4:29" ht="16.5" customHeight="1"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4:29" ht="16.5" customHeight="1"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4:29" ht="16.5" customHeight="1"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4:29" ht="16.5" customHeight="1"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4:29" ht="16.5" customHeight="1"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4:29" ht="16.5" customHeight="1"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4:29" ht="16.5" customHeight="1"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4:29" ht="16.5" customHeight="1"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4:29" ht="16.5" customHeight="1"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  <row r="132" spans="4:29" ht="16.5" customHeight="1"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</row>
    <row r="133" spans="4:29" ht="16.5" customHeight="1"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</row>
    <row r="134" spans="4:29" ht="16.5" customHeight="1"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</row>
    <row r="135" spans="4:29" ht="16.5" customHeight="1"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</row>
    <row r="136" spans="4:29" ht="16.5" customHeight="1"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</row>
    <row r="137" spans="4:29" ht="16.5" customHeight="1"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</row>
    <row r="138" spans="4:29" ht="16.5" customHeight="1"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</row>
    <row r="139" spans="4:29" ht="16.5" customHeight="1"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</row>
    <row r="140" spans="4:29" ht="16.5" customHeight="1"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</row>
    <row r="141" spans="4:29" ht="16.5" customHeight="1"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</row>
    <row r="142" spans="4:29" ht="16.5" customHeight="1"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</row>
    <row r="143" spans="4:29" ht="16.5" customHeight="1"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</row>
    <row r="144" spans="4:29" ht="16.5" customHeight="1"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</row>
    <row r="145" spans="4:29" ht="16.5" customHeight="1"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</row>
    <row r="146" spans="4:29" ht="16.5" customHeight="1"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</row>
    <row r="147" spans="4:29" ht="16.5" customHeight="1"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</row>
    <row r="148" spans="4:29" ht="16.5" customHeight="1"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</row>
    <row r="149" spans="4:29" ht="16.5" customHeight="1"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</row>
    <row r="150" spans="4:29" ht="16.5" customHeight="1"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</row>
    <row r="151" spans="4:29" ht="16.5" customHeight="1"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</row>
    <row r="152" ht="16.5" customHeight="1">
      <c r="AC152" s="166"/>
    </row>
    <row r="153" ht="16.5" customHeight="1">
      <c r="AC153" s="166"/>
    </row>
    <row r="154" ht="16.5" customHeight="1">
      <c r="AC154" s="166"/>
    </row>
    <row r="155" ht="16.5" customHeight="1">
      <c r="AC155" s="166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W158"/>
  <sheetViews>
    <sheetView zoomScale="75" zoomScaleNormal="75" workbookViewId="0" topLeftCell="A1">
      <selection activeCell="E15" sqref="E15:E1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5" customFormat="1" ht="26.25">
      <c r="U1" s="133"/>
    </row>
    <row r="2" spans="1:21" s="15" customFormat="1" ht="26.25">
      <c r="A2" s="82"/>
      <c r="B2" s="16" t="str">
        <f>+'TOT-0107'!B2</f>
        <v>ANEXO II.2. al Memorandun  D.T.E.E. N°   1046       /2009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="5" customFormat="1" ht="12.75">
      <c r="A3" s="81"/>
    </row>
    <row r="4" spans="1:2" s="22" customFormat="1" ht="11.25">
      <c r="A4" s="20" t="s">
        <v>1</v>
      </c>
      <c r="B4" s="115"/>
    </row>
    <row r="5" spans="1:2" s="22" customFormat="1" ht="11.25">
      <c r="A5" s="20" t="s">
        <v>2</v>
      </c>
      <c r="B5" s="115"/>
    </row>
    <row r="6" s="5" customFormat="1" ht="13.5" thickBot="1"/>
    <row r="7" spans="2:21" s="5" customFormat="1" ht="13.5" thickTop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2:21" s="26" customFormat="1" ht="20.25">
      <c r="B8" s="73"/>
      <c r="C8" s="27"/>
      <c r="D8" s="10" t="s">
        <v>39</v>
      </c>
      <c r="L8" s="97"/>
      <c r="M8" s="97"/>
      <c r="N8" s="87"/>
      <c r="O8" s="27"/>
      <c r="P8" s="27"/>
      <c r="Q8" s="27"/>
      <c r="R8" s="27"/>
      <c r="S8" s="27"/>
      <c r="T8" s="27"/>
      <c r="U8" s="74"/>
    </row>
    <row r="9" spans="2:21" s="5" customFormat="1" ht="12.75">
      <c r="B9" s="47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  <c r="U9" s="6"/>
    </row>
    <row r="10" spans="2:21" s="26" customFormat="1" ht="20.25">
      <c r="B10" s="73"/>
      <c r="C10" s="27"/>
      <c r="D10" s="105" t="s">
        <v>53</v>
      </c>
      <c r="E10" s="326"/>
      <c r="F10" s="97"/>
      <c r="G10" s="100"/>
      <c r="I10" s="100"/>
      <c r="J10" s="100"/>
      <c r="K10" s="100"/>
      <c r="L10" s="100"/>
      <c r="M10" s="100"/>
      <c r="N10" s="100"/>
      <c r="O10" s="27"/>
      <c r="P10" s="27"/>
      <c r="Q10" s="27"/>
      <c r="R10" s="27"/>
      <c r="S10" s="27"/>
      <c r="T10" s="27"/>
      <c r="U10" s="74"/>
    </row>
    <row r="11" spans="2:21" s="5" customFormat="1" ht="13.5">
      <c r="B11" s="47"/>
      <c r="C11" s="4"/>
      <c r="D11" s="327"/>
      <c r="E11" s="327"/>
      <c r="F11" s="81"/>
      <c r="G11" s="88"/>
      <c r="H11" s="49"/>
      <c r="I11" s="88"/>
      <c r="J11" s="88"/>
      <c r="K11" s="88"/>
      <c r="L11" s="88"/>
      <c r="M11" s="88"/>
      <c r="N11" s="88"/>
      <c r="O11" s="4"/>
      <c r="P11" s="4"/>
      <c r="Q11" s="4"/>
      <c r="R11" s="4"/>
      <c r="S11" s="4"/>
      <c r="T11" s="4"/>
      <c r="U11" s="6"/>
    </row>
    <row r="12" spans="2:21" s="5" customFormat="1" ht="19.5">
      <c r="B12" s="34" t="str">
        <f>'TOT-0107'!B14</f>
        <v>Desde el 01 al 31 de enero de 2007</v>
      </c>
      <c r="C12" s="37"/>
      <c r="D12" s="37"/>
      <c r="E12" s="37"/>
      <c r="F12" s="37"/>
      <c r="G12" s="328"/>
      <c r="H12" s="328"/>
      <c r="I12" s="328"/>
      <c r="J12" s="328"/>
      <c r="K12" s="328"/>
      <c r="L12" s="328"/>
      <c r="M12" s="328"/>
      <c r="N12" s="328"/>
      <c r="O12" s="37"/>
      <c r="P12" s="37"/>
      <c r="Q12" s="37"/>
      <c r="R12" s="37"/>
      <c r="S12" s="37"/>
      <c r="T12" s="37"/>
      <c r="U12" s="329"/>
    </row>
    <row r="13" spans="2:21" s="5" customFormat="1" ht="14.25" thickBot="1">
      <c r="B13" s="330"/>
      <c r="C13" s="331"/>
      <c r="D13" s="331"/>
      <c r="E13" s="331"/>
      <c r="F13" s="331"/>
      <c r="G13" s="332"/>
      <c r="H13" s="332"/>
      <c r="I13" s="332"/>
      <c r="J13" s="332"/>
      <c r="K13" s="332"/>
      <c r="L13" s="332"/>
      <c r="M13" s="332"/>
      <c r="N13" s="332"/>
      <c r="O13" s="331"/>
      <c r="P13" s="331"/>
      <c r="Q13" s="331"/>
      <c r="R13" s="331"/>
      <c r="S13" s="331"/>
      <c r="T13" s="331"/>
      <c r="U13" s="333"/>
    </row>
    <row r="14" spans="2:21" s="5" customFormat="1" ht="15" thickBot="1" thickTop="1">
      <c r="B14" s="47"/>
      <c r="C14" s="4"/>
      <c r="D14" s="334"/>
      <c r="E14" s="334"/>
      <c r="F14" s="108" t="s">
        <v>49</v>
      </c>
      <c r="G14" s="4"/>
      <c r="H14" s="4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47"/>
      <c r="C15" s="4"/>
      <c r="D15" s="335" t="s">
        <v>50</v>
      </c>
      <c r="E15" s="336">
        <v>17.848</v>
      </c>
      <c r="F15" s="337">
        <v>200</v>
      </c>
      <c r="T15" s="107"/>
      <c r="U15" s="6"/>
    </row>
    <row r="16" spans="2:21" s="5" customFormat="1" ht="16.5" customHeight="1" thickBot="1" thickTop="1">
      <c r="B16" s="47"/>
      <c r="C16" s="4"/>
      <c r="D16" s="338" t="s">
        <v>51</v>
      </c>
      <c r="E16" s="339">
        <v>16.064</v>
      </c>
      <c r="F16" s="337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47"/>
      <c r="C17" s="4"/>
      <c r="D17" s="340" t="s">
        <v>52</v>
      </c>
      <c r="E17" s="392">
        <v>14.279</v>
      </c>
      <c r="F17" s="337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47"/>
      <c r="C18" s="341"/>
      <c r="D18" s="342"/>
      <c r="E18" s="342"/>
      <c r="F18" s="343"/>
      <c r="G18" s="344"/>
      <c r="H18" s="344"/>
      <c r="I18" s="344"/>
      <c r="J18" s="344"/>
      <c r="K18" s="344"/>
      <c r="L18" s="344"/>
      <c r="M18" s="344"/>
      <c r="N18" s="345"/>
      <c r="O18" s="346"/>
      <c r="P18" s="347"/>
      <c r="Q18" s="347"/>
      <c r="R18" s="347"/>
      <c r="S18" s="348"/>
      <c r="T18" s="349"/>
      <c r="U18" s="6"/>
    </row>
    <row r="19" spans="2:21" s="5" customFormat="1" ht="33.75" customHeight="1" thickBot="1" thickTop="1">
      <c r="B19" s="47"/>
      <c r="C19" s="77" t="s">
        <v>10</v>
      </c>
      <c r="D19" s="79" t="s">
        <v>23</v>
      </c>
      <c r="E19" s="350" t="s">
        <v>24</v>
      </c>
      <c r="F19" s="351" t="s">
        <v>11</v>
      </c>
      <c r="G19" s="125" t="s">
        <v>13</v>
      </c>
      <c r="H19" s="78" t="s">
        <v>14</v>
      </c>
      <c r="I19" s="350" t="s">
        <v>15</v>
      </c>
      <c r="J19" s="352" t="s">
        <v>31</v>
      </c>
      <c r="K19" s="352" t="s">
        <v>27</v>
      </c>
      <c r="L19" s="80" t="s">
        <v>16</v>
      </c>
      <c r="M19" s="167" t="s">
        <v>28</v>
      </c>
      <c r="N19" s="130" t="s">
        <v>32</v>
      </c>
      <c r="O19" s="353" t="s">
        <v>40</v>
      </c>
      <c r="P19" s="168" t="s">
        <v>30</v>
      </c>
      <c r="Q19" s="354"/>
      <c r="R19" s="129" t="s">
        <v>19</v>
      </c>
      <c r="S19" s="128" t="s">
        <v>43</v>
      </c>
      <c r="T19" s="112" t="s">
        <v>20</v>
      </c>
      <c r="U19" s="6"/>
    </row>
    <row r="20" spans="2:21" s="5" customFormat="1" ht="16.5" customHeight="1" thickTop="1">
      <c r="B20" s="47"/>
      <c r="C20" s="7"/>
      <c r="D20" s="355"/>
      <c r="E20" s="355"/>
      <c r="F20" s="355"/>
      <c r="G20" s="203"/>
      <c r="H20" s="355"/>
      <c r="I20" s="355"/>
      <c r="J20" s="355"/>
      <c r="K20" s="355"/>
      <c r="L20" s="355"/>
      <c r="M20" s="355"/>
      <c r="N20" s="356"/>
      <c r="O20" s="357"/>
      <c r="P20" s="358"/>
      <c r="Q20" s="359"/>
      <c r="R20" s="360"/>
      <c r="S20" s="355"/>
      <c r="T20" s="361"/>
      <c r="U20" s="6"/>
    </row>
    <row r="21" spans="2:21" s="5" customFormat="1" ht="16.5" customHeight="1">
      <c r="B21" s="47"/>
      <c r="C21" s="264"/>
      <c r="D21" s="362"/>
      <c r="E21" s="362"/>
      <c r="F21" s="362"/>
      <c r="G21" s="363"/>
      <c r="H21" s="362"/>
      <c r="I21" s="362"/>
      <c r="J21" s="362"/>
      <c r="K21" s="362"/>
      <c r="L21" s="362"/>
      <c r="M21" s="362"/>
      <c r="N21" s="364"/>
      <c r="O21" s="365"/>
      <c r="P21" s="178"/>
      <c r="Q21" s="366"/>
      <c r="R21" s="367"/>
      <c r="S21" s="362"/>
      <c r="T21" s="368"/>
      <c r="U21" s="6"/>
    </row>
    <row r="22" spans="2:21" s="5" customFormat="1" ht="16.5" customHeight="1">
      <c r="B22" s="47"/>
      <c r="C22" s="144">
        <v>45</v>
      </c>
      <c r="D22" s="369" t="s">
        <v>67</v>
      </c>
      <c r="E22" s="369" t="s">
        <v>68</v>
      </c>
      <c r="F22" s="370">
        <v>132</v>
      </c>
      <c r="G22" s="126">
        <f aca="true" t="shared" si="0" ref="G22:G41">IF(F22=500,$E$15,IF(F22=220,$E$16,$E$17))</f>
        <v>14.279</v>
      </c>
      <c r="H22" s="371">
        <v>39084.43125</v>
      </c>
      <c r="I22" s="140">
        <v>39084.729166666664</v>
      </c>
      <c r="J22" s="372">
        <f aca="true" t="shared" si="1" ref="J22:J41">IF(D22="","",(I22-H22)*24)</f>
        <v>7.149999999906868</v>
      </c>
      <c r="K22" s="373">
        <f aca="true" t="shared" si="2" ref="K22:K41">IF(D22="","",ROUND((I22-H22)*24*60,0))</f>
        <v>429</v>
      </c>
      <c r="L22" s="205" t="s">
        <v>63</v>
      </c>
      <c r="M22" s="142" t="str">
        <f aca="true" t="shared" si="3" ref="M22:M41">IF(D22="","",IF(L22="P","--","NO"))</f>
        <v>--</v>
      </c>
      <c r="N22" s="374">
        <f aca="true" t="shared" si="4" ref="N22:N41">IF(F22=500,$F$15,IF(F22=220,$F$16,$F$17))</f>
        <v>40</v>
      </c>
      <c r="O22" s="375">
        <f aca="true" t="shared" si="5" ref="O22:O41">IF(L22="P",G22*N22*ROUND(K22/60,2)*0.1,"--")</f>
        <v>408.37940000000003</v>
      </c>
      <c r="P22" s="376" t="str">
        <f aca="true" t="shared" si="6" ref="P22:P41">IF(AND(L22="F",M22="NO"),G22*N22,"--")</f>
        <v>--</v>
      </c>
      <c r="Q22" s="377" t="str">
        <f aca="true" t="shared" si="7" ref="Q22:Q41">IF(L22="F",G22*N22*ROUND(K22/60,2),"--")</f>
        <v>--</v>
      </c>
      <c r="R22" s="149" t="str">
        <f aca="true" t="shared" si="8" ref="R22:R41">IF(L22="RF",G22*N22*ROUND(K22/60,2),"--")</f>
        <v>--</v>
      </c>
      <c r="S22" s="142" t="str">
        <f aca="true" t="shared" si="9" ref="S22:S41">IF(D22="","","SI")</f>
        <v>SI</v>
      </c>
      <c r="T22" s="378">
        <f aca="true" t="shared" si="10" ref="T22:T41">IF(D22="","",SUM(O22:R22)*IF(S22="SI",1,2))</f>
        <v>408.37940000000003</v>
      </c>
      <c r="U22" s="6"/>
    </row>
    <row r="23" spans="2:21" s="5" customFormat="1" ht="16.5" customHeight="1">
      <c r="B23" s="47"/>
      <c r="C23" s="264">
        <v>46</v>
      </c>
      <c r="D23" s="369" t="s">
        <v>67</v>
      </c>
      <c r="E23" s="369" t="s">
        <v>69</v>
      </c>
      <c r="F23" s="370">
        <v>132</v>
      </c>
      <c r="G23" s="126">
        <f t="shared" si="0"/>
        <v>14.279</v>
      </c>
      <c r="H23" s="371">
        <v>39085.38958333333</v>
      </c>
      <c r="I23" s="140">
        <v>39085.73611111111</v>
      </c>
      <c r="J23" s="372">
        <f t="shared" si="1"/>
        <v>8.316666666709352</v>
      </c>
      <c r="K23" s="373">
        <f t="shared" si="2"/>
        <v>499</v>
      </c>
      <c r="L23" s="205" t="s">
        <v>63</v>
      </c>
      <c r="M23" s="142" t="str">
        <f t="shared" si="3"/>
        <v>--</v>
      </c>
      <c r="N23" s="374">
        <f t="shared" si="4"/>
        <v>40</v>
      </c>
      <c r="O23" s="375">
        <f t="shared" si="5"/>
        <v>475.20512</v>
      </c>
      <c r="P23" s="376" t="str">
        <f t="shared" si="6"/>
        <v>--</v>
      </c>
      <c r="Q23" s="377" t="str">
        <f t="shared" si="7"/>
        <v>--</v>
      </c>
      <c r="R23" s="149" t="str">
        <f t="shared" si="8"/>
        <v>--</v>
      </c>
      <c r="S23" s="142" t="str">
        <f t="shared" si="9"/>
        <v>SI</v>
      </c>
      <c r="T23" s="378">
        <f t="shared" si="10"/>
        <v>475.20512</v>
      </c>
      <c r="U23" s="6"/>
    </row>
    <row r="24" spans="2:21" s="5" customFormat="1" ht="16.5" customHeight="1">
      <c r="B24" s="47"/>
      <c r="C24" s="144">
        <v>47</v>
      </c>
      <c r="D24" s="369" t="s">
        <v>67</v>
      </c>
      <c r="E24" s="369" t="s">
        <v>69</v>
      </c>
      <c r="F24" s="370">
        <v>132</v>
      </c>
      <c r="G24" s="126">
        <f t="shared" si="0"/>
        <v>14.279</v>
      </c>
      <c r="H24" s="371">
        <v>39086.402083333334</v>
      </c>
      <c r="I24" s="140">
        <v>39086.53680555556</v>
      </c>
      <c r="J24" s="372">
        <f t="shared" si="1"/>
        <v>3.2333333333954215</v>
      </c>
      <c r="K24" s="373">
        <f t="shared" si="2"/>
        <v>194</v>
      </c>
      <c r="L24" s="205" t="s">
        <v>63</v>
      </c>
      <c r="M24" s="142" t="str">
        <f t="shared" si="3"/>
        <v>--</v>
      </c>
      <c r="N24" s="374">
        <f t="shared" si="4"/>
        <v>40</v>
      </c>
      <c r="O24" s="375">
        <f t="shared" si="5"/>
        <v>184.48468</v>
      </c>
      <c r="P24" s="376" t="str">
        <f t="shared" si="6"/>
        <v>--</v>
      </c>
      <c r="Q24" s="377" t="str">
        <f t="shared" si="7"/>
        <v>--</v>
      </c>
      <c r="R24" s="149" t="str">
        <f t="shared" si="8"/>
        <v>--</v>
      </c>
      <c r="S24" s="142" t="str">
        <f t="shared" si="9"/>
        <v>SI</v>
      </c>
      <c r="T24" s="378">
        <f t="shared" si="10"/>
        <v>184.48468</v>
      </c>
      <c r="U24" s="6"/>
    </row>
    <row r="25" spans="2:21" s="5" customFormat="1" ht="16.5" customHeight="1">
      <c r="B25" s="47"/>
      <c r="C25" s="264">
        <v>48</v>
      </c>
      <c r="D25" s="369" t="s">
        <v>70</v>
      </c>
      <c r="E25" s="369" t="s">
        <v>71</v>
      </c>
      <c r="F25" s="370">
        <v>132</v>
      </c>
      <c r="G25" s="126">
        <f t="shared" si="0"/>
        <v>14.279</v>
      </c>
      <c r="H25" s="371">
        <v>39093.361805555556</v>
      </c>
      <c r="I25" s="140">
        <v>39093.77777777778</v>
      </c>
      <c r="J25" s="372">
        <f t="shared" si="1"/>
        <v>9.983333333395422</v>
      </c>
      <c r="K25" s="373">
        <f t="shared" si="2"/>
        <v>599</v>
      </c>
      <c r="L25" s="205" t="s">
        <v>63</v>
      </c>
      <c r="M25" s="142" t="str">
        <f t="shared" si="3"/>
        <v>--</v>
      </c>
      <c r="N25" s="374">
        <f t="shared" si="4"/>
        <v>40</v>
      </c>
      <c r="O25" s="375">
        <f t="shared" si="5"/>
        <v>570.01768</v>
      </c>
      <c r="P25" s="376" t="str">
        <f t="shared" si="6"/>
        <v>--</v>
      </c>
      <c r="Q25" s="377" t="str">
        <f t="shared" si="7"/>
        <v>--</v>
      </c>
      <c r="R25" s="149" t="str">
        <f t="shared" si="8"/>
        <v>--</v>
      </c>
      <c r="S25" s="142" t="str">
        <f t="shared" si="9"/>
        <v>SI</v>
      </c>
      <c r="T25" s="378">
        <f t="shared" si="10"/>
        <v>570.01768</v>
      </c>
      <c r="U25" s="6"/>
    </row>
    <row r="26" spans="2:21" s="5" customFormat="1" ht="16.5" customHeight="1">
      <c r="B26" s="47"/>
      <c r="C26" s="144">
        <v>49</v>
      </c>
      <c r="D26" s="369" t="s">
        <v>70</v>
      </c>
      <c r="E26" s="369" t="s">
        <v>71</v>
      </c>
      <c r="F26" s="370">
        <v>132</v>
      </c>
      <c r="G26" s="126">
        <f t="shared" si="0"/>
        <v>14.279</v>
      </c>
      <c r="H26" s="371">
        <v>39094.35</v>
      </c>
      <c r="I26" s="140">
        <v>39094.59097222222</v>
      </c>
      <c r="J26" s="372">
        <f t="shared" si="1"/>
        <v>5.783333333325572</v>
      </c>
      <c r="K26" s="373">
        <f t="shared" si="2"/>
        <v>347</v>
      </c>
      <c r="L26" s="205" t="s">
        <v>63</v>
      </c>
      <c r="M26" s="142" t="str">
        <f t="shared" si="3"/>
        <v>--</v>
      </c>
      <c r="N26" s="374">
        <f t="shared" si="4"/>
        <v>40</v>
      </c>
      <c r="O26" s="375">
        <f t="shared" si="5"/>
        <v>330.13048000000003</v>
      </c>
      <c r="P26" s="376" t="str">
        <f t="shared" si="6"/>
        <v>--</v>
      </c>
      <c r="Q26" s="377" t="str">
        <f t="shared" si="7"/>
        <v>--</v>
      </c>
      <c r="R26" s="149" t="str">
        <f t="shared" si="8"/>
        <v>--</v>
      </c>
      <c r="S26" s="142" t="str">
        <f t="shared" si="9"/>
        <v>SI</v>
      </c>
      <c r="T26" s="378">
        <f t="shared" si="10"/>
        <v>330.13048000000003</v>
      </c>
      <c r="U26" s="6"/>
    </row>
    <row r="27" spans="2:21" s="5" customFormat="1" ht="16.5" customHeight="1">
      <c r="B27" s="47"/>
      <c r="C27" s="264">
        <v>50</v>
      </c>
      <c r="D27" s="369" t="s">
        <v>70</v>
      </c>
      <c r="E27" s="369" t="s">
        <v>72</v>
      </c>
      <c r="F27" s="370">
        <v>132</v>
      </c>
      <c r="G27" s="126">
        <f t="shared" si="0"/>
        <v>14.279</v>
      </c>
      <c r="H27" s="371">
        <v>39112.447222222225</v>
      </c>
      <c r="I27" s="140">
        <v>39112.63888888889</v>
      </c>
      <c r="J27" s="372">
        <f t="shared" si="1"/>
        <v>4.599999999976717</v>
      </c>
      <c r="K27" s="373">
        <f t="shared" si="2"/>
        <v>276</v>
      </c>
      <c r="L27" s="205" t="s">
        <v>63</v>
      </c>
      <c r="M27" s="142" t="str">
        <f t="shared" si="3"/>
        <v>--</v>
      </c>
      <c r="N27" s="374">
        <f t="shared" si="4"/>
        <v>40</v>
      </c>
      <c r="O27" s="375">
        <f t="shared" si="5"/>
        <v>262.73359999999997</v>
      </c>
      <c r="P27" s="376" t="str">
        <f t="shared" si="6"/>
        <v>--</v>
      </c>
      <c r="Q27" s="377" t="str">
        <f t="shared" si="7"/>
        <v>--</v>
      </c>
      <c r="R27" s="149" t="str">
        <f t="shared" si="8"/>
        <v>--</v>
      </c>
      <c r="S27" s="142" t="str">
        <f t="shared" si="9"/>
        <v>SI</v>
      </c>
      <c r="T27" s="378">
        <f t="shared" si="10"/>
        <v>262.73359999999997</v>
      </c>
      <c r="U27" s="6"/>
    </row>
    <row r="28" spans="2:21" s="5" customFormat="1" ht="16.5" customHeight="1">
      <c r="B28" s="47"/>
      <c r="C28" s="144"/>
      <c r="D28" s="369"/>
      <c r="E28" s="369"/>
      <c r="F28" s="370"/>
      <c r="G28" s="126">
        <f t="shared" si="0"/>
        <v>14.279</v>
      </c>
      <c r="H28" s="371"/>
      <c r="I28" s="140"/>
      <c r="J28" s="372">
        <f t="shared" si="1"/>
      </c>
      <c r="K28" s="373">
        <f t="shared" si="2"/>
      </c>
      <c r="L28" s="205"/>
      <c r="M28" s="142">
        <f t="shared" si="3"/>
      </c>
      <c r="N28" s="374">
        <f t="shared" si="4"/>
        <v>40</v>
      </c>
      <c r="O28" s="375" t="str">
        <f t="shared" si="5"/>
        <v>--</v>
      </c>
      <c r="P28" s="376" t="str">
        <f t="shared" si="6"/>
        <v>--</v>
      </c>
      <c r="Q28" s="377" t="str">
        <f t="shared" si="7"/>
        <v>--</v>
      </c>
      <c r="R28" s="149" t="str">
        <f t="shared" si="8"/>
        <v>--</v>
      </c>
      <c r="S28" s="142">
        <f t="shared" si="9"/>
      </c>
      <c r="T28" s="378">
        <f t="shared" si="10"/>
      </c>
      <c r="U28" s="6"/>
    </row>
    <row r="29" spans="2:21" s="5" customFormat="1" ht="16.5" customHeight="1">
      <c r="B29" s="47"/>
      <c r="C29" s="264"/>
      <c r="D29" s="369"/>
      <c r="E29" s="369"/>
      <c r="F29" s="370"/>
      <c r="G29" s="126">
        <f t="shared" si="0"/>
        <v>14.279</v>
      </c>
      <c r="H29" s="371"/>
      <c r="I29" s="140"/>
      <c r="J29" s="372">
        <f t="shared" si="1"/>
      </c>
      <c r="K29" s="373">
        <f t="shared" si="2"/>
      </c>
      <c r="L29" s="205"/>
      <c r="M29" s="142">
        <f t="shared" si="3"/>
      </c>
      <c r="N29" s="374">
        <f t="shared" si="4"/>
        <v>40</v>
      </c>
      <c r="O29" s="375" t="str">
        <f t="shared" si="5"/>
        <v>--</v>
      </c>
      <c r="P29" s="376" t="str">
        <f t="shared" si="6"/>
        <v>--</v>
      </c>
      <c r="Q29" s="377" t="str">
        <f t="shared" si="7"/>
        <v>--</v>
      </c>
      <c r="R29" s="149" t="str">
        <f t="shared" si="8"/>
        <v>--</v>
      </c>
      <c r="S29" s="142">
        <f t="shared" si="9"/>
      </c>
      <c r="T29" s="378">
        <f t="shared" si="10"/>
      </c>
      <c r="U29" s="6"/>
    </row>
    <row r="30" spans="2:21" s="5" customFormat="1" ht="16.5" customHeight="1">
      <c r="B30" s="47"/>
      <c r="C30" s="144"/>
      <c r="D30" s="369"/>
      <c r="E30" s="369"/>
      <c r="F30" s="370"/>
      <c r="G30" s="126">
        <f t="shared" si="0"/>
        <v>14.279</v>
      </c>
      <c r="H30" s="371"/>
      <c r="I30" s="140"/>
      <c r="J30" s="372">
        <f t="shared" si="1"/>
      </c>
      <c r="K30" s="373">
        <f t="shared" si="2"/>
      </c>
      <c r="L30" s="205"/>
      <c r="M30" s="142">
        <f t="shared" si="3"/>
      </c>
      <c r="N30" s="374">
        <f t="shared" si="4"/>
        <v>40</v>
      </c>
      <c r="O30" s="375" t="str">
        <f t="shared" si="5"/>
        <v>--</v>
      </c>
      <c r="P30" s="376" t="str">
        <f t="shared" si="6"/>
        <v>--</v>
      </c>
      <c r="Q30" s="377" t="str">
        <f t="shared" si="7"/>
        <v>--</v>
      </c>
      <c r="R30" s="149" t="str">
        <f t="shared" si="8"/>
        <v>--</v>
      </c>
      <c r="S30" s="142">
        <f t="shared" si="9"/>
      </c>
      <c r="T30" s="378">
        <f t="shared" si="10"/>
      </c>
      <c r="U30" s="6"/>
    </row>
    <row r="31" spans="2:21" s="5" customFormat="1" ht="16.5" customHeight="1">
      <c r="B31" s="47"/>
      <c r="C31" s="264"/>
      <c r="D31" s="369"/>
      <c r="E31" s="369"/>
      <c r="F31" s="370"/>
      <c r="G31" s="126">
        <f t="shared" si="0"/>
        <v>14.279</v>
      </c>
      <c r="H31" s="371"/>
      <c r="I31" s="140"/>
      <c r="J31" s="372">
        <f t="shared" si="1"/>
      </c>
      <c r="K31" s="373">
        <f t="shared" si="2"/>
      </c>
      <c r="L31" s="205"/>
      <c r="M31" s="142">
        <f t="shared" si="3"/>
      </c>
      <c r="N31" s="374">
        <f t="shared" si="4"/>
        <v>40</v>
      </c>
      <c r="O31" s="375" t="str">
        <f t="shared" si="5"/>
        <v>--</v>
      </c>
      <c r="P31" s="376" t="str">
        <f t="shared" si="6"/>
        <v>--</v>
      </c>
      <c r="Q31" s="377" t="str">
        <f t="shared" si="7"/>
        <v>--</v>
      </c>
      <c r="R31" s="149" t="str">
        <f t="shared" si="8"/>
        <v>--</v>
      </c>
      <c r="S31" s="142">
        <f t="shared" si="9"/>
      </c>
      <c r="T31" s="378">
        <f t="shared" si="10"/>
      </c>
      <c r="U31" s="6"/>
    </row>
    <row r="32" spans="2:21" s="5" customFormat="1" ht="16.5" customHeight="1">
      <c r="B32" s="47"/>
      <c r="C32" s="144"/>
      <c r="D32" s="369"/>
      <c r="E32" s="369"/>
      <c r="F32" s="370"/>
      <c r="G32" s="126">
        <f t="shared" si="0"/>
        <v>14.279</v>
      </c>
      <c r="H32" s="371"/>
      <c r="I32" s="140"/>
      <c r="J32" s="372">
        <f t="shared" si="1"/>
      </c>
      <c r="K32" s="373">
        <f t="shared" si="2"/>
      </c>
      <c r="L32" s="205"/>
      <c r="M32" s="142">
        <f t="shared" si="3"/>
      </c>
      <c r="N32" s="374">
        <f t="shared" si="4"/>
        <v>40</v>
      </c>
      <c r="O32" s="375" t="str">
        <f t="shared" si="5"/>
        <v>--</v>
      </c>
      <c r="P32" s="376" t="str">
        <f t="shared" si="6"/>
        <v>--</v>
      </c>
      <c r="Q32" s="377" t="str">
        <f t="shared" si="7"/>
        <v>--</v>
      </c>
      <c r="R32" s="149" t="str">
        <f t="shared" si="8"/>
        <v>--</v>
      </c>
      <c r="S32" s="142">
        <f t="shared" si="9"/>
      </c>
      <c r="T32" s="378">
        <f t="shared" si="10"/>
      </c>
      <c r="U32" s="6"/>
    </row>
    <row r="33" spans="2:21" s="5" customFormat="1" ht="16.5" customHeight="1">
      <c r="B33" s="47"/>
      <c r="C33" s="264"/>
      <c r="D33" s="369"/>
      <c r="E33" s="369"/>
      <c r="F33" s="370"/>
      <c r="G33" s="126">
        <f t="shared" si="0"/>
        <v>14.279</v>
      </c>
      <c r="H33" s="371"/>
      <c r="I33" s="140"/>
      <c r="J33" s="372">
        <f t="shared" si="1"/>
      </c>
      <c r="K33" s="373">
        <f t="shared" si="2"/>
      </c>
      <c r="L33" s="205"/>
      <c r="M33" s="142">
        <f t="shared" si="3"/>
      </c>
      <c r="N33" s="374">
        <f t="shared" si="4"/>
        <v>40</v>
      </c>
      <c r="O33" s="375" t="str">
        <f t="shared" si="5"/>
        <v>--</v>
      </c>
      <c r="P33" s="376" t="str">
        <f t="shared" si="6"/>
        <v>--</v>
      </c>
      <c r="Q33" s="377" t="str">
        <f t="shared" si="7"/>
        <v>--</v>
      </c>
      <c r="R33" s="149" t="str">
        <f t="shared" si="8"/>
        <v>--</v>
      </c>
      <c r="S33" s="142">
        <f t="shared" si="9"/>
      </c>
      <c r="T33" s="378">
        <f t="shared" si="10"/>
      </c>
      <c r="U33" s="6"/>
    </row>
    <row r="34" spans="2:21" s="5" customFormat="1" ht="16.5" customHeight="1">
      <c r="B34" s="47"/>
      <c r="C34" s="144"/>
      <c r="D34" s="369"/>
      <c r="E34" s="369"/>
      <c r="F34" s="370"/>
      <c r="G34" s="126">
        <f t="shared" si="0"/>
        <v>14.279</v>
      </c>
      <c r="H34" s="371"/>
      <c r="I34" s="140"/>
      <c r="J34" s="372">
        <f t="shared" si="1"/>
      </c>
      <c r="K34" s="373">
        <f t="shared" si="2"/>
      </c>
      <c r="L34" s="205"/>
      <c r="M34" s="142">
        <f t="shared" si="3"/>
      </c>
      <c r="N34" s="374">
        <f t="shared" si="4"/>
        <v>40</v>
      </c>
      <c r="O34" s="375" t="str">
        <f t="shared" si="5"/>
        <v>--</v>
      </c>
      <c r="P34" s="376" t="str">
        <f t="shared" si="6"/>
        <v>--</v>
      </c>
      <c r="Q34" s="377" t="str">
        <f t="shared" si="7"/>
        <v>--</v>
      </c>
      <c r="R34" s="149" t="str">
        <f t="shared" si="8"/>
        <v>--</v>
      </c>
      <c r="S34" s="142">
        <f t="shared" si="9"/>
      </c>
      <c r="T34" s="378">
        <f t="shared" si="10"/>
      </c>
      <c r="U34" s="6"/>
    </row>
    <row r="35" spans="2:21" s="5" customFormat="1" ht="16.5" customHeight="1">
      <c r="B35" s="47"/>
      <c r="C35" s="264"/>
      <c r="D35" s="369"/>
      <c r="E35" s="369"/>
      <c r="F35" s="370"/>
      <c r="G35" s="126">
        <f t="shared" si="0"/>
        <v>14.279</v>
      </c>
      <c r="H35" s="371"/>
      <c r="I35" s="140"/>
      <c r="J35" s="372">
        <f t="shared" si="1"/>
      </c>
      <c r="K35" s="373">
        <f t="shared" si="2"/>
      </c>
      <c r="L35" s="205"/>
      <c r="M35" s="142">
        <f t="shared" si="3"/>
      </c>
      <c r="N35" s="374">
        <f t="shared" si="4"/>
        <v>40</v>
      </c>
      <c r="O35" s="375" t="str">
        <f t="shared" si="5"/>
        <v>--</v>
      </c>
      <c r="P35" s="376" t="str">
        <f t="shared" si="6"/>
        <v>--</v>
      </c>
      <c r="Q35" s="377" t="str">
        <f t="shared" si="7"/>
        <v>--</v>
      </c>
      <c r="R35" s="149" t="str">
        <f t="shared" si="8"/>
        <v>--</v>
      </c>
      <c r="S35" s="142">
        <f t="shared" si="9"/>
      </c>
      <c r="T35" s="378">
        <f t="shared" si="10"/>
      </c>
      <c r="U35" s="6"/>
    </row>
    <row r="36" spans="2:21" s="5" customFormat="1" ht="16.5" customHeight="1">
      <c r="B36" s="47"/>
      <c r="C36" s="144"/>
      <c r="D36" s="369"/>
      <c r="E36" s="369"/>
      <c r="F36" s="370"/>
      <c r="G36" s="126">
        <f t="shared" si="0"/>
        <v>14.279</v>
      </c>
      <c r="H36" s="371"/>
      <c r="I36" s="140"/>
      <c r="J36" s="372">
        <f t="shared" si="1"/>
      </c>
      <c r="K36" s="373">
        <f t="shared" si="2"/>
      </c>
      <c r="L36" s="205"/>
      <c r="M36" s="142">
        <f t="shared" si="3"/>
      </c>
      <c r="N36" s="374">
        <f t="shared" si="4"/>
        <v>40</v>
      </c>
      <c r="O36" s="375" t="str">
        <f t="shared" si="5"/>
        <v>--</v>
      </c>
      <c r="P36" s="376" t="str">
        <f t="shared" si="6"/>
        <v>--</v>
      </c>
      <c r="Q36" s="377" t="str">
        <f t="shared" si="7"/>
        <v>--</v>
      </c>
      <c r="R36" s="149" t="str">
        <f t="shared" si="8"/>
        <v>--</v>
      </c>
      <c r="S36" s="142">
        <f t="shared" si="9"/>
      </c>
      <c r="T36" s="378">
        <f t="shared" si="10"/>
      </c>
      <c r="U36" s="6"/>
    </row>
    <row r="37" spans="2:21" s="5" customFormat="1" ht="16.5" customHeight="1">
      <c r="B37" s="47"/>
      <c r="C37" s="264"/>
      <c r="D37" s="369"/>
      <c r="E37" s="369"/>
      <c r="F37" s="370"/>
      <c r="G37" s="126">
        <f t="shared" si="0"/>
        <v>14.279</v>
      </c>
      <c r="H37" s="371"/>
      <c r="I37" s="140"/>
      <c r="J37" s="372">
        <f t="shared" si="1"/>
      </c>
      <c r="K37" s="373">
        <f t="shared" si="2"/>
      </c>
      <c r="L37" s="205"/>
      <c r="M37" s="142">
        <f t="shared" si="3"/>
      </c>
      <c r="N37" s="374">
        <f t="shared" si="4"/>
        <v>40</v>
      </c>
      <c r="O37" s="375" t="str">
        <f t="shared" si="5"/>
        <v>--</v>
      </c>
      <c r="P37" s="376" t="str">
        <f t="shared" si="6"/>
        <v>--</v>
      </c>
      <c r="Q37" s="377" t="str">
        <f t="shared" si="7"/>
        <v>--</v>
      </c>
      <c r="R37" s="149" t="str">
        <f t="shared" si="8"/>
        <v>--</v>
      </c>
      <c r="S37" s="142">
        <f t="shared" si="9"/>
      </c>
      <c r="T37" s="378">
        <f t="shared" si="10"/>
      </c>
      <c r="U37" s="6"/>
    </row>
    <row r="38" spans="2:21" s="5" customFormat="1" ht="16.5" customHeight="1">
      <c r="B38" s="47"/>
      <c r="C38" s="144"/>
      <c r="D38" s="369"/>
      <c r="E38" s="369"/>
      <c r="F38" s="370"/>
      <c r="G38" s="126">
        <f t="shared" si="0"/>
        <v>14.279</v>
      </c>
      <c r="H38" s="371"/>
      <c r="I38" s="140"/>
      <c r="J38" s="372">
        <f t="shared" si="1"/>
      </c>
      <c r="K38" s="373">
        <f t="shared" si="2"/>
      </c>
      <c r="L38" s="205"/>
      <c r="M38" s="142">
        <f t="shared" si="3"/>
      </c>
      <c r="N38" s="374">
        <f t="shared" si="4"/>
        <v>40</v>
      </c>
      <c r="O38" s="375" t="str">
        <f t="shared" si="5"/>
        <v>--</v>
      </c>
      <c r="P38" s="376" t="str">
        <f t="shared" si="6"/>
        <v>--</v>
      </c>
      <c r="Q38" s="377" t="str">
        <f t="shared" si="7"/>
        <v>--</v>
      </c>
      <c r="R38" s="149" t="str">
        <f t="shared" si="8"/>
        <v>--</v>
      </c>
      <c r="S38" s="142">
        <f t="shared" si="9"/>
      </c>
      <c r="T38" s="378">
        <f t="shared" si="10"/>
      </c>
      <c r="U38" s="6"/>
    </row>
    <row r="39" spans="2:21" s="5" customFormat="1" ht="16.5" customHeight="1">
      <c r="B39" s="47"/>
      <c r="C39" s="264"/>
      <c r="D39" s="369"/>
      <c r="E39" s="369"/>
      <c r="F39" s="370"/>
      <c r="G39" s="126">
        <f t="shared" si="0"/>
        <v>14.279</v>
      </c>
      <c r="H39" s="371"/>
      <c r="I39" s="140"/>
      <c r="J39" s="372">
        <f t="shared" si="1"/>
      </c>
      <c r="K39" s="373">
        <f t="shared" si="2"/>
      </c>
      <c r="L39" s="205"/>
      <c r="M39" s="142">
        <f t="shared" si="3"/>
      </c>
      <c r="N39" s="374">
        <f t="shared" si="4"/>
        <v>40</v>
      </c>
      <c r="O39" s="375" t="str">
        <f t="shared" si="5"/>
        <v>--</v>
      </c>
      <c r="P39" s="376" t="str">
        <f t="shared" si="6"/>
        <v>--</v>
      </c>
      <c r="Q39" s="377" t="str">
        <f t="shared" si="7"/>
        <v>--</v>
      </c>
      <c r="R39" s="149" t="str">
        <f t="shared" si="8"/>
        <v>--</v>
      </c>
      <c r="S39" s="142">
        <f t="shared" si="9"/>
      </c>
      <c r="T39" s="378">
        <f t="shared" si="10"/>
      </c>
      <c r="U39" s="6"/>
    </row>
    <row r="40" spans="2:21" s="5" customFormat="1" ht="16.5" customHeight="1">
      <c r="B40" s="47"/>
      <c r="C40" s="144"/>
      <c r="D40" s="369"/>
      <c r="E40" s="369"/>
      <c r="F40" s="370"/>
      <c r="G40" s="126">
        <f t="shared" si="0"/>
        <v>14.279</v>
      </c>
      <c r="H40" s="371"/>
      <c r="I40" s="140"/>
      <c r="J40" s="372">
        <f t="shared" si="1"/>
      </c>
      <c r="K40" s="373">
        <f t="shared" si="2"/>
      </c>
      <c r="L40" s="205"/>
      <c r="M40" s="142">
        <f t="shared" si="3"/>
      </c>
      <c r="N40" s="374">
        <f t="shared" si="4"/>
        <v>40</v>
      </c>
      <c r="O40" s="375" t="str">
        <f t="shared" si="5"/>
        <v>--</v>
      </c>
      <c r="P40" s="376" t="str">
        <f t="shared" si="6"/>
        <v>--</v>
      </c>
      <c r="Q40" s="377" t="str">
        <f t="shared" si="7"/>
        <v>--</v>
      </c>
      <c r="R40" s="149" t="str">
        <f t="shared" si="8"/>
        <v>--</v>
      </c>
      <c r="S40" s="142">
        <f t="shared" si="9"/>
      </c>
      <c r="T40" s="378">
        <f t="shared" si="10"/>
      </c>
      <c r="U40" s="6"/>
    </row>
    <row r="41" spans="2:21" s="5" customFormat="1" ht="16.5" customHeight="1">
      <c r="B41" s="47"/>
      <c r="C41" s="264"/>
      <c r="D41" s="369"/>
      <c r="E41" s="369"/>
      <c r="F41" s="370"/>
      <c r="G41" s="126">
        <f t="shared" si="0"/>
        <v>14.279</v>
      </c>
      <c r="H41" s="371"/>
      <c r="I41" s="140"/>
      <c r="J41" s="372">
        <f t="shared" si="1"/>
      </c>
      <c r="K41" s="373">
        <f t="shared" si="2"/>
      </c>
      <c r="L41" s="205"/>
      <c r="M41" s="142">
        <f t="shared" si="3"/>
      </c>
      <c r="N41" s="374">
        <f t="shared" si="4"/>
        <v>40</v>
      </c>
      <c r="O41" s="375" t="str">
        <f t="shared" si="5"/>
        <v>--</v>
      </c>
      <c r="P41" s="376" t="str">
        <f t="shared" si="6"/>
        <v>--</v>
      </c>
      <c r="Q41" s="377" t="str">
        <f t="shared" si="7"/>
        <v>--</v>
      </c>
      <c r="R41" s="149" t="str">
        <f t="shared" si="8"/>
        <v>--</v>
      </c>
      <c r="S41" s="142">
        <f t="shared" si="9"/>
      </c>
      <c r="T41" s="378">
        <f t="shared" si="10"/>
      </c>
      <c r="U41" s="6"/>
    </row>
    <row r="42" spans="2:21" s="5" customFormat="1" ht="16.5" customHeight="1" thickBot="1">
      <c r="B42" s="47"/>
      <c r="C42" s="144"/>
      <c r="D42" s="136"/>
      <c r="E42" s="136"/>
      <c r="F42" s="212"/>
      <c r="G42" s="127"/>
      <c r="H42" s="379"/>
      <c r="I42" s="379"/>
      <c r="J42" s="380"/>
      <c r="K42" s="380"/>
      <c r="L42" s="379"/>
      <c r="M42" s="141"/>
      <c r="N42" s="381"/>
      <c r="O42" s="382"/>
      <c r="P42" s="383"/>
      <c r="Q42" s="384"/>
      <c r="R42" s="151"/>
      <c r="S42" s="141"/>
      <c r="T42" s="385"/>
      <c r="U42" s="6"/>
    </row>
    <row r="43" spans="2:21" s="5" customFormat="1" ht="16.5" customHeight="1" thickBot="1" thickTop="1">
      <c r="B43" s="47"/>
      <c r="C43" s="117" t="s">
        <v>21</v>
      </c>
      <c r="D43" s="118" t="s">
        <v>77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386">
        <f>SUM(O20:O42)</f>
        <v>2230.95096</v>
      </c>
      <c r="P43" s="387">
        <f>SUM(P20:P42)</f>
        <v>0</v>
      </c>
      <c r="Q43" s="388">
        <f>SUM(Q20:Q42)</f>
        <v>0</v>
      </c>
      <c r="R43" s="389">
        <f>SUM(R20:R42)</f>
        <v>0</v>
      </c>
      <c r="S43" s="390"/>
      <c r="T43" s="92">
        <f>ROUND(SUM(T20:T42),2)</f>
        <v>2230.95</v>
      </c>
      <c r="U43" s="6"/>
    </row>
    <row r="44" spans="2:21" s="123" customFormat="1" ht="13.5" thickTop="1">
      <c r="B44" s="122"/>
      <c r="C44" s="119"/>
      <c r="D44" s="120"/>
      <c r="E44"/>
      <c r="F44" s="121"/>
      <c r="G44" s="121"/>
      <c r="H44" s="121"/>
      <c r="I44" s="121"/>
      <c r="J44" s="121"/>
      <c r="K44" s="121"/>
      <c r="L44" s="121"/>
      <c r="M44" s="121"/>
      <c r="N44" s="121"/>
      <c r="O44" s="305"/>
      <c r="P44" s="305"/>
      <c r="Q44" s="305"/>
      <c r="R44" s="305"/>
      <c r="S44" s="305"/>
      <c r="T44" s="183"/>
      <c r="U44" s="391"/>
    </row>
    <row r="45" spans="2:21" s="5" customFormat="1" ht="16.5" customHeight="1" thickBo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  <row r="46" spans="21:23" ht="16.5" customHeight="1" thickTop="1">
      <c r="U46" s="166"/>
      <c r="V46" s="166"/>
      <c r="W46" s="166"/>
    </row>
    <row r="47" spans="21:23" ht="16.5" customHeight="1">
      <c r="U47" s="166"/>
      <c r="V47" s="166"/>
      <c r="W47" s="166"/>
    </row>
    <row r="48" spans="21:23" ht="16.5" customHeight="1">
      <c r="U48" s="166"/>
      <c r="V48" s="166"/>
      <c r="W48" s="166"/>
    </row>
    <row r="49" spans="21:23" ht="16.5" customHeight="1">
      <c r="U49" s="166"/>
      <c r="V49" s="166"/>
      <c r="W49" s="166"/>
    </row>
    <row r="50" spans="21:23" ht="16.5" customHeight="1">
      <c r="U50" s="166"/>
      <c r="V50" s="166"/>
      <c r="W50" s="166"/>
    </row>
    <row r="51" spans="4:23" ht="16.5" customHeight="1"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</row>
    <row r="52" spans="4:23" ht="16.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</row>
    <row r="53" spans="4:23" ht="16.5" customHeight="1"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</row>
    <row r="54" spans="4:23" ht="16.5" customHeight="1"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4:23" ht="16.5" customHeight="1"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</row>
    <row r="56" spans="4:23" ht="16.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</row>
    <row r="57" spans="4:23" ht="16.5" customHeight="1"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4:23" ht="16.5" customHeight="1"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</row>
    <row r="59" spans="4:23" ht="16.5" customHeight="1"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</row>
    <row r="60" spans="4:23" ht="16.5" customHeight="1"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</row>
    <row r="61" spans="4:23" ht="16.5" customHeight="1"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</row>
    <row r="62" spans="4:23" ht="16.5" customHeight="1"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</row>
    <row r="63" spans="4:23" ht="16.5" customHeight="1"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</row>
    <row r="64" spans="4:23" ht="16.5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</row>
    <row r="65" spans="4:23" ht="16.5" customHeight="1"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</row>
    <row r="66" spans="4:23" ht="16.5" customHeight="1"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</row>
    <row r="67" spans="4:23" ht="16.5" customHeight="1"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</row>
    <row r="68" spans="4:23" ht="16.5" customHeight="1"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</row>
    <row r="69" spans="4:23" ht="16.5" customHeight="1"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</row>
    <row r="70" spans="4:23" ht="16.5" customHeight="1"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</row>
    <row r="71" spans="4:23" ht="16.5" customHeight="1"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</row>
    <row r="72" spans="4:23" ht="16.5" customHeight="1"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</row>
    <row r="73" spans="4:23" ht="16.5" customHeight="1"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</row>
    <row r="74" spans="4:23" ht="16.5" customHeight="1"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</row>
    <row r="75" spans="4:23" ht="16.5" customHeight="1"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</row>
    <row r="76" spans="4:23" ht="16.5" customHeight="1"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</row>
    <row r="77" spans="4:23" ht="16.5" customHeight="1"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</row>
    <row r="78" spans="4:23" ht="16.5" customHeight="1"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</row>
    <row r="79" spans="4:23" ht="16.5" customHeight="1"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</row>
    <row r="80" spans="4:23" ht="16.5" customHeight="1"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</row>
    <row r="81" spans="4:23" ht="16.5" customHeight="1"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</row>
    <row r="82" spans="4:23" ht="16.5" customHeight="1"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</row>
    <row r="83" spans="4:23" ht="16.5" customHeight="1"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</row>
    <row r="84" spans="4:23" ht="16.5" customHeight="1"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</row>
    <row r="85" spans="4:23" ht="16.5" customHeight="1"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</row>
    <row r="86" spans="4:23" ht="16.5" customHeight="1"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</row>
    <row r="87" spans="4:23" ht="16.5" customHeight="1"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</row>
    <row r="88" spans="4:23" ht="16.5" customHeight="1"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</row>
    <row r="89" spans="4:23" ht="16.5" customHeight="1"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</row>
    <row r="90" spans="4:23" ht="16.5" customHeight="1"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</row>
    <row r="91" spans="4:23" ht="16.5" customHeight="1"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</row>
    <row r="92" spans="4:23" ht="16.5" customHeight="1"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</row>
    <row r="93" spans="4:23" ht="16.5" customHeight="1"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</row>
    <row r="94" spans="4:23" ht="16.5" customHeight="1"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</row>
    <row r="95" spans="4:23" ht="16.5" customHeight="1"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</row>
    <row r="96" spans="4:23" ht="16.5" customHeight="1"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</row>
    <row r="97" spans="4:23" ht="16.5" customHeight="1"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</row>
    <row r="98" spans="4:23" ht="16.5" customHeight="1"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</row>
    <row r="99" spans="4:23" ht="16.5" customHeight="1"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</row>
    <row r="100" spans="4:23" ht="16.5" customHeight="1"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</row>
    <row r="101" spans="4:23" ht="16.5" customHeight="1"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</row>
    <row r="102" spans="4:23" ht="16.5" customHeight="1"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</row>
    <row r="103" spans="4:23" ht="16.5" customHeight="1"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</row>
    <row r="104" spans="4:23" ht="16.5" customHeight="1"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</row>
    <row r="105" spans="4:23" ht="16.5" customHeight="1"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</row>
    <row r="106" spans="4:23" ht="16.5" customHeight="1"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</row>
    <row r="107" spans="4:23" ht="16.5" customHeight="1"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</row>
    <row r="108" spans="4:23" ht="16.5" customHeight="1"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</row>
    <row r="109" spans="4:23" ht="16.5" customHeight="1"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</row>
    <row r="110" spans="4:23" ht="16.5" customHeight="1"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</row>
    <row r="111" spans="4:23" ht="16.5" customHeight="1"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</row>
    <row r="112" spans="4:23" ht="16.5" customHeight="1"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</row>
    <row r="113" spans="4:23" ht="16.5" customHeight="1"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</row>
    <row r="114" spans="4:23" ht="16.5" customHeight="1"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</row>
    <row r="115" spans="4:23" ht="16.5" customHeight="1"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</row>
    <row r="116" spans="4:23" ht="16.5" customHeight="1"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</row>
    <row r="117" spans="4:23" ht="16.5" customHeight="1"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</row>
    <row r="118" spans="4:23" ht="16.5" customHeight="1"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</row>
    <row r="119" spans="4:23" ht="16.5" customHeight="1"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</row>
    <row r="120" spans="4:23" ht="16.5" customHeight="1"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</row>
    <row r="121" spans="4:23" ht="16.5" customHeight="1"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</row>
    <row r="122" spans="4:23" ht="16.5" customHeight="1"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</row>
    <row r="123" spans="4:23" ht="16.5" customHeight="1"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</row>
    <row r="124" spans="4:23" ht="16.5" customHeight="1"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</row>
    <row r="125" spans="4:23" ht="16.5" customHeight="1"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</row>
    <row r="126" spans="4:23" ht="16.5" customHeight="1"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</row>
    <row r="127" spans="4:23" ht="16.5" customHeight="1"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</row>
    <row r="128" spans="4:23" ht="16.5" customHeight="1"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</row>
    <row r="129" spans="4:23" ht="16.5" customHeight="1"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</row>
    <row r="130" spans="4:23" ht="16.5" customHeight="1"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</row>
    <row r="131" spans="4:23" ht="16.5" customHeight="1"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</row>
    <row r="132" spans="4:23" ht="16.5" customHeight="1"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</row>
    <row r="133" spans="4:23" ht="16.5" customHeight="1"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</row>
    <row r="134" spans="4:23" ht="16.5" customHeight="1"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</row>
    <row r="135" spans="4:23" ht="16.5" customHeight="1"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</row>
    <row r="136" spans="4:23" ht="16.5" customHeight="1"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</row>
    <row r="137" spans="4:23" ht="16.5" customHeight="1"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</row>
    <row r="138" spans="4:23" ht="16.5" customHeight="1"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</row>
    <row r="139" spans="4:23" ht="16.5" customHeight="1"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</row>
    <row r="140" spans="4:23" ht="16.5" customHeight="1"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</row>
    <row r="141" spans="4:23" ht="16.5" customHeight="1"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</row>
    <row r="142" spans="4:23" ht="16.5" customHeight="1"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</row>
    <row r="143" spans="4:23" ht="16.5" customHeight="1"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</row>
    <row r="144" spans="4:23" ht="16.5" customHeight="1"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</row>
    <row r="145" spans="4:23" ht="16.5" customHeight="1"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</row>
    <row r="146" spans="4:23" ht="16.5" customHeight="1"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</row>
    <row r="147" spans="4:23" ht="16.5" customHeight="1"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</row>
    <row r="148" spans="4:23" ht="16.5" customHeight="1"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</row>
    <row r="149" spans="4:23" ht="16.5" customHeight="1"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</row>
    <row r="150" spans="4:23" ht="16.5" customHeight="1"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</row>
    <row r="151" spans="4:23" ht="16.5" customHeight="1"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</row>
    <row r="152" spans="4:23" ht="16.5" customHeight="1"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</row>
    <row r="153" spans="4:23" ht="16.5" customHeight="1"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</row>
    <row r="154" spans="4:23" ht="16.5" customHeight="1"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</row>
    <row r="155" spans="4:23" ht="16.5" customHeight="1"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</row>
    <row r="156" spans="4:23" ht="16.5" customHeight="1"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</row>
    <row r="157" spans="4:23" ht="16.5" customHeight="1"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</row>
    <row r="158" spans="4:23" ht="16.5" customHeight="1"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2009-06-30T22:41:22Z</cp:lastPrinted>
  <dcterms:created xsi:type="dcterms:W3CDTF">1998-04-21T14:04:37Z</dcterms:created>
  <dcterms:modified xsi:type="dcterms:W3CDTF">2009-07-28T12:17:37Z</dcterms:modified>
  <cp:category/>
  <cp:version/>
  <cp:contentType/>
  <cp:contentStatus/>
</cp:coreProperties>
</file>