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4245" firstSheet="1" activeTab="1"/>
  </bookViews>
  <sheets>
    <sheet name="apelp (2)" sheetId="1" r:id="rId1"/>
    <sheet name="edecat" sheetId="2" r:id="rId2"/>
  </sheets>
  <definedNames>
    <definedName name="_xlnm.Print_Area" localSheetId="0">'apelp (2)'!$C$2:$I$26</definedName>
  </definedNames>
  <calcPr fullCalcOnLoad="1"/>
</workbook>
</file>

<file path=xl/comments2.xml><?xml version="1.0" encoding="utf-8"?>
<comments xmlns="http://schemas.openxmlformats.org/spreadsheetml/2006/main">
  <authors>
    <author>Felix Brindisi</author>
    <author>cszpak</author>
  </authors>
  <commentList>
    <comment ref="F5" authorId="0">
      <text>
        <r>
          <rPr>
            <b/>
            <sz val="8"/>
            <rFont val="Tahoma"/>
            <family val="0"/>
          </rPr>
          <t>Felix Brindisi:</t>
        </r>
        <r>
          <rPr>
            <sz val="8"/>
            <rFont val="Tahoma"/>
            <family val="0"/>
          </rPr>
          <t xml:space="preserve">
PF</t>
        </r>
      </text>
    </comment>
    <comment ref="D18" authorId="1">
      <text>
        <r>
          <rPr>
            <b/>
            <sz val="8"/>
            <rFont val="Tahoma"/>
            <family val="0"/>
          </rPr>
          <t>cszpak:</t>
        </r>
        <r>
          <rPr>
            <sz val="8"/>
            <rFont val="Tahoma"/>
            <family val="0"/>
          </rPr>
          <t xml:space="preserve">
dte distribuidores a3.3 pot máxima del distribuidor</t>
        </r>
      </text>
    </comment>
  </commentList>
</comments>
</file>

<file path=xl/sharedStrings.xml><?xml version="1.0" encoding="utf-8"?>
<sst xmlns="http://schemas.openxmlformats.org/spreadsheetml/2006/main" count="301" uniqueCount="67">
  <si>
    <t>KRP</t>
  </si>
  <si>
    <t>CDF</t>
  </si>
  <si>
    <t>KW</t>
  </si>
  <si>
    <t>kW</t>
  </si>
  <si>
    <t>CFPP</t>
  </si>
  <si>
    <t>$/MWh</t>
  </si>
  <si>
    <t>$</t>
  </si>
  <si>
    <t>Peaje</t>
  </si>
  <si>
    <t>Pico</t>
  </si>
  <si>
    <t>Resto</t>
  </si>
  <si>
    <t>Valle</t>
  </si>
  <si>
    <t>PEB</t>
  </si>
  <si>
    <t>KRE</t>
  </si>
  <si>
    <t>Coneción + capacidad</t>
  </si>
  <si>
    <t>CUST</t>
  </si>
  <si>
    <t>[$]</t>
  </si>
  <si>
    <t>Total</t>
  </si>
  <si>
    <t>PPOT</t>
  </si>
  <si>
    <r>
      <t>Total por 
 banda horaria</t>
    </r>
    <r>
      <rPr>
        <b/>
        <sz val="10"/>
        <rFont val="Arial"/>
        <family val="2"/>
      </rPr>
      <t xml:space="preserve"> [$]</t>
    </r>
  </si>
  <si>
    <t>Pot máxima</t>
  </si>
  <si>
    <t>Alternativa B</t>
  </si>
  <si>
    <t>Alternativa D</t>
  </si>
  <si>
    <t>Programación Estacionan FEB 00- MAY 01</t>
  </si>
  <si>
    <t>Pot máx Kw</t>
  </si>
  <si>
    <t>Energía
KwH</t>
  </si>
  <si>
    <t>Total =</t>
  </si>
  <si>
    <t>Energía +</t>
  </si>
  <si>
    <t>pesos ($)</t>
  </si>
  <si>
    <t>PATFF realizada mediante instalaciones de AT, transformación AT/MT e instalaciones de MT</t>
  </si>
  <si>
    <t>CON DATOS DE EPEC DE DICIEMBRE</t>
  </si>
  <si>
    <t>1.- EPEC - PEAJE</t>
  </si>
  <si>
    <t>2.- EPEC - SUMINISTRO DE ENERGÍA</t>
  </si>
  <si>
    <t>3.- EPEC - TOTAL</t>
  </si>
  <si>
    <t>potencia epec</t>
  </si>
  <si>
    <t>Total por 
 banda horaria [$]</t>
  </si>
  <si>
    <t xml:space="preserve"> </t>
  </si>
  <si>
    <t>FNE</t>
  </si>
  <si>
    <t>Pot máx (1)</t>
  </si>
  <si>
    <t>ANEXO 4: Grandes usuarios, comercializadores de demanda</t>
  </si>
  <si>
    <t xml:space="preserve">La mayor entre la potencia declarada y la potencia máxima total </t>
  </si>
  <si>
    <t>PPOT (2)</t>
  </si>
  <si>
    <t>KRP (3)</t>
  </si>
  <si>
    <t>CDF (4)</t>
  </si>
  <si>
    <t>PEB (5)</t>
  </si>
  <si>
    <t>Precio de referencia de la potencia (POTREF) y de la energía (PESTRES) de distribuidores</t>
  </si>
  <si>
    <t>para tarifas de usuarios finales</t>
  </si>
  <si>
    <t>para tarifas de usuarios finales más lo correspondiente al Fondo Nacional de Energía</t>
  </si>
  <si>
    <t>KRE (6)</t>
  </si>
  <si>
    <t>Energía (7)</t>
  </si>
  <si>
    <t>Demanda de energía: Hs. Valle, Diurnas y Pico</t>
  </si>
  <si>
    <t>potencia (8)</t>
  </si>
  <si>
    <t>ANEXO 3: Distribuidores</t>
  </si>
  <si>
    <t>cuotas por ampliaciones menores</t>
  </si>
  <si>
    <t>3.1 Distribuidores - Facturación: Cargo transporte total, canon por ampliaciones de red y</t>
  </si>
  <si>
    <r>
      <t>(1)</t>
    </r>
    <r>
      <rPr>
        <sz val="10"/>
        <rFont val="Arial"/>
        <family val="0"/>
      </rPr>
      <t xml:space="preserve"> Documento de Transacciones Económicas para el mes correspondiente</t>
    </r>
  </si>
  <si>
    <r>
      <t>(2)</t>
    </r>
    <r>
      <rPr>
        <sz val="10"/>
        <rFont val="Arial"/>
        <family val="0"/>
      </rPr>
      <t xml:space="preserve">  Programación Estacional del mes respectivo</t>
    </r>
  </si>
  <si>
    <r>
      <t>(5)</t>
    </r>
    <r>
      <rPr>
        <sz val="10"/>
        <rFont val="Arial"/>
        <family val="0"/>
      </rPr>
      <t xml:space="preserve"> Programación estacional del mes respectivo</t>
    </r>
  </si>
  <si>
    <r>
      <t>(7)</t>
    </r>
    <r>
      <rPr>
        <sz val="10"/>
        <rFont val="Arial"/>
        <family val="0"/>
      </rPr>
      <t xml:space="preserve"> Documento de Transacciones Económicas para el mes correspondiente</t>
    </r>
  </si>
  <si>
    <r>
      <t>(8)</t>
    </r>
    <r>
      <rPr>
        <sz val="10"/>
        <rFont val="Arial"/>
        <family val="0"/>
      </rPr>
      <t xml:space="preserve"> Documento de Transacciones Económicas para el mes correspondiente</t>
    </r>
  </si>
  <si>
    <r>
      <t>(9)</t>
    </r>
    <r>
      <rPr>
        <sz val="10"/>
        <rFont val="Arial"/>
        <family val="0"/>
      </rPr>
      <t xml:space="preserve"> Documento de Transacciones Económicas para el mes correspondiente</t>
    </r>
  </si>
  <si>
    <t>ANEXO 3: Documentos</t>
  </si>
  <si>
    <r>
      <t>(3)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(4)</t>
    </r>
    <r>
      <rPr>
        <sz val="10"/>
        <rFont val="Arial"/>
        <family val="0"/>
      </rPr>
      <t xml:space="preserve"> y </t>
    </r>
    <r>
      <rPr>
        <b/>
        <sz val="10"/>
        <rFont val="Arial"/>
        <family val="2"/>
      </rPr>
      <t>(6)</t>
    </r>
    <r>
      <rPr>
        <sz val="10"/>
        <rFont val="Arial"/>
        <family val="0"/>
      </rPr>
      <t xml:space="preserve"> Res ex SEyT 406/96</t>
    </r>
  </si>
  <si>
    <t>Conexión + capacidad (9)</t>
  </si>
  <si>
    <t xml:space="preserve">Alternativa D </t>
  </si>
  <si>
    <t>Anexo</t>
  </si>
  <si>
    <t>Pot máxima (1)</t>
  </si>
  <si>
    <t>EDECAT - NATILLA S.A.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</si>
</sst>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19" xfId="15" applyBorder="1" applyAlignment="1">
      <alignment/>
    </xf>
    <xf numFmtId="17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8" xfId="0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" fillId="0" borderId="8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72" fontId="3" fillId="3" borderId="14" xfId="0" applyNumberFormat="1" applyFont="1" applyFill="1" applyBorder="1" applyAlignment="1">
      <alignment/>
    </xf>
    <xf numFmtId="170" fontId="3" fillId="3" borderId="5" xfId="17" applyFont="1" applyFill="1" applyBorder="1" applyAlignment="1">
      <alignment/>
    </xf>
    <xf numFmtId="173" fontId="3" fillId="3" borderId="5" xfId="17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41"/>
  <sheetViews>
    <sheetView workbookViewId="0" topLeftCell="B11">
      <selection activeCell="E26" sqref="E26"/>
    </sheetView>
  </sheetViews>
  <sheetFormatPr defaultColWidth="11.421875" defaultRowHeight="12.75"/>
  <sheetData>
    <row r="2" spans="3:4" ht="12.75">
      <c r="C2" s="60" t="s">
        <v>30</v>
      </c>
      <c r="D2" s="60"/>
    </row>
    <row r="4" spans="3:4" ht="12.75">
      <c r="C4" t="s">
        <v>20</v>
      </c>
      <c r="D4" s="30" t="s">
        <v>28</v>
      </c>
    </row>
    <row r="6" ht="12.75">
      <c r="E6" t="s">
        <v>22</v>
      </c>
    </row>
    <row r="7" ht="12.75">
      <c r="C7" s="1" t="s">
        <v>29</v>
      </c>
    </row>
    <row r="8" ht="13.5" thickBot="1"/>
    <row r="9" spans="3:9" ht="13.5" thickTop="1">
      <c r="C9" s="2"/>
      <c r="D9" s="3" t="s">
        <v>17</v>
      </c>
      <c r="E9" s="3" t="s">
        <v>0</v>
      </c>
      <c r="F9" s="3" t="s">
        <v>1</v>
      </c>
      <c r="G9" s="3" t="s">
        <v>4</v>
      </c>
      <c r="H9" s="3" t="s">
        <v>23</v>
      </c>
      <c r="I9" s="4" t="s">
        <v>15</v>
      </c>
    </row>
    <row r="10" spans="3:9" ht="13.5" thickBot="1">
      <c r="C10" s="5" t="s">
        <v>4</v>
      </c>
      <c r="D10" s="6">
        <v>2.46705</v>
      </c>
      <c r="E10" s="6">
        <v>0.079</v>
      </c>
      <c r="F10" s="6">
        <v>8.97</v>
      </c>
      <c r="G10" s="6">
        <f>D10*E10+F10</f>
        <v>9.164896950000001</v>
      </c>
      <c r="H10" s="6">
        <v>266</v>
      </c>
      <c r="I10" s="7">
        <f>H10*G10</f>
        <v>2437.8625887000003</v>
      </c>
    </row>
    <row r="11" ht="14.25" thickBot="1" thickTop="1"/>
    <row r="12" spans="3:7" ht="36" thickTop="1">
      <c r="C12" s="2"/>
      <c r="D12" s="3" t="s">
        <v>11</v>
      </c>
      <c r="E12" s="3" t="s">
        <v>12</v>
      </c>
      <c r="F12" s="27" t="s">
        <v>24</v>
      </c>
      <c r="G12" s="8" t="s">
        <v>18</v>
      </c>
    </row>
    <row r="13" spans="3:7" ht="12.75">
      <c r="C13" s="9" t="s">
        <v>8</v>
      </c>
      <c r="D13" s="10">
        <v>0.02792</v>
      </c>
      <c r="E13" s="10">
        <v>0.072</v>
      </c>
      <c r="F13">
        <v>33948</v>
      </c>
      <c r="G13" s="11">
        <f>F13*E13*D13</f>
        <v>68.24362752</v>
      </c>
    </row>
    <row r="14" spans="3:7" ht="12.75">
      <c r="C14" s="9" t="s">
        <v>9</v>
      </c>
      <c r="D14" s="10">
        <v>0.02418</v>
      </c>
      <c r="E14" s="10">
        <v>0.072</v>
      </c>
      <c r="F14">
        <f>52999.2*3/4</f>
        <v>39749.399999999994</v>
      </c>
      <c r="G14" s="11">
        <f>F14*E14*D14</f>
        <v>69.20211542399998</v>
      </c>
    </row>
    <row r="15" spans="3:7" ht="12.75">
      <c r="C15" s="9" t="s">
        <v>10</v>
      </c>
      <c r="D15" s="10">
        <v>0.01995</v>
      </c>
      <c r="E15" s="10">
        <v>0.072</v>
      </c>
      <c r="F15">
        <f>52999.2*1/4</f>
        <v>13249.8</v>
      </c>
      <c r="G15" s="11">
        <f>F15*E15*D15</f>
        <v>19.032012719999997</v>
      </c>
    </row>
    <row r="16" spans="3:7" ht="12.75">
      <c r="C16" s="9"/>
      <c r="D16" s="10"/>
      <c r="E16" s="10"/>
      <c r="F16" s="10"/>
      <c r="G16" s="11"/>
    </row>
    <row r="17" spans="3:7" ht="13.5" thickBot="1">
      <c r="C17" s="5" t="s">
        <v>16</v>
      </c>
      <c r="D17" s="6">
        <f>(D13*5+D14*13+D15*6)/24</f>
        <v>0.02390166666666667</v>
      </c>
      <c r="E17" s="6"/>
      <c r="F17" s="6">
        <f>SUM(F13:F15)</f>
        <v>86947.2</v>
      </c>
      <c r="G17" s="7">
        <f>SUM(G13:G15)</f>
        <v>156.47775566399997</v>
      </c>
    </row>
    <row r="18" ht="14.25" thickBot="1" thickTop="1"/>
    <row r="19" spans="3:6" ht="13.5" thickTop="1">
      <c r="C19" s="15" t="s">
        <v>13</v>
      </c>
      <c r="D19" s="12"/>
      <c r="E19" s="12">
        <v>68188</v>
      </c>
      <c r="F19" s="13" t="s">
        <v>6</v>
      </c>
    </row>
    <row r="20" spans="3:6" ht="13.5" thickBot="1">
      <c r="C20" s="5" t="s">
        <v>33</v>
      </c>
      <c r="D20" s="6"/>
      <c r="E20" s="6">
        <v>96390</v>
      </c>
      <c r="F20" s="14" t="s">
        <v>2</v>
      </c>
    </row>
    <row r="21" ht="14.25" thickBot="1" thickTop="1"/>
    <row r="22" spans="3:5" ht="13.5" thickTop="1">
      <c r="C22" s="16" t="s">
        <v>14</v>
      </c>
      <c r="D22" s="22" t="s">
        <v>15</v>
      </c>
      <c r="E22" s="17">
        <f>E19/E20</f>
        <v>0.7074177819275859</v>
      </c>
    </row>
    <row r="23" spans="3:5" ht="13.5" thickBot="1">
      <c r="C23" s="18" t="s">
        <v>19</v>
      </c>
      <c r="D23" s="23" t="s">
        <v>3</v>
      </c>
      <c r="E23" s="19">
        <f>H10</f>
        <v>266</v>
      </c>
    </row>
    <row r="24" ht="14.25" thickBot="1" thickTop="1"/>
    <row r="25" spans="3:8" ht="14.25" thickBot="1" thickTop="1">
      <c r="C25" s="24" t="s">
        <v>7</v>
      </c>
      <c r="D25" s="25"/>
      <c r="E25" s="26">
        <f>I10+G17+E22*H10</f>
        <v>2782.5134743567382</v>
      </c>
      <c r="F25" s="20"/>
      <c r="G25" s="20">
        <f>E25/F17*1000</f>
        <v>32.002335605479395</v>
      </c>
      <c r="H25" s="21" t="s">
        <v>5</v>
      </c>
    </row>
    <row r="26" ht="13.5" thickTop="1"/>
    <row r="28" spans="3:5" ht="12.75">
      <c r="C28" s="60" t="s">
        <v>31</v>
      </c>
      <c r="D28" s="60"/>
      <c r="E28" s="60"/>
    </row>
    <row r="29" ht="13.5" thickBot="1">
      <c r="C29" s="1"/>
    </row>
    <row r="30" spans="3:6" ht="36" thickTop="1">
      <c r="C30" s="2"/>
      <c r="D30" s="3" t="s">
        <v>11</v>
      </c>
      <c r="E30" s="27" t="s">
        <v>24</v>
      </c>
      <c r="F30" s="8" t="s">
        <v>18</v>
      </c>
    </row>
    <row r="31" spans="3:6" ht="12.75">
      <c r="C31" s="9" t="s">
        <v>8</v>
      </c>
      <c r="D31" s="10">
        <v>0.02792</v>
      </c>
      <c r="E31">
        <v>281250</v>
      </c>
      <c r="F31" s="11">
        <f>E31*D31</f>
        <v>7852.5</v>
      </c>
    </row>
    <row r="32" spans="3:6" ht="12.75">
      <c r="C32" s="9" t="s">
        <v>9</v>
      </c>
      <c r="D32" s="10">
        <v>0.02418</v>
      </c>
      <c r="E32">
        <v>877500</v>
      </c>
      <c r="F32" s="11">
        <f>E32*D32</f>
        <v>21217.95</v>
      </c>
    </row>
    <row r="33" spans="3:6" ht="12.75">
      <c r="C33" s="9" t="s">
        <v>10</v>
      </c>
      <c r="D33" s="10">
        <v>0.01995</v>
      </c>
      <c r="E33">
        <v>405000</v>
      </c>
      <c r="F33" s="11">
        <f>E33*D33</f>
        <v>8079.75</v>
      </c>
    </row>
    <row r="34" spans="3:6" ht="12.75">
      <c r="C34" s="9"/>
      <c r="D34" s="10"/>
      <c r="E34" s="10"/>
      <c r="F34" s="11"/>
    </row>
    <row r="35" spans="3:6" ht="13.5" thickBot="1">
      <c r="C35" s="5" t="s">
        <v>16</v>
      </c>
      <c r="D35" s="6">
        <f>(D31*5+D32*13+D33*6)/24</f>
        <v>0.02390166666666667</v>
      </c>
      <c r="E35" s="6">
        <f>SUM(E31:E33)</f>
        <v>1563750</v>
      </c>
      <c r="F35" s="7">
        <f>SUM(F31:F33)</f>
        <v>37150.2</v>
      </c>
    </row>
    <row r="36" spans="3:6" ht="13.5" thickTop="1">
      <c r="C36" s="31"/>
      <c r="D36" s="32"/>
      <c r="E36" s="32"/>
      <c r="F36" s="31"/>
    </row>
    <row r="37" spans="3:6" ht="12.75">
      <c r="C37" s="31"/>
      <c r="D37" s="32"/>
      <c r="E37" s="32"/>
      <c r="F37" s="31"/>
    </row>
    <row r="38" spans="3:5" ht="12.75">
      <c r="C38" s="61" t="s">
        <v>32</v>
      </c>
      <c r="D38" s="61"/>
      <c r="E38" s="61"/>
    </row>
    <row r="39" ht="13.5" thickBot="1"/>
    <row r="40" spans="3:6" ht="14.25" thickBot="1" thickTop="1">
      <c r="C40" s="28" t="s">
        <v>25</v>
      </c>
      <c r="D40" s="29" t="s">
        <v>26</v>
      </c>
      <c r="E40" s="29" t="s">
        <v>7</v>
      </c>
      <c r="F40" s="29" t="s">
        <v>27</v>
      </c>
    </row>
    <row r="41" spans="3:6" ht="14.25" thickBot="1" thickTop="1">
      <c r="C41" s="29" t="s">
        <v>25</v>
      </c>
      <c r="D41" s="33">
        <f>F35</f>
        <v>37150.2</v>
      </c>
      <c r="E41" s="33">
        <f>E25</f>
        <v>2782.5134743567382</v>
      </c>
      <c r="F41" s="33">
        <f>SUM(D41:E41)</f>
        <v>39932.71347435674</v>
      </c>
    </row>
    <row r="42" ht="13.5" thickTop="1"/>
  </sheetData>
  <mergeCells count="3">
    <mergeCell ref="C2:D2"/>
    <mergeCell ref="C28:E28"/>
    <mergeCell ref="C38:E38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4"/>
  <sheetViews>
    <sheetView tabSelected="1" workbookViewId="0" topLeftCell="A169">
      <selection activeCell="G178" sqref="G178"/>
    </sheetView>
  </sheetViews>
  <sheetFormatPr defaultColWidth="11.421875" defaultRowHeight="12.75"/>
  <cols>
    <col min="2" max="2" width="14.00390625" style="0" customWidth="1"/>
    <col min="7" max="7" width="15.7109375" style="0" customWidth="1"/>
  </cols>
  <sheetData>
    <row r="1" ht="12.75">
      <c r="B1" s="48" t="s">
        <v>64</v>
      </c>
    </row>
    <row r="3" spans="2:4" ht="12.75">
      <c r="B3" s="1" t="s">
        <v>66</v>
      </c>
      <c r="C3" s="1"/>
      <c r="D3" s="1"/>
    </row>
    <row r="4" ht="12.75">
      <c r="B4" t="s">
        <v>35</v>
      </c>
    </row>
    <row r="5" spans="2:7" ht="12.75">
      <c r="B5" t="s">
        <v>21</v>
      </c>
      <c r="C5" s="34">
        <v>37196</v>
      </c>
      <c r="F5" s="1" t="s">
        <v>36</v>
      </c>
      <c r="G5" s="1">
        <v>0.0030384</v>
      </c>
    </row>
    <row r="6" ht="13.5" thickBot="1"/>
    <row r="7" spans="2:8" ht="13.5" thickTop="1">
      <c r="B7" s="2"/>
      <c r="C7" s="3" t="s">
        <v>40</v>
      </c>
      <c r="D7" s="3" t="s">
        <v>41</v>
      </c>
      <c r="E7" s="3" t="s">
        <v>42</v>
      </c>
      <c r="F7" s="3" t="s">
        <v>4</v>
      </c>
      <c r="G7" s="3" t="s">
        <v>37</v>
      </c>
      <c r="H7" s="4" t="s">
        <v>15</v>
      </c>
    </row>
    <row r="8" spans="2:8" ht="13.5" thickBot="1">
      <c r="B8" s="5" t="s">
        <v>4</v>
      </c>
      <c r="C8" s="37">
        <v>2.79093</v>
      </c>
      <c r="D8" s="6">
        <v>0.0166</v>
      </c>
      <c r="E8" s="6">
        <v>3.47</v>
      </c>
      <c r="F8" s="6">
        <f>C8*D8+E8</f>
        <v>3.516329438</v>
      </c>
      <c r="G8" s="37">
        <v>300</v>
      </c>
      <c r="H8" s="7">
        <f>G8*F8</f>
        <v>1054.8988314</v>
      </c>
    </row>
    <row r="9" ht="14.25" thickBot="1" thickTop="1"/>
    <row r="10" spans="2:9" ht="39" thickTop="1">
      <c r="B10" s="2"/>
      <c r="C10" s="3" t="s">
        <v>43</v>
      </c>
      <c r="D10" s="3" t="s">
        <v>47</v>
      </c>
      <c r="E10" s="3" t="s">
        <v>48</v>
      </c>
      <c r="F10" s="8" t="s">
        <v>18</v>
      </c>
      <c r="H10" s="35"/>
      <c r="I10" s="42"/>
    </row>
    <row r="11" spans="2:9" ht="12.75">
      <c r="B11" s="9" t="s">
        <v>8</v>
      </c>
      <c r="C11" s="36">
        <f>0.01962+G5</f>
        <v>0.0226584</v>
      </c>
      <c r="D11" s="10">
        <v>0.0148</v>
      </c>
      <c r="E11" s="38">
        <v>6746</v>
      </c>
      <c r="F11" s="11">
        <f>E11*D11*C11</f>
        <v>2.26223278272</v>
      </c>
      <c r="H11" s="43"/>
      <c r="I11" s="42"/>
    </row>
    <row r="12" spans="2:9" ht="12.75">
      <c r="B12" s="9" t="s">
        <v>9</v>
      </c>
      <c r="C12" s="36">
        <f>0.0163+G5</f>
        <v>0.0193384</v>
      </c>
      <c r="D12" s="10">
        <v>0.0148</v>
      </c>
      <c r="E12" s="38">
        <v>44197</v>
      </c>
      <c r="F12" s="11">
        <f>E12*D12*C12</f>
        <v>12.649549119039998</v>
      </c>
      <c r="H12" s="43"/>
      <c r="I12" s="42"/>
    </row>
    <row r="13" spans="2:9" ht="12.75">
      <c r="B13" s="9" t="s">
        <v>10</v>
      </c>
      <c r="C13" s="36">
        <f>0.01397+G5</f>
        <v>0.0170084</v>
      </c>
      <c r="D13" s="10">
        <v>0.0148</v>
      </c>
      <c r="E13" s="38">
        <v>19449</v>
      </c>
      <c r="F13" s="11">
        <f>E13*D13*C13</f>
        <v>4.89578629968</v>
      </c>
      <c r="H13" s="43"/>
      <c r="I13" s="42"/>
    </row>
    <row r="14" spans="2:9" ht="12.75">
      <c r="B14" s="9"/>
      <c r="C14" s="10"/>
      <c r="D14" s="10"/>
      <c r="E14" s="10"/>
      <c r="F14" s="11"/>
      <c r="H14" s="42"/>
      <c r="I14" s="42"/>
    </row>
    <row r="15" spans="2:9" ht="13.5" thickBot="1">
      <c r="B15" s="5" t="s">
        <v>16</v>
      </c>
      <c r="C15" s="6">
        <f>(C11*5+C12*13+C13*6)/24</f>
        <v>0.019447566666666666</v>
      </c>
      <c r="D15" s="6"/>
      <c r="E15" s="6">
        <f>SUM(E11:E13)</f>
        <v>70392</v>
      </c>
      <c r="F15" s="7">
        <f>SUM(F11:F13)</f>
        <v>19.80756820144</v>
      </c>
      <c r="H15" s="42"/>
      <c r="I15" s="42"/>
    </row>
    <row r="16" ht="14.25" thickBot="1" thickTop="1"/>
    <row r="17" spans="2:5" ht="13.5" thickTop="1">
      <c r="B17" s="15" t="s">
        <v>62</v>
      </c>
      <c r="C17" s="12"/>
      <c r="D17" s="39">
        <v>292120</v>
      </c>
      <c r="E17" s="13" t="s">
        <v>6</v>
      </c>
    </row>
    <row r="18" spans="2:5" ht="13.5" thickBot="1">
      <c r="B18" s="5" t="s">
        <v>50</v>
      </c>
      <c r="C18" s="6"/>
      <c r="D18" s="37">
        <v>78476</v>
      </c>
      <c r="E18" s="14" t="s">
        <v>2</v>
      </c>
    </row>
    <row r="19" ht="14.25" thickBot="1" thickTop="1"/>
    <row r="20" spans="2:4" ht="13.5" thickTop="1">
      <c r="B20" s="16" t="s">
        <v>14</v>
      </c>
      <c r="C20" s="22" t="s">
        <v>15</v>
      </c>
      <c r="D20" s="17">
        <f>D17/D18</f>
        <v>3.7224119476018145</v>
      </c>
    </row>
    <row r="21" spans="2:4" ht="13.5" thickBot="1">
      <c r="B21" s="18" t="s">
        <v>65</v>
      </c>
      <c r="C21" s="23" t="s">
        <v>3</v>
      </c>
      <c r="D21" s="19">
        <f>G8</f>
        <v>300</v>
      </c>
    </row>
    <row r="22" ht="14.25" thickBot="1" thickTop="1"/>
    <row r="23" spans="2:7" ht="14.25" thickBot="1" thickTop="1">
      <c r="B23" s="24" t="s">
        <v>7</v>
      </c>
      <c r="C23" s="25"/>
      <c r="D23" s="57">
        <f>H8+F15+D20*G8</f>
        <v>2191.4299838819843</v>
      </c>
      <c r="E23" s="20"/>
      <c r="F23" s="20">
        <f>D23/E15*1000</f>
        <v>31.131804521564728</v>
      </c>
      <c r="G23" s="21" t="s">
        <v>5</v>
      </c>
    </row>
    <row r="24" ht="13.5" thickTop="1"/>
    <row r="25" spans="2:3" ht="12.75">
      <c r="B25" t="s">
        <v>21</v>
      </c>
      <c r="C25" s="34">
        <v>37226</v>
      </c>
    </row>
    <row r="26" ht="13.5" thickBot="1"/>
    <row r="27" spans="2:8" ht="13.5" thickTop="1">
      <c r="B27" s="2"/>
      <c r="C27" s="3" t="s">
        <v>40</v>
      </c>
      <c r="D27" s="3" t="s">
        <v>41</v>
      </c>
      <c r="E27" s="3" t="s">
        <v>42</v>
      </c>
      <c r="F27" s="3" t="s">
        <v>4</v>
      </c>
      <c r="G27" s="3" t="s">
        <v>37</v>
      </c>
      <c r="H27" s="4" t="s">
        <v>15</v>
      </c>
    </row>
    <row r="28" spans="2:8" ht="13.5" thickBot="1">
      <c r="B28" s="5" t="s">
        <v>4</v>
      </c>
      <c r="C28" s="49">
        <v>2.79093</v>
      </c>
      <c r="D28" s="6">
        <v>0.0166</v>
      </c>
      <c r="E28" s="6">
        <v>3.47</v>
      </c>
      <c r="F28" s="6">
        <f>C28*D28+E28</f>
        <v>3.516329438</v>
      </c>
      <c r="G28" s="37">
        <v>300</v>
      </c>
      <c r="H28" s="7">
        <f>G28*F28</f>
        <v>1054.8988314</v>
      </c>
    </row>
    <row r="29" ht="14.25" thickBot="1" thickTop="1"/>
    <row r="30" spans="2:9" ht="36" thickTop="1">
      <c r="B30" s="2"/>
      <c r="C30" s="3" t="s">
        <v>43</v>
      </c>
      <c r="D30" s="3" t="s">
        <v>47</v>
      </c>
      <c r="E30" s="3" t="s">
        <v>48</v>
      </c>
      <c r="F30" s="8" t="s">
        <v>18</v>
      </c>
      <c r="H30" s="35"/>
      <c r="I30" s="42"/>
    </row>
    <row r="31" spans="2:9" ht="12.75">
      <c r="B31" s="9" t="s">
        <v>8</v>
      </c>
      <c r="C31" s="50">
        <f>0.01962+G5</f>
        <v>0.0226584</v>
      </c>
      <c r="D31" s="10">
        <v>0.0148</v>
      </c>
      <c r="E31" s="51">
        <v>7343</v>
      </c>
      <c r="F31" s="11">
        <f>E31*D31*C31</f>
        <v>2.4624333417599997</v>
      </c>
      <c r="H31" s="42"/>
      <c r="I31" s="42"/>
    </row>
    <row r="32" spans="2:9" ht="12.75">
      <c r="B32" s="9" t="s">
        <v>9</v>
      </c>
      <c r="C32" s="50">
        <f>0.0163+G5</f>
        <v>0.0193384</v>
      </c>
      <c r="D32" s="10">
        <v>0.0148</v>
      </c>
      <c r="E32" s="51">
        <v>36960</v>
      </c>
      <c r="F32" s="11">
        <f>E32*D32*C32</f>
        <v>10.5782595072</v>
      </c>
      <c r="H32" s="42"/>
      <c r="I32" s="42"/>
    </row>
    <row r="33" spans="2:9" ht="12.75">
      <c r="B33" s="9" t="s">
        <v>10</v>
      </c>
      <c r="C33" s="50">
        <f>0.01397+G5</f>
        <v>0.0170084</v>
      </c>
      <c r="D33" s="10">
        <v>0.0148</v>
      </c>
      <c r="E33" s="51">
        <v>18244</v>
      </c>
      <c r="F33" s="11">
        <f>E33*D33*C33</f>
        <v>4.592458494080001</v>
      </c>
      <c r="H33" s="42"/>
      <c r="I33" s="42"/>
    </row>
    <row r="34" spans="2:9" ht="12.75">
      <c r="B34" s="9"/>
      <c r="C34" s="10"/>
      <c r="D34" s="10"/>
      <c r="E34" s="10"/>
      <c r="F34" s="11"/>
      <c r="H34" s="42"/>
      <c r="I34" s="42"/>
    </row>
    <row r="35" spans="2:9" ht="13.5" thickBot="1">
      <c r="B35" s="5" t="s">
        <v>16</v>
      </c>
      <c r="C35" s="6">
        <f>(C31*5+C32*13+C33*6)/24</f>
        <v>0.019447566666666666</v>
      </c>
      <c r="D35" s="6"/>
      <c r="E35" s="6">
        <f>SUM(E31:E33)</f>
        <v>62547</v>
      </c>
      <c r="F35" s="7">
        <f>SUM(F31:F33)</f>
        <v>17.633151343039998</v>
      </c>
      <c r="H35" s="42"/>
      <c r="I35" s="42"/>
    </row>
    <row r="36" ht="14.25" thickBot="1" thickTop="1"/>
    <row r="37" spans="2:5" ht="13.5" thickTop="1">
      <c r="B37" s="15" t="s">
        <v>62</v>
      </c>
      <c r="C37" s="12"/>
      <c r="D37" s="52">
        <v>336817</v>
      </c>
      <c r="E37" s="13" t="s">
        <v>6</v>
      </c>
    </row>
    <row r="38" spans="2:5" ht="13.5" thickBot="1">
      <c r="B38" s="5" t="s">
        <v>50</v>
      </c>
      <c r="C38" s="6"/>
      <c r="D38" s="49">
        <v>73812</v>
      </c>
      <c r="E38" s="14" t="s">
        <v>2</v>
      </c>
    </row>
    <row r="39" ht="14.25" thickBot="1" thickTop="1"/>
    <row r="40" spans="2:4" ht="13.5" thickTop="1">
      <c r="B40" s="16" t="s">
        <v>14</v>
      </c>
      <c r="C40" s="22" t="s">
        <v>15</v>
      </c>
      <c r="D40" s="17">
        <f>D37/D38</f>
        <v>4.563174009646128</v>
      </c>
    </row>
    <row r="41" spans="2:4" ht="13.5" thickBot="1">
      <c r="B41" s="18" t="s">
        <v>19</v>
      </c>
      <c r="C41" s="23" t="s">
        <v>3</v>
      </c>
      <c r="D41" s="19">
        <f>+G28</f>
        <v>300</v>
      </c>
    </row>
    <row r="42" ht="14.25" thickBot="1" thickTop="1"/>
    <row r="43" spans="2:7" ht="14.25" thickBot="1" thickTop="1">
      <c r="B43" s="24" t="s">
        <v>7</v>
      </c>
      <c r="C43" s="25"/>
      <c r="D43" s="57">
        <f>H28+F35+D40*G28</f>
        <v>2441.4841856368785</v>
      </c>
      <c r="E43" s="20"/>
      <c r="F43" s="20">
        <f>D43/E35*1000</f>
        <v>39.03439310657391</v>
      </c>
      <c r="G43" s="21" t="s">
        <v>5</v>
      </c>
    </row>
    <row r="44" ht="13.5" thickTop="1"/>
    <row r="45" spans="2:3" ht="12.75">
      <c r="B45" t="s">
        <v>21</v>
      </c>
      <c r="C45" s="34">
        <v>37257</v>
      </c>
    </row>
    <row r="46" ht="13.5" thickBot="1"/>
    <row r="47" spans="2:8" ht="13.5" thickTop="1">
      <c r="B47" s="10"/>
      <c r="C47" s="3" t="s">
        <v>40</v>
      </c>
      <c r="D47" s="3" t="s">
        <v>41</v>
      </c>
      <c r="E47" s="3" t="s">
        <v>42</v>
      </c>
      <c r="F47" s="3" t="s">
        <v>4</v>
      </c>
      <c r="G47" s="3" t="s">
        <v>37</v>
      </c>
      <c r="H47" s="41" t="s">
        <v>15</v>
      </c>
    </row>
    <row r="48" spans="2:8" ht="13.5" thickBot="1">
      <c r="B48" s="40" t="s">
        <v>4</v>
      </c>
      <c r="C48" s="49">
        <v>2.79093</v>
      </c>
      <c r="D48" s="6">
        <v>0.0166</v>
      </c>
      <c r="E48" s="6">
        <v>3.47</v>
      </c>
      <c r="F48" s="6">
        <f>C48*D48+E48</f>
        <v>3.516329438</v>
      </c>
      <c r="G48" s="37">
        <v>300</v>
      </c>
      <c r="H48" s="6">
        <f>G48*F48</f>
        <v>1054.8988314</v>
      </c>
    </row>
    <row r="49" ht="14.25" thickBot="1" thickTop="1"/>
    <row r="50" spans="2:9" ht="39" thickTop="1">
      <c r="B50" s="10"/>
      <c r="C50" s="3" t="s">
        <v>43</v>
      </c>
      <c r="D50" s="3" t="s">
        <v>47</v>
      </c>
      <c r="E50" s="3" t="s">
        <v>48</v>
      </c>
      <c r="F50" s="53" t="s">
        <v>34</v>
      </c>
      <c r="H50" s="54"/>
      <c r="I50" s="42"/>
    </row>
    <row r="51" spans="2:9" ht="12.75">
      <c r="B51" s="41" t="s">
        <v>8</v>
      </c>
      <c r="C51" s="50">
        <f>0.01962+G5</f>
        <v>0.0226584</v>
      </c>
      <c r="D51" s="10">
        <v>0.0148</v>
      </c>
      <c r="E51" s="50">
        <v>10982</v>
      </c>
      <c r="F51" s="10">
        <f>E51*D51*C51</f>
        <v>3.68275132224</v>
      </c>
      <c r="H51" s="42"/>
      <c r="I51" s="42"/>
    </row>
    <row r="52" spans="2:9" ht="12.75">
      <c r="B52" s="41" t="s">
        <v>9</v>
      </c>
      <c r="C52" s="50">
        <f>0.0163+G5</f>
        <v>0.0193384</v>
      </c>
      <c r="D52" s="10">
        <v>0.0148</v>
      </c>
      <c r="E52" s="50">
        <v>47530</v>
      </c>
      <c r="F52" s="10">
        <f>E52*D52*C52</f>
        <v>13.6034814496</v>
      </c>
      <c r="H52" s="42"/>
      <c r="I52" s="42"/>
    </row>
    <row r="53" spans="2:9" ht="12.75">
      <c r="B53" s="41" t="s">
        <v>10</v>
      </c>
      <c r="C53" s="50">
        <f>0.01397+G5</f>
        <v>0.0170084</v>
      </c>
      <c r="D53" s="10">
        <v>0.0148</v>
      </c>
      <c r="E53" s="50">
        <v>23997</v>
      </c>
      <c r="F53" s="10">
        <f>E53*D53*C53</f>
        <v>6.04062850704</v>
      </c>
      <c r="H53" s="42"/>
      <c r="I53" s="42"/>
    </row>
    <row r="54" spans="2:9" ht="12.75">
      <c r="B54" s="10"/>
      <c r="C54" s="10"/>
      <c r="D54" s="10"/>
      <c r="E54" s="10"/>
      <c r="F54" s="10"/>
      <c r="H54" s="42"/>
      <c r="I54" s="42"/>
    </row>
    <row r="55" spans="2:9" ht="13.5" thickBot="1">
      <c r="B55" s="6" t="s">
        <v>16</v>
      </c>
      <c r="C55" s="6">
        <f>(C51*5+C52*13+C53*6)/24</f>
        <v>0.019447566666666666</v>
      </c>
      <c r="D55" s="6"/>
      <c r="E55" s="6">
        <f>SUM(E51:E53)</f>
        <v>82509</v>
      </c>
      <c r="F55" s="6">
        <f>SUM(F51:F53)</f>
        <v>23.326861278880003</v>
      </c>
      <c r="H55" s="42"/>
      <c r="I55" s="42"/>
    </row>
    <row r="56" ht="14.25" thickBot="1" thickTop="1"/>
    <row r="57" spans="2:5" ht="13.5" thickTop="1">
      <c r="B57" s="15" t="s">
        <v>62</v>
      </c>
      <c r="C57" s="12"/>
      <c r="D57" s="50">
        <v>468372</v>
      </c>
      <c r="E57" s="41" t="s">
        <v>6</v>
      </c>
    </row>
    <row r="58" spans="2:5" ht="13.5" thickBot="1">
      <c r="B58" s="5" t="s">
        <v>50</v>
      </c>
      <c r="C58" s="6"/>
      <c r="D58" s="49">
        <v>73892</v>
      </c>
      <c r="E58" s="40" t="s">
        <v>2</v>
      </c>
    </row>
    <row r="59" ht="13.5" thickTop="1"/>
    <row r="60" spans="2:4" ht="12.75">
      <c r="B60" s="55" t="s">
        <v>14</v>
      </c>
      <c r="C60" s="41" t="s">
        <v>15</v>
      </c>
      <c r="D60" s="41">
        <f>D57/D58</f>
        <v>6.338602284415092</v>
      </c>
    </row>
    <row r="61" spans="2:4" ht="13.5" thickBot="1">
      <c r="B61" s="56" t="s">
        <v>19</v>
      </c>
      <c r="C61" s="40" t="s">
        <v>3</v>
      </c>
      <c r="D61" s="40">
        <f>G48</f>
        <v>300</v>
      </c>
    </row>
    <row r="62" ht="13.5" thickTop="1"/>
    <row r="63" spans="2:7" ht="13.5" thickBot="1">
      <c r="B63" s="40" t="s">
        <v>7</v>
      </c>
      <c r="C63" s="6"/>
      <c r="D63" s="58">
        <f>H48+F55+D60*G48</f>
        <v>2979.8063780034076</v>
      </c>
      <c r="F63" s="6">
        <f>D63/E55*1000</f>
        <v>36.11492537787887</v>
      </c>
      <c r="G63" s="40" t="s">
        <v>5</v>
      </c>
    </row>
    <row r="64" s="42" customFormat="1" ht="12.75" customHeight="1" thickTop="1"/>
    <row r="65" spans="2:3" ht="12.75">
      <c r="B65" t="s">
        <v>21</v>
      </c>
      <c r="C65" s="34">
        <v>37288</v>
      </c>
    </row>
    <row r="66" ht="13.5" thickBot="1"/>
    <row r="67" spans="2:8" ht="13.5" thickTop="1">
      <c r="B67" s="2"/>
      <c r="C67" s="3" t="s">
        <v>40</v>
      </c>
      <c r="D67" s="3" t="s">
        <v>41</v>
      </c>
      <c r="E67" s="3" t="s">
        <v>42</v>
      </c>
      <c r="F67" s="3" t="s">
        <v>4</v>
      </c>
      <c r="G67" s="3" t="s">
        <v>37</v>
      </c>
      <c r="H67" s="4" t="s">
        <v>15</v>
      </c>
    </row>
    <row r="68" spans="2:8" ht="13.5" thickBot="1">
      <c r="B68" s="5" t="s">
        <v>4</v>
      </c>
      <c r="C68" s="37">
        <v>2.79093</v>
      </c>
      <c r="D68" s="6">
        <v>0.0148</v>
      </c>
      <c r="E68" s="6">
        <v>3.47</v>
      </c>
      <c r="F68" s="6">
        <f>C68*D68+E68</f>
        <v>3.5113057640000003</v>
      </c>
      <c r="G68" s="37">
        <v>300</v>
      </c>
      <c r="H68" s="7">
        <f>G68*F68</f>
        <v>1053.3917292</v>
      </c>
    </row>
    <row r="69" ht="14.25" thickBot="1" thickTop="1"/>
    <row r="70" spans="2:8" ht="36" thickTop="1">
      <c r="B70" s="2"/>
      <c r="C70" s="3" t="s">
        <v>43</v>
      </c>
      <c r="D70" s="3" t="s">
        <v>47</v>
      </c>
      <c r="E70" s="3" t="s">
        <v>48</v>
      </c>
      <c r="F70" s="8" t="s">
        <v>18</v>
      </c>
      <c r="H70" s="35"/>
    </row>
    <row r="71" spans="2:8" ht="12.75">
      <c r="B71" s="9" t="s">
        <v>8</v>
      </c>
      <c r="C71" s="36">
        <f>0.01962+G5</f>
        <v>0.0226584</v>
      </c>
      <c r="D71" s="10">
        <v>0.0148</v>
      </c>
      <c r="E71" s="38">
        <v>2130</v>
      </c>
      <c r="F71" s="45">
        <f>E71*D71*C71</f>
        <v>0.7142834016</v>
      </c>
      <c r="H71" s="43"/>
    </row>
    <row r="72" spans="2:8" ht="12.75">
      <c r="B72" s="9" t="s">
        <v>9</v>
      </c>
      <c r="C72" s="36">
        <f>0.0163+G5</f>
        <v>0.0193384</v>
      </c>
      <c r="D72" s="10">
        <v>0.0148</v>
      </c>
      <c r="E72" s="38">
        <v>43336</v>
      </c>
      <c r="F72" s="45">
        <f>E72*D72*C72</f>
        <v>12.40312375552</v>
      </c>
      <c r="H72" s="43"/>
    </row>
    <row r="73" spans="2:8" ht="12.75">
      <c r="B73" s="9" t="s">
        <v>10</v>
      </c>
      <c r="C73" s="36">
        <f>0.01397+G5</f>
        <v>0.0170084</v>
      </c>
      <c r="D73" s="10">
        <v>0.0148</v>
      </c>
      <c r="E73" s="38">
        <v>22148</v>
      </c>
      <c r="F73" s="45">
        <f>E73*D73*C73</f>
        <v>5.57519023936</v>
      </c>
      <c r="H73" s="43"/>
    </row>
    <row r="74" spans="2:8" ht="12.75">
      <c r="B74" s="9"/>
      <c r="C74" s="10"/>
      <c r="D74" s="10"/>
      <c r="E74" s="10"/>
      <c r="F74" s="11"/>
      <c r="H74" s="42"/>
    </row>
    <row r="75" spans="2:8" ht="13.5" thickBot="1">
      <c r="B75" s="5" t="s">
        <v>16</v>
      </c>
      <c r="C75" s="6">
        <f>(C71*5+C72*13+C73*6)/24</f>
        <v>0.019447566666666666</v>
      </c>
      <c r="D75" s="6"/>
      <c r="E75" s="6">
        <f>SUM(E71:E73)</f>
        <v>67614</v>
      </c>
      <c r="F75" s="7">
        <f>SUM(F71:F73)</f>
        <v>18.69259739648</v>
      </c>
      <c r="H75" s="42"/>
    </row>
    <row r="76" ht="14.25" thickBot="1" thickTop="1"/>
    <row r="77" spans="2:5" ht="13.5" thickTop="1">
      <c r="B77" s="15" t="s">
        <v>62</v>
      </c>
      <c r="C77" s="12"/>
      <c r="D77" s="39">
        <v>442571</v>
      </c>
      <c r="E77" s="13" t="s">
        <v>6</v>
      </c>
    </row>
    <row r="78" spans="2:5" ht="13.5" thickBot="1">
      <c r="B78" s="5" t="s">
        <v>50</v>
      </c>
      <c r="C78" s="6"/>
      <c r="D78" s="37">
        <v>73944</v>
      </c>
      <c r="E78" s="14" t="s">
        <v>2</v>
      </c>
    </row>
    <row r="79" ht="14.25" thickBot="1" thickTop="1"/>
    <row r="80" spans="2:4" ht="13.5" thickTop="1">
      <c r="B80" s="16" t="s">
        <v>14</v>
      </c>
      <c r="C80" s="22" t="s">
        <v>15</v>
      </c>
      <c r="D80" s="17">
        <f>D77/D78</f>
        <v>5.985218543762848</v>
      </c>
    </row>
    <row r="81" spans="2:4" ht="13.5" thickBot="1">
      <c r="B81" s="18" t="s">
        <v>19</v>
      </c>
      <c r="C81" s="23" t="s">
        <v>3</v>
      </c>
      <c r="D81" s="19">
        <f>G68</f>
        <v>300</v>
      </c>
    </row>
    <row r="82" ht="14.25" thickBot="1" thickTop="1"/>
    <row r="83" spans="2:7" ht="14.25" thickBot="1" thickTop="1">
      <c r="B83" s="24" t="s">
        <v>7</v>
      </c>
      <c r="C83" s="25"/>
      <c r="D83" s="57">
        <f>H68+F75+D80*G68</f>
        <v>2867.6498897253346</v>
      </c>
      <c r="E83" s="20"/>
      <c r="F83" s="20">
        <f>D83/E75*1000</f>
        <v>42.41207279151262</v>
      </c>
      <c r="G83" s="21" t="s">
        <v>5</v>
      </c>
    </row>
    <row r="84" ht="13.5" thickTop="1"/>
    <row r="85" spans="2:3" ht="12.75">
      <c r="B85" t="s">
        <v>21</v>
      </c>
      <c r="C85" s="34">
        <v>37316</v>
      </c>
    </row>
    <row r="86" ht="13.5" thickBot="1"/>
    <row r="87" spans="2:8" ht="13.5" thickTop="1">
      <c r="B87" s="2"/>
      <c r="C87" s="3" t="s">
        <v>40</v>
      </c>
      <c r="D87" s="3" t="s">
        <v>41</v>
      </c>
      <c r="E87" s="3" t="s">
        <v>42</v>
      </c>
      <c r="F87" s="3" t="s">
        <v>4</v>
      </c>
      <c r="G87" s="3" t="s">
        <v>37</v>
      </c>
      <c r="H87" s="4" t="s">
        <v>15</v>
      </c>
    </row>
    <row r="88" spans="2:8" ht="13.5" thickBot="1">
      <c r="B88" s="5" t="s">
        <v>4</v>
      </c>
      <c r="C88" s="37">
        <v>2.79093</v>
      </c>
      <c r="D88" s="6">
        <v>0.0166</v>
      </c>
      <c r="E88" s="6">
        <v>3.47</v>
      </c>
      <c r="F88" s="6">
        <f>C88*D88+E88</f>
        <v>3.516329438</v>
      </c>
      <c r="G88" s="37">
        <v>300</v>
      </c>
      <c r="H88" s="7">
        <f>G88*F88</f>
        <v>1054.8988314</v>
      </c>
    </row>
    <row r="89" ht="14.25" thickBot="1" thickTop="1"/>
    <row r="90" spans="2:8" ht="36" thickTop="1">
      <c r="B90" s="2"/>
      <c r="C90" s="3" t="s">
        <v>43</v>
      </c>
      <c r="D90" s="3" t="s">
        <v>47</v>
      </c>
      <c r="E90" s="3" t="s">
        <v>48</v>
      </c>
      <c r="F90" s="8" t="s">
        <v>18</v>
      </c>
      <c r="H90" s="35"/>
    </row>
    <row r="91" spans="2:8" ht="12.75">
      <c r="B91" s="9" t="s">
        <v>8</v>
      </c>
      <c r="C91" s="36">
        <f>0.01962+G5</f>
        <v>0.0226584</v>
      </c>
      <c r="D91" s="10">
        <v>0.0148</v>
      </c>
      <c r="E91" s="38">
        <v>17443</v>
      </c>
      <c r="F91" s="11">
        <f>E91*D91*C91</f>
        <v>5.84941097376</v>
      </c>
      <c r="H91" s="43"/>
    </row>
    <row r="92" spans="2:8" ht="12.75">
      <c r="B92" s="9" t="s">
        <v>9</v>
      </c>
      <c r="C92" s="36">
        <f>0.0163+G5</f>
        <v>0.0193384</v>
      </c>
      <c r="D92" s="10">
        <v>0.0148</v>
      </c>
      <c r="E92" s="38">
        <v>45374</v>
      </c>
      <c r="F92" s="11">
        <f>E92*D92*C92</f>
        <v>12.98641631168</v>
      </c>
      <c r="H92" s="43"/>
    </row>
    <row r="93" spans="2:8" ht="13.5" thickBot="1">
      <c r="B93" s="9" t="s">
        <v>10</v>
      </c>
      <c r="C93" s="37">
        <f>0.01397+G5</f>
        <v>0.0170084</v>
      </c>
      <c r="D93" s="10">
        <v>0.0148</v>
      </c>
      <c r="E93" s="38">
        <v>20693</v>
      </c>
      <c r="F93" s="11">
        <f>E93*D93*C93</f>
        <v>5.208931353760001</v>
      </c>
      <c r="H93" s="43"/>
    </row>
    <row r="94" spans="2:8" ht="13.5" thickTop="1">
      <c r="B94" s="9"/>
      <c r="C94" s="10"/>
      <c r="D94" s="10"/>
      <c r="E94" s="10"/>
      <c r="F94" s="11"/>
      <c r="H94" s="42"/>
    </row>
    <row r="95" spans="2:8" ht="13.5" thickBot="1">
      <c r="B95" s="5" t="s">
        <v>16</v>
      </c>
      <c r="C95" s="6">
        <f>(C91*5+C92*13+C93*6)/24</f>
        <v>0.019447566666666666</v>
      </c>
      <c r="D95" s="6"/>
      <c r="E95" s="6">
        <f>SUM(E91:E93)</f>
        <v>83510</v>
      </c>
      <c r="F95" s="7">
        <f>SUM(F91:F93)</f>
        <v>24.0447586392</v>
      </c>
      <c r="H95" s="42"/>
    </row>
    <row r="96" ht="14.25" thickBot="1" thickTop="1">
      <c r="H96" s="42"/>
    </row>
    <row r="97" spans="2:5" ht="13.5" thickTop="1">
      <c r="B97" s="15" t="s">
        <v>62</v>
      </c>
      <c r="C97" s="12"/>
      <c r="D97" s="39">
        <v>460445</v>
      </c>
      <c r="E97" s="13" t="s">
        <v>6</v>
      </c>
    </row>
    <row r="98" spans="2:5" ht="13.5" thickBot="1">
      <c r="B98" s="5" t="s">
        <v>50</v>
      </c>
      <c r="C98" s="6"/>
      <c r="D98" s="37">
        <v>76356</v>
      </c>
      <c r="E98" s="14" t="s">
        <v>2</v>
      </c>
    </row>
    <row r="99" ht="14.25" thickBot="1" thickTop="1"/>
    <row r="100" spans="2:4" ht="13.5" thickTop="1">
      <c r="B100" s="16" t="s">
        <v>14</v>
      </c>
      <c r="C100" s="22" t="s">
        <v>15</v>
      </c>
      <c r="D100" s="17">
        <f>D97/D98</f>
        <v>6.0302399287547805</v>
      </c>
    </row>
    <row r="101" spans="2:4" ht="13.5" thickBot="1">
      <c r="B101" s="18" t="s">
        <v>19</v>
      </c>
      <c r="C101" s="23" t="s">
        <v>3</v>
      </c>
      <c r="D101" s="19">
        <f>G88</f>
        <v>300</v>
      </c>
    </row>
    <row r="102" ht="14.25" thickBot="1" thickTop="1"/>
    <row r="103" spans="2:7" ht="14.25" thickBot="1" thickTop="1">
      <c r="B103" s="24" t="s">
        <v>7</v>
      </c>
      <c r="C103" s="25"/>
      <c r="D103" s="57">
        <f>H88+F95+D100*G88</f>
        <v>2888.0155686656344</v>
      </c>
      <c r="E103" s="20"/>
      <c r="F103" s="20">
        <f>D103/E95*1000</f>
        <v>34.5828711371768</v>
      </c>
      <c r="G103" s="21" t="s">
        <v>5</v>
      </c>
    </row>
    <row r="104" ht="13.5" thickTop="1"/>
    <row r="105" spans="2:3" ht="12.75">
      <c r="B105" t="s">
        <v>63</v>
      </c>
      <c r="C105" s="34">
        <v>37347</v>
      </c>
    </row>
    <row r="106" ht="13.5" thickBot="1"/>
    <row r="107" spans="2:8" ht="13.5" thickTop="1">
      <c r="B107" s="41"/>
      <c r="C107" s="3" t="s">
        <v>40</v>
      </c>
      <c r="D107" s="3" t="s">
        <v>41</v>
      </c>
      <c r="E107" s="3" t="s">
        <v>42</v>
      </c>
      <c r="F107" s="3" t="s">
        <v>4</v>
      </c>
      <c r="G107" s="3" t="s">
        <v>37</v>
      </c>
      <c r="H107" s="41" t="s">
        <v>15</v>
      </c>
    </row>
    <row r="108" spans="2:8" ht="13.5" thickBot="1">
      <c r="B108" s="40" t="s">
        <v>4</v>
      </c>
      <c r="C108" s="37">
        <v>2.79093</v>
      </c>
      <c r="D108" s="6">
        <v>0.0166</v>
      </c>
      <c r="E108" s="6">
        <v>3.47</v>
      </c>
      <c r="F108" s="6">
        <f>C108*D108+E108</f>
        <v>3.516329438</v>
      </c>
      <c r="G108" s="37">
        <v>300</v>
      </c>
      <c r="H108" s="6">
        <f>G108*F108</f>
        <v>1054.8988314</v>
      </c>
    </row>
    <row r="109" ht="14.25" thickBot="1" thickTop="1"/>
    <row r="110" spans="2:8" ht="39" thickTop="1">
      <c r="B110" s="10"/>
      <c r="C110" s="3" t="s">
        <v>43</v>
      </c>
      <c r="D110" s="3" t="s">
        <v>47</v>
      </c>
      <c r="E110" s="3" t="s">
        <v>48</v>
      </c>
      <c r="F110" s="46" t="s">
        <v>34</v>
      </c>
      <c r="H110" s="47"/>
    </row>
    <row r="111" spans="2:8" ht="12.75">
      <c r="B111" s="10" t="s">
        <v>8</v>
      </c>
      <c r="C111" s="36">
        <f>0.01962+G55</f>
        <v>0.01962</v>
      </c>
      <c r="D111" s="10">
        <v>0.0148</v>
      </c>
      <c r="E111" s="36">
        <v>6597</v>
      </c>
      <c r="F111" s="10">
        <f>E111*D111*C111</f>
        <v>1.915610472</v>
      </c>
      <c r="H111" s="43"/>
    </row>
    <row r="112" spans="2:8" ht="12.75">
      <c r="B112" s="10" t="s">
        <v>9</v>
      </c>
      <c r="C112" s="36">
        <f>0.0163+G5</f>
        <v>0.0193384</v>
      </c>
      <c r="D112" s="10">
        <v>0.0148</v>
      </c>
      <c r="E112" s="36">
        <v>40947</v>
      </c>
      <c r="F112" s="10">
        <f>E112*D112*C112</f>
        <v>11.719372079040001</v>
      </c>
      <c r="H112" s="43"/>
    </row>
    <row r="113" spans="2:8" ht="13.5" thickBot="1">
      <c r="B113" s="6" t="s">
        <v>10</v>
      </c>
      <c r="C113" s="37">
        <f>0.01397+G5</f>
        <v>0.0170084</v>
      </c>
      <c r="D113" s="6">
        <v>0.0148</v>
      </c>
      <c r="E113" s="37">
        <v>19288</v>
      </c>
      <c r="F113" s="6">
        <f>E113*D113*C113</f>
        <v>4.85525868416</v>
      </c>
      <c r="H113" s="43"/>
    </row>
    <row r="114" ht="13.5" thickTop="1">
      <c r="H114" s="42"/>
    </row>
    <row r="115" spans="2:8" ht="13.5" thickBot="1">
      <c r="B115" s="40" t="s">
        <v>16</v>
      </c>
      <c r="C115" s="6">
        <f>(C111*5+C112*13+C113*6)/24</f>
        <v>0.018814566666666668</v>
      </c>
      <c r="D115" s="6"/>
      <c r="E115" s="6">
        <f>SUM(E111:E113)</f>
        <v>66832</v>
      </c>
      <c r="F115" s="6">
        <f>SUM(F111:F113)</f>
        <v>18.4902412352</v>
      </c>
      <c r="H115" s="42"/>
    </row>
    <row r="116" ht="14.25" thickBot="1" thickTop="1">
      <c r="H116" s="42"/>
    </row>
    <row r="117" spans="2:5" ht="13.5" thickTop="1">
      <c r="B117" s="15" t="s">
        <v>62</v>
      </c>
      <c r="C117" s="12"/>
      <c r="D117" s="36">
        <v>454431</v>
      </c>
      <c r="E117" s="10" t="s">
        <v>6</v>
      </c>
    </row>
    <row r="118" spans="2:5" ht="13.5" thickBot="1">
      <c r="B118" s="5" t="s">
        <v>50</v>
      </c>
      <c r="C118" s="6"/>
      <c r="D118" s="37">
        <v>69948</v>
      </c>
      <c r="E118" s="6" t="s">
        <v>2</v>
      </c>
    </row>
    <row r="119" ht="13.5" thickTop="1"/>
    <row r="120" spans="2:4" ht="12.75">
      <c r="B120" s="10" t="s">
        <v>14</v>
      </c>
      <c r="C120" s="41" t="s">
        <v>15</v>
      </c>
      <c r="D120" s="41">
        <f>D117/D118</f>
        <v>6.496697546749013</v>
      </c>
    </row>
    <row r="121" spans="2:4" ht="13.5" thickBot="1">
      <c r="B121" s="6" t="s">
        <v>19</v>
      </c>
      <c r="C121" s="40" t="s">
        <v>3</v>
      </c>
      <c r="D121" s="40">
        <f>G108</f>
        <v>300</v>
      </c>
    </row>
    <row r="122" ht="13.5" thickTop="1"/>
    <row r="123" spans="2:7" ht="13.5" thickBot="1">
      <c r="B123" s="40" t="s">
        <v>7</v>
      </c>
      <c r="C123" s="6"/>
      <c r="D123" s="59">
        <f>H108+F115+D120*G108</f>
        <v>3022.398336659904</v>
      </c>
      <c r="E123" s="6"/>
      <c r="F123" s="6">
        <f>D123/E115*1000</f>
        <v>45.2238199763572</v>
      </c>
      <c r="G123" s="6" t="s">
        <v>5</v>
      </c>
    </row>
    <row r="124" ht="13.5" thickTop="1"/>
    <row r="125" spans="2:3" ht="12.75">
      <c r="B125" t="s">
        <v>63</v>
      </c>
      <c r="C125" s="34">
        <v>37377</v>
      </c>
    </row>
    <row r="126" ht="13.5" thickBot="1"/>
    <row r="127" spans="2:8" ht="13.5" thickTop="1">
      <c r="B127" s="41"/>
      <c r="C127" s="3" t="s">
        <v>40</v>
      </c>
      <c r="D127" s="3" t="s">
        <v>41</v>
      </c>
      <c r="E127" s="3" t="s">
        <v>42</v>
      </c>
      <c r="F127" s="3" t="s">
        <v>4</v>
      </c>
      <c r="G127" s="3" t="s">
        <v>37</v>
      </c>
      <c r="H127" s="41" t="s">
        <v>15</v>
      </c>
    </row>
    <row r="128" spans="2:8" ht="13.5" thickBot="1">
      <c r="B128" s="40" t="s">
        <v>4</v>
      </c>
      <c r="C128" s="37">
        <v>2.09901</v>
      </c>
      <c r="D128" s="6">
        <v>0.0166</v>
      </c>
      <c r="E128" s="6">
        <v>3.47</v>
      </c>
      <c r="F128" s="6">
        <f>C128*D128+E128</f>
        <v>3.5048435660000004</v>
      </c>
      <c r="G128" s="37">
        <v>300</v>
      </c>
      <c r="H128" s="6">
        <f>G128*F128</f>
        <v>1051.4530698</v>
      </c>
    </row>
    <row r="129" ht="14.25" thickBot="1" thickTop="1"/>
    <row r="130" spans="2:8" ht="39" thickTop="1">
      <c r="B130" s="10"/>
      <c r="C130" s="3" t="s">
        <v>43</v>
      </c>
      <c r="D130" s="3" t="s">
        <v>47</v>
      </c>
      <c r="E130" s="3" t="s">
        <v>48</v>
      </c>
      <c r="F130" s="46" t="s">
        <v>34</v>
      </c>
      <c r="H130" s="47"/>
    </row>
    <row r="131" spans="2:8" ht="12.75">
      <c r="B131" s="10" t="s">
        <v>8</v>
      </c>
      <c r="C131" s="36">
        <f>0.02928+G5</f>
        <v>0.0323184</v>
      </c>
      <c r="D131" s="10">
        <v>0.0148</v>
      </c>
      <c r="E131" s="36">
        <v>5663</v>
      </c>
      <c r="F131" s="10">
        <f>E131*D131*C131</f>
        <v>2.70868266816</v>
      </c>
      <c r="H131" s="43"/>
    </row>
    <row r="132" spans="2:8" ht="12.75">
      <c r="B132" s="10" t="s">
        <v>9</v>
      </c>
      <c r="C132" s="36">
        <f>0.02534+G5</f>
        <v>0.0283784</v>
      </c>
      <c r="D132" s="10">
        <v>0.0148</v>
      </c>
      <c r="E132" s="36">
        <v>38870</v>
      </c>
      <c r="F132" s="10">
        <f>E132*D132*C132</f>
        <v>16.325412438400004</v>
      </c>
      <c r="H132" s="43"/>
    </row>
    <row r="133" spans="2:8" ht="13.5" thickBot="1">
      <c r="B133" s="6" t="s">
        <v>10</v>
      </c>
      <c r="C133" s="37">
        <f>0.02101+G5</f>
        <v>0.0240484</v>
      </c>
      <c r="D133" s="6">
        <v>0.0148</v>
      </c>
      <c r="E133" s="37">
        <v>19793</v>
      </c>
      <c r="F133" s="6">
        <f>E133*D133*C133</f>
        <v>7.04465172176</v>
      </c>
      <c r="H133" s="43"/>
    </row>
    <row r="134" ht="13.5" thickTop="1">
      <c r="H134" s="42"/>
    </row>
    <row r="135" spans="2:8" ht="13.5" thickBot="1">
      <c r="B135" s="40" t="s">
        <v>16</v>
      </c>
      <c r="C135" s="6">
        <f>(C131*5+C132*13+C133*6)/24</f>
        <v>0.028116733333333335</v>
      </c>
      <c r="D135" s="6"/>
      <c r="E135" s="6">
        <f>SUM(E131:E133)</f>
        <v>64326</v>
      </c>
      <c r="F135" s="6">
        <f>SUM(F131:F133)</f>
        <v>26.078746828320003</v>
      </c>
      <c r="H135" s="42"/>
    </row>
    <row r="136" ht="14.25" thickBot="1" thickTop="1">
      <c r="H136" s="42"/>
    </row>
    <row r="137" spans="2:5" ht="13.5" thickTop="1">
      <c r="B137" s="15" t="s">
        <v>62</v>
      </c>
      <c r="C137" s="12"/>
      <c r="D137" s="36">
        <f>201246+65417+185933</f>
        <v>452596</v>
      </c>
      <c r="E137" s="10" t="s">
        <v>6</v>
      </c>
    </row>
    <row r="138" spans="2:5" ht="13.5" thickBot="1">
      <c r="B138" s="5" t="s">
        <v>50</v>
      </c>
      <c r="C138" s="6"/>
      <c r="D138" s="37">
        <v>69128</v>
      </c>
      <c r="E138" s="6" t="s">
        <v>2</v>
      </c>
    </row>
    <row r="139" ht="13.5" thickTop="1"/>
    <row r="140" spans="2:4" ht="12.75">
      <c r="B140" s="10" t="s">
        <v>14</v>
      </c>
      <c r="C140" s="41" t="s">
        <v>15</v>
      </c>
      <c r="D140" s="41">
        <f>D137/D138</f>
        <v>6.547216757319755</v>
      </c>
    </row>
    <row r="141" spans="2:4" ht="13.5" thickBot="1">
      <c r="B141" s="6" t="s">
        <v>19</v>
      </c>
      <c r="C141" s="40" t="s">
        <v>3</v>
      </c>
      <c r="D141" s="40">
        <f>G128</f>
        <v>300</v>
      </c>
    </row>
    <row r="142" ht="13.5" thickTop="1"/>
    <row r="143" spans="2:7" ht="13.5" thickBot="1">
      <c r="B143" s="40" t="s">
        <v>7</v>
      </c>
      <c r="C143" s="6"/>
      <c r="D143" s="59">
        <f>H128+F135+D140*G128</f>
        <v>3041.6968438242466</v>
      </c>
      <c r="E143" s="6"/>
      <c r="F143" s="6">
        <f>D143/E135*1000</f>
        <v>47.2856518954116</v>
      </c>
      <c r="G143" s="6" t="s">
        <v>5</v>
      </c>
    </row>
    <row r="144" ht="13.5" thickTop="1"/>
    <row r="145" spans="2:3" ht="12.75">
      <c r="B145" t="s">
        <v>63</v>
      </c>
      <c r="C145" s="34">
        <v>37408</v>
      </c>
    </row>
    <row r="146" ht="13.5" thickBot="1"/>
    <row r="147" spans="2:8" ht="13.5" thickTop="1">
      <c r="B147" s="41"/>
      <c r="C147" s="3" t="s">
        <v>40</v>
      </c>
      <c r="D147" s="3" t="s">
        <v>41</v>
      </c>
      <c r="E147" s="3" t="s">
        <v>42</v>
      </c>
      <c r="F147" s="3" t="s">
        <v>4</v>
      </c>
      <c r="G147" s="3" t="s">
        <v>37</v>
      </c>
      <c r="H147" s="41" t="s">
        <v>15</v>
      </c>
    </row>
    <row r="148" spans="2:8" ht="13.5" thickBot="1">
      <c r="B148" s="40" t="s">
        <v>4</v>
      </c>
      <c r="C148" s="37">
        <v>2.09901</v>
      </c>
      <c r="D148" s="6">
        <v>0.0166</v>
      </c>
      <c r="E148" s="6">
        <v>3.47</v>
      </c>
      <c r="F148" s="6">
        <f>C148*D148+E148</f>
        <v>3.5048435660000004</v>
      </c>
      <c r="G148" s="37">
        <v>300</v>
      </c>
      <c r="H148" s="6">
        <f>G148*F148</f>
        <v>1051.4530698</v>
      </c>
    </row>
    <row r="149" ht="14.25" thickBot="1" thickTop="1"/>
    <row r="150" spans="2:8" ht="39" thickTop="1">
      <c r="B150" s="10"/>
      <c r="C150" s="3" t="s">
        <v>43</v>
      </c>
      <c r="D150" s="3" t="s">
        <v>47</v>
      </c>
      <c r="E150" s="3" t="s">
        <v>48</v>
      </c>
      <c r="F150" s="46" t="s">
        <v>34</v>
      </c>
      <c r="H150" s="47"/>
    </row>
    <row r="151" spans="2:8" ht="12.75">
      <c r="B151" s="10" t="s">
        <v>8</v>
      </c>
      <c r="C151" s="36">
        <f>0.02928+G124</f>
        <v>0.02928</v>
      </c>
      <c r="D151" s="10">
        <v>0.0148</v>
      </c>
      <c r="E151" s="36">
        <v>6585</v>
      </c>
      <c r="F151" s="10">
        <f>E151*D151*C151</f>
        <v>2.85357024</v>
      </c>
      <c r="H151" s="43"/>
    </row>
    <row r="152" spans="2:8" ht="12.75">
      <c r="B152" s="10" t="s">
        <v>9</v>
      </c>
      <c r="C152" s="36">
        <f>0.02534+G124</f>
        <v>0.02534</v>
      </c>
      <c r="D152" s="10">
        <v>0.0148</v>
      </c>
      <c r="E152" s="36">
        <v>32029</v>
      </c>
      <c r="F152" s="10">
        <f>E152*D152*C152</f>
        <v>12.011899928</v>
      </c>
      <c r="H152" s="43"/>
    </row>
    <row r="153" spans="2:8" ht="13.5" thickBot="1">
      <c r="B153" s="6" t="s">
        <v>10</v>
      </c>
      <c r="C153" s="37">
        <f>0.02101+G124</f>
        <v>0.02101</v>
      </c>
      <c r="D153" s="6">
        <v>0.0148</v>
      </c>
      <c r="E153" s="37">
        <v>15744</v>
      </c>
      <c r="F153" s="6">
        <f>E153*D153*C153</f>
        <v>4.8955653120000004</v>
      </c>
      <c r="H153" s="43"/>
    </row>
    <row r="154" ht="13.5" thickTop="1">
      <c r="H154" s="42"/>
    </row>
    <row r="155" spans="2:8" ht="13.5" thickBot="1">
      <c r="B155" s="40" t="s">
        <v>16</v>
      </c>
      <c r="C155" s="6">
        <f>(C151*5+C152*13+C153*6)/24</f>
        <v>0.02507833333333333</v>
      </c>
      <c r="D155" s="6"/>
      <c r="E155" s="6">
        <f>SUM(E151:E153)</f>
        <v>54358</v>
      </c>
      <c r="F155" s="6">
        <f>SUM(F151:F153)</f>
        <v>19.76103548</v>
      </c>
      <c r="H155" s="42"/>
    </row>
    <row r="156" ht="14.25" thickBot="1" thickTop="1">
      <c r="H156" s="42"/>
    </row>
    <row r="157" spans="2:5" ht="13.5" thickTop="1">
      <c r="B157" s="15" t="s">
        <v>62</v>
      </c>
      <c r="C157" s="12"/>
      <c r="D157" s="36">
        <f>182485+65204+185933</f>
        <v>433622</v>
      </c>
      <c r="E157" s="10" t="s">
        <v>6</v>
      </c>
    </row>
    <row r="158" spans="2:5" ht="13.5" thickBot="1">
      <c r="B158" s="5" t="s">
        <v>50</v>
      </c>
      <c r="C158" s="6"/>
      <c r="D158" s="37">
        <v>78768</v>
      </c>
      <c r="E158" s="6" t="s">
        <v>2</v>
      </c>
    </row>
    <row r="159" ht="13.5" thickTop="1"/>
    <row r="160" spans="2:4" ht="12.75">
      <c r="B160" s="10" t="s">
        <v>14</v>
      </c>
      <c r="C160" s="41" t="s">
        <v>15</v>
      </c>
      <c r="D160" s="41">
        <f>D157/D158</f>
        <v>5.505052813325208</v>
      </c>
    </row>
    <row r="161" spans="2:4" ht="13.5" thickBot="1">
      <c r="B161" s="6" t="s">
        <v>19</v>
      </c>
      <c r="C161" s="40" t="s">
        <v>3</v>
      </c>
      <c r="D161" s="40">
        <f>G148</f>
        <v>300</v>
      </c>
    </row>
    <row r="162" ht="13.5" thickTop="1"/>
    <row r="163" spans="2:7" ht="13.5" thickBot="1">
      <c r="B163" s="40" t="s">
        <v>7</v>
      </c>
      <c r="C163" s="6"/>
      <c r="D163" s="59">
        <f>H148+F155+D160*G148</f>
        <v>2722.7299492775624</v>
      </c>
      <c r="E163" s="6"/>
      <c r="F163" s="6">
        <f>D163/E155*1000</f>
        <v>50.08885443315726</v>
      </c>
      <c r="G163" s="6" t="s">
        <v>5</v>
      </c>
    </row>
    <row r="164" ht="13.5" thickTop="1"/>
    <row r="165" spans="2:3" ht="12.75">
      <c r="B165" t="s">
        <v>63</v>
      </c>
      <c r="C165" s="34">
        <v>37438</v>
      </c>
    </row>
    <row r="166" ht="13.5" thickBot="1"/>
    <row r="167" spans="2:8" ht="13.5" thickTop="1">
      <c r="B167" s="41"/>
      <c r="C167" s="3" t="s">
        <v>40</v>
      </c>
      <c r="D167" s="3" t="s">
        <v>41</v>
      </c>
      <c r="E167" s="3" t="s">
        <v>42</v>
      </c>
      <c r="F167" s="3" t="s">
        <v>4</v>
      </c>
      <c r="G167" s="3" t="s">
        <v>37</v>
      </c>
      <c r="H167" s="41" t="s">
        <v>15</v>
      </c>
    </row>
    <row r="168" spans="2:8" ht="13.5" thickBot="1">
      <c r="B168" s="40" t="s">
        <v>4</v>
      </c>
      <c r="C168" s="37">
        <v>2.09901</v>
      </c>
      <c r="D168" s="6">
        <v>0.0166</v>
      </c>
      <c r="E168" s="6">
        <v>3.47</v>
      </c>
      <c r="F168" s="6">
        <f>C168*D168+E168</f>
        <v>3.5048435660000004</v>
      </c>
      <c r="G168" s="37">
        <v>300</v>
      </c>
      <c r="H168" s="6">
        <f>G168*F168</f>
        <v>1051.4530698</v>
      </c>
    </row>
    <row r="169" ht="14.25" thickBot="1" thickTop="1"/>
    <row r="170" spans="2:8" ht="39" thickTop="1">
      <c r="B170" s="10"/>
      <c r="C170" s="3" t="s">
        <v>43</v>
      </c>
      <c r="D170" s="3" t="s">
        <v>47</v>
      </c>
      <c r="E170" s="3" t="s">
        <v>48</v>
      </c>
      <c r="F170" s="46" t="s">
        <v>34</v>
      </c>
      <c r="H170" s="47"/>
    </row>
    <row r="171" spans="2:8" ht="12.75">
      <c r="B171" s="10" t="s">
        <v>8</v>
      </c>
      <c r="C171" s="36">
        <f>0.02928+G124</f>
        <v>0.02928</v>
      </c>
      <c r="D171" s="10">
        <v>0.0148</v>
      </c>
      <c r="E171" s="36">
        <v>5792</v>
      </c>
      <c r="F171" s="10">
        <f>E171*D171*C171</f>
        <v>2.509928448</v>
      </c>
      <c r="H171" s="43"/>
    </row>
    <row r="172" spans="2:8" ht="12.75">
      <c r="B172" s="10" t="s">
        <v>9</v>
      </c>
      <c r="C172" s="36">
        <f>0.02534+G124</f>
        <v>0.02534</v>
      </c>
      <c r="D172" s="10">
        <v>0.0148</v>
      </c>
      <c r="E172" s="36">
        <v>35899</v>
      </c>
      <c r="F172" s="10">
        <f>E172*D172*C172</f>
        <v>13.463273768</v>
      </c>
      <c r="H172" s="43"/>
    </row>
    <row r="173" spans="2:8" ht="13.5" thickBot="1">
      <c r="B173" s="6" t="s">
        <v>10</v>
      </c>
      <c r="C173" s="37">
        <f>0.02101+G124</f>
        <v>0.02101</v>
      </c>
      <c r="D173" s="6">
        <v>0.0148</v>
      </c>
      <c r="E173" s="37">
        <v>17253</v>
      </c>
      <c r="F173" s="6">
        <f>E173*D173*C173</f>
        <v>5.364785844</v>
      </c>
      <c r="H173" s="43"/>
    </row>
    <row r="174" ht="13.5" thickTop="1">
      <c r="H174" s="42"/>
    </row>
    <row r="175" spans="2:8" ht="13.5" thickBot="1">
      <c r="B175" s="40" t="s">
        <v>16</v>
      </c>
      <c r="C175" s="6">
        <f>(C171*5+C172*13+C173*6)/24</f>
        <v>0.02507833333333333</v>
      </c>
      <c r="D175" s="6"/>
      <c r="E175" s="6">
        <f>SUM(E171:E173)</f>
        <v>58944</v>
      </c>
      <c r="F175" s="6">
        <f>SUM(F171:F173)</f>
        <v>21.33798806</v>
      </c>
      <c r="H175" s="42"/>
    </row>
    <row r="176" ht="14.25" thickBot="1" thickTop="1">
      <c r="H176" s="42"/>
    </row>
    <row r="177" spans="2:5" ht="13.5" thickTop="1">
      <c r="B177" s="15" t="s">
        <v>62</v>
      </c>
      <c r="C177" s="12"/>
      <c r="D177" s="36">
        <f>188171+65331+185933</f>
        <v>439435</v>
      </c>
      <c r="E177" s="10" t="s">
        <v>6</v>
      </c>
    </row>
    <row r="178" spans="2:5" ht="13.5" thickBot="1">
      <c r="B178" s="5" t="s">
        <v>50</v>
      </c>
      <c r="C178" s="6"/>
      <c r="D178" s="37">
        <v>85328</v>
      </c>
      <c r="E178" s="6" t="s">
        <v>2</v>
      </c>
    </row>
    <row r="179" ht="13.5" thickTop="1"/>
    <row r="180" spans="2:4" ht="12.75">
      <c r="B180" s="10" t="s">
        <v>14</v>
      </c>
      <c r="C180" s="41" t="s">
        <v>15</v>
      </c>
      <c r="D180" s="41">
        <f>D177/D178</f>
        <v>5.149950778173636</v>
      </c>
    </row>
    <row r="181" spans="2:4" ht="13.5" thickBot="1">
      <c r="B181" s="6" t="s">
        <v>19</v>
      </c>
      <c r="C181" s="40" t="s">
        <v>3</v>
      </c>
      <c r="D181" s="40">
        <f>G168</f>
        <v>300</v>
      </c>
    </row>
    <row r="182" ht="13.5" thickTop="1"/>
    <row r="183" spans="2:7" ht="13.5" thickBot="1">
      <c r="B183" s="40" t="s">
        <v>7</v>
      </c>
      <c r="C183" s="6"/>
      <c r="D183" s="59">
        <f>H168+F175+D180*G168</f>
        <v>2617.776291312091</v>
      </c>
      <c r="E183" s="6"/>
      <c r="F183" s="6">
        <f>D183/E175*1000</f>
        <v>44.41124272720024</v>
      </c>
      <c r="G183" s="6" t="s">
        <v>5</v>
      </c>
    </row>
    <row r="184" ht="13.5" thickTop="1"/>
    <row r="186" ht="12.75">
      <c r="B186" s="1" t="s">
        <v>54</v>
      </c>
    </row>
    <row r="187" ht="12.75">
      <c r="B187" t="s">
        <v>38</v>
      </c>
    </row>
    <row r="188" spans="2:7" s="44" customFormat="1" ht="12.75">
      <c r="B188" t="s">
        <v>39</v>
      </c>
      <c r="C188"/>
      <c r="D188"/>
      <c r="E188"/>
      <c r="F188"/>
      <c r="G188"/>
    </row>
    <row r="189" ht="12.75">
      <c r="B189" s="1" t="s">
        <v>55</v>
      </c>
    </row>
    <row r="190" ht="12.75">
      <c r="B190" t="s">
        <v>44</v>
      </c>
    </row>
    <row r="191" ht="12.75">
      <c r="B191" t="s">
        <v>45</v>
      </c>
    </row>
    <row r="192" ht="12.75">
      <c r="B192" s="1" t="s">
        <v>61</v>
      </c>
    </row>
    <row r="193" ht="12.75">
      <c r="B193" s="1" t="s">
        <v>56</v>
      </c>
    </row>
    <row r="194" ht="12.75">
      <c r="B194" t="s">
        <v>44</v>
      </c>
    </row>
    <row r="195" ht="12.75">
      <c r="B195" t="s">
        <v>46</v>
      </c>
    </row>
    <row r="196" ht="12.75">
      <c r="B196" s="1" t="s">
        <v>57</v>
      </c>
    </row>
    <row r="197" ht="12.75">
      <c r="B197" t="s">
        <v>38</v>
      </c>
    </row>
    <row r="198" ht="12.75">
      <c r="B198" t="s">
        <v>49</v>
      </c>
    </row>
    <row r="199" ht="12.75">
      <c r="B199" s="1" t="s">
        <v>58</v>
      </c>
    </row>
    <row r="200" ht="12.75">
      <c r="B200" t="s">
        <v>51</v>
      </c>
    </row>
    <row r="201" ht="12.75">
      <c r="B201" s="1" t="s">
        <v>59</v>
      </c>
    </row>
    <row r="202" spans="2:7" ht="12.75">
      <c r="B202" s="44" t="s">
        <v>60</v>
      </c>
      <c r="C202" s="44"/>
      <c r="D202" s="44"/>
      <c r="E202" s="44"/>
      <c r="F202" s="44"/>
      <c r="G202" s="44"/>
    </row>
    <row r="203" ht="12.75">
      <c r="B203" t="s">
        <v>53</v>
      </c>
    </row>
    <row r="204" ht="12.75">
      <c r="B204" t="s">
        <v>52</v>
      </c>
    </row>
  </sheetData>
  <printOptions/>
  <pageMargins left="0.75" right="0.75" top="1" bottom="1" header="0" footer="0"/>
  <pageSetup fitToHeight="4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cszpak</cp:lastModifiedBy>
  <cp:lastPrinted>2002-10-17T22:22:15Z</cp:lastPrinted>
  <dcterms:created xsi:type="dcterms:W3CDTF">1999-06-30T12:33:38Z</dcterms:created>
  <dcterms:modified xsi:type="dcterms:W3CDTF">2002-10-17T22:23:05Z</dcterms:modified>
  <cp:category/>
  <cp:version/>
  <cp:contentType/>
  <cp:contentStatus/>
</cp:coreProperties>
</file>