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86" firstSheet="1" activeTab="6"/>
  </bookViews>
  <sheets>
    <sheet name="tot-0503" sheetId="1" r:id="rId1"/>
    <sheet name="LI-0503" sheetId="2" r:id="rId2"/>
    <sheet name="LI-0503 (2)" sheetId="3" r:id="rId3"/>
    <sheet name="LI-0503 (3)" sheetId="4" r:id="rId4"/>
    <sheet name="TR-0503" sheetId="5" r:id="rId5"/>
    <sheet name="TR-0503 (2)" sheetId="6" r:id="rId6"/>
    <sheet name="TR-0503 (3)" sheetId="7" r:id="rId7"/>
    <sheet name="SA-0503" sheetId="8" r:id="rId8"/>
    <sheet name="SA-0503 (2)" sheetId="9" r:id="rId9"/>
    <sheet name="transba" sheetId="10" r:id="rId10"/>
  </sheets>
  <externalReferences>
    <externalReference r:id="rId13"/>
  </externalReferences>
  <definedNames>
    <definedName name="_xlnm.Print_Area" localSheetId="1">'LI-0503'!$A$1:$AB$44</definedName>
    <definedName name="_xlnm.Print_Area" localSheetId="2">'LI-0503 (2)'!$A$1:$AB$44</definedName>
    <definedName name="_xlnm.Print_Area" localSheetId="3">'LI-0503 (3)'!$A$1:$AB$44</definedName>
    <definedName name="_xlnm.Print_Area" localSheetId="7">'SA-0503'!$A$1:$U$46</definedName>
    <definedName name="_xlnm.Print_Area" localSheetId="8">'SA-0503 (2)'!$A$1:$U$47</definedName>
    <definedName name="_xlnm.Print_Area" localSheetId="0">'tot-0503'!$A$1:$K$31</definedName>
    <definedName name="_xlnm.Print_Area" localSheetId="4">'TR-0503'!$A$1:$AB$45</definedName>
    <definedName name="_xlnm.Print_Area" localSheetId="5">'TR-0503 (2)'!$A$1:$AB$45</definedName>
    <definedName name="_xlnm.Print_Area" localSheetId="6">'TR-0503 (3)'!$A$1:$AB$45</definedName>
    <definedName name="_xlnm.Print_Area" localSheetId="9">'transba'!$A$1:$U$147</definedName>
  </definedNames>
  <calcPr fullCalcOnLoad="1"/>
</workbook>
</file>

<file path=xl/sharedStrings.xml><?xml version="1.0" encoding="utf-8"?>
<sst xmlns="http://schemas.openxmlformats.org/spreadsheetml/2006/main" count="746" uniqueCount="188">
  <si>
    <t>SISTEMA DE TRANSPORTE DE ENERGÍA ELÉCTRICA POR DISTRIBUCIÓN TRONCAL</t>
  </si>
  <si>
    <t>TRANSBA S.A.</t>
  </si>
  <si>
    <t>LÍNEAS</t>
  </si>
  <si>
    <t>CLASE</t>
  </si>
  <si>
    <t>C</t>
  </si>
  <si>
    <t>B</t>
  </si>
  <si>
    <t>BALCARCE - MAR DEL PLATA</t>
  </si>
  <si>
    <t>BRAGADO - CHIVILCOY</t>
  </si>
  <si>
    <t>A</t>
  </si>
  <si>
    <t>CAMPANA - SIDERCA</t>
  </si>
  <si>
    <t>CHIVILCOY - MERCEDES B.A.</t>
  </si>
  <si>
    <t>CNEL. SUAREZ - PIGUE</t>
  </si>
  <si>
    <t>DOLORES - CHASCOMUS</t>
  </si>
  <si>
    <t>HENDERSON - CNEL. SUAREZ</t>
  </si>
  <si>
    <t>LAPRIDA - PRINGLES</t>
  </si>
  <si>
    <t>LUJAN - MORÓN 1</t>
  </si>
  <si>
    <t>OLAVARRIA - TANDIL</t>
  </si>
  <si>
    <t>OLAVARRIA VIEJA - OLAVARRIA</t>
  </si>
  <si>
    <t>PEHUAJO - CARLOS CASARES</t>
  </si>
  <si>
    <t>PERGAMINO - SAN NICOLAS</t>
  </si>
  <si>
    <t>PUNTA ALTA - BAHIA BLANCA</t>
  </si>
  <si>
    <t>PUNTA ALTA - C. PIEDRABUENA</t>
  </si>
  <si>
    <t>SALADILLO - LAS FLORES</t>
  </si>
  <si>
    <t>SAN CLEMENTE - DOLORES</t>
  </si>
  <si>
    <t>TANDIL - NECOCHEA</t>
  </si>
  <si>
    <t>ZARATE - MATHEU</t>
  </si>
  <si>
    <t>Trafo</t>
  </si>
  <si>
    <t>CAMPANA</t>
  </si>
  <si>
    <t>Trafo 1</t>
  </si>
  <si>
    <t>132/33/13,2</t>
  </si>
  <si>
    <t>Trafo 2</t>
  </si>
  <si>
    <t>SAN PEDRO</t>
  </si>
  <si>
    <t>PAPEL PRENSA</t>
  </si>
  <si>
    <t>Trafo 3</t>
  </si>
  <si>
    <t>SAN NICOLAS</t>
  </si>
  <si>
    <t>Trafo 6</t>
  </si>
  <si>
    <t>PERGAMINO</t>
  </si>
  <si>
    <t>ARRECIFES</t>
  </si>
  <si>
    <t>66/13,2</t>
  </si>
  <si>
    <t>66/33</t>
  </si>
  <si>
    <t>AutoTrafo 5</t>
  </si>
  <si>
    <t>IMSA</t>
  </si>
  <si>
    <t>CARLOS CASARES</t>
  </si>
  <si>
    <t>CHIVILCOY</t>
  </si>
  <si>
    <t>MERCEDES</t>
  </si>
  <si>
    <t>S.A. de ARECO</t>
  </si>
  <si>
    <t>SALADILLO</t>
  </si>
  <si>
    <t>LINCOLN</t>
  </si>
  <si>
    <t>HENDERSON</t>
  </si>
  <si>
    <t>Trafo 4</t>
  </si>
  <si>
    <t>PEHUAJO</t>
  </si>
  <si>
    <t>CHACABUCO</t>
  </si>
  <si>
    <t>TANDIL</t>
  </si>
  <si>
    <t>QUEQUEN</t>
  </si>
  <si>
    <t>BALCARCE</t>
  </si>
  <si>
    <t>AZUL</t>
  </si>
  <si>
    <t>LAS ARMAS</t>
  </si>
  <si>
    <t>MAR DE AJO</t>
  </si>
  <si>
    <t>NORTE 2</t>
  </si>
  <si>
    <t>ET URBANA BBCA</t>
  </si>
  <si>
    <t>PETROQUIMICA</t>
  </si>
  <si>
    <t>PIGUE</t>
  </si>
  <si>
    <t>33/66</t>
  </si>
  <si>
    <t>SUAREZ</t>
  </si>
  <si>
    <t>Alimentador a PAPELERA PEDOTTI 4-16</t>
  </si>
  <si>
    <t>Alimentador a BARADERO  2-32</t>
  </si>
  <si>
    <t>Alimentador a BARADERO  2-33</t>
  </si>
  <si>
    <t>Alimentador a  SAN PEDRO   2-11</t>
  </si>
  <si>
    <t>Alimentador a  SAN PEDRO   2-12</t>
  </si>
  <si>
    <t>Alimentador a  SAN PEDRO   2-13</t>
  </si>
  <si>
    <t>Alimentador 1</t>
  </si>
  <si>
    <t>Alimentador 6 a MERCEDES</t>
  </si>
  <si>
    <t>Alimentador 6 a PEHUAJO</t>
  </si>
  <si>
    <t>Alimentador a RAWSON</t>
  </si>
  <si>
    <t>Alimentador a JUNIN</t>
  </si>
  <si>
    <t>Alimentador a LOBERIA.PIERES</t>
  </si>
  <si>
    <t>Alimentador a LA DULCE</t>
  </si>
  <si>
    <t>Alimentador a MAIPU</t>
  </si>
  <si>
    <t>Alimentador a PIRAN</t>
  </si>
  <si>
    <t>Alimentador 1  a LAS ARMAS</t>
  </si>
  <si>
    <t>Alimentador 4 a SAN BERNARDO</t>
  </si>
  <si>
    <t>Alimentador 5 a SAN BERNARDO</t>
  </si>
  <si>
    <t>Alimentador 6 a SAN BERNARDO</t>
  </si>
  <si>
    <t>Alimentador 8 a SAN BERNARDO</t>
  </si>
  <si>
    <t>Alimentador a ET "D"</t>
  </si>
  <si>
    <t>Alimentador a ET "B"</t>
  </si>
  <si>
    <t>Alimentador a A. CORTO</t>
  </si>
  <si>
    <t>Alimentador a HUANGUELEN</t>
  </si>
  <si>
    <t>Alimentador 1 a SUAREZ</t>
  </si>
  <si>
    <t>Alimentador 3 a SUAREZ</t>
  </si>
  <si>
    <t>Alimentador 4 a SUAREZ</t>
  </si>
  <si>
    <t>Alimentador 5 a SUAREZ</t>
  </si>
  <si>
    <t>Alimentador a LAS COLONIAS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</si>
  <si>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</si>
  <si>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</si>
  <si>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</si>
  <si>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</si>
  <si>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</si>
  <si>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</si>
  <si>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</si>
  <si>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</si>
  <si>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</si>
  <si>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</si>
  <si>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</si>
  <si>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</si>
  <si>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</si>
  <si>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</si>
  <si>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</si>
  <si>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</si>
  <si>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</si>
  <si>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</si>
  <si>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</si>
  <si>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</si>
  <si>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</si>
  <si>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</si>
  <si>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</si>
  <si>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</si>
  <si>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</si>
  <si>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</si>
  <si>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</si>
  <si>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</si>
  <si>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</si>
  <si>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</si>
  <si>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</si>
  <si>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</si>
  <si>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</si>
  <si>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</si>
  <si>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</si>
  <si>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</si>
  <si>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</si>
  <si>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</si>
  <si>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</si>
  <si>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</si>
  <si>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</si>
  <si>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</si>
  <si>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</si>
  <si>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</si>
  <si>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</si>
  <si>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</si>
  <si>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</si>
  <si>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</si>
  <si>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</si>
  <si>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</si>
  <si>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</si>
  <si>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</si>
  <si>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</si>
  <si>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</si>
  <si>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</si>
  <si>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</si>
  <si>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</si>
  <si>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</si>
  <si>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</si>
  <si>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</si>
  <si>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</si>
  <si>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</si>
  <si>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</si>
  <si>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</si>
  <si>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BAHIA BLANCA - PETROQ. BAHIA BLANCA 3</t>
  </si>
  <si>
    <t>C. DE PATAGONES - VIEDMA</t>
  </si>
  <si>
    <t>Alimentador a ET ING. WHITE 1</t>
  </si>
  <si>
    <t>Alimentador a ET ING. WHITE 2</t>
  </si>
  <si>
    <t>Interruptor Trafo 1 500/220</t>
  </si>
  <si>
    <t>PETROQ. BAHIA BLANCA - PROFERTIL</t>
  </si>
  <si>
    <t>S. A. ARECO - LUJAN (6AALU1)</t>
  </si>
  <si>
    <t>Alimentador a G. ALVEAR</t>
  </si>
  <si>
    <t>Valores remuneratorios según Res. ENRE N° 618/01</t>
  </si>
  <si>
    <t>132/34,5/13,8</t>
  </si>
  <si>
    <t>Transporte de la hoja 1/3</t>
  </si>
  <si>
    <t>Transporte de la hoja 2/3</t>
  </si>
  <si>
    <t>Desde el 01 al 31 de marzo de 2005</t>
  </si>
  <si>
    <t>P</t>
  </si>
  <si>
    <t>F</t>
  </si>
  <si>
    <t>RP</t>
  </si>
  <si>
    <t>SI</t>
  </si>
  <si>
    <t>R</t>
  </si>
  <si>
    <t>INDISPONIBILIDADES FORZADAS DE LÍNEAS - TASA DE FALLA</t>
  </si>
  <si>
    <t xml:space="preserve">Longitud Total </t>
  </si>
  <si>
    <t>km</t>
  </si>
  <si>
    <t xml:space="preserve">Indisponibilidades Forzadas </t>
  </si>
  <si>
    <t xml:space="preserve">TASA DE FALLA </t>
  </si>
  <si>
    <t>VALOR PROVISORIO</t>
  </si>
  <si>
    <t>XXXX</t>
  </si>
  <si>
    <t>LINEAS NO COMPUTADAS</t>
  </si>
  <si>
    <t>TASA DE FALLA</t>
  </si>
  <si>
    <t>SALIDAS x AÑO / 100 km</t>
  </si>
  <si>
    <t>Tasa de falla correspondiente al mes de marzo de 2005 (provisorio)</t>
  </si>
  <si>
    <t>TOTAL DE PENALIZACIONES A APLICAR</t>
  </si>
  <si>
    <t>ANEXO a la Resolución ENRE N° 933/2006                      ,-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</si>
</sst>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)"/>
    <numFmt numFmtId="177" formatCode="0.0_)"/>
    <numFmt numFmtId="178" formatCode="0.0000000_)"/>
    <numFmt numFmtId="179" formatCode="#,##0.0000"/>
    <numFmt numFmtId="180" formatCode="0.00_)"/>
    <numFmt numFmtId="181" formatCode="&quot;$&quot;\ #,##0.000;&quot;$&quot;\ \-#,##0.000"/>
    <numFmt numFmtId="182" formatCode="#,##0.0"/>
    <numFmt numFmtId="183" formatCode="0.000"/>
    <numFmt numFmtId="184" formatCode="&quot;$&quot;#,##0.00\ ;&quot;$&quot;\-#,##0.00\ "/>
    <numFmt numFmtId="185" formatCode="0.0\ \k\V"/>
    <numFmt numFmtId="186" formatCode="0.00\ &quot;km&quot;"/>
    <numFmt numFmtId="187" formatCode="0.00\ &quot;MVA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mmm\-yyyy"/>
    <numFmt numFmtId="201" formatCode="0.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</numFmts>
  <fonts count="74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sz val="10"/>
      <name val="MS Sans Serif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0"/>
    </font>
    <font>
      <b/>
      <i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8"/>
      </patternFill>
    </fill>
  </fills>
  <borders count="4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22" applyFont="1">
      <alignment/>
      <protection/>
    </xf>
    <xf numFmtId="0" fontId="6" fillId="0" borderId="0" xfId="22" applyFont="1" applyFill="1" applyBorder="1">
      <alignment/>
      <protection/>
    </xf>
    <xf numFmtId="0" fontId="8" fillId="0" borderId="0" xfId="22" applyFont="1">
      <alignment/>
      <protection/>
    </xf>
    <xf numFmtId="0" fontId="9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1" fillId="0" borderId="0" xfId="22">
      <alignment/>
      <protection/>
    </xf>
    <xf numFmtId="0" fontId="6" fillId="0" borderId="0" xfId="22" applyFont="1" applyAlignment="1">
      <alignment horizontal="centerContinuous"/>
      <protection/>
    </xf>
    <xf numFmtId="0" fontId="6" fillId="0" borderId="0" xfId="22" applyFont="1" applyBorder="1">
      <alignment/>
      <protection/>
    </xf>
    <xf numFmtId="0" fontId="4" fillId="0" borderId="0" xfId="22" applyFont="1" applyFill="1" applyBorder="1" applyAlignment="1" applyProtection="1">
      <alignment horizontal="centerContinuous"/>
      <protection/>
    </xf>
    <xf numFmtId="0" fontId="11" fillId="0" borderId="0" xfId="22" applyNumberFormat="1" applyFont="1" applyAlignment="1">
      <alignment horizontal="left"/>
      <protection/>
    </xf>
    <xf numFmtId="0" fontId="11" fillId="0" borderId="0" xfId="22" applyFont="1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Fill="1" applyBorder="1" applyAlignment="1" applyProtection="1">
      <alignment horizontal="left"/>
      <protection/>
    </xf>
    <xf numFmtId="0" fontId="8" fillId="0" borderId="0" xfId="22" applyFont="1" applyBorder="1">
      <alignment/>
      <protection/>
    </xf>
    <xf numFmtId="0" fontId="13" fillId="0" borderId="0" xfId="22" applyFont="1">
      <alignment/>
      <protection/>
    </xf>
    <xf numFmtId="0" fontId="14" fillId="0" borderId="0" xfId="22" applyFont="1" applyBorder="1" applyAlignment="1">
      <alignment horizontal="centerContinuous"/>
      <protection/>
    </xf>
    <xf numFmtId="0" fontId="15" fillId="0" borderId="0" xfId="22" applyFont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13" fillId="0" borderId="0" xfId="22" applyFont="1" applyBorder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 applyBorder="1">
      <alignment/>
      <protection/>
    </xf>
    <xf numFmtId="0" fontId="17" fillId="0" borderId="0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2" xfId="22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3" xfId="22" applyFont="1" applyBorder="1">
      <alignment/>
      <protection/>
    </xf>
    <xf numFmtId="0" fontId="2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13" fillId="0" borderId="0" xfId="22" applyNumberFormat="1" applyFont="1" applyAlignment="1">
      <alignment horizontal="centerContinuous"/>
      <protection/>
    </xf>
    <xf numFmtId="0" fontId="20" fillId="0" borderId="0" xfId="22" applyFont="1" applyBorder="1" applyAlignment="1">
      <alignment horizontal="centerContinuous"/>
      <protection/>
    </xf>
    <xf numFmtId="0" fontId="13" fillId="0" borderId="5" xfId="22" applyFont="1" applyBorder="1" applyAlignment="1">
      <alignment horizontal="centerContinuous"/>
      <protection/>
    </xf>
    <xf numFmtId="0" fontId="13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20" fillId="0" borderId="0" xfId="22" applyFont="1" applyBorder="1">
      <alignment/>
      <protection/>
    </xf>
    <xf numFmtId="0" fontId="13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6" fillId="0" borderId="4" xfId="22" applyFont="1" applyBorder="1">
      <alignment/>
      <protection/>
    </xf>
    <xf numFmtId="0" fontId="3" fillId="0" borderId="0" xfId="22" applyNumberFormat="1" applyFont="1" applyBorder="1" applyAlignment="1">
      <alignment horizontal="right"/>
      <protection/>
    </xf>
    <xf numFmtId="0" fontId="3" fillId="0" borderId="0" xfId="22" applyNumberFormat="1" applyFont="1" applyBorder="1" applyAlignment="1">
      <alignment/>
      <protection/>
    </xf>
    <xf numFmtId="0" fontId="22" fillId="0" borderId="0" xfId="22" applyFont="1" applyBorder="1">
      <alignment/>
      <protection/>
    </xf>
    <xf numFmtId="7" fontId="3" fillId="0" borderId="0" xfId="22" applyNumberFormat="1" applyFont="1" applyBorder="1" applyAlignment="1">
      <alignment horizontal="right"/>
      <protection/>
    </xf>
    <xf numFmtId="0" fontId="6" fillId="0" borderId="5" xfId="22" applyFont="1" applyBorder="1">
      <alignment/>
      <protection/>
    </xf>
    <xf numFmtId="0" fontId="6" fillId="0" borderId="0" xfId="22" applyFont="1" applyBorder="1" applyAlignment="1">
      <alignment horizontal="right"/>
      <protection/>
    </xf>
    <xf numFmtId="0" fontId="21" fillId="0" borderId="0" xfId="22" applyFont="1" applyBorder="1">
      <alignment/>
      <protection/>
    </xf>
    <xf numFmtId="0" fontId="13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17" fillId="0" borderId="8" xfId="22" applyFont="1" applyBorder="1">
      <alignment/>
      <protection/>
    </xf>
    <xf numFmtId="0" fontId="17" fillId="0" borderId="9" xfId="22" applyNumberFormat="1" applyFont="1" applyBorder="1">
      <alignment/>
      <protection/>
    </xf>
    <xf numFmtId="0" fontId="17" fillId="0" borderId="9" xfId="22" applyFont="1" applyBorder="1">
      <alignment/>
      <protection/>
    </xf>
    <xf numFmtId="0" fontId="17" fillId="0" borderId="10" xfId="22" applyFont="1" applyBorder="1">
      <alignment/>
      <protection/>
    </xf>
    <xf numFmtId="0" fontId="17" fillId="0" borderId="0" xfId="22" applyFont="1" applyFill="1" applyBorder="1">
      <alignment/>
      <protection/>
    </xf>
    <xf numFmtId="4" fontId="17" fillId="0" borderId="0" xfId="22" applyNumberFormat="1" applyFont="1" applyFill="1" applyBorder="1">
      <alignment/>
      <protection/>
    </xf>
    <xf numFmtId="7" fontId="17" fillId="0" borderId="0" xfId="22" applyNumberFormat="1" applyFont="1" applyBorder="1">
      <alignment/>
      <protection/>
    </xf>
    <xf numFmtId="180" fontId="17" fillId="0" borderId="0" xfId="22" applyNumberFormat="1" applyFont="1" applyBorder="1" applyAlignment="1">
      <alignment horizontal="center"/>
      <protection/>
    </xf>
    <xf numFmtId="4" fontId="6" fillId="0" borderId="0" xfId="22" applyNumberFormat="1" applyFont="1" applyFill="1" applyBorder="1">
      <alignment/>
      <protection/>
    </xf>
    <xf numFmtId="0" fontId="6" fillId="0" borderId="0" xfId="22" applyFont="1" applyBorder="1" applyAlignment="1">
      <alignment horizontal="center"/>
      <protection/>
    </xf>
    <xf numFmtId="4" fontId="6" fillId="0" borderId="0" xfId="22" applyNumberFormat="1" applyFont="1" applyBorder="1">
      <alignment/>
      <protection/>
    </xf>
    <xf numFmtId="4" fontId="3" fillId="0" borderId="0" xfId="22" applyNumberFormat="1" applyFont="1" applyBorder="1" applyAlignment="1">
      <alignment horizontal="center"/>
      <protection/>
    </xf>
    <xf numFmtId="0" fontId="9" fillId="0" borderId="0" xfId="22" applyFont="1" applyAlignment="1" applyProtection="1">
      <alignment horizontal="centerContinuous"/>
      <protection locked="0"/>
    </xf>
    <xf numFmtId="0" fontId="16" fillId="0" borderId="0" xfId="22" applyFont="1" applyAlignment="1" applyProtection="1">
      <alignment horizontal="centerContinuous"/>
      <protection locked="0"/>
    </xf>
    <xf numFmtId="0" fontId="4" fillId="0" borderId="0" xfId="22" applyFont="1" applyBorder="1" applyAlignment="1" applyProtection="1">
      <alignment horizontal="centerContinuous"/>
      <protection/>
    </xf>
    <xf numFmtId="0" fontId="6" fillId="0" borderId="1" xfId="22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3" xfId="22" applyFont="1" applyBorder="1">
      <alignment/>
      <protection/>
    </xf>
    <xf numFmtId="0" fontId="23" fillId="0" borderId="0" xfId="22" applyFont="1">
      <alignment/>
      <protection/>
    </xf>
    <xf numFmtId="0" fontId="23" fillId="0" borderId="4" xfId="22" applyFont="1" applyBorder="1">
      <alignment/>
      <protection/>
    </xf>
    <xf numFmtId="0" fontId="24" fillId="0" borderId="0" xfId="22" applyFont="1" applyBorder="1">
      <alignment/>
      <protection/>
    </xf>
    <xf numFmtId="0" fontId="23" fillId="0" borderId="0" xfId="22" applyFont="1" applyBorder="1">
      <alignment/>
      <protection/>
    </xf>
    <xf numFmtId="0" fontId="23" fillId="0" borderId="5" xfId="22" applyFont="1" applyBorder="1">
      <alignment/>
      <protection/>
    </xf>
    <xf numFmtId="0" fontId="3" fillId="0" borderId="0" xfId="22" applyFont="1" applyBorder="1">
      <alignment/>
      <protection/>
    </xf>
    <xf numFmtId="0" fontId="20" fillId="0" borderId="0" xfId="22" applyFont="1" applyFill="1" applyBorder="1" applyAlignment="1" applyProtection="1">
      <alignment horizontal="centerContinuous"/>
      <protection locked="0"/>
    </xf>
    <xf numFmtId="0" fontId="20" fillId="0" borderId="0" xfId="22" applyFont="1" applyAlignment="1">
      <alignment horizontal="centerContinuous"/>
      <protection/>
    </xf>
    <xf numFmtId="0" fontId="20" fillId="0" borderId="0" xfId="22" applyFont="1" applyBorder="1" applyAlignment="1" applyProtection="1">
      <alignment horizontal="centerContinuous"/>
      <protection/>
    </xf>
    <xf numFmtId="0" fontId="20" fillId="0" borderId="5" xfId="22" applyFont="1" applyBorder="1" applyAlignment="1">
      <alignment horizontal="centerContinuous"/>
      <protection/>
    </xf>
    <xf numFmtId="0" fontId="16" fillId="0" borderId="0" xfId="22" applyFont="1" applyBorder="1">
      <alignment/>
      <protection/>
    </xf>
    <xf numFmtId="0" fontId="3" fillId="0" borderId="0" xfId="22" applyFont="1" applyBorder="1" applyProtection="1">
      <alignment/>
      <protection/>
    </xf>
    <xf numFmtId="0" fontId="6" fillId="0" borderId="0" xfId="22" applyFont="1" applyBorder="1" applyProtection="1">
      <alignment/>
      <protection/>
    </xf>
    <xf numFmtId="0" fontId="1" fillId="0" borderId="6" xfId="22" applyFont="1" applyBorder="1" applyAlignment="1" applyProtection="1">
      <alignment horizontal="center"/>
      <protection/>
    </xf>
    <xf numFmtId="183" fontId="1" fillId="0" borderId="6" xfId="22" applyNumberFormat="1" applyFont="1" applyBorder="1" applyAlignment="1">
      <alignment horizontal="centerContinuous"/>
      <protection/>
    </xf>
    <xf numFmtId="0" fontId="3" fillId="0" borderId="7" xfId="22" applyFont="1" applyBorder="1" applyAlignment="1" applyProtection="1">
      <alignment horizontal="centerContinuous"/>
      <protection/>
    </xf>
    <xf numFmtId="0" fontId="3" fillId="0" borderId="0" xfId="22" applyFont="1" applyBorder="1" applyAlignment="1" applyProtection="1">
      <alignment/>
      <protection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 applyProtection="1">
      <alignment/>
      <protection/>
    </xf>
    <xf numFmtId="179" fontId="6" fillId="0" borderId="7" xfId="22" applyNumberFormat="1" applyFont="1" applyBorder="1" applyAlignment="1">
      <alignment horizontal="centerContinuous"/>
      <protection/>
    </xf>
    <xf numFmtId="179" fontId="6" fillId="0" borderId="0" xfId="22" applyNumberFormat="1" applyFont="1" applyBorder="1" applyAlignment="1">
      <alignment/>
      <protection/>
    </xf>
    <xf numFmtId="0" fontId="1" fillId="0" borderId="0" xfId="22" applyFont="1" applyAlignment="1">
      <alignment horizontal="right"/>
      <protection/>
    </xf>
    <xf numFmtId="179" fontId="6" fillId="0" borderId="0" xfId="22" applyNumberFormat="1" applyFont="1" applyBorder="1">
      <alignment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5" fillId="0" borderId="11" xfId="22" applyFont="1" applyBorder="1" applyAlignment="1">
      <alignment horizontal="center" vertical="center"/>
      <protection/>
    </xf>
    <xf numFmtId="0" fontId="25" fillId="0" borderId="11" xfId="22" applyFont="1" applyBorder="1" applyAlignment="1" applyProtection="1">
      <alignment horizontal="center" vertical="center"/>
      <protection/>
    </xf>
    <xf numFmtId="0" fontId="25" fillId="0" borderId="11" xfId="22" applyFont="1" applyBorder="1" applyAlignment="1" applyProtection="1">
      <alignment horizontal="center" vertical="center" wrapText="1"/>
      <protection/>
    </xf>
    <xf numFmtId="0" fontId="26" fillId="2" borderId="11" xfId="22" applyFont="1" applyFill="1" applyBorder="1" applyAlignment="1" applyProtection="1">
      <alignment horizontal="center" vertical="center"/>
      <protection/>
    </xf>
    <xf numFmtId="0" fontId="28" fillId="3" borderId="11" xfId="22" applyFont="1" applyFill="1" applyBorder="1" applyAlignment="1" applyProtection="1">
      <alignment horizontal="center" vertical="center" wrapText="1"/>
      <protection/>
    </xf>
    <xf numFmtId="0" fontId="29" fillId="4" borderId="11" xfId="22" applyFont="1" applyFill="1" applyBorder="1" applyAlignment="1">
      <alignment horizontal="center" vertical="center" wrapText="1"/>
      <protection/>
    </xf>
    <xf numFmtId="0" fontId="30" fillId="5" borderId="11" xfId="22" applyFont="1" applyFill="1" applyBorder="1" applyAlignment="1">
      <alignment horizontal="center" vertical="center" wrapText="1"/>
      <protection/>
    </xf>
    <xf numFmtId="0" fontId="31" fillId="2" borderId="6" xfId="22" applyFont="1" applyFill="1" applyBorder="1" applyAlignment="1" applyProtection="1">
      <alignment horizontal="centerContinuous" vertical="center" wrapText="1"/>
      <protection/>
    </xf>
    <xf numFmtId="0" fontId="32" fillId="2" borderId="12" xfId="22" applyFont="1" applyFill="1" applyBorder="1" applyAlignment="1">
      <alignment horizontal="centerContinuous"/>
      <protection/>
    </xf>
    <xf numFmtId="0" fontId="31" fillId="2" borderId="7" xfId="22" applyFont="1" applyFill="1" applyBorder="1" applyAlignment="1">
      <alignment horizontal="centerContinuous" vertical="center"/>
      <protection/>
    </xf>
    <xf numFmtId="0" fontId="29" fillId="6" borderId="6" xfId="22" applyFont="1" applyFill="1" applyBorder="1" applyAlignment="1" applyProtection="1">
      <alignment horizontal="centerContinuous" vertical="center" wrapText="1"/>
      <protection/>
    </xf>
    <xf numFmtId="0" fontId="29" fillId="6" borderId="12" xfId="22" applyFont="1" applyFill="1" applyBorder="1" applyAlignment="1">
      <alignment horizontal="centerContinuous" vertical="center"/>
      <protection/>
    </xf>
    <xf numFmtId="0" fontId="29" fillId="6" borderId="7" xfId="22" applyFont="1" applyFill="1" applyBorder="1" applyAlignment="1">
      <alignment horizontal="centerContinuous" vertical="center"/>
      <protection/>
    </xf>
    <xf numFmtId="0" fontId="33" fillId="7" borderId="11" xfId="22" applyFont="1" applyFill="1" applyBorder="1" applyAlignment="1">
      <alignment horizontal="center" vertical="center" wrapText="1"/>
      <protection/>
    </xf>
    <xf numFmtId="0" fontId="34" fillId="8" borderId="11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13" xfId="22" applyFont="1" applyBorder="1" applyProtection="1">
      <alignment/>
      <protection locked="0"/>
    </xf>
    <xf numFmtId="0" fontId="6" fillId="0" borderId="13" xfId="22" applyFont="1" applyBorder="1" applyAlignment="1" applyProtection="1">
      <alignment horizontal="center"/>
      <protection locked="0"/>
    </xf>
    <xf numFmtId="0" fontId="35" fillId="2" borderId="13" xfId="22" applyFont="1" applyFill="1" applyBorder="1" applyProtection="1">
      <alignment/>
      <protection locked="0"/>
    </xf>
    <xf numFmtId="0" fontId="6" fillId="0" borderId="13" xfId="22" applyFont="1" applyBorder="1" applyAlignment="1">
      <alignment horizontal="center"/>
      <protection/>
    </xf>
    <xf numFmtId="0" fontId="36" fillId="3" borderId="13" xfId="22" applyFont="1" applyFill="1" applyBorder="1" applyProtection="1">
      <alignment/>
      <protection locked="0"/>
    </xf>
    <xf numFmtId="0" fontId="37" fillId="4" borderId="13" xfId="22" applyFont="1" applyFill="1" applyBorder="1" applyProtection="1">
      <alignment/>
      <protection locked="0"/>
    </xf>
    <xf numFmtId="0" fontId="38" fillId="5" borderId="13" xfId="22" applyFont="1" applyFill="1" applyBorder="1" applyProtection="1">
      <alignment/>
      <protection locked="0"/>
    </xf>
    <xf numFmtId="0" fontId="39" fillId="2" borderId="13" xfId="22" applyFont="1" applyFill="1" applyBorder="1" applyAlignment="1" applyProtection="1">
      <alignment horizontal="center"/>
      <protection locked="0"/>
    </xf>
    <xf numFmtId="0" fontId="39" fillId="2" borderId="13" xfId="22" applyFont="1" applyFill="1" applyBorder="1" applyProtection="1">
      <alignment/>
      <protection locked="0"/>
    </xf>
    <xf numFmtId="0" fontId="37" fillId="6" borderId="13" xfId="22" applyFont="1" applyFill="1" applyBorder="1" applyProtection="1">
      <alignment/>
      <protection locked="0"/>
    </xf>
    <xf numFmtId="0" fontId="40" fillId="7" borderId="13" xfId="22" applyFont="1" applyFill="1" applyBorder="1" applyProtection="1">
      <alignment/>
      <protection locked="0"/>
    </xf>
    <xf numFmtId="0" fontId="41" fillId="8" borderId="13" xfId="22" applyFont="1" applyFill="1" applyBorder="1" applyProtection="1">
      <alignment/>
      <protection locked="0"/>
    </xf>
    <xf numFmtId="184" fontId="42" fillId="0" borderId="13" xfId="22" applyNumberFormat="1" applyFont="1" applyBorder="1" applyAlignment="1">
      <alignment horizontal="right"/>
      <protection/>
    </xf>
    <xf numFmtId="0" fontId="6" fillId="0" borderId="14" xfId="22" applyFont="1" applyBorder="1" applyProtection="1">
      <alignment/>
      <protection locked="0"/>
    </xf>
    <xf numFmtId="0" fontId="6" fillId="0" borderId="15" xfId="22" applyFont="1" applyBorder="1" applyAlignment="1" applyProtection="1">
      <alignment horizontal="center"/>
      <protection locked="0"/>
    </xf>
    <xf numFmtId="0" fontId="35" fillId="2" borderId="14" xfId="22" applyFont="1" applyFill="1" applyBorder="1" applyProtection="1">
      <alignment/>
      <protection locked="0"/>
    </xf>
    <xf numFmtId="0" fontId="6" fillId="0" borderId="14" xfId="22" applyFont="1" applyBorder="1" applyAlignment="1" applyProtection="1">
      <alignment horizontal="center"/>
      <protection locked="0"/>
    </xf>
    <xf numFmtId="0" fontId="6" fillId="0" borderId="14" xfId="22" applyFont="1" applyBorder="1" applyAlignment="1">
      <alignment horizontal="center"/>
      <protection/>
    </xf>
    <xf numFmtId="0" fontId="36" fillId="3" borderId="14" xfId="22" applyFont="1" applyFill="1" applyBorder="1" applyProtection="1">
      <alignment/>
      <protection locked="0"/>
    </xf>
    <xf numFmtId="0" fontId="37" fillId="4" borderId="14" xfId="22" applyFont="1" applyFill="1" applyBorder="1" applyProtection="1">
      <alignment/>
      <protection locked="0"/>
    </xf>
    <xf numFmtId="0" fontId="38" fillId="5" borderId="14" xfId="22" applyFont="1" applyFill="1" applyBorder="1" applyProtection="1">
      <alignment/>
      <protection locked="0"/>
    </xf>
    <xf numFmtId="0" fontId="39" fillId="2" borderId="14" xfId="22" applyFont="1" applyFill="1" applyBorder="1" applyAlignment="1" applyProtection="1">
      <alignment horizontal="center"/>
      <protection locked="0"/>
    </xf>
    <xf numFmtId="0" fontId="39" fillId="2" borderId="14" xfId="22" applyFont="1" applyFill="1" applyBorder="1" applyProtection="1">
      <alignment/>
      <protection locked="0"/>
    </xf>
    <xf numFmtId="0" fontId="37" fillId="6" borderId="14" xfId="22" applyFont="1" applyFill="1" applyBorder="1" applyProtection="1">
      <alignment/>
      <protection locked="0"/>
    </xf>
    <xf numFmtId="0" fontId="40" fillId="7" borderId="14" xfId="22" applyFont="1" applyFill="1" applyBorder="1" applyProtection="1">
      <alignment/>
      <protection locked="0"/>
    </xf>
    <xf numFmtId="0" fontId="41" fillId="8" borderId="14" xfId="22" applyFont="1" applyFill="1" applyBorder="1" applyProtection="1">
      <alignment/>
      <protection locked="0"/>
    </xf>
    <xf numFmtId="0" fontId="42" fillId="0" borderId="14" xfId="22" applyFont="1" applyBorder="1" applyAlignment="1">
      <alignment horizontal="center"/>
      <protection/>
    </xf>
    <xf numFmtId="2" fontId="6" fillId="0" borderId="15" xfId="22" applyNumberFormat="1" applyFont="1" applyBorder="1" applyAlignment="1" applyProtection="1">
      <alignment horizontal="center"/>
      <protection locked="0"/>
    </xf>
    <xf numFmtId="2" fontId="6" fillId="0" borderId="14" xfId="22" applyNumberFormat="1" applyFont="1" applyBorder="1" applyAlignment="1" applyProtection="1">
      <alignment horizontal="center"/>
      <protection locked="0"/>
    </xf>
    <xf numFmtId="180" fontId="35" fillId="2" borderId="14" xfId="22" applyNumberFormat="1" applyFont="1" applyFill="1" applyBorder="1" applyAlignment="1" applyProtection="1">
      <alignment horizontal="center"/>
      <protection locked="0"/>
    </xf>
    <xf numFmtId="22" fontId="6" fillId="0" borderId="14" xfId="22" applyNumberFormat="1" applyFont="1" applyBorder="1" applyAlignment="1" applyProtection="1">
      <alignment horizontal="center"/>
      <protection locked="0"/>
    </xf>
    <xf numFmtId="2" fontId="6" fillId="0" borderId="14" xfId="22" applyNumberFormat="1" applyFont="1" applyBorder="1" applyAlignment="1" applyProtection="1">
      <alignment horizontal="center"/>
      <protection/>
    </xf>
    <xf numFmtId="1" fontId="6" fillId="0" borderId="14" xfId="22" applyNumberFormat="1" applyFont="1" applyBorder="1" applyAlignment="1" applyProtection="1">
      <alignment horizontal="center"/>
      <protection/>
    </xf>
    <xf numFmtId="180" fontId="6" fillId="0" borderId="14" xfId="22" applyNumberFormat="1" applyFont="1" applyBorder="1" applyAlignment="1" applyProtection="1">
      <alignment horizontal="center"/>
      <protection locked="0"/>
    </xf>
    <xf numFmtId="180" fontId="6" fillId="0" borderId="14" xfId="22" applyNumberFormat="1" applyFont="1" applyBorder="1" applyAlignment="1" applyProtection="1" quotePrefix="1">
      <alignment horizontal="center"/>
      <protection locked="0"/>
    </xf>
    <xf numFmtId="180" fontId="36" fillId="3" borderId="14" xfId="22" applyNumberFormat="1" applyFont="1" applyFill="1" applyBorder="1" applyAlignment="1" applyProtection="1" quotePrefix="1">
      <alignment horizontal="center"/>
      <protection locked="0"/>
    </xf>
    <xf numFmtId="2" fontId="37" fillId="4" borderId="14" xfId="22" applyNumberFormat="1" applyFont="1" applyFill="1" applyBorder="1" applyAlignment="1" applyProtection="1">
      <alignment horizontal="center"/>
      <protection locked="0"/>
    </xf>
    <xf numFmtId="2" fontId="38" fillId="5" borderId="14" xfId="22" applyNumberFormat="1" applyFont="1" applyFill="1" applyBorder="1" applyAlignment="1" applyProtection="1">
      <alignment horizontal="center"/>
      <protection locked="0"/>
    </xf>
    <xf numFmtId="180" fontId="39" fillId="2" borderId="14" xfId="22" applyNumberFormat="1" applyFont="1" applyFill="1" applyBorder="1" applyAlignment="1" applyProtection="1" quotePrefix="1">
      <alignment horizontal="center"/>
      <protection locked="0"/>
    </xf>
    <xf numFmtId="4" fontId="39" fillId="2" borderId="14" xfId="22" applyNumberFormat="1" applyFont="1" applyFill="1" applyBorder="1" applyAlignment="1" applyProtection="1">
      <alignment horizontal="center"/>
      <protection locked="0"/>
    </xf>
    <xf numFmtId="180" fontId="37" fillId="6" borderId="14" xfId="22" applyNumberFormat="1" applyFont="1" applyFill="1" applyBorder="1" applyAlignment="1" applyProtection="1" quotePrefix="1">
      <alignment horizontal="center"/>
      <protection locked="0"/>
    </xf>
    <xf numFmtId="4" fontId="37" fillId="6" borderId="14" xfId="22" applyNumberFormat="1" applyFont="1" applyFill="1" applyBorder="1" applyAlignment="1" applyProtection="1">
      <alignment horizontal="center"/>
      <protection locked="0"/>
    </xf>
    <xf numFmtId="4" fontId="40" fillId="7" borderId="14" xfId="22" applyNumberFormat="1" applyFont="1" applyFill="1" applyBorder="1" applyAlignment="1" applyProtection="1">
      <alignment horizontal="center"/>
      <protection locked="0"/>
    </xf>
    <xf numFmtId="4" fontId="41" fillId="8" borderId="14" xfId="22" applyNumberFormat="1" applyFont="1" applyFill="1" applyBorder="1" applyAlignment="1" applyProtection="1">
      <alignment horizontal="center"/>
      <protection locked="0"/>
    </xf>
    <xf numFmtId="4" fontId="6" fillId="0" borderId="14" xfId="22" applyNumberFormat="1" applyFont="1" applyBorder="1" applyAlignment="1" applyProtection="1">
      <alignment horizontal="center"/>
      <protection locked="0"/>
    </xf>
    <xf numFmtId="4" fontId="42" fillId="0" borderId="14" xfId="22" applyNumberFormat="1" applyFont="1" applyBorder="1" applyAlignment="1">
      <alignment horizontal="right"/>
      <protection/>
    </xf>
    <xf numFmtId="2" fontId="6" fillId="0" borderId="5" xfId="22" applyNumberFormat="1" applyFont="1" applyBorder="1">
      <alignment/>
      <protection/>
    </xf>
    <xf numFmtId="0" fontId="6" fillId="0" borderId="4" xfId="22" applyFont="1" applyBorder="1" applyAlignment="1">
      <alignment horizontal="center"/>
      <protection/>
    </xf>
    <xf numFmtId="0" fontId="6" fillId="0" borderId="16" xfId="22" applyFont="1" applyBorder="1" applyAlignment="1" applyProtection="1">
      <alignment horizontal="center"/>
      <protection locked="0"/>
    </xf>
    <xf numFmtId="180" fontId="6" fillId="0" borderId="16" xfId="22" applyNumberFormat="1" applyFont="1" applyBorder="1" applyAlignment="1" applyProtection="1">
      <alignment horizontal="center"/>
      <protection/>
    </xf>
    <xf numFmtId="180" fontId="35" fillId="2" borderId="16" xfId="22" applyNumberFormat="1" applyFont="1" applyFill="1" applyBorder="1" applyAlignment="1" applyProtection="1">
      <alignment horizontal="center"/>
      <protection/>
    </xf>
    <xf numFmtId="7" fontId="42" fillId="0" borderId="17" xfId="22" applyNumberFormat="1" applyFont="1" applyBorder="1" applyAlignment="1">
      <alignment horizontal="center"/>
      <protection/>
    </xf>
    <xf numFmtId="0" fontId="44" fillId="0" borderId="18" xfId="22" applyFont="1" applyBorder="1" applyAlignment="1">
      <alignment horizontal="center"/>
      <protection/>
    </xf>
    <xf numFmtId="0" fontId="45" fillId="0" borderId="0" xfId="22" applyFont="1" applyBorder="1" applyAlignment="1" applyProtection="1">
      <alignment horizontal="left"/>
      <protection/>
    </xf>
    <xf numFmtId="0" fontId="6" fillId="0" borderId="0" xfId="22" applyFont="1" applyBorder="1" applyAlignment="1" applyProtection="1">
      <alignment horizontal="center"/>
      <protection/>
    </xf>
    <xf numFmtId="2" fontId="6" fillId="0" borderId="0" xfId="22" applyNumberFormat="1" applyFont="1" applyBorder="1" applyAlignment="1" applyProtection="1">
      <alignment horizontal="center"/>
      <protection/>
    </xf>
    <xf numFmtId="180" fontId="6" fillId="0" borderId="0" xfId="22" applyNumberFormat="1" applyFont="1" applyBorder="1" applyAlignment="1" applyProtection="1">
      <alignment horizontal="center"/>
      <protection/>
    </xf>
    <xf numFmtId="180" fontId="6" fillId="0" borderId="0" xfId="22" applyNumberFormat="1" applyFont="1" applyBorder="1" applyAlignment="1" applyProtection="1" quotePrefix="1">
      <alignment horizontal="center"/>
      <protection/>
    </xf>
    <xf numFmtId="2" fontId="37" fillId="4" borderId="11" xfId="22" applyNumberFormat="1" applyFont="1" applyFill="1" applyBorder="1" applyAlignment="1">
      <alignment horizontal="center"/>
      <protection/>
    </xf>
    <xf numFmtId="2" fontId="38" fillId="5" borderId="11" xfId="22" applyNumberFormat="1" applyFont="1" applyFill="1" applyBorder="1" applyAlignment="1">
      <alignment horizontal="center"/>
      <protection/>
    </xf>
    <xf numFmtId="180" fontId="39" fillId="2" borderId="11" xfId="22" applyNumberFormat="1" applyFont="1" applyFill="1" applyBorder="1" applyAlignment="1" applyProtection="1" quotePrefix="1">
      <alignment horizontal="center"/>
      <protection/>
    </xf>
    <xf numFmtId="180" fontId="37" fillId="6" borderId="11" xfId="22" applyNumberFormat="1" applyFont="1" applyFill="1" applyBorder="1" applyAlignment="1" applyProtection="1" quotePrefix="1">
      <alignment horizontal="center"/>
      <protection/>
    </xf>
    <xf numFmtId="180" fontId="40" fillId="7" borderId="11" xfId="22" applyNumberFormat="1" applyFont="1" applyFill="1" applyBorder="1" applyAlignment="1" applyProtection="1" quotePrefix="1">
      <alignment horizontal="center"/>
      <protection/>
    </xf>
    <xf numFmtId="180" fontId="41" fillId="8" borderId="11" xfId="22" applyNumberFormat="1" applyFont="1" applyFill="1" applyBorder="1" applyAlignment="1" applyProtection="1" quotePrefix="1">
      <alignment horizontal="center"/>
      <protection/>
    </xf>
    <xf numFmtId="4" fontId="7" fillId="0" borderId="0" xfId="22" applyNumberFormat="1" applyFont="1" applyBorder="1" applyAlignment="1">
      <alignment horizontal="center"/>
      <protection/>
    </xf>
    <xf numFmtId="8" fontId="2" fillId="0" borderId="11" xfId="22" applyNumberFormat="1" applyFont="1" applyBorder="1" applyAlignment="1" applyProtection="1">
      <alignment horizontal="right"/>
      <protection locked="0"/>
    </xf>
    <xf numFmtId="2" fontId="6" fillId="0" borderId="5" xfId="22" applyNumberFormat="1" applyFont="1" applyBorder="1" applyAlignment="1">
      <alignment horizontal="center"/>
      <protection/>
    </xf>
    <xf numFmtId="0" fontId="44" fillId="0" borderId="0" xfId="22" applyFont="1">
      <alignment/>
      <protection/>
    </xf>
    <xf numFmtId="0" fontId="44" fillId="0" borderId="4" xfId="22" applyFont="1" applyBorder="1">
      <alignment/>
      <protection/>
    </xf>
    <xf numFmtId="0" fontId="44" fillId="0" borderId="0" xfId="22" applyFont="1" applyBorder="1" applyAlignment="1">
      <alignment horizontal="center"/>
      <protection/>
    </xf>
    <xf numFmtId="0" fontId="45" fillId="0" borderId="0" xfId="22" applyFont="1" applyBorder="1" applyAlignment="1" applyProtection="1">
      <alignment horizontal="left" vertical="top"/>
      <protection/>
    </xf>
    <xf numFmtId="0" fontId="44" fillId="0" borderId="0" xfId="22" applyFont="1" applyBorder="1" applyAlignment="1" applyProtection="1">
      <alignment horizontal="center"/>
      <protection/>
    </xf>
    <xf numFmtId="2" fontId="44" fillId="0" borderId="0" xfId="22" applyNumberFormat="1" applyFont="1" applyBorder="1" applyAlignment="1" applyProtection="1">
      <alignment horizontal="center"/>
      <protection/>
    </xf>
    <xf numFmtId="180" fontId="44" fillId="0" borderId="0" xfId="22" applyNumberFormat="1" applyFont="1" applyBorder="1" applyAlignment="1" applyProtection="1">
      <alignment horizontal="center"/>
      <protection/>
    </xf>
    <xf numFmtId="180" fontId="44" fillId="0" borderId="0" xfId="22" applyNumberFormat="1" applyFont="1" applyBorder="1" applyAlignment="1" applyProtection="1" quotePrefix="1">
      <alignment horizontal="center"/>
      <protection/>
    </xf>
    <xf numFmtId="2" fontId="46" fillId="0" borderId="0" xfId="22" applyNumberFormat="1" applyFont="1" applyBorder="1" applyAlignment="1">
      <alignment horizontal="center"/>
      <protection/>
    </xf>
    <xf numFmtId="180" fontId="47" fillId="0" borderId="0" xfId="22" applyNumberFormat="1" applyFont="1" applyBorder="1" applyAlignment="1" applyProtection="1" quotePrefix="1">
      <alignment horizontal="center"/>
      <protection/>
    </xf>
    <xf numFmtId="4" fontId="47" fillId="0" borderId="0" xfId="22" applyNumberFormat="1" applyFont="1" applyBorder="1" applyAlignment="1">
      <alignment horizontal="center"/>
      <protection/>
    </xf>
    <xf numFmtId="8" fontId="48" fillId="0" borderId="0" xfId="22" applyNumberFormat="1" applyFont="1" applyBorder="1" applyAlignment="1" applyProtection="1">
      <alignment horizontal="right"/>
      <protection locked="0"/>
    </xf>
    <xf numFmtId="2" fontId="44" fillId="0" borderId="5" xfId="22" applyNumberFormat="1" applyFont="1" applyBorder="1" applyAlignment="1">
      <alignment horizontal="center"/>
      <protection/>
    </xf>
    <xf numFmtId="0" fontId="6" fillId="0" borderId="8" xfId="22" applyFont="1" applyBorder="1">
      <alignment/>
      <protection/>
    </xf>
    <xf numFmtId="0" fontId="6" fillId="0" borderId="9" xfId="22" applyFont="1" applyBorder="1">
      <alignment/>
      <protection/>
    </xf>
    <xf numFmtId="0" fontId="6" fillId="0" borderId="10" xfId="22" applyFont="1" applyBorder="1">
      <alignment/>
      <protection/>
    </xf>
    <xf numFmtId="0" fontId="1" fillId="0" borderId="0" xfId="22" applyBorder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Continuous"/>
      <protection/>
    </xf>
    <xf numFmtId="0" fontId="6" fillId="0" borderId="0" xfId="22" applyFont="1" applyFill="1" applyAlignment="1">
      <alignment horizontal="centerContinuous"/>
      <protection/>
    </xf>
    <xf numFmtId="0" fontId="11" fillId="0" borderId="0" xfId="22" applyFont="1" applyFill="1" applyAlignment="1">
      <alignment horizontal="centerContinuous"/>
      <protection/>
    </xf>
    <xf numFmtId="0" fontId="11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6" fillId="0" borderId="1" xfId="22" applyFont="1" applyFill="1" applyBorder="1">
      <alignment/>
      <protection/>
    </xf>
    <xf numFmtId="0" fontId="6" fillId="0" borderId="2" xfId="22" applyFont="1" applyFill="1" applyBorder="1">
      <alignment/>
      <protection/>
    </xf>
    <xf numFmtId="0" fontId="6" fillId="0" borderId="3" xfId="22" applyFont="1" applyFill="1" applyBorder="1">
      <alignment/>
      <protection/>
    </xf>
    <xf numFmtId="0" fontId="23" fillId="0" borderId="4" xfId="22" applyFont="1" applyFill="1" applyBorder="1">
      <alignment/>
      <protection/>
    </xf>
    <xf numFmtId="0" fontId="23" fillId="0" borderId="0" xfId="22" applyFont="1" applyFill="1" applyBorder="1">
      <alignment/>
      <protection/>
    </xf>
    <xf numFmtId="0" fontId="24" fillId="0" borderId="0" xfId="22" applyFont="1" applyFill="1" applyBorder="1">
      <alignment/>
      <protection/>
    </xf>
    <xf numFmtId="0" fontId="23" fillId="0" borderId="0" xfId="22" applyFont="1" applyFill="1">
      <alignment/>
      <protection/>
    </xf>
    <xf numFmtId="0" fontId="23" fillId="0" borderId="5" xfId="22" applyFont="1" applyFill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5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24" fillId="0" borderId="0" xfId="22" applyFont="1" applyFill="1">
      <alignment/>
      <protection/>
    </xf>
    <xf numFmtId="0" fontId="23" fillId="0" borderId="0" xfId="22" applyFont="1" applyFill="1" applyBorder="1" applyProtection="1">
      <alignment/>
      <protection/>
    </xf>
    <xf numFmtId="0" fontId="6" fillId="0" borderId="0" xfId="22" applyFont="1" applyFill="1" applyBorder="1" applyAlignment="1" applyProtection="1">
      <alignment horizontal="left"/>
      <protection/>
    </xf>
    <xf numFmtId="176" fontId="6" fillId="0" borderId="0" xfId="22" applyNumberFormat="1" applyFont="1" applyFill="1" applyBorder="1" applyProtection="1">
      <alignment/>
      <protection/>
    </xf>
    <xf numFmtId="0" fontId="6" fillId="0" borderId="0" xfId="22" applyFont="1" applyFill="1" applyBorder="1" applyProtection="1">
      <alignment/>
      <protection/>
    </xf>
    <xf numFmtId="0" fontId="20" fillId="0" borderId="4" xfId="22" applyFont="1" applyFill="1" applyBorder="1" applyAlignment="1">
      <alignment horizontal="centerContinuous"/>
      <protection/>
    </xf>
    <xf numFmtId="0" fontId="20" fillId="0" borderId="0" xfId="22" applyFont="1" applyFill="1" applyBorder="1" applyAlignment="1">
      <alignment horizontal="centerContinuous"/>
      <protection/>
    </xf>
    <xf numFmtId="0" fontId="20" fillId="0" borderId="5" xfId="22" applyFont="1" applyFill="1" applyBorder="1" applyAlignment="1">
      <alignment horizontal="centerContinuous"/>
      <protection/>
    </xf>
    <xf numFmtId="0" fontId="6" fillId="0" borderId="0" xfId="22" applyFont="1" applyFill="1" applyBorder="1" applyAlignment="1">
      <alignment horizontal="center"/>
      <protection/>
    </xf>
    <xf numFmtId="0" fontId="22" fillId="0" borderId="0" xfId="22" applyFont="1" applyFill="1" applyBorder="1" applyAlignment="1">
      <alignment horizontal="left"/>
      <protection/>
    </xf>
    <xf numFmtId="0" fontId="1" fillId="0" borderId="6" xfId="22" applyFont="1" applyFill="1" applyBorder="1" applyAlignment="1" applyProtection="1">
      <alignment horizontal="left"/>
      <protection/>
    </xf>
    <xf numFmtId="0" fontId="1" fillId="0" borderId="18" xfId="22" applyFont="1" applyFill="1" applyBorder="1" applyAlignment="1" applyProtection="1">
      <alignment horizontal="center"/>
      <protection/>
    </xf>
    <xf numFmtId="0" fontId="1" fillId="0" borderId="18" xfId="22" applyFont="1" applyFill="1" applyBorder="1">
      <alignment/>
      <protection/>
    </xf>
    <xf numFmtId="0" fontId="1" fillId="0" borderId="6" xfId="22" applyFont="1" applyFill="1" applyBorder="1" applyAlignment="1" applyProtection="1" quotePrefix="1">
      <alignment horizontal="left"/>
      <protection/>
    </xf>
    <xf numFmtId="0" fontId="1" fillId="0" borderId="12" xfId="22" applyFont="1" applyFill="1" applyBorder="1" applyAlignment="1" applyProtection="1">
      <alignment horizontal="center"/>
      <protection/>
    </xf>
    <xf numFmtId="176" fontId="1" fillId="0" borderId="11" xfId="22" applyNumberFormat="1" applyFont="1" applyFill="1" applyBorder="1" applyAlignment="1" applyProtection="1">
      <alignment horizontal="center"/>
      <protection/>
    </xf>
    <xf numFmtId="0" fontId="6" fillId="0" borderId="0" xfId="22" applyFont="1" applyAlignment="1" applyProtection="1">
      <alignment/>
      <protection/>
    </xf>
    <xf numFmtId="22" fontId="6" fillId="0" borderId="0" xfId="22" applyNumberFormat="1" applyFont="1" applyFill="1" applyBorder="1">
      <alignment/>
      <protection/>
    </xf>
    <xf numFmtId="0" fontId="6" fillId="0" borderId="0" xfId="22" applyFont="1" applyFill="1" applyBorder="1" applyAlignment="1" applyProtection="1">
      <alignment horizontal="center"/>
      <protection/>
    </xf>
    <xf numFmtId="178" fontId="6" fillId="0" borderId="0" xfId="22" applyNumberFormat="1" applyFont="1" applyFill="1" applyBorder="1" applyProtection="1">
      <alignment/>
      <protection/>
    </xf>
    <xf numFmtId="0" fontId="6" fillId="0" borderId="0" xfId="22" applyFont="1" applyAlignment="1">
      <alignment vertical="center"/>
      <protection/>
    </xf>
    <xf numFmtId="0" fontId="6" fillId="0" borderId="4" xfId="22" applyFont="1" applyFill="1" applyBorder="1" applyAlignment="1">
      <alignment vertical="center"/>
      <protection/>
    </xf>
    <xf numFmtId="0" fontId="25" fillId="0" borderId="11" xfId="22" applyFont="1" applyFill="1" applyBorder="1" applyAlignment="1">
      <alignment horizontal="center" vertical="center"/>
      <protection/>
    </xf>
    <xf numFmtId="0" fontId="25" fillId="0" borderId="11" xfId="22" applyFont="1" applyFill="1" applyBorder="1" applyAlignment="1" applyProtection="1">
      <alignment horizontal="center" vertical="center" wrapText="1"/>
      <protection/>
    </xf>
    <xf numFmtId="0" fontId="25" fillId="0" borderId="11" xfId="22" applyFont="1" applyFill="1" applyBorder="1" applyAlignment="1" applyProtection="1">
      <alignment horizontal="center" vertical="center"/>
      <protection/>
    </xf>
    <xf numFmtId="0" fontId="25" fillId="0" borderId="11" xfId="22" applyFont="1" applyFill="1" applyBorder="1" applyAlignment="1" applyProtection="1" quotePrefix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6" fillId="2" borderId="11" xfId="22" applyFont="1" applyFill="1" applyBorder="1" applyAlignment="1" applyProtection="1">
      <alignment horizontal="center" vertical="center"/>
      <protection/>
    </xf>
    <xf numFmtId="0" fontId="34" fillId="8" borderId="11" xfId="22" applyFont="1" applyFill="1" applyBorder="1" applyAlignment="1" applyProtection="1">
      <alignment horizontal="center" vertical="center"/>
      <protection/>
    </xf>
    <xf numFmtId="0" fontId="29" fillId="6" borderId="11" xfId="22" applyFont="1" applyFill="1" applyBorder="1" applyAlignment="1">
      <alignment horizontal="center" vertical="center" wrapText="1"/>
      <protection/>
    </xf>
    <xf numFmtId="0" fontId="28" fillId="9" borderId="11" xfId="22" applyFont="1" applyFill="1" applyBorder="1" applyAlignment="1">
      <alignment horizontal="center" vertical="center" wrapText="1"/>
      <protection/>
    </xf>
    <xf numFmtId="0" fontId="28" fillId="3" borderId="6" xfId="22" applyFont="1" applyFill="1" applyBorder="1" applyAlignment="1" applyProtection="1">
      <alignment horizontal="centerContinuous" vertical="center" wrapText="1"/>
      <protection/>
    </xf>
    <xf numFmtId="0" fontId="28" fillId="3" borderId="7" xfId="22" applyFont="1" applyFill="1" applyBorder="1" applyAlignment="1">
      <alignment horizontal="centerContinuous" vertical="center"/>
      <protection/>
    </xf>
    <xf numFmtId="0" fontId="49" fillId="10" borderId="6" xfId="22" applyFont="1" applyFill="1" applyBorder="1" applyAlignment="1" applyProtection="1">
      <alignment horizontal="centerContinuous" vertical="center" wrapText="1"/>
      <protection/>
    </xf>
    <xf numFmtId="0" fontId="49" fillId="10" borderId="7" xfId="22" applyFont="1" applyFill="1" applyBorder="1" applyAlignment="1">
      <alignment horizontal="centerContinuous" vertical="center"/>
      <protection/>
    </xf>
    <xf numFmtId="0" fontId="33" fillId="11" borderId="11" xfId="22" applyFont="1" applyFill="1" applyBorder="1" applyAlignment="1">
      <alignment horizontal="center" vertical="center" wrapText="1"/>
      <protection/>
    </xf>
    <xf numFmtId="0" fontId="28" fillId="12" borderId="11" xfId="22" applyFont="1" applyFill="1" applyBorder="1" applyAlignment="1">
      <alignment horizontal="center" vertical="center" wrapText="1"/>
      <protection/>
    </xf>
    <xf numFmtId="0" fontId="6" fillId="0" borderId="5" xfId="22" applyFont="1" applyFill="1" applyBorder="1" applyAlignment="1">
      <alignment vertical="center"/>
      <protection/>
    </xf>
    <xf numFmtId="0" fontId="6" fillId="0" borderId="19" xfId="22" applyFont="1" applyFill="1" applyBorder="1" applyAlignment="1" applyProtection="1">
      <alignment horizontal="center"/>
      <protection locked="0"/>
    </xf>
    <xf numFmtId="0" fontId="6" fillId="0" borderId="13" xfId="22" applyFont="1" applyFill="1" applyBorder="1" applyAlignment="1" applyProtection="1">
      <alignment horizontal="center"/>
      <protection locked="0"/>
    </xf>
    <xf numFmtId="0" fontId="6" fillId="0" borderId="13" xfId="22" applyFont="1" applyFill="1" applyBorder="1" applyProtection="1">
      <alignment/>
      <protection locked="0"/>
    </xf>
    <xf numFmtId="0" fontId="50" fillId="2" borderId="13" xfId="22" applyFont="1" applyFill="1" applyBorder="1" applyProtection="1">
      <alignment/>
      <protection locked="0"/>
    </xf>
    <xf numFmtId="0" fontId="6" fillId="0" borderId="13" xfId="22" applyFont="1" applyFill="1" applyBorder="1" applyAlignment="1">
      <alignment horizontal="center"/>
      <protection/>
    </xf>
    <xf numFmtId="0" fontId="5" fillId="9" borderId="13" xfId="22" applyFont="1" applyFill="1" applyBorder="1" applyProtection="1">
      <alignment/>
      <protection locked="0"/>
    </xf>
    <xf numFmtId="0" fontId="5" fillId="3" borderId="20" xfId="22" applyFont="1" applyFill="1" applyBorder="1" applyAlignment="1" applyProtection="1">
      <alignment horizontal="center"/>
      <protection locked="0"/>
    </xf>
    <xf numFmtId="0" fontId="5" fillId="3" borderId="21" xfId="22" applyFont="1" applyFill="1" applyBorder="1" applyProtection="1">
      <alignment/>
      <protection locked="0"/>
    </xf>
    <xf numFmtId="0" fontId="51" fillId="10" borderId="20" xfId="22" applyFont="1" applyFill="1" applyBorder="1" applyAlignment="1" applyProtection="1">
      <alignment horizontal="center"/>
      <protection locked="0"/>
    </xf>
    <xf numFmtId="0" fontId="51" fillId="10" borderId="21" xfId="22" applyFont="1" applyFill="1" applyBorder="1" applyProtection="1">
      <alignment/>
      <protection locked="0"/>
    </xf>
    <xf numFmtId="0" fontId="40" fillId="11" borderId="13" xfId="22" applyFont="1" applyFill="1" applyBorder="1" applyProtection="1">
      <alignment/>
      <protection locked="0"/>
    </xf>
    <xf numFmtId="0" fontId="5" fillId="12" borderId="13" xfId="22" applyFont="1" applyFill="1" applyBorder="1" applyProtection="1">
      <alignment/>
      <protection locked="0"/>
    </xf>
    <xf numFmtId="184" fontId="42" fillId="0" borderId="13" xfId="22" applyNumberFormat="1" applyFont="1" applyFill="1" applyBorder="1" applyAlignment="1">
      <alignment horizontal="right"/>
      <protection/>
    </xf>
    <xf numFmtId="0" fontId="6" fillId="0" borderId="22" xfId="22" applyFont="1" applyFill="1" applyBorder="1" applyAlignment="1" applyProtection="1">
      <alignment horizontal="center"/>
      <protection locked="0"/>
    </xf>
    <xf numFmtId="0" fontId="6" fillId="0" borderId="14" xfId="22" applyFont="1" applyFill="1" applyBorder="1" applyAlignment="1" applyProtection="1">
      <alignment horizontal="center"/>
      <protection locked="0"/>
    </xf>
    <xf numFmtId="0" fontId="6" fillId="0" borderId="14" xfId="22" applyFont="1" applyFill="1" applyBorder="1" applyProtection="1">
      <alignment/>
      <protection locked="0"/>
    </xf>
    <xf numFmtId="0" fontId="50" fillId="2" borderId="14" xfId="22" applyFont="1" applyFill="1" applyBorder="1" applyProtection="1">
      <alignment/>
      <protection locked="0"/>
    </xf>
    <xf numFmtId="0" fontId="6" fillId="0" borderId="14" xfId="22" applyFont="1" applyFill="1" applyBorder="1" applyAlignment="1">
      <alignment horizontal="center"/>
      <protection/>
    </xf>
    <xf numFmtId="0" fontId="5" fillId="9" borderId="14" xfId="22" applyFont="1" applyFill="1" applyBorder="1" applyProtection="1">
      <alignment/>
      <protection locked="0"/>
    </xf>
    <xf numFmtId="0" fontId="5" fillId="3" borderId="23" xfId="22" applyFont="1" applyFill="1" applyBorder="1" applyAlignment="1" applyProtection="1">
      <alignment horizontal="center"/>
      <protection locked="0"/>
    </xf>
    <xf numFmtId="0" fontId="5" fillId="3" borderId="24" xfId="22" applyFont="1" applyFill="1" applyBorder="1" applyProtection="1">
      <alignment/>
      <protection locked="0"/>
    </xf>
    <xf numFmtId="0" fontId="51" fillId="10" borderId="23" xfId="22" applyFont="1" applyFill="1" applyBorder="1" applyAlignment="1" applyProtection="1">
      <alignment horizontal="center"/>
      <protection locked="0"/>
    </xf>
    <xf numFmtId="0" fontId="51" fillId="10" borderId="24" xfId="22" applyFont="1" applyFill="1" applyBorder="1" applyProtection="1">
      <alignment/>
      <protection locked="0"/>
    </xf>
    <xf numFmtId="0" fontId="40" fillId="11" borderId="14" xfId="22" applyFont="1" applyFill="1" applyBorder="1" applyProtection="1">
      <alignment/>
      <protection locked="0"/>
    </xf>
    <xf numFmtId="0" fontId="5" fillId="12" borderId="14" xfId="22" applyFont="1" applyFill="1" applyBorder="1" applyProtection="1">
      <alignment/>
      <protection locked="0"/>
    </xf>
    <xf numFmtId="0" fontId="42" fillId="0" borderId="24" xfId="22" applyFont="1" applyFill="1" applyBorder="1" applyAlignment="1">
      <alignment horizontal="right"/>
      <protection/>
    </xf>
    <xf numFmtId="177" fontId="6" fillId="0" borderId="15" xfId="22" applyNumberFormat="1" applyFont="1" applyBorder="1" applyAlignment="1" applyProtection="1" quotePrefix="1">
      <alignment horizontal="center"/>
      <protection locked="0"/>
    </xf>
    <xf numFmtId="2" fontId="6" fillId="0" borderId="15" xfId="22" applyNumberFormat="1" applyFont="1" applyBorder="1" applyAlignment="1" applyProtection="1" quotePrefix="1">
      <alignment horizontal="center"/>
      <protection locked="0"/>
    </xf>
    <xf numFmtId="180" fontId="50" fillId="2" borderId="14" xfId="22" applyNumberFormat="1" applyFont="1" applyFill="1" applyBorder="1" applyAlignment="1" applyProtection="1">
      <alignment horizontal="center"/>
      <protection locked="0"/>
    </xf>
    <xf numFmtId="22" fontId="6" fillId="0" borderId="14" xfId="22" applyNumberFormat="1" applyFont="1" applyFill="1" applyBorder="1" applyAlignment="1" applyProtection="1">
      <alignment horizontal="center"/>
      <protection locked="0"/>
    </xf>
    <xf numFmtId="2" fontId="6" fillId="0" borderId="14" xfId="22" applyNumberFormat="1" applyFont="1" applyFill="1" applyBorder="1" applyAlignment="1" applyProtection="1">
      <alignment horizontal="center"/>
      <protection/>
    </xf>
    <xf numFmtId="3" fontId="6" fillId="0" borderId="14" xfId="22" applyNumberFormat="1" applyFont="1" applyFill="1" applyBorder="1" applyAlignment="1" applyProtection="1">
      <alignment horizontal="center"/>
      <protection/>
    </xf>
    <xf numFmtId="180" fontId="6" fillId="0" borderId="14" xfId="22" applyNumberFormat="1" applyFont="1" applyFill="1" applyBorder="1" applyAlignment="1" applyProtection="1">
      <alignment horizontal="center"/>
      <protection locked="0"/>
    </xf>
    <xf numFmtId="180" fontId="6" fillId="0" borderId="14" xfId="22" applyNumberFormat="1" applyFont="1" applyFill="1" applyBorder="1" applyAlignment="1" applyProtection="1" quotePrefix="1">
      <alignment horizontal="center"/>
      <protection locked="0"/>
    </xf>
    <xf numFmtId="2" fontId="37" fillId="6" borderId="14" xfId="22" applyNumberFormat="1" applyFont="1" applyFill="1" applyBorder="1" applyAlignment="1" applyProtection="1">
      <alignment horizontal="center"/>
      <protection locked="0"/>
    </xf>
    <xf numFmtId="2" fontId="5" fillId="9" borderId="14" xfId="22" applyNumberFormat="1" applyFont="1" applyFill="1" applyBorder="1" applyAlignment="1" applyProtection="1">
      <alignment horizontal="center"/>
      <protection locked="0"/>
    </xf>
    <xf numFmtId="180" fontId="5" fillId="3" borderId="23" xfId="22" applyNumberFormat="1" applyFont="1" applyFill="1" applyBorder="1" applyAlignment="1" applyProtection="1" quotePrefix="1">
      <alignment horizontal="center"/>
      <protection locked="0"/>
    </xf>
    <xf numFmtId="180" fontId="5" fillId="3" borderId="25" xfId="22" applyNumberFormat="1" applyFont="1" applyFill="1" applyBorder="1" applyAlignment="1" applyProtection="1" quotePrefix="1">
      <alignment horizontal="center"/>
      <protection locked="0"/>
    </xf>
    <xf numFmtId="180" fontId="51" fillId="10" borderId="23" xfId="22" applyNumberFormat="1" applyFont="1" applyFill="1" applyBorder="1" applyAlignment="1" applyProtection="1" quotePrefix="1">
      <alignment horizontal="center"/>
      <protection locked="0"/>
    </xf>
    <xf numFmtId="180" fontId="51" fillId="10" borderId="25" xfId="22" applyNumberFormat="1" applyFont="1" applyFill="1" applyBorder="1" applyAlignment="1" applyProtection="1" quotePrefix="1">
      <alignment horizontal="center"/>
      <protection locked="0"/>
    </xf>
    <xf numFmtId="180" fontId="40" fillId="11" borderId="14" xfId="22" applyNumberFormat="1" applyFont="1" applyFill="1" applyBorder="1" applyAlignment="1" applyProtection="1" quotePrefix="1">
      <alignment horizontal="center"/>
      <protection locked="0"/>
    </xf>
    <xf numFmtId="180" fontId="5" fillId="12" borderId="15" xfId="22" applyNumberFormat="1" applyFont="1" applyFill="1" applyBorder="1" applyAlignment="1" applyProtection="1" quotePrefix="1">
      <alignment horizontal="center"/>
      <protection locked="0"/>
    </xf>
    <xf numFmtId="180" fontId="42" fillId="0" borderId="24" xfId="22" applyNumberFormat="1" applyFont="1" applyFill="1" applyBorder="1" applyAlignment="1">
      <alignment horizontal="right"/>
      <protection/>
    </xf>
    <xf numFmtId="2" fontId="6" fillId="0" borderId="5" xfId="22" applyNumberFormat="1" applyFont="1" applyFill="1" applyBorder="1">
      <alignment/>
      <protection/>
    </xf>
    <xf numFmtId="0" fontId="6" fillId="0" borderId="16" xfId="22" applyFont="1" applyFill="1" applyBorder="1">
      <alignment/>
      <protection/>
    </xf>
    <xf numFmtId="0" fontId="50" fillId="2" borderId="16" xfId="22" applyFont="1" applyFill="1" applyBorder="1">
      <alignment/>
      <protection/>
    </xf>
    <xf numFmtId="0" fontId="42" fillId="0" borderId="26" xfId="22" applyFont="1" applyFill="1" applyBorder="1" applyAlignment="1">
      <alignment horizontal="right"/>
      <protection/>
    </xf>
    <xf numFmtId="7" fontId="37" fillId="6" borderId="11" xfId="22" applyNumberFormat="1" applyFont="1" applyFill="1" applyBorder="1" applyAlignment="1">
      <alignment horizontal="center"/>
      <protection/>
    </xf>
    <xf numFmtId="7" fontId="5" fillId="9" borderId="11" xfId="22" applyNumberFormat="1" applyFont="1" applyFill="1" applyBorder="1" applyAlignment="1">
      <alignment horizontal="center"/>
      <protection/>
    </xf>
    <xf numFmtId="7" fontId="5" fillId="3" borderId="11" xfId="22" applyNumberFormat="1" applyFont="1" applyFill="1" applyBorder="1" applyAlignment="1">
      <alignment horizontal="center"/>
      <protection/>
    </xf>
    <xf numFmtId="7" fontId="5" fillId="3" borderId="27" xfId="22" applyNumberFormat="1" applyFont="1" applyFill="1" applyBorder="1" applyAlignment="1">
      <alignment horizontal="center"/>
      <protection/>
    </xf>
    <xf numFmtId="7" fontId="51" fillId="10" borderId="11" xfId="22" applyNumberFormat="1" applyFont="1" applyFill="1" applyBorder="1" applyAlignment="1">
      <alignment horizontal="center"/>
      <protection/>
    </xf>
    <xf numFmtId="7" fontId="40" fillId="11" borderId="11" xfId="22" applyNumberFormat="1" applyFont="1" applyFill="1" applyBorder="1" applyAlignment="1">
      <alignment horizontal="center"/>
      <protection/>
    </xf>
    <xf numFmtId="7" fontId="5" fillId="12" borderId="11" xfId="22" applyNumberFormat="1" applyFont="1" applyFill="1" applyBorder="1" applyAlignment="1">
      <alignment horizontal="center"/>
      <protection/>
    </xf>
    <xf numFmtId="0" fontId="6" fillId="0" borderId="28" xfId="22" applyFont="1" applyFill="1" applyBorder="1">
      <alignment/>
      <protection/>
    </xf>
    <xf numFmtId="7" fontId="2" fillId="0" borderId="11" xfId="22" applyNumberFormat="1" applyFont="1" applyFill="1" applyBorder="1" applyAlignment="1" applyProtection="1">
      <alignment horizontal="right"/>
      <protection locked="0"/>
    </xf>
    <xf numFmtId="0" fontId="44" fillId="0" borderId="4" xfId="22" applyFont="1" applyFill="1" applyBorder="1">
      <alignment/>
      <protection/>
    </xf>
    <xf numFmtId="0" fontId="44" fillId="0" borderId="0" xfId="22" applyFont="1" applyFill="1" applyBorder="1">
      <alignment/>
      <protection/>
    </xf>
    <xf numFmtId="7" fontId="44" fillId="0" borderId="0" xfId="22" applyNumberFormat="1" applyFont="1" applyFill="1" applyBorder="1" applyAlignment="1">
      <alignment horizontal="center"/>
      <protection/>
    </xf>
    <xf numFmtId="7" fontId="44" fillId="0" borderId="0" xfId="22" applyNumberFormat="1" applyFont="1" applyFill="1" applyBorder="1" applyAlignment="1" applyProtection="1">
      <alignment horizontal="right"/>
      <protection locked="0"/>
    </xf>
    <xf numFmtId="0" fontId="44" fillId="0" borderId="5" xfId="22" applyFont="1" applyFill="1" applyBorder="1">
      <alignment/>
      <protection/>
    </xf>
    <xf numFmtId="0" fontId="6" fillId="0" borderId="8" xfId="22" applyFont="1" applyFill="1" applyBorder="1">
      <alignment/>
      <protection/>
    </xf>
    <xf numFmtId="0" fontId="6" fillId="0" borderId="9" xfId="22" applyFont="1" applyFill="1" applyBorder="1">
      <alignment/>
      <protection/>
    </xf>
    <xf numFmtId="0" fontId="6" fillId="0" borderId="10" xfId="22" applyFont="1" applyFill="1" applyBorder="1">
      <alignment/>
      <protection/>
    </xf>
    <xf numFmtId="0" fontId="1" fillId="0" borderId="0" xfId="22" applyFill="1" applyBorder="1">
      <alignment/>
      <protection/>
    </xf>
    <xf numFmtId="0" fontId="0" fillId="0" borderId="0" xfId="22" applyFont="1" applyFill="1" applyBorder="1">
      <alignment/>
      <protection/>
    </xf>
    <xf numFmtId="0" fontId="8" fillId="0" borderId="0" xfId="22" applyFont="1" applyAlignment="1">
      <alignment horizontal="centerContinuous" vertical="center"/>
      <protection/>
    </xf>
    <xf numFmtId="0" fontId="6" fillId="0" borderId="0" xfId="22" applyFont="1" applyAlignment="1">
      <alignment horizontal="centerContinuous" vertical="center"/>
      <protection/>
    </xf>
    <xf numFmtId="0" fontId="11" fillId="0" borderId="0" xfId="22" applyFont="1" applyAlignment="1">
      <alignment horizontal="centerContinuous"/>
      <protection/>
    </xf>
    <xf numFmtId="0" fontId="52" fillId="0" borderId="0" xfId="22" applyFont="1" applyBorder="1">
      <alignment/>
      <protection/>
    </xf>
    <xf numFmtId="0" fontId="20" fillId="0" borderId="0" xfId="22" applyFont="1" applyFill="1" applyBorder="1" applyAlignment="1" applyProtection="1" quotePrefix="1">
      <alignment horizontal="centerContinuous"/>
      <protection locked="0"/>
    </xf>
    <xf numFmtId="0" fontId="1" fillId="0" borderId="6" xfId="22" applyFont="1" applyBorder="1" applyAlignment="1" applyProtection="1">
      <alignment horizontal="left"/>
      <protection/>
    </xf>
    <xf numFmtId="181" fontId="1" fillId="0" borderId="27" xfId="22" applyNumberFormat="1" applyFont="1" applyBorder="1" applyAlignment="1" applyProtection="1">
      <alignment horizontal="center"/>
      <protection/>
    </xf>
    <xf numFmtId="0" fontId="1" fillId="0" borderId="11" xfId="22" applyFont="1" applyBorder="1" applyAlignment="1">
      <alignment horizontal="center"/>
      <protection/>
    </xf>
    <xf numFmtId="22" fontId="6" fillId="0" borderId="0" xfId="22" applyNumberFormat="1" applyFont="1" applyBorder="1">
      <alignment/>
      <protection/>
    </xf>
    <xf numFmtId="0" fontId="1" fillId="0" borderId="6" xfId="22" applyFont="1" applyBorder="1">
      <alignment/>
      <protection/>
    </xf>
    <xf numFmtId="181" fontId="53" fillId="0" borderId="27" xfId="22" applyNumberFormat="1" applyFont="1" applyBorder="1" applyAlignment="1">
      <alignment horizontal="center"/>
      <protection/>
    </xf>
    <xf numFmtId="0" fontId="1" fillId="0" borderId="16" xfId="22" applyFont="1" applyBorder="1" applyAlignment="1">
      <alignment horizontal="center"/>
      <protection/>
    </xf>
    <xf numFmtId="0" fontId="6" fillId="0" borderId="0" xfId="22" applyFont="1" applyBorder="1" applyAlignment="1">
      <alignment horizontal="left"/>
      <protection/>
    </xf>
    <xf numFmtId="181" fontId="6" fillId="0" borderId="0" xfId="22" applyNumberFormat="1" applyFont="1" applyBorder="1">
      <alignment/>
      <protection/>
    </xf>
    <xf numFmtId="0" fontId="6" fillId="0" borderId="0" xfId="22" applyFont="1" applyBorder="1" applyAlignment="1" quotePrefix="1">
      <alignment horizontal="center"/>
      <protection/>
    </xf>
    <xf numFmtId="0" fontId="1" fillId="0" borderId="6" xfId="22" applyFont="1" applyBorder="1" applyAlignment="1">
      <alignment horizontal="left"/>
      <protection/>
    </xf>
    <xf numFmtId="1" fontId="1" fillId="0" borderId="16" xfId="22" applyNumberFormat="1" applyFont="1" applyBorder="1" applyAlignment="1">
      <alignment horizontal="center"/>
      <protection/>
    </xf>
    <xf numFmtId="0" fontId="6" fillId="0" borderId="0" xfId="22" applyFont="1" applyBorder="1" applyAlignment="1" applyProtection="1">
      <alignment horizontal="left"/>
      <protection/>
    </xf>
    <xf numFmtId="181" fontId="6" fillId="0" borderId="0" xfId="22" applyNumberFormat="1" applyFont="1" applyBorder="1" applyAlignment="1" applyProtection="1">
      <alignment horizontal="center"/>
      <protection/>
    </xf>
    <xf numFmtId="0" fontId="25" fillId="0" borderId="0" xfId="22" applyFont="1">
      <alignment/>
      <protection/>
    </xf>
    <xf numFmtId="0" fontId="25" fillId="0" borderId="4" xfId="22" applyFont="1" applyBorder="1">
      <alignment/>
      <protection/>
    </xf>
    <xf numFmtId="0" fontId="28" fillId="12" borderId="11" xfId="22" applyFont="1" applyFill="1" applyBorder="1" applyAlignment="1" applyProtection="1">
      <alignment horizontal="center" vertical="center"/>
      <protection/>
    </xf>
    <xf numFmtId="0" fontId="54" fillId="11" borderId="11" xfId="22" applyFont="1" applyFill="1" applyBorder="1" applyAlignment="1">
      <alignment horizontal="center" vertical="center" wrapText="1"/>
      <protection/>
    </xf>
    <xf numFmtId="0" fontId="28" fillId="10" borderId="6" xfId="22" applyFont="1" applyFill="1" applyBorder="1" applyAlignment="1" applyProtection="1">
      <alignment horizontal="centerContinuous" vertical="center" wrapText="1"/>
      <protection/>
    </xf>
    <xf numFmtId="0" fontId="28" fillId="10" borderId="7" xfId="22" applyFont="1" applyFill="1" applyBorder="1" applyAlignment="1">
      <alignment horizontal="centerContinuous" vertical="center"/>
      <protection/>
    </xf>
    <xf numFmtId="0" fontId="29" fillId="13" borderId="11" xfId="22" applyFont="1" applyFill="1" applyBorder="1" applyAlignment="1">
      <alignment horizontal="center" vertical="center" wrapText="1"/>
      <protection/>
    </xf>
    <xf numFmtId="0" fontId="25" fillId="0" borderId="5" xfId="22" applyFont="1" applyFill="1" applyBorder="1">
      <alignment/>
      <protection/>
    </xf>
    <xf numFmtId="176" fontId="6" fillId="0" borderId="13" xfId="22" applyNumberFormat="1" applyFont="1" applyFill="1" applyBorder="1" applyAlignment="1" applyProtection="1">
      <alignment horizontal="center"/>
      <protection locked="0"/>
    </xf>
    <xf numFmtId="0" fontId="35" fillId="2" borderId="13" xfId="22" applyFont="1" applyFill="1" applyBorder="1" applyAlignment="1" applyProtection="1">
      <alignment horizontal="center"/>
      <protection locked="0"/>
    </xf>
    <xf numFmtId="0" fontId="6" fillId="0" borderId="21" xfId="22" applyFont="1" applyFill="1" applyBorder="1" applyAlignment="1" applyProtection="1">
      <alignment horizontal="center"/>
      <protection locked="0"/>
    </xf>
    <xf numFmtId="0" fontId="36" fillId="12" borderId="13" xfId="22" applyFont="1" applyFill="1" applyBorder="1" applyAlignment="1" applyProtection="1">
      <alignment horizontal="center"/>
      <protection locked="0"/>
    </xf>
    <xf numFmtId="0" fontId="55" fillId="11" borderId="13" xfId="22" applyFont="1" applyFill="1" applyBorder="1" applyAlignment="1" applyProtection="1">
      <alignment horizontal="center"/>
      <protection locked="0"/>
    </xf>
    <xf numFmtId="180" fontId="5" fillId="10" borderId="20" xfId="22" applyNumberFormat="1" applyFont="1" applyFill="1" applyBorder="1" applyAlignment="1" applyProtection="1" quotePrefix="1">
      <alignment horizontal="center"/>
      <protection locked="0"/>
    </xf>
    <xf numFmtId="180" fontId="5" fillId="10" borderId="29" xfId="22" applyNumberFormat="1" applyFont="1" applyFill="1" applyBorder="1" applyAlignment="1" applyProtection="1" quotePrefix="1">
      <alignment horizontal="center"/>
      <protection locked="0"/>
    </xf>
    <xf numFmtId="180" fontId="37" fillId="13" borderId="13" xfId="22" applyNumberFormat="1" applyFont="1" applyFill="1" applyBorder="1" applyAlignment="1" applyProtection="1" quotePrefix="1">
      <alignment horizontal="center"/>
      <protection locked="0"/>
    </xf>
    <xf numFmtId="0" fontId="6" fillId="0" borderId="19" xfId="22" applyFont="1" applyFill="1" applyBorder="1" applyAlignment="1" applyProtection="1">
      <alignment horizontal="left"/>
      <protection locked="0"/>
    </xf>
    <xf numFmtId="0" fontId="56" fillId="0" borderId="22" xfId="22" applyFont="1" applyFill="1" applyBorder="1" applyAlignment="1" applyProtection="1">
      <alignment horizontal="center"/>
      <protection locked="0"/>
    </xf>
    <xf numFmtId="182" fontId="7" fillId="0" borderId="14" xfId="22" applyNumberFormat="1" applyFont="1" applyFill="1" applyBorder="1" applyAlignment="1" applyProtection="1">
      <alignment horizontal="center"/>
      <protection locked="0"/>
    </xf>
    <xf numFmtId="181" fontId="35" fillId="2" borderId="14" xfId="22" applyNumberFormat="1" applyFont="1" applyFill="1" applyBorder="1" applyAlignment="1" applyProtection="1">
      <alignment horizontal="center"/>
      <protection locked="0"/>
    </xf>
    <xf numFmtId="22" fontId="6" fillId="0" borderId="15" xfId="22" applyNumberFormat="1" applyFont="1" applyFill="1" applyBorder="1" applyAlignment="1" applyProtection="1">
      <alignment horizontal="center"/>
      <protection locked="0"/>
    </xf>
    <xf numFmtId="22" fontId="6" fillId="0" borderId="25" xfId="22" applyNumberFormat="1" applyFont="1" applyFill="1" applyBorder="1" applyAlignment="1" applyProtection="1">
      <alignment horizontal="center"/>
      <protection locked="0"/>
    </xf>
    <xf numFmtId="176" fontId="6" fillId="0" borderId="14" xfId="22" applyNumberFormat="1" applyFont="1" applyFill="1" applyBorder="1" applyAlignment="1" applyProtection="1" quotePrefix="1">
      <alignment horizontal="center"/>
      <protection/>
    </xf>
    <xf numFmtId="176" fontId="36" fillId="12" borderId="14" xfId="22" applyNumberFormat="1" applyFont="1" applyFill="1" applyBorder="1" applyAlignment="1" applyProtection="1">
      <alignment horizontal="center"/>
      <protection locked="0"/>
    </xf>
    <xf numFmtId="2" fontId="55" fillId="11" borderId="14" xfId="22" applyNumberFormat="1" applyFont="1" applyFill="1" applyBorder="1" applyAlignment="1" applyProtection="1">
      <alignment horizontal="center"/>
      <protection locked="0"/>
    </xf>
    <xf numFmtId="180" fontId="5" fillId="10" borderId="23" xfId="22" applyNumberFormat="1" applyFont="1" applyFill="1" applyBorder="1" applyAlignment="1" applyProtection="1" quotePrefix="1">
      <alignment horizontal="center"/>
      <protection locked="0"/>
    </xf>
    <xf numFmtId="180" fontId="5" fillId="10" borderId="25" xfId="22" applyNumberFormat="1" applyFont="1" applyFill="1" applyBorder="1" applyAlignment="1" applyProtection="1" quotePrefix="1">
      <alignment horizontal="center"/>
      <protection locked="0"/>
    </xf>
    <xf numFmtId="180" fontId="37" fillId="13" borderId="14" xfId="22" applyNumberFormat="1" applyFont="1" applyFill="1" applyBorder="1" applyAlignment="1" applyProtection="1" quotePrefix="1">
      <alignment horizontal="center"/>
      <protection locked="0"/>
    </xf>
    <xf numFmtId="180" fontId="6" fillId="0" borderId="22" xfId="22" applyNumberFormat="1" applyFont="1" applyFill="1" applyBorder="1" applyAlignment="1" applyProtection="1">
      <alignment horizontal="center"/>
      <protection locked="0"/>
    </xf>
    <xf numFmtId="180" fontId="42" fillId="0" borderId="14" xfId="22" applyNumberFormat="1" applyFont="1" applyFill="1" applyBorder="1" applyAlignment="1">
      <alignment horizontal="center"/>
      <protection/>
    </xf>
    <xf numFmtId="182" fontId="7" fillId="0" borderId="14" xfId="22" applyNumberFormat="1" applyFont="1" applyFill="1" applyBorder="1" applyAlignment="1" applyProtection="1" quotePrefix="1">
      <alignment horizontal="center"/>
      <protection locked="0"/>
    </xf>
    <xf numFmtId="180" fontId="42" fillId="0" borderId="14" xfId="22" applyNumberFormat="1" applyFont="1" applyFill="1" applyBorder="1" applyAlignment="1">
      <alignment horizontal="right"/>
      <protection/>
    </xf>
    <xf numFmtId="0" fontId="35" fillId="2" borderId="16" xfId="22" applyFont="1" applyFill="1" applyBorder="1">
      <alignment/>
      <protection/>
    </xf>
    <xf numFmtId="0" fontId="42" fillId="0" borderId="26" xfId="22" applyFont="1" applyFill="1" applyBorder="1">
      <alignment/>
      <protection/>
    </xf>
    <xf numFmtId="2" fontId="55" fillId="11" borderId="11" xfId="22" applyNumberFormat="1" applyFont="1" applyFill="1" applyBorder="1" applyAlignment="1">
      <alignment horizontal="center"/>
      <protection/>
    </xf>
    <xf numFmtId="2" fontId="5" fillId="10" borderId="11" xfId="22" applyNumberFormat="1" applyFont="1" applyFill="1" applyBorder="1" applyAlignment="1">
      <alignment horizontal="center"/>
      <protection/>
    </xf>
    <xf numFmtId="2" fontId="37" fillId="13" borderId="11" xfId="22" applyNumberFormat="1" applyFont="1" applyFill="1" applyBorder="1" applyAlignment="1">
      <alignment horizontal="center"/>
      <protection/>
    </xf>
    <xf numFmtId="7" fontId="6" fillId="0" borderId="0" xfId="22" applyNumberFormat="1" applyFont="1" applyFill="1" applyBorder="1" applyAlignment="1">
      <alignment horizontal="center"/>
      <protection/>
    </xf>
    <xf numFmtId="7" fontId="2" fillId="0" borderId="11" xfId="22" applyNumberFormat="1" applyFont="1" applyFill="1" applyBorder="1" applyAlignment="1" applyProtection="1">
      <alignment horizontal="right"/>
      <protection locked="0"/>
    </xf>
    <xf numFmtId="7" fontId="48" fillId="0" borderId="0" xfId="22" applyNumberFormat="1" applyFont="1" applyFill="1" applyBorder="1" applyAlignment="1" applyProtection="1">
      <alignment horizontal="center"/>
      <protection locked="0"/>
    </xf>
    <xf numFmtId="0" fontId="1" fillId="0" borderId="0" xfId="22" applyFont="1">
      <alignment/>
      <protection/>
    </xf>
    <xf numFmtId="0" fontId="58" fillId="0" borderId="0" xfId="22" applyFont="1" applyAlignment="1">
      <alignment horizontal="right" vertical="top"/>
      <protection/>
    </xf>
    <xf numFmtId="0" fontId="58" fillId="0" borderId="0" xfId="22" applyFont="1" applyFill="1" applyAlignment="1">
      <alignment horizontal="right" vertical="top"/>
      <protection/>
    </xf>
    <xf numFmtId="183" fontId="1" fillId="0" borderId="11" xfId="22" applyNumberFormat="1" applyFont="1" applyFill="1" applyBorder="1" applyAlignment="1">
      <alignment horizontal="center"/>
      <protection/>
    </xf>
    <xf numFmtId="181" fontId="1" fillId="0" borderId="27" xfId="22" applyNumberFormat="1" applyFont="1" applyFill="1" applyBorder="1" applyAlignment="1" applyProtection="1">
      <alignment horizontal="center"/>
      <protection/>
    </xf>
    <xf numFmtId="0" fontId="6" fillId="0" borderId="16" xfId="22" applyFont="1" applyFill="1" applyBorder="1" applyProtection="1">
      <alignment/>
      <protection locked="0"/>
    </xf>
    <xf numFmtId="0" fontId="41" fillId="8" borderId="16" xfId="22" applyFont="1" applyFill="1" applyBorder="1" applyProtection="1">
      <alignment/>
      <protection locked="0"/>
    </xf>
    <xf numFmtId="0" fontId="37" fillId="6" borderId="16" xfId="22" applyFont="1" applyFill="1" applyBorder="1" applyProtection="1">
      <alignment/>
      <protection locked="0"/>
    </xf>
    <xf numFmtId="0" fontId="5" fillId="9" borderId="16" xfId="22" applyFont="1" applyFill="1" applyBorder="1" applyProtection="1">
      <alignment/>
      <protection locked="0"/>
    </xf>
    <xf numFmtId="0" fontId="5" fillId="3" borderId="30" xfId="22" applyFont="1" applyFill="1" applyBorder="1" applyProtection="1">
      <alignment/>
      <protection locked="0"/>
    </xf>
    <xf numFmtId="0" fontId="5" fillId="3" borderId="31" xfId="22" applyFont="1" applyFill="1" applyBorder="1" applyProtection="1">
      <alignment/>
      <protection locked="0"/>
    </xf>
    <xf numFmtId="0" fontId="51" fillId="10" borderId="30" xfId="22" applyFont="1" applyFill="1" applyBorder="1" applyProtection="1">
      <alignment/>
      <protection locked="0"/>
    </xf>
    <xf numFmtId="0" fontId="51" fillId="10" borderId="31" xfId="22" applyFont="1" applyFill="1" applyBorder="1" applyProtection="1">
      <alignment/>
      <protection locked="0"/>
    </xf>
    <xf numFmtId="0" fontId="40" fillId="11" borderId="16" xfId="22" applyFont="1" applyFill="1" applyBorder="1" applyProtection="1">
      <alignment/>
      <protection locked="0"/>
    </xf>
    <xf numFmtId="0" fontId="5" fillId="12" borderId="16" xfId="22" applyFont="1" applyFill="1" applyBorder="1" applyProtection="1">
      <alignment/>
      <protection locked="0"/>
    </xf>
    <xf numFmtId="0" fontId="36" fillId="12" borderId="16" xfId="22" applyFont="1" applyFill="1" applyBorder="1" applyProtection="1">
      <alignment/>
      <protection locked="0"/>
    </xf>
    <xf numFmtId="0" fontId="55" fillId="11" borderId="16" xfId="22" applyFont="1" applyFill="1" applyBorder="1" applyProtection="1">
      <alignment/>
      <protection locked="0"/>
    </xf>
    <xf numFmtId="0" fontId="5" fillId="10" borderId="30" xfId="22" applyFont="1" applyFill="1" applyBorder="1" applyProtection="1">
      <alignment/>
      <protection locked="0"/>
    </xf>
    <xf numFmtId="0" fontId="5" fillId="10" borderId="31" xfId="22" applyFont="1" applyFill="1" applyBorder="1" applyProtection="1">
      <alignment/>
      <protection locked="0"/>
    </xf>
    <xf numFmtId="0" fontId="37" fillId="13" borderId="16" xfId="22" applyFont="1" applyFill="1" applyBorder="1" applyProtection="1">
      <alignment/>
      <protection locked="0"/>
    </xf>
    <xf numFmtId="0" fontId="6" fillId="0" borderId="32" xfId="22" applyFont="1" applyBorder="1" applyAlignment="1" applyProtection="1">
      <alignment horizontal="center"/>
      <protection locked="0"/>
    </xf>
    <xf numFmtId="2" fontId="6" fillId="0" borderId="32" xfId="22" applyNumberFormat="1" applyFont="1" applyBorder="1" applyAlignment="1" applyProtection="1">
      <alignment horizontal="center"/>
      <protection locked="0"/>
    </xf>
    <xf numFmtId="180" fontId="6" fillId="0" borderId="16" xfId="22" applyNumberFormat="1" applyFont="1" applyBorder="1" applyAlignment="1" applyProtection="1">
      <alignment horizontal="center"/>
      <protection locked="0"/>
    </xf>
    <xf numFmtId="22" fontId="6" fillId="0" borderId="16" xfId="22" applyNumberFormat="1" applyFont="1" applyBorder="1" applyAlignment="1" applyProtection="1">
      <alignment horizontal="center"/>
      <protection locked="0"/>
    </xf>
    <xf numFmtId="22" fontId="36" fillId="3" borderId="16" xfId="22" applyNumberFormat="1" applyFont="1" applyFill="1" applyBorder="1" applyAlignment="1" applyProtection="1">
      <alignment horizontal="center"/>
      <protection locked="0"/>
    </xf>
    <xf numFmtId="180" fontId="37" fillId="4" borderId="16" xfId="22" applyNumberFormat="1" applyFont="1" applyFill="1" applyBorder="1" applyAlignment="1" applyProtection="1" quotePrefix="1">
      <alignment horizontal="center"/>
      <protection locked="0"/>
    </xf>
    <xf numFmtId="180" fontId="38" fillId="5" borderId="16" xfId="22" applyNumberFormat="1" applyFont="1" applyFill="1" applyBorder="1" applyAlignment="1" applyProtection="1" quotePrefix="1">
      <alignment horizontal="center"/>
      <protection locked="0"/>
    </xf>
    <xf numFmtId="180" fontId="39" fillId="2" borderId="16" xfId="22" applyNumberFormat="1" applyFont="1" applyFill="1" applyBorder="1" applyAlignment="1" applyProtection="1" quotePrefix="1">
      <alignment horizontal="center"/>
      <protection locked="0"/>
    </xf>
    <xf numFmtId="4" fontId="39" fillId="2" borderId="16" xfId="22" applyNumberFormat="1" applyFont="1" applyFill="1" applyBorder="1" applyAlignment="1" applyProtection="1">
      <alignment horizontal="center"/>
      <protection locked="0"/>
    </xf>
    <xf numFmtId="4" fontId="37" fillId="6" borderId="16" xfId="22" applyNumberFormat="1" applyFont="1" applyFill="1" applyBorder="1" applyAlignment="1" applyProtection="1">
      <alignment horizontal="center"/>
      <protection locked="0"/>
    </xf>
    <xf numFmtId="4" fontId="40" fillId="7" borderId="16" xfId="22" applyNumberFormat="1" applyFont="1" applyFill="1" applyBorder="1" applyAlignment="1" applyProtection="1">
      <alignment horizontal="center"/>
      <protection locked="0"/>
    </xf>
    <xf numFmtId="4" fontId="41" fillId="8" borderId="16" xfId="22" applyNumberFormat="1" applyFont="1" applyFill="1" applyBorder="1" applyAlignment="1" applyProtection="1">
      <alignment horizontal="center"/>
      <protection locked="0"/>
    </xf>
    <xf numFmtId="4" fontId="6" fillId="0" borderId="16" xfId="22" applyNumberFormat="1" applyFont="1" applyBorder="1" applyAlignment="1" applyProtection="1">
      <alignment horizontal="center"/>
      <protection locked="0"/>
    </xf>
    <xf numFmtId="0" fontId="21" fillId="0" borderId="0" xfId="22" applyFont="1" applyBorder="1" applyAlignment="1">
      <alignment horizontal="center"/>
      <protection/>
    </xf>
    <xf numFmtId="0" fontId="59" fillId="0" borderId="0" xfId="22" applyNumberFormat="1" applyFont="1" applyBorder="1" applyAlignment="1">
      <alignment horizontal="left"/>
      <protection/>
    </xf>
    <xf numFmtId="8" fontId="2" fillId="0" borderId="33" xfId="22" applyNumberFormat="1" applyFont="1" applyBorder="1" applyAlignment="1" applyProtection="1">
      <alignment horizontal="right"/>
      <protection locked="0"/>
    </xf>
    <xf numFmtId="0" fontId="6" fillId="0" borderId="0" xfId="22" applyFont="1" applyFill="1" applyAlignment="1" applyProtection="1">
      <alignment horizontal="center"/>
      <protection locked="0"/>
    </xf>
    <xf numFmtId="2" fontId="6" fillId="0" borderId="34" xfId="22" applyNumberFormat="1" applyFont="1" applyBorder="1" applyAlignment="1" applyProtection="1" quotePrefix="1">
      <alignment horizontal="center"/>
      <protection locked="0"/>
    </xf>
    <xf numFmtId="0" fontId="6" fillId="0" borderId="15" xfId="22" applyFont="1" applyFill="1" applyBorder="1" applyAlignment="1" applyProtection="1">
      <alignment horizontal="center"/>
      <protection locked="0"/>
    </xf>
    <xf numFmtId="0" fontId="6" fillId="0" borderId="15" xfId="22" applyFont="1" applyFill="1" applyBorder="1" applyProtection="1">
      <alignment/>
      <protection locked="0"/>
    </xf>
    <xf numFmtId="7" fontId="2" fillId="0" borderId="33" xfId="22" applyNumberFormat="1" applyFont="1" applyFill="1" applyBorder="1" applyAlignment="1" applyProtection="1">
      <alignment horizontal="right"/>
      <protection locked="0"/>
    </xf>
    <xf numFmtId="0" fontId="6" fillId="0" borderId="15" xfId="22" applyFont="1" applyFill="1" applyBorder="1" applyAlignment="1">
      <alignment horizontal="center"/>
      <protection/>
    </xf>
    <xf numFmtId="0" fontId="6" fillId="0" borderId="24" xfId="22" applyFont="1" applyFill="1" applyBorder="1" applyProtection="1">
      <alignment/>
      <protection locked="0"/>
    </xf>
    <xf numFmtId="184" fontId="42" fillId="0" borderId="24" xfId="22" applyNumberFormat="1" applyFont="1" applyFill="1" applyBorder="1" applyAlignment="1">
      <alignment horizontal="right"/>
      <protection/>
    </xf>
    <xf numFmtId="0" fontId="6" fillId="0" borderId="15" xfId="22" applyFont="1" applyBorder="1">
      <alignment/>
      <protection/>
    </xf>
    <xf numFmtId="180" fontId="50" fillId="2" borderId="15" xfId="22" applyNumberFormat="1" applyFont="1" applyFill="1" applyBorder="1" applyAlignment="1" applyProtection="1">
      <alignment horizontal="center"/>
      <protection locked="0"/>
    </xf>
    <xf numFmtId="0" fontId="1" fillId="0" borderId="0" xfId="21">
      <alignment/>
      <protection/>
    </xf>
    <xf numFmtId="0" fontId="58" fillId="0" borderId="0" xfId="21" applyFont="1" applyAlignment="1">
      <alignment horizontal="right" vertical="top"/>
      <protection/>
    </xf>
    <xf numFmtId="0" fontId="8" fillId="0" borderId="0" xfId="21" applyFont="1">
      <alignment/>
      <protection/>
    </xf>
    <xf numFmtId="0" fontId="62" fillId="0" borderId="0" xfId="21" applyFont="1" applyAlignment="1">
      <alignment horizontal="centerContinuous"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/>
      <protection/>
    </xf>
    <xf numFmtId="0" fontId="24" fillId="0" borderId="0" xfId="21" applyFont="1">
      <alignment/>
      <protection/>
    </xf>
    <xf numFmtId="0" fontId="24" fillId="0" borderId="0" xfId="21" applyFont="1" applyAlignment="1">
      <alignment horizontal="centerContinuous"/>
      <protection/>
    </xf>
    <xf numFmtId="0" fontId="24" fillId="0" borderId="0" xfId="21" applyFont="1" applyAlignme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" fillId="0" borderId="0" xfId="21" applyAlignment="1">
      <alignment/>
      <protection/>
    </xf>
    <xf numFmtId="0" fontId="17" fillId="0" borderId="0" xfId="21" applyFont="1">
      <alignment/>
      <protection/>
    </xf>
    <xf numFmtId="0" fontId="17" fillId="0" borderId="0" xfId="21" applyFont="1" applyAlignment="1">
      <alignment horizontal="centerContinuous"/>
      <protection/>
    </xf>
    <xf numFmtId="0" fontId="1" fillId="0" borderId="1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3" xfId="21" applyBorder="1" applyAlignment="1">
      <alignment/>
      <protection/>
    </xf>
    <xf numFmtId="0" fontId="1" fillId="0" borderId="4" xfId="21" applyBorder="1">
      <alignment/>
      <protection/>
    </xf>
    <xf numFmtId="0" fontId="1" fillId="0" borderId="0" xfId="21" applyBorder="1">
      <alignment/>
      <protection/>
    </xf>
    <xf numFmtId="0" fontId="1" fillId="0" borderId="5" xfId="21" applyBorder="1" applyAlignment="1">
      <alignment/>
      <protection/>
    </xf>
    <xf numFmtId="0" fontId="25" fillId="0" borderId="0" xfId="21" applyFont="1" applyAlignment="1">
      <alignment horizontal="center" vertical="center"/>
      <protection/>
    </xf>
    <xf numFmtId="0" fontId="25" fillId="0" borderId="4" xfId="21" applyFont="1" applyBorder="1" applyAlignment="1">
      <alignment horizontal="center" vertical="center"/>
      <protection/>
    </xf>
    <xf numFmtId="0" fontId="25" fillId="0" borderId="11" xfId="21" applyFont="1" applyBorder="1" applyAlignment="1">
      <alignment horizontal="center" vertical="center"/>
      <protection/>
    </xf>
    <xf numFmtId="0" fontId="25" fillId="0" borderId="11" xfId="21" applyFont="1" applyBorder="1" applyAlignment="1">
      <alignment horizontal="center" vertical="center" wrapText="1"/>
      <protection/>
    </xf>
    <xf numFmtId="17" fontId="25" fillId="0" borderId="11" xfId="21" applyNumberFormat="1" applyFont="1" applyBorder="1" applyAlignment="1">
      <alignment horizontal="center" vertical="center"/>
      <protection/>
    </xf>
    <xf numFmtId="0" fontId="25" fillId="0" borderId="5" xfId="21" applyFont="1" applyBorder="1" applyAlignment="1">
      <alignment horizontal="center" vertical="center"/>
      <protection/>
    </xf>
    <xf numFmtId="0" fontId="64" fillId="0" borderId="0" xfId="21" applyFont="1" applyAlignment="1">
      <alignment vertical="center"/>
      <protection/>
    </xf>
    <xf numFmtId="0" fontId="64" fillId="0" borderId="4" xfId="21" applyFont="1" applyBorder="1" applyAlignment="1">
      <alignment vertical="center"/>
      <protection/>
    </xf>
    <xf numFmtId="0" fontId="64" fillId="0" borderId="22" xfId="21" applyFont="1" applyBorder="1" applyAlignment="1">
      <alignment vertical="center"/>
      <protection/>
    </xf>
    <xf numFmtId="0" fontId="64" fillId="0" borderId="14" xfId="21" applyFont="1" applyBorder="1" applyAlignment="1">
      <alignment vertical="center"/>
      <protection/>
    </xf>
    <xf numFmtId="0" fontId="64" fillId="2" borderId="22" xfId="21" applyFont="1" applyFill="1" applyBorder="1" applyAlignment="1">
      <alignment vertical="center"/>
      <protection/>
    </xf>
    <xf numFmtId="0" fontId="64" fillId="0" borderId="35" xfId="21" applyFont="1" applyFill="1" applyBorder="1" applyAlignment="1">
      <alignment vertical="center"/>
      <protection/>
    </xf>
    <xf numFmtId="0" fontId="64" fillId="0" borderId="5" xfId="21" applyFont="1" applyBorder="1" applyAlignment="1">
      <alignment vertical="center"/>
      <protection/>
    </xf>
    <xf numFmtId="0" fontId="64" fillId="1" borderId="23" xfId="21" applyFont="1" applyFill="1" applyBorder="1" applyAlignment="1">
      <alignment horizontal="center" vertical="center"/>
      <protection/>
    </xf>
    <xf numFmtId="0" fontId="64" fillId="1" borderId="14" xfId="21" applyFont="1" applyFill="1" applyBorder="1" applyAlignment="1">
      <alignment horizontal="center" vertical="center"/>
      <protection/>
    </xf>
    <xf numFmtId="0" fontId="64" fillId="2" borderId="22" xfId="21" applyFont="1" applyFill="1" applyBorder="1" applyAlignment="1">
      <alignment horizontal="center" vertical="center"/>
      <protection/>
    </xf>
    <xf numFmtId="0" fontId="64" fillId="0" borderId="26" xfId="21" applyFont="1" applyFill="1" applyBorder="1" applyAlignment="1">
      <alignment horizontal="center" vertical="center"/>
      <protection/>
    </xf>
    <xf numFmtId="0" fontId="64" fillId="0" borderId="36" xfId="21" applyFont="1" applyBorder="1" applyAlignment="1">
      <alignment horizontal="center" vertical="center"/>
      <protection/>
    </xf>
    <xf numFmtId="0" fontId="64" fillId="0" borderId="15" xfId="21" applyFont="1" applyBorder="1" applyAlignment="1">
      <alignment horizontal="center" vertical="center"/>
      <protection/>
    </xf>
    <xf numFmtId="0" fontId="64" fillId="2" borderId="37" xfId="21" applyFont="1" applyFill="1" applyBorder="1" applyAlignment="1">
      <alignment horizontal="center" vertical="center"/>
      <protection/>
    </xf>
    <xf numFmtId="0" fontId="64" fillId="1" borderId="36" xfId="21" applyFont="1" applyFill="1" applyBorder="1" applyAlignment="1">
      <alignment horizontal="center" vertical="center"/>
      <protection/>
    </xf>
    <xf numFmtId="0" fontId="64" fillId="1" borderId="15" xfId="21" applyFont="1" applyFill="1" applyBorder="1" applyAlignment="1">
      <alignment horizontal="center" vertical="center"/>
      <protection/>
    </xf>
    <xf numFmtId="0" fontId="64" fillId="0" borderId="36" xfId="21" applyFont="1" applyFill="1" applyBorder="1" applyAlignment="1">
      <alignment horizontal="center" vertical="center"/>
      <protection/>
    </xf>
    <xf numFmtId="0" fontId="64" fillId="14" borderId="36" xfId="21" applyFont="1" applyFill="1" applyBorder="1" applyAlignment="1">
      <alignment horizontal="center" vertical="center"/>
      <protection/>
    </xf>
    <xf numFmtId="0" fontId="64" fillId="15" borderId="36" xfId="21" applyFont="1" applyFill="1" applyBorder="1" applyAlignment="1">
      <alignment horizontal="center" vertical="center"/>
      <protection/>
    </xf>
    <xf numFmtId="0" fontId="64" fillId="14" borderId="15" xfId="21" applyFont="1" applyFill="1" applyBorder="1" applyAlignment="1">
      <alignment horizontal="center" vertical="center"/>
      <protection/>
    </xf>
    <xf numFmtId="0" fontId="64" fillId="15" borderId="15" xfId="21" applyFont="1" applyFill="1" applyBorder="1" applyAlignment="1">
      <alignment horizontal="center" vertical="center"/>
      <protection/>
    </xf>
    <xf numFmtId="0" fontId="64" fillId="0" borderId="38" xfId="21" applyFont="1" applyBorder="1" applyAlignment="1">
      <alignment horizontal="center" vertical="center"/>
      <protection/>
    </xf>
    <xf numFmtId="0" fontId="64" fillId="0" borderId="32" xfId="21" applyFont="1" applyBorder="1" applyAlignment="1">
      <alignment horizontal="center" vertical="center"/>
      <protection/>
    </xf>
    <xf numFmtId="0" fontId="64" fillId="2" borderId="39" xfId="21" applyFont="1" applyFill="1" applyBorder="1" applyAlignment="1">
      <alignment horizontal="center" vertical="center"/>
      <protection/>
    </xf>
    <xf numFmtId="0" fontId="64" fillId="0" borderId="0" xfId="21" applyFont="1" applyBorder="1" applyAlignment="1">
      <alignment horizontal="center" vertical="center"/>
      <protection/>
    </xf>
    <xf numFmtId="0" fontId="65" fillId="0" borderId="18" xfId="21" applyFont="1" applyBorder="1" applyAlignment="1" applyProtection="1">
      <alignment horizontal="right" vertical="center"/>
      <protection/>
    </xf>
    <xf numFmtId="201" fontId="66" fillId="0" borderId="11" xfId="21" applyNumberFormat="1" applyFont="1" applyBorder="1" applyAlignment="1">
      <alignment horizontal="center" vertical="center"/>
      <protection/>
    </xf>
    <xf numFmtId="0" fontId="67" fillId="0" borderId="0" xfId="21" applyFont="1" applyBorder="1" applyAlignment="1">
      <alignment horizontal="center" vertical="center"/>
      <protection/>
    </xf>
    <xf numFmtId="0" fontId="64" fillId="0" borderId="12" xfId="21" applyFont="1" applyFill="1" applyBorder="1" applyAlignment="1">
      <alignment horizontal="center" vertical="center"/>
      <protection/>
    </xf>
    <xf numFmtId="0" fontId="64" fillId="0" borderId="0" xfId="21" applyFont="1" applyBorder="1" applyAlignment="1">
      <alignment vertical="center"/>
      <protection/>
    </xf>
    <xf numFmtId="0" fontId="65" fillId="0" borderId="0" xfId="21" applyFont="1" applyAlignment="1">
      <alignment horizontal="right" vertical="center"/>
      <protection/>
    </xf>
    <xf numFmtId="0" fontId="64" fillId="0" borderId="11" xfId="21" applyFont="1" applyBorder="1" applyAlignment="1">
      <alignment horizontal="center" vertical="center"/>
      <protection/>
    </xf>
    <xf numFmtId="0" fontId="64" fillId="0" borderId="16" xfId="21" applyFont="1" applyFill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17" fontId="65" fillId="0" borderId="0" xfId="21" applyNumberFormat="1" applyFont="1" applyBorder="1" applyAlignment="1">
      <alignment horizontal="right" vertical="center"/>
      <protection/>
    </xf>
    <xf numFmtId="2" fontId="65" fillId="16" borderId="11" xfId="21" applyNumberFormat="1" applyFont="1" applyFill="1" applyBorder="1" applyAlignment="1">
      <alignment horizontal="center" vertical="center"/>
      <protection/>
    </xf>
    <xf numFmtId="2" fontId="65" fillId="17" borderId="11" xfId="21" applyNumberFormat="1" applyFont="1" applyFill="1" applyBorder="1" applyAlignment="1">
      <alignment horizontal="center" vertical="center"/>
      <protection/>
    </xf>
    <xf numFmtId="0" fontId="6" fillId="17" borderId="40" xfId="21" applyFont="1" applyFill="1" applyBorder="1">
      <alignment/>
      <protection/>
    </xf>
    <xf numFmtId="0" fontId="6" fillId="0" borderId="0" xfId="21" applyFont="1" applyBorder="1">
      <alignment/>
      <protection/>
    </xf>
    <xf numFmtId="0" fontId="3" fillId="0" borderId="0" xfId="21" applyFont="1" applyBorder="1" applyAlignment="1" applyProtection="1">
      <alignment horizontal="center"/>
      <protection/>
    </xf>
    <xf numFmtId="180" fontId="3" fillId="0" borderId="0" xfId="21" applyNumberFormat="1" applyFont="1" applyBorder="1" applyAlignment="1" applyProtection="1">
      <alignment horizontal="right"/>
      <protection/>
    </xf>
    <xf numFmtId="0" fontId="1" fillId="0" borderId="0" xfId="21" applyBorder="1" applyAlignment="1">
      <alignment horizontal="center"/>
      <protection/>
    </xf>
    <xf numFmtId="2" fontId="1" fillId="0" borderId="0" xfId="21" applyNumberFormat="1" applyBorder="1" applyAlignment="1">
      <alignment horizontal="center"/>
      <protection/>
    </xf>
    <xf numFmtId="2" fontId="57" fillId="0" borderId="0" xfId="21" applyNumberFormat="1" applyFont="1" applyBorder="1" applyAlignment="1">
      <alignment/>
      <protection/>
    </xf>
    <xf numFmtId="2" fontId="1" fillId="0" borderId="5" xfId="21" applyNumberFormat="1" applyBorder="1" applyAlignment="1">
      <alignment horizontal="center"/>
      <protection/>
    </xf>
    <xf numFmtId="0" fontId="68" fillId="0" borderId="4" xfId="21" applyFont="1" applyBorder="1">
      <alignment/>
      <protection/>
    </xf>
    <xf numFmtId="0" fontId="69" fillId="0" borderId="40" xfId="21" applyFont="1" applyBorder="1" applyAlignment="1">
      <alignment horizontal="center" vertical="center"/>
      <protection/>
    </xf>
    <xf numFmtId="0" fontId="71" fillId="0" borderId="12" xfId="21" applyFont="1" applyBorder="1">
      <alignment/>
      <protection/>
    </xf>
    <xf numFmtId="0" fontId="1" fillId="0" borderId="12" xfId="21" applyBorder="1">
      <alignment/>
      <protection/>
    </xf>
    <xf numFmtId="0" fontId="1" fillId="0" borderId="7" xfId="21" applyBorder="1">
      <alignment/>
      <protection/>
    </xf>
    <xf numFmtId="1" fontId="1" fillId="0" borderId="0" xfId="21" applyNumberFormat="1" applyBorder="1" applyAlignment="1">
      <alignment horizontal="center"/>
      <protection/>
    </xf>
    <xf numFmtId="0" fontId="1" fillId="0" borderId="5" xfId="21" applyBorder="1">
      <alignment/>
      <protection/>
    </xf>
    <xf numFmtId="0" fontId="68" fillId="0" borderId="8" xfId="21" applyFont="1" applyBorder="1">
      <alignment/>
      <protection/>
    </xf>
    <xf numFmtId="0" fontId="3" fillId="0" borderId="9" xfId="21" applyFont="1" applyBorder="1" applyAlignment="1" applyProtection="1">
      <alignment horizontal="left"/>
      <protection/>
    </xf>
    <xf numFmtId="0" fontId="6" fillId="0" borderId="9" xfId="21" applyFont="1" applyBorder="1">
      <alignment/>
      <protection/>
    </xf>
    <xf numFmtId="0" fontId="3" fillId="0" borderId="9" xfId="21" applyFont="1" applyBorder="1" applyAlignment="1">
      <alignment horizontal="center"/>
      <protection/>
    </xf>
    <xf numFmtId="1" fontId="72" fillId="0" borderId="9" xfId="21" applyNumberFormat="1" applyFont="1" applyBorder="1" applyAlignment="1" applyProtection="1">
      <alignment horizontal="center"/>
      <protection/>
    </xf>
    <xf numFmtId="1" fontId="1" fillId="0" borderId="9" xfId="21" applyNumberFormat="1" applyBorder="1" applyAlignment="1">
      <alignment horizontal="center"/>
      <protection/>
    </xf>
    <xf numFmtId="0" fontId="1" fillId="0" borderId="9" xfId="21" applyBorder="1">
      <alignment/>
      <protection/>
    </xf>
    <xf numFmtId="0" fontId="1" fillId="0" borderId="10" xfId="21" applyBorder="1">
      <alignment/>
      <protection/>
    </xf>
    <xf numFmtId="0" fontId="1" fillId="0" borderId="0" xfId="21" applyAlignment="1">
      <alignment horizontal="center"/>
      <protection/>
    </xf>
    <xf numFmtId="183" fontId="1" fillId="0" borderId="0" xfId="21" applyNumberFormat="1" applyBorder="1" applyAlignment="1">
      <alignment horizontal="center"/>
      <protection/>
    </xf>
    <xf numFmtId="0" fontId="1" fillId="0" borderId="0" xfId="21" applyAlignment="1">
      <alignment horizontal="right"/>
      <protection/>
    </xf>
    <xf numFmtId="2" fontId="73" fillId="0" borderId="12" xfId="21" applyNumberFormat="1" applyFont="1" applyBorder="1" applyAlignment="1">
      <alignment horizontal="center"/>
      <protection/>
    </xf>
    <xf numFmtId="0" fontId="64" fillId="0" borderId="6" xfId="21" applyFont="1" applyBorder="1" applyAlignment="1">
      <alignment horizontal="center" vertical="center"/>
      <protection/>
    </xf>
    <xf numFmtId="2" fontId="70" fillId="0" borderId="6" xfId="21" applyNumberFormat="1" applyFont="1" applyBorder="1" applyAlignment="1">
      <alignment horizontal="center"/>
      <protection/>
    </xf>
    <xf numFmtId="2" fontId="70" fillId="0" borderId="12" xfId="21" applyNumberFormat="1" applyFont="1" applyBorder="1" applyAlignment="1">
      <alignment horizontal="center"/>
      <protection/>
    </xf>
    <xf numFmtId="0" fontId="63" fillId="0" borderId="4" xfId="21" applyFont="1" applyBorder="1" applyAlignment="1">
      <alignment horizontal="center"/>
      <protection/>
    </xf>
    <xf numFmtId="0" fontId="63" fillId="0" borderId="0" xfId="21" applyFont="1" applyBorder="1" applyAlignment="1">
      <alignment horizontal="center"/>
      <protection/>
    </xf>
    <xf numFmtId="0" fontId="63" fillId="0" borderId="5" xfId="21" applyFont="1" applyBorder="1" applyAlignment="1">
      <alignment horizontal="center"/>
      <protection/>
    </xf>
    <xf numFmtId="0" fontId="24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0002TBA" xfId="21"/>
    <cellStyle name="Normal_TRANS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5">
          <cell r="CF15">
            <v>38047</v>
          </cell>
          <cell r="CG15">
            <v>38078</v>
          </cell>
          <cell r="CH15">
            <v>38108</v>
          </cell>
          <cell r="CI15">
            <v>38139</v>
          </cell>
          <cell r="CJ15">
            <v>38169</v>
          </cell>
          <cell r="CK15">
            <v>38200</v>
          </cell>
          <cell r="CL15">
            <v>38231</v>
          </cell>
          <cell r="CM15">
            <v>38261</v>
          </cell>
          <cell r="CN15">
            <v>38292</v>
          </cell>
          <cell r="CO15">
            <v>38322</v>
          </cell>
          <cell r="CP15">
            <v>38353</v>
          </cell>
          <cell r="CQ15">
            <v>38384</v>
          </cell>
          <cell r="CR15">
            <v>38412</v>
          </cell>
        </row>
        <row r="17">
          <cell r="C17">
            <v>1</v>
          </cell>
          <cell r="D17" t="str">
            <v>BRAGADO - HENDERSON</v>
          </cell>
          <cell r="E17">
            <v>220</v>
          </cell>
          <cell r="F17">
            <v>177</v>
          </cell>
          <cell r="G17" t="str">
            <v>A</v>
          </cell>
          <cell r="CO17">
            <v>1</v>
          </cell>
        </row>
        <row r="18">
          <cell r="C18">
            <v>2</v>
          </cell>
          <cell r="D18" t="str">
            <v>AZUL - LAS FLORES</v>
          </cell>
          <cell r="E18">
            <v>132</v>
          </cell>
          <cell r="F18">
            <v>107</v>
          </cell>
          <cell r="G18" t="str">
            <v>C</v>
          </cell>
          <cell r="CF18" t="str">
            <v>XXXX</v>
          </cell>
          <cell r="CG18" t="str">
            <v>XXXX</v>
          </cell>
          <cell r="CH18" t="str">
            <v>XXXX</v>
          </cell>
          <cell r="CI18" t="str">
            <v>XXXX</v>
          </cell>
          <cell r="CJ18" t="str">
            <v>XXXX</v>
          </cell>
          <cell r="CK18" t="str">
            <v>XXXX</v>
          </cell>
          <cell r="CL18" t="str">
            <v>XXXX</v>
          </cell>
          <cell r="CM18" t="str">
            <v>XXXX</v>
          </cell>
          <cell r="CN18" t="str">
            <v>XXXX</v>
          </cell>
          <cell r="CO18" t="str">
            <v>XXXX</v>
          </cell>
          <cell r="CP18" t="str">
            <v>XXXX</v>
          </cell>
          <cell r="CQ18" t="str">
            <v>XXXX</v>
          </cell>
        </row>
        <row r="19">
          <cell r="C19">
            <v>3</v>
          </cell>
          <cell r="D19" t="str">
            <v>BAHIA BLANCA - NORTE II</v>
          </cell>
          <cell r="E19">
            <v>132</v>
          </cell>
          <cell r="F19">
            <v>19</v>
          </cell>
          <cell r="G19" t="str">
            <v>C</v>
          </cell>
        </row>
        <row r="20">
          <cell r="C20">
            <v>4</v>
          </cell>
          <cell r="D20" t="str">
            <v>BAHIA BLANCA - P. LURO</v>
          </cell>
          <cell r="E20">
            <v>132</v>
          </cell>
          <cell r="F20">
            <v>141</v>
          </cell>
          <cell r="G20" t="str">
            <v>B</v>
          </cell>
        </row>
        <row r="21">
          <cell r="C21">
            <v>5</v>
          </cell>
          <cell r="D21" t="str">
            <v>BAHIA BLANCA - PETROQ. BAHIA BLANCA 1</v>
          </cell>
          <cell r="E21">
            <v>132</v>
          </cell>
          <cell r="F21">
            <v>29.8</v>
          </cell>
          <cell r="G21" t="str">
            <v>C</v>
          </cell>
        </row>
        <row r="22">
          <cell r="C22">
            <v>6</v>
          </cell>
          <cell r="D22" t="str">
            <v>BAHIA BLANCA - PRINGLES</v>
          </cell>
          <cell r="E22">
            <v>132</v>
          </cell>
          <cell r="F22">
            <v>109</v>
          </cell>
          <cell r="G22" t="str">
            <v>C</v>
          </cell>
          <cell r="CG22">
            <v>1</v>
          </cell>
        </row>
        <row r="23">
          <cell r="C23">
            <v>7</v>
          </cell>
          <cell r="D23" t="str">
            <v>BALCARCE - MAR DEL PLATA</v>
          </cell>
          <cell r="E23">
            <v>132</v>
          </cell>
          <cell r="F23">
            <v>62.9</v>
          </cell>
          <cell r="G23" t="str">
            <v>C</v>
          </cell>
          <cell r="CH23">
            <v>2</v>
          </cell>
          <cell r="CJ23">
            <v>1</v>
          </cell>
          <cell r="CK23">
            <v>5</v>
          </cell>
        </row>
        <row r="24">
          <cell r="C24">
            <v>8</v>
          </cell>
          <cell r="D24" t="str">
            <v>BRAGADO - CHACABUCO</v>
          </cell>
          <cell r="E24">
            <v>132</v>
          </cell>
          <cell r="F24">
            <v>60.6</v>
          </cell>
          <cell r="G24" t="str">
            <v>B</v>
          </cell>
        </row>
        <row r="25">
          <cell r="C25">
            <v>9</v>
          </cell>
          <cell r="D25" t="str">
            <v>BRAGADO - CHIVILCOY</v>
          </cell>
          <cell r="E25">
            <v>132</v>
          </cell>
          <cell r="F25">
            <v>49</v>
          </cell>
          <cell r="G25" t="str">
            <v>B</v>
          </cell>
        </row>
        <row r="26">
          <cell r="C26">
            <v>10</v>
          </cell>
          <cell r="D26" t="str">
            <v>BRAGADO - SALADILLO</v>
          </cell>
          <cell r="E26">
            <v>132</v>
          </cell>
          <cell r="F26">
            <v>83.8</v>
          </cell>
          <cell r="G26" t="str">
            <v>B</v>
          </cell>
          <cell r="CJ26">
            <v>2</v>
          </cell>
        </row>
        <row r="27">
          <cell r="C27">
            <v>11</v>
          </cell>
          <cell r="D27" t="str">
            <v>C. AVELLANEDA - OLAVARRIA VIEJA</v>
          </cell>
          <cell r="E27">
            <v>132</v>
          </cell>
          <cell r="F27">
            <v>6.3</v>
          </cell>
          <cell r="G27" t="str">
            <v>C</v>
          </cell>
        </row>
        <row r="28">
          <cell r="C28">
            <v>12</v>
          </cell>
          <cell r="D28" t="str">
            <v>C. PATAGONES - VIEDMA</v>
          </cell>
          <cell r="E28">
            <v>132</v>
          </cell>
          <cell r="F28">
            <v>2.7</v>
          </cell>
          <cell r="G28" t="str">
            <v>C</v>
          </cell>
        </row>
        <row r="29">
          <cell r="C29">
            <v>13</v>
          </cell>
          <cell r="D29" t="str">
            <v>CAMPANA - NUEVA CAMPANA</v>
          </cell>
          <cell r="E29">
            <v>132</v>
          </cell>
          <cell r="F29">
            <v>6.5</v>
          </cell>
          <cell r="G29" t="str">
            <v>C</v>
          </cell>
          <cell r="CF29" t="str">
            <v>XXXX</v>
          </cell>
          <cell r="CG29" t="str">
            <v>XXXX</v>
          </cell>
          <cell r="CH29" t="str">
            <v>XXXX</v>
          </cell>
          <cell r="CI29" t="str">
            <v>XXXX</v>
          </cell>
          <cell r="CJ29" t="str">
            <v>XXXX</v>
          </cell>
          <cell r="CK29" t="str">
            <v>XXXX</v>
          </cell>
          <cell r="CL29" t="str">
            <v>XXXX</v>
          </cell>
          <cell r="CM29" t="str">
            <v>XXXX</v>
          </cell>
          <cell r="CN29" t="str">
            <v>XXXX</v>
          </cell>
          <cell r="CO29" t="str">
            <v>XXXX</v>
          </cell>
          <cell r="CP29" t="str">
            <v>XXXX</v>
          </cell>
          <cell r="CQ29" t="str">
            <v>XXXX</v>
          </cell>
        </row>
        <row r="30">
          <cell r="C30">
            <v>14</v>
          </cell>
          <cell r="D30" t="str">
            <v>CAMPANA - SIDERCA</v>
          </cell>
          <cell r="E30">
            <v>132</v>
          </cell>
          <cell r="F30">
            <v>0.3</v>
          </cell>
          <cell r="G30" t="str">
            <v>C</v>
          </cell>
        </row>
        <row r="31">
          <cell r="C31">
            <v>15</v>
          </cell>
          <cell r="D31" t="str">
            <v>CAMPANA - ZARATE</v>
          </cell>
          <cell r="E31">
            <v>132</v>
          </cell>
          <cell r="F31">
            <v>9.4</v>
          </cell>
          <cell r="G31" t="str">
            <v>C</v>
          </cell>
          <cell r="CF31">
            <v>1</v>
          </cell>
        </row>
        <row r="32">
          <cell r="C32">
            <v>16</v>
          </cell>
          <cell r="D32" t="str">
            <v>CHASCOMUS - VERONICA</v>
          </cell>
          <cell r="E32">
            <v>132</v>
          </cell>
          <cell r="F32">
            <v>70.8</v>
          </cell>
          <cell r="G32" t="str">
            <v>B</v>
          </cell>
          <cell r="CF32">
            <v>1</v>
          </cell>
          <cell r="CH32">
            <v>1</v>
          </cell>
          <cell r="CK32">
            <v>2</v>
          </cell>
          <cell r="CM32">
            <v>1</v>
          </cell>
        </row>
        <row r="33">
          <cell r="C33">
            <v>17</v>
          </cell>
          <cell r="D33" t="str">
            <v>CHIVILCOY - MERCEDES B.A.</v>
          </cell>
          <cell r="E33">
            <v>132</v>
          </cell>
          <cell r="F33">
            <v>69.1</v>
          </cell>
          <cell r="G33" t="str">
            <v>C</v>
          </cell>
        </row>
        <row r="34">
          <cell r="C34">
            <v>18</v>
          </cell>
          <cell r="D34" t="str">
            <v>CNEL. DORREGO - BAHIA BLANCA</v>
          </cell>
          <cell r="E34">
            <v>132</v>
          </cell>
          <cell r="F34">
            <v>77.5</v>
          </cell>
          <cell r="G34" t="str">
            <v>C</v>
          </cell>
          <cell r="CG34">
            <v>1</v>
          </cell>
        </row>
        <row r="35">
          <cell r="C35">
            <v>19</v>
          </cell>
          <cell r="D35" t="str">
            <v>CNEL. DORREGO - TRES ARROYOS</v>
          </cell>
          <cell r="E35">
            <v>132</v>
          </cell>
          <cell r="F35">
            <v>99</v>
          </cell>
          <cell r="G35" t="str">
            <v>C</v>
          </cell>
          <cell r="CH35">
            <v>1</v>
          </cell>
        </row>
        <row r="36">
          <cell r="C36">
            <v>20</v>
          </cell>
          <cell r="D36" t="str">
            <v>CNEL. SUAREZ - PIGUE</v>
          </cell>
          <cell r="E36">
            <v>132</v>
          </cell>
          <cell r="F36">
            <v>47.6</v>
          </cell>
          <cell r="G36" t="str">
            <v>C</v>
          </cell>
          <cell r="CK36">
            <v>2</v>
          </cell>
        </row>
        <row r="37">
          <cell r="C37">
            <v>21</v>
          </cell>
          <cell r="D37" t="str">
            <v>DOLORES - CHASCOMUS</v>
          </cell>
          <cell r="E37">
            <v>132</v>
          </cell>
          <cell r="F37">
            <v>87.4</v>
          </cell>
          <cell r="G37" t="str">
            <v>C</v>
          </cell>
          <cell r="CK37">
            <v>1</v>
          </cell>
          <cell r="CM37">
            <v>1</v>
          </cell>
        </row>
        <row r="38">
          <cell r="C38">
            <v>22</v>
          </cell>
          <cell r="D38" t="str">
            <v>EASTMAN T - EASTMAN</v>
          </cell>
          <cell r="E38">
            <v>132</v>
          </cell>
          <cell r="F38">
            <v>6.5</v>
          </cell>
          <cell r="G38" t="str">
            <v>C</v>
          </cell>
          <cell r="CF38" t="str">
            <v>XXXX</v>
          </cell>
          <cell r="CG38" t="str">
            <v>XXXX</v>
          </cell>
          <cell r="CH38" t="str">
            <v>XXXX</v>
          </cell>
          <cell r="CI38" t="str">
            <v>XXXX</v>
          </cell>
          <cell r="CJ38" t="str">
            <v>XXXX</v>
          </cell>
          <cell r="CK38" t="str">
            <v>XXXX</v>
          </cell>
          <cell r="CL38" t="str">
            <v>XXXX</v>
          </cell>
          <cell r="CM38" t="str">
            <v>XXXX</v>
          </cell>
          <cell r="CN38" t="str">
            <v>XXXX</v>
          </cell>
          <cell r="CO38" t="str">
            <v>XXXX</v>
          </cell>
          <cell r="CP38" t="str">
            <v>XXXX</v>
          </cell>
          <cell r="CQ38" t="str">
            <v>XXXX</v>
          </cell>
        </row>
        <row r="39">
          <cell r="C39">
            <v>23</v>
          </cell>
          <cell r="D39" t="str">
            <v>GONZALEZ CHAVEZ - NECOCHEA</v>
          </cell>
          <cell r="E39">
            <v>132</v>
          </cell>
          <cell r="F39">
            <v>134.8</v>
          </cell>
          <cell r="G39" t="str">
            <v>A</v>
          </cell>
          <cell r="CJ39">
            <v>1</v>
          </cell>
          <cell r="CN39">
            <v>1</v>
          </cell>
        </row>
        <row r="40">
          <cell r="C40">
            <v>24</v>
          </cell>
          <cell r="D40" t="str">
            <v>GONZALEZ CHAVEZ - TRES ARROYOS</v>
          </cell>
          <cell r="E40">
            <v>132</v>
          </cell>
          <cell r="F40">
            <v>47</v>
          </cell>
          <cell r="G40" t="str">
            <v>C</v>
          </cell>
          <cell r="CH40">
            <v>1</v>
          </cell>
        </row>
        <row r="41">
          <cell r="C41">
            <v>25</v>
          </cell>
          <cell r="D41" t="str">
            <v>GRAL. MADARIAGA - LAS ARMAS</v>
          </cell>
          <cell r="E41">
            <v>132</v>
          </cell>
          <cell r="F41">
            <v>64.4</v>
          </cell>
          <cell r="G41" t="str">
            <v>C</v>
          </cell>
          <cell r="CK41">
            <v>1</v>
          </cell>
        </row>
        <row r="42">
          <cell r="C42">
            <v>26</v>
          </cell>
          <cell r="D42" t="str">
            <v>HENDERSON - CNEL. SUAREZ</v>
          </cell>
          <cell r="E42">
            <v>132</v>
          </cell>
          <cell r="F42">
            <v>126.9</v>
          </cell>
          <cell r="G42" t="str">
            <v>C</v>
          </cell>
        </row>
        <row r="43">
          <cell r="C43">
            <v>27</v>
          </cell>
          <cell r="D43" t="str">
            <v>JUNIN - IMSA - LINCOLN</v>
          </cell>
          <cell r="E43">
            <v>132</v>
          </cell>
          <cell r="F43">
            <v>70</v>
          </cell>
          <cell r="G43" t="str">
            <v>B</v>
          </cell>
          <cell r="CK43">
            <v>1</v>
          </cell>
          <cell r="CL43">
            <v>1</v>
          </cell>
        </row>
        <row r="44">
          <cell r="C44">
            <v>28</v>
          </cell>
          <cell r="D44" t="str">
            <v>LAPRIDA - PRINGLES</v>
          </cell>
          <cell r="E44">
            <v>132</v>
          </cell>
          <cell r="F44">
            <v>71.5</v>
          </cell>
          <cell r="G44" t="str">
            <v>C</v>
          </cell>
        </row>
        <row r="45">
          <cell r="C45">
            <v>29</v>
          </cell>
          <cell r="D45" t="str">
            <v>LAS ARMAS - DOLORES</v>
          </cell>
          <cell r="E45">
            <v>132</v>
          </cell>
          <cell r="F45">
            <v>88.2</v>
          </cell>
          <cell r="G45" t="str">
            <v>C</v>
          </cell>
          <cell r="CH45">
            <v>1</v>
          </cell>
          <cell r="CK45">
            <v>1</v>
          </cell>
        </row>
        <row r="46">
          <cell r="C46">
            <v>30</v>
          </cell>
          <cell r="D46" t="str">
            <v>LAS ARMAS - TANDIL</v>
          </cell>
          <cell r="E46">
            <v>132</v>
          </cell>
          <cell r="F46">
            <v>122.2</v>
          </cell>
          <cell r="G46" t="str">
            <v>C</v>
          </cell>
        </row>
        <row r="47">
          <cell r="C47">
            <v>31</v>
          </cell>
          <cell r="D47" t="str">
            <v>LAS FLORES - MONTE</v>
          </cell>
          <cell r="E47">
            <v>132</v>
          </cell>
          <cell r="F47">
            <v>86.8</v>
          </cell>
          <cell r="G47" t="str">
            <v>C</v>
          </cell>
          <cell r="CF47" t="str">
            <v>XXXX</v>
          </cell>
          <cell r="CG47" t="str">
            <v>XXXX</v>
          </cell>
          <cell r="CH47" t="str">
            <v>XXXX</v>
          </cell>
          <cell r="CI47" t="str">
            <v>XXXX</v>
          </cell>
          <cell r="CJ47" t="str">
            <v>XXXX</v>
          </cell>
          <cell r="CK47" t="str">
            <v>XXXX</v>
          </cell>
          <cell r="CL47" t="str">
            <v>XXXX</v>
          </cell>
          <cell r="CM47" t="str">
            <v>XXXX</v>
          </cell>
          <cell r="CN47" t="str">
            <v>XXXX</v>
          </cell>
          <cell r="CO47" t="str">
            <v>XXXX</v>
          </cell>
          <cell r="CP47" t="str">
            <v>XXXX</v>
          </cell>
          <cell r="CQ47" t="str">
            <v>XXXX</v>
          </cell>
        </row>
        <row r="48">
          <cell r="C48">
            <v>32</v>
          </cell>
          <cell r="D48" t="str">
            <v>LINCOLN - BRAGADO</v>
          </cell>
          <cell r="E48">
            <v>132</v>
          </cell>
          <cell r="F48">
            <v>109.4</v>
          </cell>
          <cell r="G48" t="str">
            <v>C</v>
          </cell>
          <cell r="CK48">
            <v>1</v>
          </cell>
          <cell r="CO48">
            <v>1</v>
          </cell>
        </row>
        <row r="49">
          <cell r="C49">
            <v>33</v>
          </cell>
          <cell r="D49" t="str">
            <v>LOMA NEGRA - C. AVELLANEDA</v>
          </cell>
          <cell r="E49">
            <v>132</v>
          </cell>
          <cell r="F49">
            <v>5.3</v>
          </cell>
          <cell r="G49" t="str">
            <v>C</v>
          </cell>
        </row>
        <row r="50">
          <cell r="C50">
            <v>34</v>
          </cell>
          <cell r="D50" t="str">
            <v>LOMA NEGRA - OLAVARRIA</v>
          </cell>
          <cell r="E50">
            <v>132</v>
          </cell>
          <cell r="F50">
            <v>41.7</v>
          </cell>
          <cell r="G50" t="str">
            <v>C</v>
          </cell>
        </row>
        <row r="51">
          <cell r="C51">
            <v>35</v>
          </cell>
          <cell r="D51" t="str">
            <v>LUJAN - MORÓN 1</v>
          </cell>
          <cell r="E51">
            <v>132</v>
          </cell>
          <cell r="F51">
            <v>43</v>
          </cell>
          <cell r="G51" t="str">
            <v>A</v>
          </cell>
        </row>
        <row r="52">
          <cell r="C52">
            <v>36</v>
          </cell>
          <cell r="D52" t="str">
            <v>LUJAN - MORÓN 2</v>
          </cell>
          <cell r="E52">
            <v>132</v>
          </cell>
          <cell r="F52">
            <v>43</v>
          </cell>
          <cell r="G52" t="str">
            <v>A</v>
          </cell>
          <cell r="CJ52">
            <v>1</v>
          </cell>
        </row>
        <row r="53">
          <cell r="C53">
            <v>37</v>
          </cell>
          <cell r="D53" t="str">
            <v>MAR DE AJO - PINAMAR</v>
          </cell>
          <cell r="E53">
            <v>132</v>
          </cell>
          <cell r="F53">
            <v>46.4</v>
          </cell>
          <cell r="G53" t="str">
            <v>C</v>
          </cell>
        </row>
        <row r="54">
          <cell r="C54">
            <v>38</v>
          </cell>
          <cell r="D54" t="str">
            <v>MAR DEL PLATA - MIRAMAR</v>
          </cell>
          <cell r="E54">
            <v>132</v>
          </cell>
          <cell r="F54">
            <v>49.9</v>
          </cell>
          <cell r="G54" t="str">
            <v>C</v>
          </cell>
          <cell r="CN54">
            <v>1</v>
          </cell>
        </row>
        <row r="55">
          <cell r="C55">
            <v>39</v>
          </cell>
          <cell r="D55" t="str">
            <v>MAR DEL PLATA - QUEQUEN </v>
          </cell>
          <cell r="E55">
            <v>132</v>
          </cell>
          <cell r="F55">
            <v>126.3</v>
          </cell>
          <cell r="G55" t="str">
            <v>B</v>
          </cell>
          <cell r="CI55">
            <v>1</v>
          </cell>
          <cell r="CJ55">
            <v>1</v>
          </cell>
          <cell r="CK55">
            <v>2</v>
          </cell>
        </row>
        <row r="56">
          <cell r="C56">
            <v>40</v>
          </cell>
          <cell r="D56" t="str">
            <v>MERCEDES B.A. - LUJAN</v>
          </cell>
          <cell r="E56">
            <v>132</v>
          </cell>
          <cell r="F56">
            <v>41.3</v>
          </cell>
          <cell r="G56" t="str">
            <v>B</v>
          </cell>
          <cell r="CL56">
            <v>1</v>
          </cell>
        </row>
        <row r="57">
          <cell r="C57">
            <v>41</v>
          </cell>
          <cell r="D57" t="str">
            <v>MIRAMAR - NECOCHEA</v>
          </cell>
          <cell r="E57">
            <v>132</v>
          </cell>
          <cell r="F57">
            <v>97.5</v>
          </cell>
          <cell r="G57" t="str">
            <v>A</v>
          </cell>
        </row>
        <row r="58">
          <cell r="C58">
            <v>42</v>
          </cell>
          <cell r="D58" t="str">
            <v>MONTE - CHASCOMUS</v>
          </cell>
          <cell r="E58">
            <v>132</v>
          </cell>
          <cell r="F58">
            <v>114</v>
          </cell>
          <cell r="G58" t="str">
            <v>C</v>
          </cell>
        </row>
        <row r="59">
          <cell r="C59">
            <v>43</v>
          </cell>
          <cell r="D59" t="str">
            <v>NORTE II - PETROQ. BAHIA BLANCA</v>
          </cell>
          <cell r="E59">
            <v>132</v>
          </cell>
          <cell r="F59">
            <v>30</v>
          </cell>
          <cell r="G59" t="str">
            <v>C</v>
          </cell>
        </row>
        <row r="60">
          <cell r="C60">
            <v>44</v>
          </cell>
          <cell r="D60" t="str">
            <v>NUEVA CAMPANA - SIDERCA 1</v>
          </cell>
          <cell r="E60">
            <v>132</v>
          </cell>
          <cell r="F60">
            <v>3.2</v>
          </cell>
          <cell r="G60" t="str">
            <v>C</v>
          </cell>
        </row>
        <row r="61">
          <cell r="C61">
            <v>45</v>
          </cell>
          <cell r="D61" t="str">
            <v>NUEVA CAMPANA - ZARATE</v>
          </cell>
          <cell r="E61">
            <v>132</v>
          </cell>
          <cell r="F61">
            <v>10.6</v>
          </cell>
          <cell r="G61" t="str">
            <v>C</v>
          </cell>
          <cell r="CF61" t="str">
            <v>XXXX</v>
          </cell>
          <cell r="CG61" t="str">
            <v>XXXX</v>
          </cell>
          <cell r="CH61" t="str">
            <v>XXXX</v>
          </cell>
          <cell r="CI61" t="str">
            <v>XXXX</v>
          </cell>
          <cell r="CJ61" t="str">
            <v>XXXX</v>
          </cell>
          <cell r="CK61" t="str">
            <v>XXXX</v>
          </cell>
          <cell r="CL61" t="str">
            <v>XXXX</v>
          </cell>
          <cell r="CM61" t="str">
            <v>XXXX</v>
          </cell>
          <cell r="CN61" t="str">
            <v>XXXX</v>
          </cell>
          <cell r="CO61" t="str">
            <v>XXXX</v>
          </cell>
          <cell r="CP61" t="str">
            <v>XXXX</v>
          </cell>
          <cell r="CQ61" t="str">
            <v>XXXX</v>
          </cell>
        </row>
        <row r="62">
          <cell r="C62">
            <v>46</v>
          </cell>
          <cell r="D62" t="str">
            <v>NUEVA CAMPANA - SIDERCA "0"</v>
          </cell>
          <cell r="E62">
            <v>132</v>
          </cell>
          <cell r="F62">
            <v>2.2</v>
          </cell>
          <cell r="G62" t="str">
            <v>C</v>
          </cell>
          <cell r="CJ62">
            <v>1</v>
          </cell>
        </row>
        <row r="63">
          <cell r="C63">
            <v>47</v>
          </cell>
          <cell r="D63" t="str">
            <v>OLAVARRIA - AZUL</v>
          </cell>
          <cell r="E63">
            <v>132</v>
          </cell>
          <cell r="F63">
            <v>51.4</v>
          </cell>
          <cell r="G63" t="str">
            <v>C</v>
          </cell>
        </row>
        <row r="64">
          <cell r="C64">
            <v>48</v>
          </cell>
          <cell r="D64" t="str">
            <v>OLAVARRIA - GONZALEZ CHAVEZ</v>
          </cell>
          <cell r="E64">
            <v>132</v>
          </cell>
          <cell r="F64">
            <v>152</v>
          </cell>
          <cell r="G64" t="str">
            <v>C</v>
          </cell>
          <cell r="CF64" t="str">
            <v>XXXX</v>
          </cell>
          <cell r="CG64" t="str">
            <v>XXXX</v>
          </cell>
          <cell r="CH64" t="str">
            <v>XXXX</v>
          </cell>
          <cell r="CI64" t="str">
            <v>XXXX</v>
          </cell>
          <cell r="CJ64" t="str">
            <v>XXXX</v>
          </cell>
          <cell r="CK64" t="str">
            <v>XXXX</v>
          </cell>
          <cell r="CL64" t="str">
            <v>XXXX</v>
          </cell>
          <cell r="CM64" t="str">
            <v>XXXX</v>
          </cell>
          <cell r="CN64" t="str">
            <v>XXXX</v>
          </cell>
          <cell r="CO64" t="str">
            <v>XXXX</v>
          </cell>
          <cell r="CP64" t="str">
            <v>XXXX</v>
          </cell>
          <cell r="CQ64" t="str">
            <v>XXXX</v>
          </cell>
        </row>
        <row r="65">
          <cell r="C65">
            <v>49</v>
          </cell>
          <cell r="D65" t="str">
            <v>OLAVARRIA - HENDERSON</v>
          </cell>
          <cell r="E65">
            <v>132</v>
          </cell>
          <cell r="F65">
            <v>120.6</v>
          </cell>
          <cell r="G65" t="str">
            <v>C</v>
          </cell>
        </row>
        <row r="66">
          <cell r="C66">
            <v>50</v>
          </cell>
          <cell r="D66" t="str">
            <v>OLAVARRIA - LAPRIDA</v>
          </cell>
          <cell r="E66">
            <v>132</v>
          </cell>
          <cell r="F66">
            <v>99.7</v>
          </cell>
          <cell r="G66" t="str">
            <v>C</v>
          </cell>
        </row>
        <row r="67">
          <cell r="C67">
            <v>51</v>
          </cell>
          <cell r="D67" t="str">
            <v>OLAVARRIA - TANDIL</v>
          </cell>
          <cell r="E67">
            <v>132</v>
          </cell>
          <cell r="F67">
            <v>133.2</v>
          </cell>
          <cell r="G67" t="str">
            <v>A</v>
          </cell>
        </row>
        <row r="68">
          <cell r="C68">
            <v>52</v>
          </cell>
          <cell r="D68" t="str">
            <v>OLAVARRIA VIEJA - OLAVARRIA</v>
          </cell>
          <cell r="E68">
            <v>132</v>
          </cell>
          <cell r="F68">
            <v>31.2</v>
          </cell>
          <cell r="G68" t="str">
            <v>C</v>
          </cell>
          <cell r="CH68">
            <v>1</v>
          </cell>
        </row>
        <row r="69">
          <cell r="C69">
            <v>53</v>
          </cell>
          <cell r="D69" t="str">
            <v>P. LURO - C. PATAGONES</v>
          </cell>
          <cell r="E69">
            <v>132</v>
          </cell>
          <cell r="F69">
            <v>151</v>
          </cell>
          <cell r="G69" t="str">
            <v>C</v>
          </cell>
          <cell r="CF69">
            <v>1</v>
          </cell>
          <cell r="CG69">
            <v>1</v>
          </cell>
          <cell r="CH69">
            <v>1</v>
          </cell>
        </row>
        <row r="70">
          <cell r="C70">
            <v>54</v>
          </cell>
          <cell r="D70" t="str">
            <v>PERGAMINO - RAMALLO</v>
          </cell>
          <cell r="E70">
            <v>132</v>
          </cell>
          <cell r="F70">
            <v>66.8</v>
          </cell>
          <cell r="G70" t="str">
            <v>C</v>
          </cell>
        </row>
        <row r="71">
          <cell r="C71">
            <v>55</v>
          </cell>
          <cell r="D71" t="str">
            <v>PERGAMINO - ROJAS</v>
          </cell>
          <cell r="E71">
            <v>132</v>
          </cell>
          <cell r="F71">
            <v>36</v>
          </cell>
          <cell r="G71" t="str">
            <v>C</v>
          </cell>
        </row>
        <row r="72">
          <cell r="C72">
            <v>56</v>
          </cell>
          <cell r="D72" t="str">
            <v>PERGAMINO - SAN NICOLAS</v>
          </cell>
          <cell r="E72">
            <v>132</v>
          </cell>
          <cell r="F72">
            <v>70.8</v>
          </cell>
          <cell r="G72" t="str">
            <v>C</v>
          </cell>
        </row>
        <row r="73">
          <cell r="C73">
            <v>57</v>
          </cell>
          <cell r="D73" t="str">
            <v>PETROQ. BAHIA BLANCA - URBANA BB</v>
          </cell>
          <cell r="E73">
            <v>132</v>
          </cell>
          <cell r="F73">
            <v>3.2</v>
          </cell>
          <cell r="G73" t="str">
            <v>C</v>
          </cell>
        </row>
        <row r="74">
          <cell r="C74">
            <v>58</v>
          </cell>
          <cell r="D74" t="str">
            <v>C. PIEDRABUENA - ING. WHITE</v>
          </cell>
          <cell r="E74">
            <v>132</v>
          </cell>
          <cell r="F74">
            <v>1.1</v>
          </cell>
          <cell r="G74" t="str">
            <v>C</v>
          </cell>
        </row>
        <row r="75">
          <cell r="C75">
            <v>59</v>
          </cell>
          <cell r="D75" t="str">
            <v>PIGUE - GUATRACHE</v>
          </cell>
          <cell r="E75">
            <v>132</v>
          </cell>
          <cell r="F75">
            <v>102</v>
          </cell>
          <cell r="G75" t="str">
            <v>C</v>
          </cell>
          <cell r="CI75">
            <v>1</v>
          </cell>
          <cell r="CJ75">
            <v>1</v>
          </cell>
        </row>
        <row r="76">
          <cell r="C76">
            <v>60</v>
          </cell>
          <cell r="D76" t="str">
            <v>PIGÜE - TORNQUIST - BAHIA BLANCA</v>
          </cell>
          <cell r="E76">
            <v>132</v>
          </cell>
          <cell r="F76">
            <v>132.3</v>
          </cell>
          <cell r="G76" t="str">
            <v>C</v>
          </cell>
        </row>
        <row r="77">
          <cell r="C77">
            <v>61</v>
          </cell>
          <cell r="D77" t="str">
            <v>PINAMAR - VILLA GESELL</v>
          </cell>
          <cell r="E77">
            <v>132</v>
          </cell>
          <cell r="F77">
            <v>16.3</v>
          </cell>
          <cell r="G77" t="str">
            <v>C</v>
          </cell>
        </row>
        <row r="78">
          <cell r="C78">
            <v>62</v>
          </cell>
          <cell r="D78" t="str">
            <v>PUNTA ALTA - BAHIA BLANCA</v>
          </cell>
          <cell r="E78">
            <v>132</v>
          </cell>
          <cell r="F78">
            <v>24.1</v>
          </cell>
          <cell r="G78" t="str">
            <v>C</v>
          </cell>
        </row>
        <row r="79">
          <cell r="C79">
            <v>63</v>
          </cell>
          <cell r="D79" t="str">
            <v>PUNTA ALTA - C. PIEDRABUENA</v>
          </cell>
          <cell r="E79">
            <v>132</v>
          </cell>
          <cell r="F79">
            <v>25</v>
          </cell>
          <cell r="G79" t="str">
            <v>C</v>
          </cell>
          <cell r="CO79">
            <v>1</v>
          </cell>
        </row>
        <row r="80">
          <cell r="C80">
            <v>64</v>
          </cell>
          <cell r="D80" t="str">
            <v>RAMALLO - URBANA SAN NICOLAS</v>
          </cell>
          <cell r="E80">
            <v>132</v>
          </cell>
          <cell r="F80">
            <v>13</v>
          </cell>
          <cell r="G80" t="str">
            <v>C</v>
          </cell>
        </row>
        <row r="81">
          <cell r="C81">
            <v>65</v>
          </cell>
          <cell r="D81" t="str">
            <v>ROJAS - JUNIN</v>
          </cell>
          <cell r="E81">
            <v>132</v>
          </cell>
          <cell r="F81">
            <v>47.7</v>
          </cell>
          <cell r="G81" t="str">
            <v>C</v>
          </cell>
          <cell r="CK81">
            <v>1</v>
          </cell>
        </row>
        <row r="82">
          <cell r="C82">
            <v>66</v>
          </cell>
          <cell r="D82" t="str">
            <v>SALADILLO - LAS FLORES</v>
          </cell>
          <cell r="E82">
            <v>132</v>
          </cell>
          <cell r="F82">
            <v>76.2</v>
          </cell>
          <cell r="G82" t="str">
            <v>C</v>
          </cell>
          <cell r="CK82">
            <v>1</v>
          </cell>
        </row>
        <row r="83">
          <cell r="C83">
            <v>67</v>
          </cell>
          <cell r="D83" t="str">
            <v>SAN CLEMENTE - DOLORES</v>
          </cell>
          <cell r="E83">
            <v>132</v>
          </cell>
          <cell r="F83">
            <v>102.6</v>
          </cell>
          <cell r="G83" t="str">
            <v>C</v>
          </cell>
          <cell r="CH83">
            <v>1</v>
          </cell>
          <cell r="CK83">
            <v>1</v>
          </cell>
        </row>
        <row r="84">
          <cell r="C84">
            <v>68</v>
          </cell>
          <cell r="D84" t="str">
            <v>SAN CLEMENTE - MAR DEL TUYÚ - MAR DE AJÓ</v>
          </cell>
          <cell r="E84">
            <v>132</v>
          </cell>
          <cell r="F84">
            <v>39</v>
          </cell>
          <cell r="G84" t="str">
            <v>B</v>
          </cell>
          <cell r="CF84">
            <v>1</v>
          </cell>
          <cell r="CG84">
            <v>1</v>
          </cell>
        </row>
        <row r="85">
          <cell r="C85">
            <v>69</v>
          </cell>
          <cell r="D85" t="str">
            <v>SAN NICOLÁS - VILLA CONSTITUCIÓN IND.</v>
          </cell>
          <cell r="E85">
            <v>132</v>
          </cell>
          <cell r="F85">
            <v>14.7</v>
          </cell>
          <cell r="G85" t="str">
            <v>C</v>
          </cell>
        </row>
        <row r="86">
          <cell r="C86">
            <v>70</v>
          </cell>
          <cell r="D86" t="str">
            <v>SAN NICOLÁS - VILLA CONSTITUCIÓN RES.</v>
          </cell>
          <cell r="E86">
            <v>132</v>
          </cell>
          <cell r="F86">
            <v>13.6</v>
          </cell>
          <cell r="G86" t="str">
            <v>B</v>
          </cell>
        </row>
        <row r="87">
          <cell r="C87">
            <v>71</v>
          </cell>
          <cell r="D87" t="str">
            <v>SAN NICOLAS EXTG - SAN NICOLAS</v>
          </cell>
          <cell r="E87">
            <v>132</v>
          </cell>
          <cell r="F87">
            <v>0.4</v>
          </cell>
          <cell r="G87" t="str">
            <v>C</v>
          </cell>
          <cell r="CF87" t="str">
            <v>XXXX</v>
          </cell>
          <cell r="CG87" t="str">
            <v>XXXX</v>
          </cell>
          <cell r="CH87" t="str">
            <v>XXXX</v>
          </cell>
          <cell r="CI87" t="str">
            <v>XXXX</v>
          </cell>
          <cell r="CJ87" t="str">
            <v>XXXX</v>
          </cell>
          <cell r="CK87" t="str">
            <v>XXXX</v>
          </cell>
          <cell r="CL87" t="str">
            <v>XXXX</v>
          </cell>
          <cell r="CM87" t="str">
            <v>XXXX</v>
          </cell>
          <cell r="CN87" t="str">
            <v>XXXX</v>
          </cell>
          <cell r="CO87" t="str">
            <v>XXXX</v>
          </cell>
          <cell r="CP87" t="str">
            <v>XXXX</v>
          </cell>
          <cell r="CQ87" t="str">
            <v>XXXX</v>
          </cell>
        </row>
        <row r="88">
          <cell r="C88">
            <v>72</v>
          </cell>
          <cell r="D88" t="str">
            <v>SAN PEDRO - EASTMAN T</v>
          </cell>
          <cell r="E88">
            <v>132</v>
          </cell>
          <cell r="F88">
            <v>63.1</v>
          </cell>
          <cell r="G88" t="str">
            <v>C</v>
          </cell>
        </row>
        <row r="89">
          <cell r="C89">
            <v>73</v>
          </cell>
          <cell r="D89" t="str">
            <v>SAN PEDRO - PAPEL PRENSA</v>
          </cell>
          <cell r="E89">
            <v>132</v>
          </cell>
          <cell r="F89">
            <v>10.9</v>
          </cell>
          <cell r="G89" t="str">
            <v>B</v>
          </cell>
        </row>
        <row r="90">
          <cell r="C90">
            <v>74</v>
          </cell>
          <cell r="D90" t="str">
            <v>SAN PEDRO - SAN NICOLÁS</v>
          </cell>
          <cell r="E90">
            <v>132</v>
          </cell>
          <cell r="F90">
            <v>65</v>
          </cell>
          <cell r="G90" t="str">
            <v>C</v>
          </cell>
          <cell r="CQ90" t="str">
            <v>XXXX</v>
          </cell>
        </row>
        <row r="91">
          <cell r="C91">
            <v>75</v>
          </cell>
          <cell r="D91" t="str">
            <v>SAN PEDRO - RAMALLO INDUSTRIAL</v>
          </cell>
          <cell r="E91">
            <v>132</v>
          </cell>
          <cell r="F91">
            <v>58</v>
          </cell>
          <cell r="G91" t="str">
            <v>C</v>
          </cell>
          <cell r="CF91" t="str">
            <v>XXXX</v>
          </cell>
          <cell r="CG91" t="str">
            <v>XXXX</v>
          </cell>
          <cell r="CH91" t="str">
            <v>XXXX</v>
          </cell>
          <cell r="CI91" t="str">
            <v>XXXX</v>
          </cell>
          <cell r="CJ91" t="str">
            <v>XXXX</v>
          </cell>
          <cell r="CK91" t="str">
            <v>XXXX</v>
          </cell>
          <cell r="CL91" t="str">
            <v>XXXX</v>
          </cell>
          <cell r="CM91" t="str">
            <v>XXXX</v>
          </cell>
          <cell r="CN91" t="str">
            <v>XXXX</v>
          </cell>
          <cell r="CO91" t="str">
            <v>XXXX</v>
          </cell>
          <cell r="CP91" t="str">
            <v>XXXX</v>
          </cell>
        </row>
        <row r="92">
          <cell r="C92">
            <v>76</v>
          </cell>
          <cell r="D92" t="str">
            <v>SAN NICOLÁS - RAMALLO INDUSTRIAL</v>
          </cell>
          <cell r="E92">
            <v>132</v>
          </cell>
          <cell r="F92">
            <v>23.5</v>
          </cell>
          <cell r="G92" t="str">
            <v>C</v>
          </cell>
          <cell r="CF92" t="str">
            <v>XXXX</v>
          </cell>
          <cell r="CG92" t="str">
            <v>XXXX</v>
          </cell>
          <cell r="CH92" t="str">
            <v>XXXX</v>
          </cell>
          <cell r="CI92" t="str">
            <v>XXXX</v>
          </cell>
          <cell r="CJ92" t="str">
            <v>XXXX</v>
          </cell>
          <cell r="CK92" t="str">
            <v>XXXX</v>
          </cell>
          <cell r="CL92" t="str">
            <v>XXXX</v>
          </cell>
          <cell r="CM92" t="str">
            <v>XXXX</v>
          </cell>
          <cell r="CN92" t="str">
            <v>XXXX</v>
          </cell>
          <cell r="CO92" t="str">
            <v>XXXX</v>
          </cell>
          <cell r="CP92" t="str">
            <v>XXXX</v>
          </cell>
        </row>
        <row r="93">
          <cell r="C93">
            <v>77</v>
          </cell>
          <cell r="D93" t="str">
            <v>TANDIL - BALCARCE</v>
          </cell>
          <cell r="E93">
            <v>132</v>
          </cell>
          <cell r="F93">
            <v>103.6</v>
          </cell>
          <cell r="G93" t="str">
            <v>C</v>
          </cell>
          <cell r="CF93">
            <v>1</v>
          </cell>
        </row>
        <row r="94">
          <cell r="C94">
            <v>78</v>
          </cell>
          <cell r="D94" t="str">
            <v>TANDIL - NECOCHEA</v>
          </cell>
          <cell r="E94">
            <v>132</v>
          </cell>
          <cell r="F94">
            <v>149.2</v>
          </cell>
          <cell r="G94" t="str">
            <v>C</v>
          </cell>
          <cell r="CI94">
            <v>1</v>
          </cell>
        </row>
        <row r="95">
          <cell r="C95">
            <v>79</v>
          </cell>
          <cell r="D95" t="str">
            <v>TANDIL - BARKER</v>
          </cell>
          <cell r="E95">
            <v>132</v>
          </cell>
          <cell r="F95">
            <v>47.7</v>
          </cell>
          <cell r="G95" t="str">
            <v>C</v>
          </cell>
        </row>
        <row r="96">
          <cell r="C96">
            <v>80</v>
          </cell>
          <cell r="D96" t="str">
            <v>TRENQUE LAUQUEN - GRAL. PICO</v>
          </cell>
          <cell r="E96">
            <v>132</v>
          </cell>
          <cell r="F96">
            <v>77</v>
          </cell>
          <cell r="G96" t="str">
            <v>C</v>
          </cell>
        </row>
        <row r="97">
          <cell r="C97">
            <v>81</v>
          </cell>
          <cell r="D97" t="str">
            <v>TRENQUE LAUQUEN - HENDERSON</v>
          </cell>
          <cell r="E97">
            <v>132</v>
          </cell>
          <cell r="F97">
            <v>105.4</v>
          </cell>
          <cell r="G97" t="str">
            <v>A</v>
          </cell>
        </row>
        <row r="98">
          <cell r="C98">
            <v>82</v>
          </cell>
          <cell r="D98" t="str">
            <v>URBANA SAN NICOLÁS - SAN NICOLAS</v>
          </cell>
          <cell r="E98">
            <v>132</v>
          </cell>
          <cell r="F98">
            <v>6.5</v>
          </cell>
          <cell r="G98" t="str">
            <v>C</v>
          </cell>
        </row>
        <row r="99">
          <cell r="C99">
            <v>83</v>
          </cell>
          <cell r="D99" t="str">
            <v>URBANA BB - C. PIEDRABUENA</v>
          </cell>
          <cell r="E99">
            <v>132</v>
          </cell>
          <cell r="F99">
            <v>1.9</v>
          </cell>
          <cell r="G99" t="str">
            <v>C</v>
          </cell>
          <cell r="CF99">
            <v>1</v>
          </cell>
        </row>
        <row r="100">
          <cell r="C100">
            <v>84</v>
          </cell>
          <cell r="D100" t="str">
            <v>VILLA GESELL - GRAL. MADARIAGA</v>
          </cell>
          <cell r="E100">
            <v>132</v>
          </cell>
          <cell r="F100">
            <v>35</v>
          </cell>
          <cell r="G100" t="str">
            <v>C</v>
          </cell>
        </row>
        <row r="101">
          <cell r="C101">
            <v>85</v>
          </cell>
          <cell r="D101" t="str">
            <v>VILLA LIA "T" - ANTONIO DE ARECO</v>
          </cell>
          <cell r="E101">
            <v>132</v>
          </cell>
          <cell r="F101">
            <v>18.4</v>
          </cell>
          <cell r="G101" t="str">
            <v>C</v>
          </cell>
          <cell r="CL101">
            <v>1</v>
          </cell>
        </row>
        <row r="102">
          <cell r="C102">
            <v>86</v>
          </cell>
          <cell r="D102" t="str">
            <v>VILLA LIA "T" - NUEVA CAMPANA</v>
          </cell>
          <cell r="E102">
            <v>132</v>
          </cell>
          <cell r="F102">
            <v>35</v>
          </cell>
          <cell r="G102" t="str">
            <v>C</v>
          </cell>
          <cell r="CL102">
            <v>1</v>
          </cell>
        </row>
        <row r="103">
          <cell r="C103">
            <v>87</v>
          </cell>
          <cell r="D103" t="str">
            <v>VILLA LIA "T" - VILLA LIA</v>
          </cell>
          <cell r="E103">
            <v>132</v>
          </cell>
          <cell r="F103">
            <v>8</v>
          </cell>
          <cell r="G103" t="str">
            <v>C</v>
          </cell>
          <cell r="CL103">
            <v>1</v>
          </cell>
        </row>
        <row r="104">
          <cell r="C104">
            <v>88</v>
          </cell>
          <cell r="D104" t="str">
            <v>ZARATE - ATUCHA I</v>
          </cell>
          <cell r="E104">
            <v>132</v>
          </cell>
          <cell r="F104">
            <v>22.1</v>
          </cell>
          <cell r="G104" t="str">
            <v>C</v>
          </cell>
          <cell r="CJ104">
            <v>1</v>
          </cell>
        </row>
        <row r="105">
          <cell r="C105">
            <v>89</v>
          </cell>
          <cell r="D105" t="str">
            <v>ZARATE - EASTMAN T</v>
          </cell>
          <cell r="E105">
            <v>132</v>
          </cell>
          <cell r="F105">
            <v>11</v>
          </cell>
          <cell r="G105" t="str">
            <v>C</v>
          </cell>
        </row>
        <row r="106">
          <cell r="C106">
            <v>90</v>
          </cell>
          <cell r="D106" t="str">
            <v>ZARATE - MATHEU</v>
          </cell>
          <cell r="E106">
            <v>132</v>
          </cell>
          <cell r="F106">
            <v>37.7</v>
          </cell>
          <cell r="G106" t="str">
            <v>C</v>
          </cell>
        </row>
        <row r="107">
          <cell r="C107">
            <v>91</v>
          </cell>
          <cell r="D107" t="str">
            <v>9 DE JULIO 66 - BRAGADO</v>
          </cell>
          <cell r="E107">
            <v>66</v>
          </cell>
          <cell r="F107">
            <v>54</v>
          </cell>
          <cell r="G107" t="str">
            <v>C</v>
          </cell>
          <cell r="CF107">
            <v>1</v>
          </cell>
          <cell r="CO107">
            <v>1</v>
          </cell>
        </row>
        <row r="108">
          <cell r="C108">
            <v>92</v>
          </cell>
          <cell r="D108" t="str">
            <v>CAP. SARMIENTO - ANTONIO DE ARECO - LUJAN</v>
          </cell>
          <cell r="E108">
            <v>66</v>
          </cell>
          <cell r="F108">
            <v>81.3</v>
          </cell>
          <cell r="G108" t="str">
            <v>C</v>
          </cell>
          <cell r="CF108" t="str">
            <v>XXXX</v>
          </cell>
          <cell r="CG108" t="str">
            <v>XXXX</v>
          </cell>
          <cell r="CH108" t="str">
            <v>XXXX</v>
          </cell>
          <cell r="CI108" t="str">
            <v>XXXX</v>
          </cell>
          <cell r="CJ108" t="str">
            <v>XXXX</v>
          </cell>
          <cell r="CK108" t="str">
            <v>XXXX</v>
          </cell>
          <cell r="CL108" t="str">
            <v>XXXX</v>
          </cell>
          <cell r="CM108" t="str">
            <v>XXXX</v>
          </cell>
          <cell r="CN108" t="str">
            <v>XXXX</v>
          </cell>
          <cell r="CO108" t="str">
            <v>XXXX</v>
          </cell>
          <cell r="CP108" t="str">
            <v>XXXX</v>
          </cell>
          <cell r="CQ108" t="str">
            <v>XXXX</v>
          </cell>
        </row>
        <row r="109">
          <cell r="C109">
            <v>93</v>
          </cell>
          <cell r="D109" t="str">
            <v>ARRECIFES - CAP. SARMIENTO</v>
          </cell>
          <cell r="E109">
            <v>66</v>
          </cell>
          <cell r="F109">
            <v>31.9</v>
          </cell>
          <cell r="G109" t="str">
            <v>C</v>
          </cell>
        </row>
        <row r="110">
          <cell r="C110">
            <v>94</v>
          </cell>
          <cell r="D110" t="str">
            <v>CARLOS CASARES - 9 DE JULIO 66</v>
          </cell>
          <cell r="E110">
            <v>66</v>
          </cell>
          <cell r="F110">
            <v>46.8</v>
          </cell>
          <cell r="G110" t="str">
            <v>C</v>
          </cell>
          <cell r="CO110">
            <v>1</v>
          </cell>
        </row>
        <row r="111">
          <cell r="C111">
            <v>95</v>
          </cell>
          <cell r="D111" t="str">
            <v>PEHUAJO - CARLOS CASARES</v>
          </cell>
          <cell r="E111">
            <v>66</v>
          </cell>
          <cell r="F111">
            <v>53.1</v>
          </cell>
          <cell r="G111" t="str">
            <v>C</v>
          </cell>
          <cell r="CK111">
            <v>1</v>
          </cell>
        </row>
        <row r="112">
          <cell r="C112">
            <v>96</v>
          </cell>
          <cell r="D112" t="str">
            <v>PERGAMINO - ARRECIFES</v>
          </cell>
          <cell r="E112">
            <v>66</v>
          </cell>
          <cell r="F112">
            <v>43.8</v>
          </cell>
          <cell r="G112" t="str">
            <v>B</v>
          </cell>
          <cell r="CG112">
            <v>1</v>
          </cell>
        </row>
        <row r="113">
          <cell r="C113">
            <v>97</v>
          </cell>
          <cell r="D113" t="str">
            <v>TRENQUE LAUQUEN - PEHUAJO</v>
          </cell>
          <cell r="E113">
            <v>66</v>
          </cell>
          <cell r="F113">
            <v>80.1</v>
          </cell>
          <cell r="G113" t="str">
            <v>B</v>
          </cell>
          <cell r="CH113">
            <v>1</v>
          </cell>
          <cell r="CK113">
            <v>2</v>
          </cell>
        </row>
        <row r="114">
          <cell r="C114">
            <v>98</v>
          </cell>
          <cell r="D114" t="str">
            <v>NUEVA CAMPANA - MINETTI</v>
          </cell>
          <cell r="E114">
            <v>132</v>
          </cell>
          <cell r="F114">
            <v>5</v>
          </cell>
          <cell r="G114" t="str">
            <v>C</v>
          </cell>
        </row>
        <row r="115">
          <cell r="C115">
            <v>99</v>
          </cell>
          <cell r="D115" t="str">
            <v>MINETTI - ZARATE</v>
          </cell>
          <cell r="E115">
            <v>132</v>
          </cell>
          <cell r="F115">
            <v>7</v>
          </cell>
          <cell r="G115" t="str">
            <v>C</v>
          </cell>
          <cell r="CM115">
            <v>1</v>
          </cell>
        </row>
        <row r="116">
          <cell r="C116">
            <v>100</v>
          </cell>
          <cell r="D116" t="str">
            <v>EASTMAN T - PROTISA</v>
          </cell>
          <cell r="E116">
            <v>132</v>
          </cell>
          <cell r="F116">
            <v>5.5</v>
          </cell>
          <cell r="G116" t="str">
            <v>C</v>
          </cell>
        </row>
        <row r="117">
          <cell r="C117">
            <v>101</v>
          </cell>
          <cell r="D117" t="str">
            <v>PROTISA - EASTMAN</v>
          </cell>
          <cell r="E117">
            <v>132</v>
          </cell>
          <cell r="F117">
            <v>1</v>
          </cell>
          <cell r="G117" t="str">
            <v>C</v>
          </cell>
        </row>
        <row r="118">
          <cell r="C118">
            <v>102</v>
          </cell>
          <cell r="D118" t="str">
            <v>BAHIA BLANCA - PETROQ. BAHIA BLANCA 2</v>
          </cell>
          <cell r="E118">
            <v>132</v>
          </cell>
          <cell r="F118">
            <v>29.8</v>
          </cell>
          <cell r="G118" t="str">
            <v>C</v>
          </cell>
        </row>
        <row r="119">
          <cell r="C119">
            <v>103</v>
          </cell>
          <cell r="D119" t="str">
            <v>BAHIA BLANCA - PETROQ. BAHIA BLANCA 3</v>
          </cell>
          <cell r="E119">
            <v>132</v>
          </cell>
          <cell r="F119">
            <v>29.8</v>
          </cell>
          <cell r="G119" t="str">
            <v>C</v>
          </cell>
          <cell r="CK119">
            <v>1</v>
          </cell>
          <cell r="CN119">
            <v>1</v>
          </cell>
        </row>
        <row r="120">
          <cell r="C120">
            <v>104</v>
          </cell>
          <cell r="D120" t="str">
            <v>PETROQ. BAHIA BLANCA - PROFERTIL</v>
          </cell>
          <cell r="E120">
            <v>132</v>
          </cell>
          <cell r="F120">
            <v>1.8</v>
          </cell>
          <cell r="G120" t="str">
            <v>C</v>
          </cell>
        </row>
        <row r="121">
          <cell r="C121">
            <v>105</v>
          </cell>
          <cell r="D121" t="str">
            <v>NUEVA CAMPANA - PRAXAIR</v>
          </cell>
          <cell r="E121">
            <v>132</v>
          </cell>
          <cell r="F121">
            <v>6.1</v>
          </cell>
          <cell r="G121" t="str">
            <v>C</v>
          </cell>
        </row>
        <row r="122">
          <cell r="C122">
            <v>106</v>
          </cell>
          <cell r="D122" t="str">
            <v>PRAXAIR - CAMPANA</v>
          </cell>
          <cell r="E122">
            <v>132</v>
          </cell>
          <cell r="F122">
            <v>1.1</v>
          </cell>
          <cell r="G122" t="str">
            <v>C</v>
          </cell>
        </row>
        <row r="123">
          <cell r="C123">
            <v>107</v>
          </cell>
          <cell r="D123" t="str">
            <v>PUNTA ALTA - CORONEL ROSALES</v>
          </cell>
          <cell r="E123">
            <v>132</v>
          </cell>
          <cell r="F123">
            <v>4.15</v>
          </cell>
          <cell r="G123" t="str">
            <v>C</v>
          </cell>
        </row>
        <row r="124">
          <cell r="C124">
            <v>108</v>
          </cell>
          <cell r="D124" t="str">
            <v>PAPEL PRENSA - BARADERO</v>
          </cell>
          <cell r="E124">
            <v>132</v>
          </cell>
          <cell r="F124">
            <v>24</v>
          </cell>
          <cell r="G124" t="str">
            <v>C</v>
          </cell>
        </row>
        <row r="125">
          <cell r="C125">
            <v>109</v>
          </cell>
          <cell r="D125" t="str">
            <v>SALTO - BA CHACABUCO</v>
          </cell>
          <cell r="E125">
            <v>132</v>
          </cell>
          <cell r="F125">
            <v>60.1</v>
          </cell>
          <cell r="G125" t="str">
            <v>C</v>
          </cell>
        </row>
        <row r="126">
          <cell r="C126">
            <v>110</v>
          </cell>
          <cell r="D126" t="str">
            <v>LA PAMPITA - LAPRIDA</v>
          </cell>
          <cell r="E126">
            <v>132</v>
          </cell>
          <cell r="F126">
            <v>72.2</v>
          </cell>
          <cell r="G126" t="str">
            <v>C</v>
          </cell>
        </row>
        <row r="127">
          <cell r="C127">
            <v>111</v>
          </cell>
          <cell r="D127" t="str">
            <v>OLAVARRIA - LA PAMPITA</v>
          </cell>
          <cell r="E127">
            <v>132</v>
          </cell>
          <cell r="F127">
            <v>27.5</v>
          </cell>
          <cell r="G127" t="str">
            <v>C</v>
          </cell>
        </row>
        <row r="128">
          <cell r="C128">
            <v>112</v>
          </cell>
          <cell r="D128" t="str">
            <v>QUEQUEN - NECOCHEA</v>
          </cell>
          <cell r="E128">
            <v>132</v>
          </cell>
          <cell r="F128">
            <v>2.7</v>
          </cell>
          <cell r="G128" t="str">
            <v>C</v>
          </cell>
        </row>
        <row r="129">
          <cell r="C129">
            <v>113</v>
          </cell>
          <cell r="D129" t="str">
            <v>C. SARMIENTO - S.A. DE ARECO</v>
          </cell>
          <cell r="E129">
            <v>66</v>
          </cell>
          <cell r="F129">
            <v>31.5</v>
          </cell>
          <cell r="G129" t="str">
            <v>C</v>
          </cell>
        </row>
        <row r="130">
          <cell r="C130">
            <v>114</v>
          </cell>
          <cell r="D130" t="str">
            <v>S.A. DE ARECO - LUJAN BAS</v>
          </cell>
          <cell r="E130">
            <v>66</v>
          </cell>
          <cell r="F130">
            <v>49.8</v>
          </cell>
          <cell r="G130" t="str">
            <v>C</v>
          </cell>
        </row>
        <row r="131">
          <cell r="C131">
            <v>115</v>
          </cell>
          <cell r="D131" t="str">
            <v>OLAVARRIA - BARKER</v>
          </cell>
          <cell r="E131">
            <v>132</v>
          </cell>
          <cell r="F131">
            <v>139.4</v>
          </cell>
          <cell r="G131" t="str">
            <v>C</v>
          </cell>
          <cell r="CH131">
            <v>1</v>
          </cell>
        </row>
        <row r="132">
          <cell r="C132">
            <v>116</v>
          </cell>
          <cell r="D132" t="str">
            <v>CHILLAR - OLAVARRIA </v>
          </cell>
          <cell r="E132">
            <v>132</v>
          </cell>
          <cell r="F132">
            <v>89.1</v>
          </cell>
          <cell r="G132" t="str">
            <v>C</v>
          </cell>
        </row>
        <row r="133">
          <cell r="C133">
            <v>117</v>
          </cell>
          <cell r="D133" t="str">
            <v>CHILLAR  - GONZALEZ CHAVES</v>
          </cell>
          <cell r="E133">
            <v>132</v>
          </cell>
          <cell r="F133">
            <v>73.8</v>
          </cell>
          <cell r="G133" t="str">
            <v>C</v>
          </cell>
          <cell r="CO133">
            <v>1</v>
          </cell>
        </row>
        <row r="134">
          <cell r="C134">
            <v>118</v>
          </cell>
          <cell r="D134" t="str">
            <v>CACHARI - RAUCH</v>
          </cell>
          <cell r="E134">
            <v>132</v>
          </cell>
          <cell r="F134">
            <v>19.6</v>
          </cell>
          <cell r="G134" t="str">
            <v>C</v>
          </cell>
        </row>
        <row r="135">
          <cell r="C135">
            <v>119</v>
          </cell>
          <cell r="D135" t="str">
            <v>AZUL - CACHARI</v>
          </cell>
          <cell r="E135">
            <v>132</v>
          </cell>
          <cell r="F135">
            <v>55.7</v>
          </cell>
          <cell r="G135" t="str">
            <v>C</v>
          </cell>
        </row>
        <row r="136">
          <cell r="C136">
            <v>120</v>
          </cell>
          <cell r="D136" t="str">
            <v>CACHARI - LAS FLORES</v>
          </cell>
          <cell r="E136">
            <v>132</v>
          </cell>
          <cell r="F136">
            <v>51.3</v>
          </cell>
          <cell r="G136" t="str">
            <v>C</v>
          </cell>
        </row>
        <row r="137">
          <cell r="C137">
            <v>121</v>
          </cell>
          <cell r="D137" t="str">
            <v>INDIO RICO - PRINGLES</v>
          </cell>
          <cell r="E137">
            <v>132</v>
          </cell>
          <cell r="F137">
            <v>44.4</v>
          </cell>
          <cell r="G137" t="str">
            <v>C</v>
          </cell>
        </row>
        <row r="138">
          <cell r="C138">
            <v>122</v>
          </cell>
          <cell r="D138" t="str">
            <v>MONTE - ROSAS</v>
          </cell>
          <cell r="E138">
            <v>132</v>
          </cell>
          <cell r="F138">
            <v>58.4</v>
          </cell>
          <cell r="G138" t="str">
            <v>C</v>
          </cell>
        </row>
        <row r="139">
          <cell r="C139">
            <v>123</v>
          </cell>
          <cell r="D139" t="str">
            <v>ROSAS - NEWTON</v>
          </cell>
          <cell r="E139">
            <v>132</v>
          </cell>
          <cell r="F139">
            <v>11</v>
          </cell>
          <cell r="G139" t="str">
            <v>C</v>
          </cell>
        </row>
        <row r="140">
          <cell r="C140">
            <v>124</v>
          </cell>
          <cell r="D140" t="str">
            <v>LAS FLORES - ROSAS</v>
          </cell>
          <cell r="E140">
            <v>132</v>
          </cell>
          <cell r="F140">
            <v>28.4</v>
          </cell>
          <cell r="G140" t="str">
            <v>C</v>
          </cell>
          <cell r="CK140">
            <v>1</v>
          </cell>
        </row>
        <row r="148">
          <cell r="CF148">
            <v>2.04</v>
          </cell>
          <cell r="CG148">
            <v>2</v>
          </cell>
          <cell r="CH148">
            <v>2.04</v>
          </cell>
          <cell r="CI148">
            <v>2.04</v>
          </cell>
          <cell r="CJ148">
            <v>1.94</v>
          </cell>
          <cell r="CK148">
            <v>1.89</v>
          </cell>
          <cell r="CL148">
            <v>2.09</v>
          </cell>
          <cell r="CM148">
            <v>1.86</v>
          </cell>
          <cell r="CN148">
            <v>1.79</v>
          </cell>
          <cell r="CO148">
            <v>1.71</v>
          </cell>
          <cell r="CP148">
            <v>1.63</v>
          </cell>
          <cell r="CQ148">
            <v>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S42"/>
  <sheetViews>
    <sheetView zoomScale="50" zoomScaleNormal="50" workbookViewId="0" topLeftCell="A1">
      <selection activeCell="B3" sqref="B3"/>
    </sheetView>
  </sheetViews>
  <sheetFormatPr defaultColWidth="11.421875" defaultRowHeight="12.75"/>
  <cols>
    <col min="1" max="1" width="25.7109375" style="1" customWidth="1"/>
    <col min="2" max="2" width="7.7109375" style="1" customWidth="1"/>
    <col min="3" max="3" width="9.8515625" style="1" customWidth="1"/>
    <col min="4" max="4" width="10.7109375" style="1" customWidth="1"/>
    <col min="5" max="5" width="6.57421875" style="1" customWidth="1"/>
    <col min="6" max="6" width="15.7109375" style="1" customWidth="1"/>
    <col min="7" max="7" width="20.00390625" style="1" customWidth="1"/>
    <col min="8" max="8" width="7.00390625" style="1" customWidth="1"/>
    <col min="9" max="9" width="18.00390625" style="1" customWidth="1"/>
    <col min="10" max="10" width="13.28125" style="1" customWidth="1"/>
    <col min="11" max="11" width="15.7109375" style="1" customWidth="1"/>
    <col min="12" max="13" width="11.421875" style="1" customWidth="1"/>
    <col min="14" max="14" width="14.140625" style="1" customWidth="1"/>
    <col min="15" max="15" width="11.421875" style="1" customWidth="1"/>
    <col min="16" max="16" width="14.7109375" style="1" customWidth="1"/>
    <col min="17" max="17" width="11.421875" style="1" customWidth="1"/>
    <col min="18" max="18" width="12.00390625" style="1" customWidth="1"/>
    <col min="19" max="16384" width="11.421875" style="1" customWidth="1"/>
  </cols>
  <sheetData>
    <row r="1" spans="2:11" s="3" customFormat="1" ht="26.25">
      <c r="B1" s="4"/>
      <c r="K1" s="381"/>
    </row>
    <row r="2" spans="2:10" s="3" customFormat="1" ht="26.25">
      <c r="B2" s="4" t="s">
        <v>187</v>
      </c>
      <c r="C2" s="5"/>
      <c r="D2" s="6"/>
      <c r="E2" s="6"/>
      <c r="F2" s="6"/>
      <c r="G2" s="6"/>
      <c r="H2" s="6"/>
      <c r="I2" s="6"/>
      <c r="J2" s="6"/>
    </row>
    <row r="3" spans="3:19" ht="12.75">
      <c r="C3" s="7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93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94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3" customFormat="1" ht="11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19.5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19.5">
      <c r="B9" s="17" t="s">
        <v>1</v>
      </c>
      <c r="C9" s="18"/>
      <c r="D9" s="19"/>
      <c r="E9" s="19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19.5">
      <c r="B11" s="17" t="s">
        <v>186</v>
      </c>
      <c r="C11" s="18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3" customFormat="1" ht="16.5" thickBot="1">
      <c r="D12" s="24"/>
      <c r="E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9"/>
      <c r="K13" s="25"/>
      <c r="L13" s="25"/>
      <c r="M13" s="25"/>
      <c r="N13" s="25"/>
      <c r="O13" s="25"/>
      <c r="P13" s="25"/>
      <c r="Q13" s="25"/>
      <c r="R13" s="25"/>
      <c r="S13" s="25"/>
    </row>
    <row r="14" spans="2:19" s="16" customFormat="1" ht="18.75">
      <c r="B14" s="30" t="s">
        <v>169</v>
      </c>
      <c r="C14" s="31"/>
      <c r="D14" s="32"/>
      <c r="E14" s="33"/>
      <c r="F14" s="33"/>
      <c r="G14" s="33"/>
      <c r="H14" s="33"/>
      <c r="I14" s="20"/>
      <c r="J14" s="34"/>
      <c r="K14" s="21"/>
      <c r="L14" s="21"/>
      <c r="M14" s="21"/>
      <c r="N14" s="21"/>
      <c r="O14" s="21"/>
      <c r="P14" s="21"/>
      <c r="Q14" s="21"/>
      <c r="R14" s="21"/>
      <c r="S14" s="21"/>
    </row>
    <row r="15" spans="2:19" s="16" customFormat="1" ht="18.75" hidden="1">
      <c r="B15" s="35"/>
      <c r="C15" s="36"/>
      <c r="D15" s="36"/>
      <c r="E15" s="21"/>
      <c r="F15" s="37"/>
      <c r="G15" s="37"/>
      <c r="H15" s="37"/>
      <c r="I15" s="21"/>
      <c r="J15" s="38"/>
      <c r="K15" s="21"/>
      <c r="L15" s="21"/>
      <c r="M15" s="21"/>
      <c r="N15" s="21"/>
      <c r="O15" s="21"/>
      <c r="P15" s="21"/>
      <c r="Q15" s="21"/>
      <c r="R15" s="21"/>
      <c r="S15" s="21"/>
    </row>
    <row r="16" spans="2:19" s="16" customFormat="1" ht="18.75" hidden="1">
      <c r="B16" s="30" t="s">
        <v>95</v>
      </c>
      <c r="C16" s="39"/>
      <c r="D16" s="39"/>
      <c r="E16" s="20"/>
      <c r="F16" s="33"/>
      <c r="G16" s="33"/>
      <c r="H16" s="33"/>
      <c r="I16" s="20"/>
      <c r="J16" s="34"/>
      <c r="K16" s="7"/>
      <c r="L16" s="21"/>
      <c r="M16" s="21"/>
      <c r="N16" s="21"/>
      <c r="O16" s="21"/>
      <c r="P16" s="21"/>
      <c r="Q16" s="21"/>
      <c r="R16" s="21"/>
      <c r="S16" s="21"/>
    </row>
    <row r="17" spans="2:19" s="16" customFormat="1" ht="18.75">
      <c r="B17" s="35"/>
      <c r="C17" s="36"/>
      <c r="D17" s="36"/>
      <c r="E17" s="21"/>
      <c r="F17" s="37"/>
      <c r="G17" s="37"/>
      <c r="H17" s="37"/>
      <c r="I17" s="21"/>
      <c r="J17" s="38"/>
      <c r="K17" s="7"/>
      <c r="L17" s="21"/>
      <c r="M17" s="21"/>
      <c r="N17" s="21"/>
      <c r="O17" s="21"/>
      <c r="P17" s="21"/>
      <c r="Q17" s="21"/>
      <c r="R17" s="21"/>
      <c r="S17" s="21"/>
    </row>
    <row r="18" spans="2:19" s="16" customFormat="1" ht="18.75">
      <c r="B18" s="35"/>
      <c r="C18" s="40" t="s">
        <v>96</v>
      </c>
      <c r="D18" s="41" t="s">
        <v>2</v>
      </c>
      <c r="E18" s="21"/>
      <c r="F18" s="37"/>
      <c r="G18" s="37"/>
      <c r="H18" s="37"/>
      <c r="I18" s="42">
        <f>'LI-0503 (3)'!AA42</f>
        <v>6292.1</v>
      </c>
      <c r="J18" s="38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12.75">
      <c r="B19" s="43"/>
      <c r="C19" s="44"/>
      <c r="D19" s="45"/>
      <c r="E19" s="9"/>
      <c r="F19" s="46"/>
      <c r="G19" s="46"/>
      <c r="H19" s="46"/>
      <c r="I19" s="47"/>
      <c r="J19" s="48"/>
      <c r="K19" s="9"/>
      <c r="L19" s="9"/>
      <c r="M19" s="9"/>
      <c r="N19" s="9"/>
      <c r="O19" s="9"/>
      <c r="P19" s="9"/>
      <c r="Q19" s="9"/>
      <c r="R19" s="9"/>
      <c r="S19" s="9"/>
    </row>
    <row r="20" spans="2:19" s="16" customFormat="1" ht="18.75">
      <c r="B20" s="35"/>
      <c r="C20" s="40" t="s">
        <v>97</v>
      </c>
      <c r="D20" s="41" t="s">
        <v>98</v>
      </c>
      <c r="E20" s="21"/>
      <c r="F20" s="37"/>
      <c r="G20" s="37"/>
      <c r="H20" s="37"/>
      <c r="I20" s="42"/>
      <c r="J20" s="38"/>
      <c r="K20" s="21"/>
      <c r="L20" s="21"/>
      <c r="M20" s="21"/>
      <c r="N20" s="21"/>
      <c r="O20" s="21"/>
      <c r="P20" s="21"/>
      <c r="Q20" s="21"/>
      <c r="R20" s="21"/>
      <c r="S20" s="21"/>
    </row>
    <row r="21" spans="2:19" ht="12.75">
      <c r="B21" s="43"/>
      <c r="C21" s="44"/>
      <c r="D21" s="44"/>
      <c r="E21" s="9"/>
      <c r="F21" s="46"/>
      <c r="G21" s="46"/>
      <c r="H21" s="46"/>
      <c r="I21" s="49"/>
      <c r="J21" s="48"/>
      <c r="K21" s="9"/>
      <c r="L21" s="9"/>
      <c r="M21" s="9"/>
      <c r="N21" s="9"/>
      <c r="O21" s="9"/>
      <c r="P21" s="9"/>
      <c r="Q21" s="9"/>
      <c r="R21" s="9"/>
      <c r="S21" s="9"/>
    </row>
    <row r="22" spans="2:19" s="16" customFormat="1" ht="18.75">
      <c r="B22" s="35"/>
      <c r="C22" s="40"/>
      <c r="D22" s="40" t="s">
        <v>99</v>
      </c>
      <c r="E22" s="50" t="s">
        <v>100</v>
      </c>
      <c r="F22" s="37"/>
      <c r="G22" s="37"/>
      <c r="H22" s="37"/>
      <c r="I22" s="42">
        <f>'TR-0503 (3)'!AA43</f>
        <v>5825.88</v>
      </c>
      <c r="J22" s="38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2.75">
      <c r="B23" s="43"/>
      <c r="C23" s="44"/>
      <c r="D23" s="44"/>
      <c r="E23" s="9"/>
      <c r="F23" s="46"/>
      <c r="G23" s="46"/>
      <c r="H23" s="46"/>
      <c r="I23" s="49"/>
      <c r="J23" s="48"/>
      <c r="K23" s="9"/>
      <c r="L23" s="9"/>
      <c r="M23" s="9"/>
      <c r="N23" s="9"/>
      <c r="O23" s="9"/>
      <c r="P23" s="9"/>
      <c r="Q23" s="9"/>
      <c r="R23" s="9"/>
      <c r="S23" s="9"/>
    </row>
    <row r="24" spans="2:19" s="16" customFormat="1" ht="18.75">
      <c r="B24" s="35"/>
      <c r="C24" s="40"/>
      <c r="D24" s="40" t="s">
        <v>101</v>
      </c>
      <c r="E24" s="50" t="s">
        <v>102</v>
      </c>
      <c r="F24" s="37"/>
      <c r="G24" s="37"/>
      <c r="H24" s="37"/>
      <c r="I24" s="42">
        <f>'SA-0503 (2)'!T45</f>
        <v>2649.65</v>
      </c>
      <c r="J24" s="38"/>
      <c r="K24" s="21"/>
      <c r="L24" s="21"/>
      <c r="M24" s="21"/>
      <c r="N24" s="21"/>
      <c r="O24" s="21"/>
      <c r="P24" s="21"/>
      <c r="Q24" s="21"/>
      <c r="R24" s="21"/>
      <c r="S24" s="21"/>
    </row>
    <row r="25" spans="2:19" s="16" customFormat="1" ht="21" customHeight="1">
      <c r="B25" s="35"/>
      <c r="C25" s="36"/>
      <c r="D25" s="36"/>
      <c r="E25" s="50"/>
      <c r="F25" s="37"/>
      <c r="G25" s="37"/>
      <c r="H25" s="37"/>
      <c r="I25" s="42"/>
      <c r="J25" s="38"/>
      <c r="K25" s="21"/>
      <c r="L25" s="21"/>
      <c r="M25" s="21"/>
      <c r="N25" s="21"/>
      <c r="O25" s="21"/>
      <c r="P25" s="21"/>
      <c r="Q25" s="21"/>
      <c r="R25" s="21"/>
      <c r="S25" s="21"/>
    </row>
    <row r="26" spans="2:19" s="16" customFormat="1" ht="18.75">
      <c r="B26" s="35"/>
      <c r="C26" s="36"/>
      <c r="D26" s="36"/>
      <c r="E26" s="21"/>
      <c r="F26" s="37"/>
      <c r="G26" s="37"/>
      <c r="H26" s="37"/>
      <c r="I26" s="51"/>
      <c r="J26" s="38"/>
      <c r="K26" s="21"/>
      <c r="L26" s="21"/>
      <c r="M26" s="21"/>
      <c r="N26" s="21"/>
      <c r="O26" s="21"/>
      <c r="P26" s="21"/>
      <c r="Q26" s="21"/>
      <c r="R26" s="21"/>
      <c r="S26" s="21"/>
    </row>
    <row r="27" spans="2:19" s="16" customFormat="1" ht="19.5" thickBot="1">
      <c r="B27" s="35"/>
      <c r="C27" s="36"/>
      <c r="D27" s="36"/>
      <c r="E27" s="21"/>
      <c r="F27" s="37"/>
      <c r="G27" s="37"/>
      <c r="H27" s="37"/>
      <c r="I27" s="21"/>
      <c r="J27" s="38"/>
      <c r="K27" s="21"/>
      <c r="L27" s="21"/>
      <c r="M27" s="21"/>
      <c r="N27" s="21"/>
      <c r="O27" s="21"/>
      <c r="P27" s="21"/>
      <c r="Q27" s="21"/>
      <c r="R27" s="21"/>
      <c r="S27" s="21"/>
    </row>
    <row r="28" spans="2:19" s="16" customFormat="1" ht="20.25" thickBot="1" thickTop="1">
      <c r="B28" s="35"/>
      <c r="C28" s="40"/>
      <c r="D28" s="40"/>
      <c r="F28" s="52" t="s">
        <v>103</v>
      </c>
      <c r="G28" s="53">
        <f>SUM(I18:I26)</f>
        <v>14767.63</v>
      </c>
      <c r="H28" s="54"/>
      <c r="J28" s="38"/>
      <c r="K28" s="21"/>
      <c r="L28" s="21"/>
      <c r="M28" s="21"/>
      <c r="N28" s="21"/>
      <c r="O28" s="21"/>
      <c r="P28" s="21"/>
      <c r="Q28" s="21"/>
      <c r="R28" s="21"/>
      <c r="S28" s="21"/>
    </row>
    <row r="29" spans="2:19" s="16" customFormat="1" ht="19.5" thickTop="1">
      <c r="B29" s="35"/>
      <c r="C29" s="40"/>
      <c r="D29" s="40"/>
      <c r="F29" s="413"/>
      <c r="G29" s="54"/>
      <c r="H29" s="54"/>
      <c r="J29" s="38"/>
      <c r="K29" s="21"/>
      <c r="L29" s="21"/>
      <c r="M29" s="21"/>
      <c r="N29" s="21"/>
      <c r="O29" s="21"/>
      <c r="P29" s="21"/>
      <c r="Q29" s="21"/>
      <c r="R29" s="21"/>
      <c r="S29" s="21"/>
    </row>
    <row r="30" spans="2:19" s="16" customFormat="1" ht="18.75">
      <c r="B30" s="35"/>
      <c r="C30" s="414" t="s">
        <v>165</v>
      </c>
      <c r="D30" s="40"/>
      <c r="F30" s="413"/>
      <c r="G30" s="54"/>
      <c r="H30" s="54"/>
      <c r="J30" s="38"/>
      <c r="K30" s="21"/>
      <c r="L30" s="21"/>
      <c r="M30" s="21"/>
      <c r="N30" s="21"/>
      <c r="O30" s="21"/>
      <c r="P30" s="21"/>
      <c r="Q30" s="21"/>
      <c r="R30" s="21"/>
      <c r="S30" s="21"/>
    </row>
    <row r="31" spans="2:19" s="23" customFormat="1" ht="16.5" thickBot="1">
      <c r="B31" s="55"/>
      <c r="C31" s="56"/>
      <c r="D31" s="56"/>
      <c r="E31" s="57"/>
      <c r="F31" s="57"/>
      <c r="G31" s="57"/>
      <c r="H31" s="57"/>
      <c r="I31" s="57"/>
      <c r="J31" s="58"/>
      <c r="K31" s="25"/>
      <c r="L31" s="25"/>
      <c r="M31" s="59"/>
      <c r="N31" s="60"/>
      <c r="O31" s="60"/>
      <c r="P31" s="61"/>
      <c r="Q31" s="62"/>
      <c r="R31" s="25"/>
      <c r="S31" s="25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2"/>
      <c r="N32" s="63"/>
      <c r="O32" s="63"/>
      <c r="P32" s="9"/>
      <c r="Q32" s="64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65"/>
      <c r="O33" s="65"/>
      <c r="P33" s="66"/>
      <c r="Q33" s="64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65"/>
      <c r="O34" s="65"/>
      <c r="P34" s="66"/>
      <c r="Q34" s="64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L178"/>
  <sheetViews>
    <sheetView zoomScale="60" zoomScaleNormal="60" workbookViewId="0" topLeftCell="A118">
      <selection activeCell="F143" sqref="F143"/>
    </sheetView>
  </sheetViews>
  <sheetFormatPr defaultColWidth="11.421875" defaultRowHeight="12.75"/>
  <cols>
    <col min="1" max="2" width="15.7109375" style="426" customWidth="1"/>
    <col min="3" max="3" width="7.7109375" style="426" customWidth="1"/>
    <col min="4" max="4" width="60.7109375" style="426" customWidth="1"/>
    <col min="5" max="5" width="10.7109375" style="426" customWidth="1"/>
    <col min="6" max="6" width="13.140625" style="426" customWidth="1"/>
    <col min="7" max="7" width="10.7109375" style="426" customWidth="1"/>
    <col min="8" max="21" width="12.7109375" style="426" customWidth="1"/>
    <col min="22" max="16384" width="11.421875" style="426" customWidth="1"/>
  </cols>
  <sheetData>
    <row r="1" ht="36" customHeight="1">
      <c r="U1" s="427"/>
    </row>
    <row r="2" spans="2:21" s="428" customFormat="1" ht="31.5" customHeight="1">
      <c r="B2" s="429" t="str">
        <f>'tot-0503'!B2</f>
        <v>ANEXO a la Resolución ENRE N° 933/2006                      ,-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</row>
    <row r="3" spans="1:21" s="432" customFormat="1" ht="11.25">
      <c r="A3" s="430" t="s">
        <v>93</v>
      </c>
      <c r="B3" s="431"/>
      <c r="U3" s="433"/>
    </row>
    <row r="4" spans="1:21" s="432" customFormat="1" ht="11.25">
      <c r="A4" s="430" t="s">
        <v>94</v>
      </c>
      <c r="B4" s="431"/>
      <c r="U4" s="433"/>
    </row>
    <row r="5" spans="2:178" s="434" customFormat="1" ht="20.25">
      <c r="B5" s="525" t="s">
        <v>0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435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5"/>
      <c r="DZ5" s="435"/>
      <c r="EA5" s="435"/>
      <c r="EB5" s="435"/>
      <c r="EC5" s="435"/>
      <c r="ED5" s="435"/>
      <c r="EE5" s="435"/>
      <c r="EF5" s="435"/>
      <c r="EG5" s="435"/>
      <c r="EH5" s="435"/>
      <c r="EI5" s="435"/>
      <c r="EJ5" s="435"/>
      <c r="EK5" s="435"/>
      <c r="EL5" s="435"/>
      <c r="EM5" s="435"/>
      <c r="EN5" s="435"/>
      <c r="EO5" s="435"/>
      <c r="EP5" s="435"/>
      <c r="EQ5" s="435"/>
      <c r="ER5" s="435"/>
      <c r="ES5" s="435"/>
      <c r="ET5" s="435"/>
      <c r="EU5" s="435"/>
      <c r="EV5" s="435"/>
      <c r="EW5" s="435"/>
      <c r="EX5" s="435"/>
      <c r="EY5" s="435"/>
      <c r="EZ5" s="435"/>
      <c r="FA5" s="435"/>
      <c r="FB5" s="435"/>
      <c r="FC5" s="435"/>
      <c r="FD5" s="435"/>
      <c r="FE5" s="435"/>
      <c r="FF5" s="435"/>
      <c r="FG5" s="435"/>
      <c r="FH5" s="435"/>
      <c r="FI5" s="435"/>
      <c r="FJ5" s="435"/>
      <c r="FK5" s="435"/>
      <c r="FL5" s="435"/>
      <c r="FM5" s="435"/>
      <c r="FN5" s="435"/>
      <c r="FO5" s="435"/>
      <c r="FP5" s="435"/>
      <c r="FQ5" s="435"/>
      <c r="FR5" s="435"/>
      <c r="FS5" s="435"/>
      <c r="FT5" s="435"/>
      <c r="FU5" s="435"/>
      <c r="FV5" s="435"/>
    </row>
    <row r="6" spans="2:178" s="434" customFormat="1" ht="14.25" customHeight="1"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435"/>
      <c r="CP6" s="435"/>
      <c r="CQ6" s="435"/>
      <c r="CR6" s="435"/>
      <c r="CS6" s="435"/>
      <c r="CT6" s="435"/>
      <c r="CU6" s="435"/>
      <c r="CV6" s="435"/>
      <c r="CW6" s="435"/>
      <c r="CX6" s="435"/>
      <c r="CY6" s="435"/>
      <c r="CZ6" s="435"/>
      <c r="DA6" s="435"/>
      <c r="DB6" s="435"/>
      <c r="DC6" s="435"/>
      <c r="DD6" s="435"/>
      <c r="DE6" s="435"/>
      <c r="DF6" s="435"/>
      <c r="DG6" s="435"/>
      <c r="DH6" s="435"/>
      <c r="DI6" s="435"/>
      <c r="DJ6" s="435"/>
      <c r="DK6" s="435"/>
      <c r="DL6" s="435"/>
      <c r="DM6" s="435"/>
      <c r="DN6" s="435"/>
      <c r="DO6" s="435"/>
      <c r="DP6" s="435"/>
      <c r="DQ6" s="435"/>
      <c r="DR6" s="435"/>
      <c r="DS6" s="435"/>
      <c r="DT6" s="435"/>
      <c r="DU6" s="435"/>
      <c r="DV6" s="435"/>
      <c r="DW6" s="435"/>
      <c r="DX6" s="435"/>
      <c r="DY6" s="435"/>
      <c r="DZ6" s="435"/>
      <c r="EA6" s="435"/>
      <c r="EB6" s="435"/>
      <c r="EC6" s="435"/>
      <c r="ED6" s="435"/>
      <c r="EE6" s="435"/>
      <c r="EF6" s="435"/>
      <c r="EG6" s="435"/>
      <c r="EH6" s="435"/>
      <c r="EI6" s="435"/>
      <c r="EJ6" s="435"/>
      <c r="EK6" s="435"/>
      <c r="EL6" s="435"/>
      <c r="EM6" s="435"/>
      <c r="EN6" s="435"/>
      <c r="EO6" s="435"/>
      <c r="EP6" s="435"/>
      <c r="EQ6" s="435"/>
      <c r="ER6" s="435"/>
      <c r="ES6" s="435"/>
      <c r="ET6" s="435"/>
      <c r="EU6" s="435"/>
      <c r="EV6" s="435"/>
      <c r="EW6" s="435"/>
      <c r="EX6" s="435"/>
      <c r="EY6" s="435"/>
      <c r="EZ6" s="435"/>
      <c r="FA6" s="435"/>
      <c r="FB6" s="435"/>
      <c r="FC6" s="435"/>
      <c r="FD6" s="435"/>
      <c r="FE6" s="435"/>
      <c r="FF6" s="435"/>
      <c r="FG6" s="435"/>
      <c r="FH6" s="435"/>
      <c r="FI6" s="435"/>
      <c r="FJ6" s="435"/>
      <c r="FK6" s="435"/>
      <c r="FL6" s="435"/>
      <c r="FM6" s="435"/>
      <c r="FN6" s="435"/>
      <c r="FO6" s="435"/>
      <c r="FP6" s="435"/>
      <c r="FQ6" s="435"/>
      <c r="FR6" s="435"/>
      <c r="FS6" s="435"/>
      <c r="FT6" s="435"/>
      <c r="FU6" s="435"/>
      <c r="FV6" s="435"/>
    </row>
    <row r="7" spans="2:178" s="437" customFormat="1" ht="18.75">
      <c r="B7" s="526" t="s">
        <v>1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38"/>
      <c r="DG7" s="438"/>
      <c r="DH7" s="438"/>
      <c r="DI7" s="438"/>
      <c r="DJ7" s="438"/>
      <c r="DK7" s="438"/>
      <c r="DL7" s="438"/>
      <c r="DM7" s="438"/>
      <c r="DN7" s="438"/>
      <c r="DO7" s="438"/>
      <c r="DP7" s="438"/>
      <c r="DQ7" s="438"/>
      <c r="DR7" s="438"/>
      <c r="DS7" s="438"/>
      <c r="DT7" s="438"/>
      <c r="DU7" s="438"/>
      <c r="DV7" s="438"/>
      <c r="DW7" s="438"/>
      <c r="DX7" s="438"/>
      <c r="DY7" s="438"/>
      <c r="DZ7" s="438"/>
      <c r="EA7" s="438"/>
      <c r="EB7" s="438"/>
      <c r="EC7" s="438"/>
      <c r="ED7" s="438"/>
      <c r="EE7" s="438"/>
      <c r="EF7" s="438"/>
      <c r="EG7" s="438"/>
      <c r="EH7" s="438"/>
      <c r="EI7" s="438"/>
      <c r="EJ7" s="438"/>
      <c r="EK7" s="438"/>
      <c r="EL7" s="438"/>
      <c r="EM7" s="438"/>
      <c r="EN7" s="438"/>
      <c r="EO7" s="438"/>
      <c r="EP7" s="438"/>
      <c r="EQ7" s="438"/>
      <c r="ER7" s="438"/>
      <c r="ES7" s="438"/>
      <c r="ET7" s="438"/>
      <c r="EU7" s="438"/>
      <c r="EV7" s="438"/>
      <c r="EW7" s="438"/>
      <c r="EX7" s="438"/>
      <c r="EY7" s="438"/>
      <c r="EZ7" s="438"/>
      <c r="FA7" s="438"/>
      <c r="FB7" s="438"/>
      <c r="FC7" s="438"/>
      <c r="FD7" s="438"/>
      <c r="FE7" s="438"/>
      <c r="FF7" s="438"/>
      <c r="FG7" s="438"/>
      <c r="FH7" s="438"/>
      <c r="FI7" s="438"/>
      <c r="FJ7" s="438"/>
      <c r="FK7" s="438"/>
      <c r="FL7" s="438"/>
      <c r="FM7" s="438"/>
      <c r="FN7" s="438"/>
      <c r="FO7" s="438"/>
      <c r="FP7" s="438"/>
      <c r="FQ7" s="438"/>
      <c r="FR7" s="438"/>
      <c r="FS7" s="438"/>
      <c r="FT7" s="438"/>
      <c r="FU7" s="438"/>
      <c r="FV7" s="438"/>
    </row>
    <row r="8" spans="2:178" ht="12.75"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40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39"/>
      <c r="FL8" s="439"/>
      <c r="FM8" s="439"/>
      <c r="FN8" s="439"/>
      <c r="FO8" s="439"/>
      <c r="FP8" s="439"/>
      <c r="FQ8" s="439"/>
      <c r="FR8" s="439"/>
      <c r="FS8" s="439"/>
      <c r="FT8" s="439"/>
      <c r="FU8" s="439"/>
      <c r="FV8" s="439"/>
    </row>
    <row r="9" spans="2:178" s="441" customFormat="1" ht="15.75">
      <c r="B9" s="527" t="s">
        <v>175</v>
      </c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  <c r="EH9" s="442"/>
      <c r="EI9" s="442"/>
      <c r="EJ9" s="442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2"/>
      <c r="EV9" s="442"/>
      <c r="EW9" s="442"/>
      <c r="EX9" s="442"/>
      <c r="EY9" s="442"/>
      <c r="EZ9" s="442"/>
      <c r="FA9" s="442"/>
      <c r="FB9" s="442"/>
      <c r="FC9" s="442"/>
      <c r="FD9" s="442"/>
      <c r="FE9" s="442"/>
      <c r="FF9" s="442"/>
      <c r="FG9" s="442"/>
      <c r="FH9" s="442"/>
      <c r="FI9" s="442"/>
      <c r="FJ9" s="442"/>
      <c r="FK9" s="442"/>
      <c r="FL9" s="442"/>
      <c r="FM9" s="442"/>
      <c r="FN9" s="442"/>
      <c r="FO9" s="442"/>
      <c r="FP9" s="442"/>
      <c r="FQ9" s="442"/>
      <c r="FR9" s="442"/>
      <c r="FS9" s="442"/>
      <c r="FT9" s="442"/>
      <c r="FU9" s="442"/>
      <c r="FV9" s="442"/>
    </row>
    <row r="10" spans="2:178" ht="13.5" thickBot="1"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40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  <c r="DG10" s="439"/>
      <c r="DH10" s="439"/>
      <c r="DI10" s="439"/>
      <c r="DJ10" s="439"/>
      <c r="DK10" s="439"/>
      <c r="DL10" s="439"/>
      <c r="DM10" s="439"/>
      <c r="DN10" s="439"/>
      <c r="DO10" s="439"/>
      <c r="DP10" s="439"/>
      <c r="DQ10" s="439"/>
      <c r="DR10" s="439"/>
      <c r="DS10" s="439"/>
      <c r="DT10" s="439"/>
      <c r="DU10" s="439"/>
      <c r="DV10" s="439"/>
      <c r="DW10" s="439"/>
      <c r="DX10" s="439"/>
      <c r="DY10" s="439"/>
      <c r="DZ10" s="439"/>
      <c r="EA10" s="439"/>
      <c r="EB10" s="439"/>
      <c r="EC10" s="439"/>
      <c r="ED10" s="439"/>
      <c r="EE10" s="439"/>
      <c r="EF10" s="439"/>
      <c r="EG10" s="439"/>
      <c r="EH10" s="439"/>
      <c r="EI10" s="439"/>
      <c r="EJ10" s="439"/>
      <c r="EK10" s="439"/>
      <c r="EL10" s="439"/>
      <c r="EM10" s="439"/>
      <c r="EN10" s="439"/>
      <c r="EO10" s="439"/>
      <c r="EP10" s="439"/>
      <c r="EQ10" s="439"/>
      <c r="ER10" s="439"/>
      <c r="ES10" s="439"/>
      <c r="ET10" s="439"/>
      <c r="EU10" s="439"/>
      <c r="EV10" s="439"/>
      <c r="EW10" s="439"/>
      <c r="EX10" s="439"/>
      <c r="EY10" s="439"/>
      <c r="EZ10" s="439"/>
      <c r="FA10" s="439"/>
      <c r="FB10" s="439"/>
      <c r="FC10" s="439"/>
      <c r="FD10" s="439"/>
      <c r="FE10" s="439"/>
      <c r="FF10" s="439"/>
      <c r="FG10" s="439"/>
      <c r="FH10" s="439"/>
      <c r="FI10" s="439"/>
      <c r="FJ10" s="439"/>
      <c r="FK10" s="439"/>
      <c r="FL10" s="439"/>
      <c r="FM10" s="439"/>
      <c r="FN10" s="439"/>
      <c r="FO10" s="439"/>
      <c r="FP10" s="439"/>
      <c r="FQ10" s="439"/>
      <c r="FR10" s="439"/>
      <c r="FS10" s="439"/>
      <c r="FT10" s="439"/>
      <c r="FU10" s="439"/>
      <c r="FV10" s="439"/>
    </row>
    <row r="11" spans="2:178" ht="13.5" thickTop="1">
      <c r="B11" s="443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5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  <c r="DJ11" s="439"/>
      <c r="DK11" s="439"/>
      <c r="DL11" s="439"/>
      <c r="DM11" s="439"/>
      <c r="DN11" s="439"/>
      <c r="DO11" s="439"/>
      <c r="DP11" s="439"/>
      <c r="DQ11" s="439"/>
      <c r="DR11" s="439"/>
      <c r="DS11" s="439"/>
      <c r="DT11" s="439"/>
      <c r="DU11" s="439"/>
      <c r="DV11" s="439"/>
      <c r="DW11" s="439"/>
      <c r="DX11" s="439"/>
      <c r="DY11" s="439"/>
      <c r="DZ11" s="439"/>
      <c r="EA11" s="439"/>
      <c r="EB11" s="439"/>
      <c r="EC11" s="439"/>
      <c r="ED11" s="439"/>
      <c r="EE11" s="439"/>
      <c r="EF11" s="439"/>
      <c r="EG11" s="439"/>
      <c r="EH11" s="439"/>
      <c r="EI11" s="439"/>
      <c r="EJ11" s="439"/>
      <c r="EK11" s="439"/>
      <c r="EL11" s="439"/>
      <c r="EM11" s="439"/>
      <c r="EN11" s="439"/>
      <c r="EO11" s="439"/>
      <c r="EP11" s="439"/>
      <c r="EQ11" s="439"/>
      <c r="ER11" s="439"/>
      <c r="ES11" s="439"/>
      <c r="ET11" s="439"/>
      <c r="EU11" s="439"/>
      <c r="EV11" s="439"/>
      <c r="EW11" s="439"/>
      <c r="EX11" s="439"/>
      <c r="EY11" s="439"/>
      <c r="EZ11" s="439"/>
      <c r="FA11" s="439"/>
      <c r="FB11" s="439"/>
      <c r="FC11" s="439"/>
      <c r="FD11" s="439"/>
      <c r="FE11" s="439"/>
      <c r="FF11" s="439"/>
      <c r="FG11" s="439"/>
      <c r="FH11" s="439"/>
      <c r="FI11" s="439"/>
      <c r="FJ11" s="439"/>
      <c r="FK11" s="439"/>
      <c r="FL11" s="439"/>
      <c r="FM11" s="439"/>
      <c r="FN11" s="439"/>
      <c r="FO11" s="439"/>
      <c r="FP11" s="439"/>
      <c r="FQ11" s="439"/>
      <c r="FR11" s="439"/>
      <c r="FS11" s="439"/>
      <c r="FT11" s="439"/>
      <c r="FU11" s="439"/>
      <c r="FV11" s="439"/>
    </row>
    <row r="12" spans="2:178" s="441" customFormat="1" ht="15.75">
      <c r="B12" s="522" t="s">
        <v>185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4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  <c r="DU12" s="442"/>
      <c r="DV12" s="442"/>
      <c r="DW12" s="442"/>
      <c r="DX12" s="442"/>
      <c r="DY12" s="442"/>
      <c r="DZ12" s="442"/>
      <c r="EA12" s="442"/>
      <c r="EB12" s="442"/>
      <c r="EC12" s="442"/>
      <c r="ED12" s="442"/>
      <c r="EE12" s="442"/>
      <c r="EF12" s="442"/>
      <c r="EG12" s="442"/>
      <c r="EH12" s="442"/>
      <c r="EI12" s="442"/>
      <c r="EJ12" s="442"/>
      <c r="EK12" s="442"/>
      <c r="EL12" s="442"/>
      <c r="EM12" s="442"/>
      <c r="EN12" s="442"/>
      <c r="EO12" s="442"/>
      <c r="EP12" s="442"/>
      <c r="EQ12" s="442"/>
      <c r="ER12" s="442"/>
      <c r="ES12" s="442"/>
      <c r="ET12" s="442"/>
      <c r="EU12" s="442"/>
      <c r="EV12" s="442"/>
      <c r="EW12" s="442"/>
      <c r="EX12" s="442"/>
      <c r="EY12" s="442"/>
      <c r="EZ12" s="442"/>
      <c r="FA12" s="442"/>
      <c r="FB12" s="442"/>
      <c r="FC12" s="442"/>
      <c r="FD12" s="442"/>
      <c r="FE12" s="442"/>
      <c r="FF12" s="442"/>
      <c r="FG12" s="442"/>
      <c r="FH12" s="442"/>
      <c r="FI12" s="442"/>
      <c r="FJ12" s="442"/>
      <c r="FK12" s="442"/>
      <c r="FL12" s="442"/>
      <c r="FM12" s="442"/>
      <c r="FN12" s="442"/>
      <c r="FO12" s="442"/>
      <c r="FP12" s="442"/>
      <c r="FQ12" s="442"/>
      <c r="FR12" s="442"/>
      <c r="FS12" s="442"/>
      <c r="FT12" s="442"/>
      <c r="FU12" s="442"/>
      <c r="FV12" s="442"/>
    </row>
    <row r="13" spans="2:21" ht="13.5" thickBot="1">
      <c r="B13" s="446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8"/>
    </row>
    <row r="14" spans="2:21" s="449" customFormat="1" ht="33.75" customHeight="1" thickBot="1" thickTop="1">
      <c r="B14" s="450"/>
      <c r="C14" s="451"/>
      <c r="D14" s="451" t="s">
        <v>2</v>
      </c>
      <c r="E14" s="452" t="s">
        <v>113</v>
      </c>
      <c r="F14" s="452" t="s">
        <v>114</v>
      </c>
      <c r="G14" s="453" t="s">
        <v>3</v>
      </c>
      <c r="H14" s="453">
        <f>IF('[1]BASE'!CF15="","",'[1]BASE'!CF15)</f>
        <v>38047</v>
      </c>
      <c r="I14" s="453">
        <f>IF('[1]BASE'!CG15="","",'[1]BASE'!CG15)</f>
        <v>38078</v>
      </c>
      <c r="J14" s="453">
        <f>IF('[1]BASE'!CH15="","",'[1]BASE'!CH15)</f>
        <v>38108</v>
      </c>
      <c r="K14" s="453">
        <f>IF('[1]BASE'!CI15="","",'[1]BASE'!CI15)</f>
        <v>38139</v>
      </c>
      <c r="L14" s="453">
        <f>IF('[1]BASE'!CJ15="","",'[1]BASE'!CJ15)</f>
        <v>38169</v>
      </c>
      <c r="M14" s="453">
        <f>IF('[1]BASE'!CK15="","",'[1]BASE'!CK15)</f>
        <v>38200</v>
      </c>
      <c r="N14" s="453">
        <f>IF('[1]BASE'!CL15="","",'[1]BASE'!CL15)</f>
        <v>38231</v>
      </c>
      <c r="O14" s="453">
        <f>IF('[1]BASE'!CM15="","",'[1]BASE'!CM15)</f>
        <v>38261</v>
      </c>
      <c r="P14" s="453">
        <f>IF('[1]BASE'!CN15="","",'[1]BASE'!CN15)</f>
        <v>38292</v>
      </c>
      <c r="Q14" s="453">
        <f>IF('[1]BASE'!CO15="","",'[1]BASE'!CO15)</f>
        <v>38322</v>
      </c>
      <c r="R14" s="453">
        <f>IF('[1]BASE'!CP15="","",'[1]BASE'!CP15)</f>
        <v>38353</v>
      </c>
      <c r="S14" s="453">
        <f>IF('[1]BASE'!CQ15="","",'[1]BASE'!CQ15)</f>
        <v>38384</v>
      </c>
      <c r="T14" s="453">
        <f>IF('[1]BASE'!CR15="","",'[1]BASE'!CR15)</f>
        <v>38412</v>
      </c>
      <c r="U14" s="454"/>
    </row>
    <row r="15" spans="2:21" s="455" customFormat="1" ht="19.5" customHeight="1" thickTop="1">
      <c r="B15" s="456"/>
      <c r="C15" s="457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9"/>
      <c r="S15" s="459"/>
      <c r="T15" s="460"/>
      <c r="U15" s="461"/>
    </row>
    <row r="16" spans="2:21" s="455" customFormat="1" ht="19.5" customHeight="1">
      <c r="B16" s="456"/>
      <c r="C16" s="462">
        <f>IF('[1]BASE'!C17="","",'[1]BASE'!C17)</f>
        <v>1</v>
      </c>
      <c r="D16" s="462" t="str">
        <f>IF('[1]BASE'!D17="","",'[1]BASE'!D17)</f>
        <v>BRAGADO - HENDERSON</v>
      </c>
      <c r="E16" s="462">
        <f>IF('[1]BASE'!E17="","",'[1]BASE'!E17)</f>
        <v>220</v>
      </c>
      <c r="F16" s="462">
        <f>IF('[1]BASE'!F17="","",'[1]BASE'!F17)</f>
        <v>177</v>
      </c>
      <c r="G16" s="463" t="str">
        <f>IF('[1]BASE'!G17="","",'[1]BASE'!G17)</f>
        <v>A</v>
      </c>
      <c r="H16" s="463">
        <f>IF('[1]BASE'!CF17="","",'[1]BASE'!CF17)</f>
      </c>
      <c r="I16" s="463">
        <f>IF('[1]BASE'!CG17="","",'[1]BASE'!CG17)</f>
      </c>
      <c r="J16" s="463">
        <f>IF('[1]BASE'!CH17="","",'[1]BASE'!CH17)</f>
      </c>
      <c r="K16" s="463">
        <f>IF('[1]BASE'!CI17="","",'[1]BASE'!CI17)</f>
      </c>
      <c r="L16" s="463">
        <f>IF('[1]BASE'!CJ17="","",'[1]BASE'!CJ17)</f>
      </c>
      <c r="M16" s="463">
        <f>IF('[1]BASE'!CK17="","",'[1]BASE'!CK17)</f>
      </c>
      <c r="N16" s="463">
        <f>IF('[1]BASE'!CL17="","",'[1]BASE'!CL17)</f>
      </c>
      <c r="O16" s="463">
        <f>IF('[1]BASE'!CM17="","",'[1]BASE'!CM17)</f>
      </c>
      <c r="P16" s="463">
        <f>IF('[1]BASE'!CN17="","",'[1]BASE'!CN17)</f>
      </c>
      <c r="Q16" s="463">
        <f>IF('[1]BASE'!CO17="","",'[1]BASE'!CO17)</f>
        <v>1</v>
      </c>
      <c r="R16" s="464">
        <f>IF('[1]BASE'!CP17="","",'[1]BASE'!CP17)</f>
      </c>
      <c r="S16" s="464">
        <f>IF('[1]BASE'!CQ17="","",'[1]BASE'!CQ17)</f>
      </c>
      <c r="T16" s="465"/>
      <c r="U16" s="461"/>
    </row>
    <row r="17" spans="2:21" s="455" customFormat="1" ht="19.5" customHeight="1">
      <c r="B17" s="456"/>
      <c r="C17" s="466">
        <f>IF('[1]BASE'!C18="","",'[1]BASE'!C18)</f>
        <v>2</v>
      </c>
      <c r="D17" s="466" t="str">
        <f>IF('[1]BASE'!D18="","",'[1]BASE'!D18)</f>
        <v>AZUL - LAS FLORES</v>
      </c>
      <c r="E17" s="466">
        <f>IF('[1]BASE'!E18="","",'[1]BASE'!E18)</f>
        <v>132</v>
      </c>
      <c r="F17" s="466">
        <f>IF('[1]BASE'!F18="","",'[1]BASE'!F18)</f>
        <v>107</v>
      </c>
      <c r="G17" s="467" t="str">
        <f>IF('[1]BASE'!G18="","",'[1]BASE'!G18)</f>
        <v>C</v>
      </c>
      <c r="H17" s="467" t="str">
        <f>IF('[1]BASE'!CF18="","",'[1]BASE'!CF18)</f>
        <v>XXXX</v>
      </c>
      <c r="I17" s="467" t="str">
        <f>IF('[1]BASE'!CG18="","",'[1]BASE'!CG18)</f>
        <v>XXXX</v>
      </c>
      <c r="J17" s="467" t="str">
        <f>IF('[1]BASE'!CH18="","",'[1]BASE'!CH18)</f>
        <v>XXXX</v>
      </c>
      <c r="K17" s="467" t="str">
        <f>IF('[1]BASE'!CI18="","",'[1]BASE'!CI18)</f>
        <v>XXXX</v>
      </c>
      <c r="L17" s="467" t="str">
        <f>IF('[1]BASE'!CJ18="","",'[1]BASE'!CJ18)</f>
        <v>XXXX</v>
      </c>
      <c r="M17" s="467" t="str">
        <f>IF('[1]BASE'!CK18="","",'[1]BASE'!CK18)</f>
        <v>XXXX</v>
      </c>
      <c r="N17" s="467" t="str">
        <f>IF('[1]BASE'!CL18="","",'[1]BASE'!CL18)</f>
        <v>XXXX</v>
      </c>
      <c r="O17" s="467" t="str">
        <f>IF('[1]BASE'!CM18="","",'[1]BASE'!CM18)</f>
        <v>XXXX</v>
      </c>
      <c r="P17" s="467" t="str">
        <f>IF('[1]BASE'!CN18="","",'[1]BASE'!CN18)</f>
        <v>XXXX</v>
      </c>
      <c r="Q17" s="467" t="str">
        <f>IF('[1]BASE'!CO18="","",'[1]BASE'!CO18)</f>
        <v>XXXX</v>
      </c>
      <c r="R17" s="468" t="str">
        <f>IF('[1]BASE'!CP18="","",'[1]BASE'!CP18)</f>
        <v>XXXX</v>
      </c>
      <c r="S17" s="468" t="str">
        <f>IF('[1]BASE'!CQ18="","",'[1]BASE'!CQ18)</f>
        <v>XXXX</v>
      </c>
      <c r="T17" s="465"/>
      <c r="U17" s="461"/>
    </row>
    <row r="18" spans="2:21" s="455" customFormat="1" ht="19.5" customHeight="1">
      <c r="B18" s="456"/>
      <c r="C18" s="469">
        <f>IF('[1]BASE'!C19="","",'[1]BASE'!C19)</f>
        <v>3</v>
      </c>
      <c r="D18" s="469" t="str">
        <f>IF('[1]BASE'!D19="","",'[1]BASE'!D19)</f>
        <v>BAHIA BLANCA - NORTE II</v>
      </c>
      <c r="E18" s="469">
        <f>IF('[1]BASE'!E19="","",'[1]BASE'!E19)</f>
        <v>132</v>
      </c>
      <c r="F18" s="469">
        <f>IF('[1]BASE'!F19="","",'[1]BASE'!F19)</f>
        <v>19</v>
      </c>
      <c r="G18" s="470" t="str">
        <f>IF('[1]BASE'!G19="","",'[1]BASE'!G19)</f>
        <v>C</v>
      </c>
      <c r="H18" s="470">
        <f>IF('[1]BASE'!CF19="","",'[1]BASE'!CF19)</f>
      </c>
      <c r="I18" s="470">
        <f>IF('[1]BASE'!CG19="","",'[1]BASE'!CG19)</f>
      </c>
      <c r="J18" s="470">
        <f>IF('[1]BASE'!CH19="","",'[1]BASE'!CH19)</f>
      </c>
      <c r="K18" s="470">
        <f>IF('[1]BASE'!CI19="","",'[1]BASE'!CI19)</f>
      </c>
      <c r="L18" s="470">
        <f>IF('[1]BASE'!CJ19="","",'[1]BASE'!CJ19)</f>
      </c>
      <c r="M18" s="470">
        <f>IF('[1]BASE'!CK19="","",'[1]BASE'!CK19)</f>
      </c>
      <c r="N18" s="470">
        <f>IF('[1]BASE'!CL19="","",'[1]BASE'!CL19)</f>
      </c>
      <c r="O18" s="470">
        <f>IF('[1]BASE'!CM19="","",'[1]BASE'!CM19)</f>
      </c>
      <c r="P18" s="470">
        <f>IF('[1]BASE'!CN19="","",'[1]BASE'!CN19)</f>
      </c>
      <c r="Q18" s="470">
        <f>IF('[1]BASE'!CO19="","",'[1]BASE'!CO19)</f>
      </c>
      <c r="R18" s="468">
        <f>IF('[1]BASE'!CP19="","",'[1]BASE'!CP19)</f>
      </c>
      <c r="S18" s="468">
        <f>IF('[1]BASE'!CQ19="","",'[1]BASE'!CQ19)</f>
      </c>
      <c r="T18" s="465"/>
      <c r="U18" s="461"/>
    </row>
    <row r="19" spans="2:21" s="455" customFormat="1" ht="19.5" customHeight="1">
      <c r="B19" s="456"/>
      <c r="C19" s="466">
        <f>IF('[1]BASE'!C20="","",'[1]BASE'!C20)</f>
        <v>4</v>
      </c>
      <c r="D19" s="466" t="str">
        <f>IF('[1]BASE'!D20="","",'[1]BASE'!D20)</f>
        <v>BAHIA BLANCA - P. LURO</v>
      </c>
      <c r="E19" s="466">
        <f>IF('[1]BASE'!E20="","",'[1]BASE'!E20)</f>
        <v>132</v>
      </c>
      <c r="F19" s="466">
        <f>IF('[1]BASE'!F20="","",'[1]BASE'!F20)</f>
        <v>141</v>
      </c>
      <c r="G19" s="467" t="str">
        <f>IF('[1]BASE'!G20="","",'[1]BASE'!G20)</f>
        <v>B</v>
      </c>
      <c r="H19" s="467">
        <f>IF('[1]BASE'!CF20="","",'[1]BASE'!CF20)</f>
      </c>
      <c r="I19" s="467">
        <f>IF('[1]BASE'!CG20="","",'[1]BASE'!CG20)</f>
      </c>
      <c r="J19" s="467">
        <f>IF('[1]BASE'!CH20="","",'[1]BASE'!CH20)</f>
      </c>
      <c r="K19" s="467">
        <f>IF('[1]BASE'!CI20="","",'[1]BASE'!CI20)</f>
      </c>
      <c r="L19" s="467">
        <f>IF('[1]BASE'!CJ20="","",'[1]BASE'!CJ20)</f>
      </c>
      <c r="M19" s="467">
        <f>IF('[1]BASE'!CK20="","",'[1]BASE'!CK20)</f>
      </c>
      <c r="N19" s="467">
        <f>IF('[1]BASE'!CL20="","",'[1]BASE'!CL20)</f>
      </c>
      <c r="O19" s="467">
        <f>IF('[1]BASE'!CM20="","",'[1]BASE'!CM20)</f>
      </c>
      <c r="P19" s="467">
        <f>IF('[1]BASE'!CN20="","",'[1]BASE'!CN20)</f>
      </c>
      <c r="Q19" s="467">
        <f>IF('[1]BASE'!CO20="","",'[1]BASE'!CO20)</f>
      </c>
      <c r="R19" s="468">
        <f>IF('[1]BASE'!CP20="","",'[1]BASE'!CP20)</f>
      </c>
      <c r="S19" s="468">
        <f>IF('[1]BASE'!CQ20="","",'[1]BASE'!CQ20)</f>
      </c>
      <c r="T19" s="465"/>
      <c r="U19" s="461"/>
    </row>
    <row r="20" spans="2:21" s="455" customFormat="1" ht="19.5" customHeight="1">
      <c r="B20" s="456"/>
      <c r="C20" s="469">
        <f>IF('[1]BASE'!C21="","",'[1]BASE'!C21)</f>
        <v>5</v>
      </c>
      <c r="D20" s="469" t="str">
        <f>IF('[1]BASE'!D21="","",'[1]BASE'!D21)</f>
        <v>BAHIA BLANCA - PETROQ. BAHIA BLANCA 1</v>
      </c>
      <c r="E20" s="469">
        <f>IF('[1]BASE'!E21="","",'[1]BASE'!E21)</f>
        <v>132</v>
      </c>
      <c r="F20" s="469">
        <f>IF('[1]BASE'!F21="","",'[1]BASE'!F21)</f>
        <v>29.8</v>
      </c>
      <c r="G20" s="470" t="str">
        <f>IF('[1]BASE'!G21="","",'[1]BASE'!G21)</f>
        <v>C</v>
      </c>
      <c r="H20" s="470">
        <f>IF('[1]BASE'!CF21="","",'[1]BASE'!CF21)</f>
      </c>
      <c r="I20" s="470">
        <f>IF('[1]BASE'!CG21="","",'[1]BASE'!CG21)</f>
      </c>
      <c r="J20" s="470">
        <f>IF('[1]BASE'!CH21="","",'[1]BASE'!CH21)</f>
      </c>
      <c r="K20" s="470">
        <f>IF('[1]BASE'!CI21="","",'[1]BASE'!CI21)</f>
      </c>
      <c r="L20" s="470">
        <f>IF('[1]BASE'!CJ21="","",'[1]BASE'!CJ21)</f>
      </c>
      <c r="M20" s="470">
        <f>IF('[1]BASE'!CK21="","",'[1]BASE'!CK21)</f>
      </c>
      <c r="N20" s="470">
        <f>IF('[1]BASE'!CL21="","",'[1]BASE'!CL21)</f>
      </c>
      <c r="O20" s="470">
        <f>IF('[1]BASE'!CM21="","",'[1]BASE'!CM21)</f>
      </c>
      <c r="P20" s="470">
        <f>IF('[1]BASE'!CN21="","",'[1]BASE'!CN21)</f>
      </c>
      <c r="Q20" s="470">
        <f>IF('[1]BASE'!CO21="","",'[1]BASE'!CO21)</f>
      </c>
      <c r="R20" s="468">
        <f>IF('[1]BASE'!CP21="","",'[1]BASE'!CP21)</f>
      </c>
      <c r="S20" s="468">
        <f>IF('[1]BASE'!CQ21="","",'[1]BASE'!CQ21)</f>
      </c>
      <c r="T20" s="465"/>
      <c r="U20" s="461"/>
    </row>
    <row r="21" spans="2:21" s="455" customFormat="1" ht="19.5" customHeight="1">
      <c r="B21" s="456"/>
      <c r="C21" s="466">
        <f>IF('[1]BASE'!C22="","",'[1]BASE'!C22)</f>
        <v>6</v>
      </c>
      <c r="D21" s="466" t="str">
        <f>IF('[1]BASE'!D22="","",'[1]BASE'!D22)</f>
        <v>BAHIA BLANCA - PRINGLES</v>
      </c>
      <c r="E21" s="466">
        <f>IF('[1]BASE'!E22="","",'[1]BASE'!E22)</f>
        <v>132</v>
      </c>
      <c r="F21" s="466">
        <f>IF('[1]BASE'!F22="","",'[1]BASE'!F22)</f>
        <v>109</v>
      </c>
      <c r="G21" s="467" t="str">
        <f>IF('[1]BASE'!G22="","",'[1]BASE'!G22)</f>
        <v>C</v>
      </c>
      <c r="H21" s="467">
        <f>IF('[1]BASE'!CF22="","",'[1]BASE'!CF22)</f>
      </c>
      <c r="I21" s="467">
        <f>IF('[1]BASE'!CG22="","",'[1]BASE'!CG22)</f>
        <v>1</v>
      </c>
      <c r="J21" s="467">
        <f>IF('[1]BASE'!CH22="","",'[1]BASE'!CH22)</f>
      </c>
      <c r="K21" s="467">
        <f>IF('[1]BASE'!CI22="","",'[1]BASE'!CI22)</f>
      </c>
      <c r="L21" s="467">
        <f>IF('[1]BASE'!CJ22="","",'[1]BASE'!CJ22)</f>
      </c>
      <c r="M21" s="467">
        <f>IF('[1]BASE'!CK22="","",'[1]BASE'!CK22)</f>
      </c>
      <c r="N21" s="467">
        <f>IF('[1]BASE'!CL22="","",'[1]BASE'!CL22)</f>
      </c>
      <c r="O21" s="467">
        <f>IF('[1]BASE'!CM22="","",'[1]BASE'!CM22)</f>
      </c>
      <c r="P21" s="467">
        <f>IF('[1]BASE'!CN22="","",'[1]BASE'!CN22)</f>
      </c>
      <c r="Q21" s="467">
        <f>IF('[1]BASE'!CO22="","",'[1]BASE'!CO22)</f>
      </c>
      <c r="R21" s="468">
        <f>IF('[1]BASE'!CP22="","",'[1]BASE'!CP22)</f>
      </c>
      <c r="S21" s="468">
        <f>IF('[1]BASE'!CQ22="","",'[1]BASE'!CQ22)</f>
      </c>
      <c r="T21" s="465"/>
      <c r="U21" s="461"/>
    </row>
    <row r="22" spans="2:21" s="455" customFormat="1" ht="19.5" customHeight="1">
      <c r="B22" s="456"/>
      <c r="C22" s="469">
        <f>IF('[1]BASE'!C23="","",'[1]BASE'!C23)</f>
        <v>7</v>
      </c>
      <c r="D22" s="469" t="str">
        <f>IF('[1]BASE'!D23="","",'[1]BASE'!D23)</f>
        <v>BALCARCE - MAR DEL PLATA</v>
      </c>
      <c r="E22" s="469">
        <f>IF('[1]BASE'!E23="","",'[1]BASE'!E23)</f>
        <v>132</v>
      </c>
      <c r="F22" s="469">
        <f>IF('[1]BASE'!F23="","",'[1]BASE'!F23)</f>
        <v>62.9</v>
      </c>
      <c r="G22" s="470" t="str">
        <f>IF('[1]BASE'!G23="","",'[1]BASE'!G23)</f>
        <v>C</v>
      </c>
      <c r="H22" s="470">
        <f>IF('[1]BASE'!CF23="","",'[1]BASE'!CF23)</f>
      </c>
      <c r="I22" s="470">
        <f>IF('[1]BASE'!CG23="","",'[1]BASE'!CG23)</f>
      </c>
      <c r="J22" s="470">
        <f>IF('[1]BASE'!CH23="","",'[1]BASE'!CH23)</f>
        <v>2</v>
      </c>
      <c r="K22" s="470">
        <f>IF('[1]BASE'!CI23="","",'[1]BASE'!CI23)</f>
      </c>
      <c r="L22" s="470">
        <f>IF('[1]BASE'!CJ23="","",'[1]BASE'!CJ23)</f>
        <v>1</v>
      </c>
      <c r="M22" s="470">
        <f>IF('[1]BASE'!CK23="","",'[1]BASE'!CK23)</f>
        <v>5</v>
      </c>
      <c r="N22" s="470">
        <f>IF('[1]BASE'!CL23="","",'[1]BASE'!CL23)</f>
      </c>
      <c r="O22" s="470">
        <f>IF('[1]BASE'!CM23="","",'[1]BASE'!CM23)</f>
      </c>
      <c r="P22" s="470">
        <f>IF('[1]BASE'!CN23="","",'[1]BASE'!CN23)</f>
      </c>
      <c r="Q22" s="470">
        <f>IF('[1]BASE'!CO23="","",'[1]BASE'!CO23)</f>
      </c>
      <c r="R22" s="468">
        <f>IF('[1]BASE'!CP23="","",'[1]BASE'!CP23)</f>
      </c>
      <c r="S22" s="468">
        <f>IF('[1]BASE'!CQ23="","",'[1]BASE'!CQ23)</f>
      </c>
      <c r="T22" s="465"/>
      <c r="U22" s="461"/>
    </row>
    <row r="23" spans="2:21" s="455" customFormat="1" ht="19.5" customHeight="1">
      <c r="B23" s="456"/>
      <c r="C23" s="466">
        <f>IF('[1]BASE'!C24="","",'[1]BASE'!C24)</f>
        <v>8</v>
      </c>
      <c r="D23" s="466" t="str">
        <f>IF('[1]BASE'!D24="","",'[1]BASE'!D24)</f>
        <v>BRAGADO - CHACABUCO</v>
      </c>
      <c r="E23" s="466">
        <f>IF('[1]BASE'!E24="","",'[1]BASE'!E24)</f>
        <v>132</v>
      </c>
      <c r="F23" s="466">
        <f>IF('[1]BASE'!F24="","",'[1]BASE'!F24)</f>
        <v>60.6</v>
      </c>
      <c r="G23" s="467" t="str">
        <f>IF('[1]BASE'!G24="","",'[1]BASE'!G24)</f>
        <v>B</v>
      </c>
      <c r="H23" s="467">
        <f>IF('[1]BASE'!CF24="","",'[1]BASE'!CF24)</f>
      </c>
      <c r="I23" s="467">
        <f>IF('[1]BASE'!CG24="","",'[1]BASE'!CG24)</f>
      </c>
      <c r="J23" s="467">
        <f>IF('[1]BASE'!CH24="","",'[1]BASE'!CH24)</f>
      </c>
      <c r="K23" s="467">
        <f>IF('[1]BASE'!CI24="","",'[1]BASE'!CI24)</f>
      </c>
      <c r="L23" s="467">
        <f>IF('[1]BASE'!CJ24="","",'[1]BASE'!CJ24)</f>
      </c>
      <c r="M23" s="467">
        <f>IF('[1]BASE'!CK24="","",'[1]BASE'!CK24)</f>
      </c>
      <c r="N23" s="467">
        <f>IF('[1]BASE'!CL24="","",'[1]BASE'!CL24)</f>
      </c>
      <c r="O23" s="467">
        <f>IF('[1]BASE'!CM24="","",'[1]BASE'!CM24)</f>
      </c>
      <c r="P23" s="467">
        <f>IF('[1]BASE'!CN24="","",'[1]BASE'!CN24)</f>
      </c>
      <c r="Q23" s="467">
        <f>IF('[1]BASE'!CO24="","",'[1]BASE'!CO24)</f>
      </c>
      <c r="R23" s="468">
        <f>IF('[1]BASE'!CP24="","",'[1]BASE'!CP24)</f>
      </c>
      <c r="S23" s="468">
        <f>IF('[1]BASE'!CQ24="","",'[1]BASE'!CQ24)</f>
      </c>
      <c r="T23" s="465"/>
      <c r="U23" s="461"/>
    </row>
    <row r="24" spans="2:21" s="455" customFormat="1" ht="19.5" customHeight="1">
      <c r="B24" s="456"/>
      <c r="C24" s="469">
        <f>IF('[1]BASE'!C25="","",'[1]BASE'!C25)</f>
        <v>9</v>
      </c>
      <c r="D24" s="469" t="str">
        <f>IF('[1]BASE'!D25="","",'[1]BASE'!D25)</f>
        <v>BRAGADO - CHIVILCOY</v>
      </c>
      <c r="E24" s="469">
        <f>IF('[1]BASE'!E25="","",'[1]BASE'!E25)</f>
        <v>132</v>
      </c>
      <c r="F24" s="469">
        <f>IF('[1]BASE'!F25="","",'[1]BASE'!F25)</f>
        <v>49</v>
      </c>
      <c r="G24" s="470" t="str">
        <f>IF('[1]BASE'!G25="","",'[1]BASE'!G25)</f>
        <v>B</v>
      </c>
      <c r="H24" s="470">
        <f>IF('[1]BASE'!CF25="","",'[1]BASE'!CF25)</f>
      </c>
      <c r="I24" s="470">
        <f>IF('[1]BASE'!CG25="","",'[1]BASE'!CG25)</f>
      </c>
      <c r="J24" s="470">
        <f>IF('[1]BASE'!CH25="","",'[1]BASE'!CH25)</f>
      </c>
      <c r="K24" s="470">
        <f>IF('[1]BASE'!CI25="","",'[1]BASE'!CI25)</f>
      </c>
      <c r="L24" s="470">
        <f>IF('[1]BASE'!CJ25="","",'[1]BASE'!CJ25)</f>
      </c>
      <c r="M24" s="470">
        <f>IF('[1]BASE'!CK25="","",'[1]BASE'!CK25)</f>
      </c>
      <c r="N24" s="470">
        <f>IF('[1]BASE'!CL25="","",'[1]BASE'!CL25)</f>
      </c>
      <c r="O24" s="470">
        <f>IF('[1]BASE'!CM25="","",'[1]BASE'!CM25)</f>
      </c>
      <c r="P24" s="470">
        <f>IF('[1]BASE'!CN25="","",'[1]BASE'!CN25)</f>
      </c>
      <c r="Q24" s="470">
        <f>IF('[1]BASE'!CO25="","",'[1]BASE'!CO25)</f>
      </c>
      <c r="R24" s="468">
        <f>IF('[1]BASE'!CP25="","",'[1]BASE'!CP25)</f>
      </c>
      <c r="S24" s="468">
        <f>IF('[1]BASE'!CQ25="","",'[1]BASE'!CQ25)</f>
      </c>
      <c r="T24" s="465"/>
      <c r="U24" s="461"/>
    </row>
    <row r="25" spans="2:21" s="455" customFormat="1" ht="19.5" customHeight="1">
      <c r="B25" s="456"/>
      <c r="C25" s="466">
        <f>IF('[1]BASE'!C26="","",'[1]BASE'!C26)</f>
        <v>10</v>
      </c>
      <c r="D25" s="466" t="str">
        <f>IF('[1]BASE'!D26="","",'[1]BASE'!D26)</f>
        <v>BRAGADO - SALADILLO</v>
      </c>
      <c r="E25" s="466">
        <f>IF('[1]BASE'!E26="","",'[1]BASE'!E26)</f>
        <v>132</v>
      </c>
      <c r="F25" s="466">
        <f>IF('[1]BASE'!F26="","",'[1]BASE'!F26)</f>
        <v>83.8</v>
      </c>
      <c r="G25" s="467" t="str">
        <f>IF('[1]BASE'!G26="","",'[1]BASE'!G26)</f>
        <v>B</v>
      </c>
      <c r="H25" s="467">
        <f>IF('[1]BASE'!CF26="","",'[1]BASE'!CF26)</f>
      </c>
      <c r="I25" s="467">
        <f>IF('[1]BASE'!CG26="","",'[1]BASE'!CG26)</f>
      </c>
      <c r="J25" s="467">
        <f>IF('[1]BASE'!CH26="","",'[1]BASE'!CH26)</f>
      </c>
      <c r="K25" s="467">
        <f>IF('[1]BASE'!CI26="","",'[1]BASE'!CI26)</f>
      </c>
      <c r="L25" s="467">
        <f>IF('[1]BASE'!CJ26="","",'[1]BASE'!CJ26)</f>
        <v>2</v>
      </c>
      <c r="M25" s="467">
        <f>IF('[1]BASE'!CK26="","",'[1]BASE'!CK26)</f>
      </c>
      <c r="N25" s="467">
        <f>IF('[1]BASE'!CL26="","",'[1]BASE'!CL26)</f>
      </c>
      <c r="O25" s="467">
        <f>IF('[1]BASE'!CM26="","",'[1]BASE'!CM26)</f>
      </c>
      <c r="P25" s="467">
        <f>IF('[1]BASE'!CN26="","",'[1]BASE'!CN26)</f>
      </c>
      <c r="Q25" s="467">
        <f>IF('[1]BASE'!CO26="","",'[1]BASE'!CO26)</f>
      </c>
      <c r="R25" s="468">
        <f>IF('[1]BASE'!CP26="","",'[1]BASE'!CP26)</f>
      </c>
      <c r="S25" s="468">
        <f>IF('[1]BASE'!CQ26="","",'[1]BASE'!CQ26)</f>
      </c>
      <c r="T25" s="465"/>
      <c r="U25" s="461"/>
    </row>
    <row r="26" spans="2:21" s="455" customFormat="1" ht="19.5" customHeight="1">
      <c r="B26" s="456"/>
      <c r="C26" s="469">
        <f>IF('[1]BASE'!C27="","",'[1]BASE'!C27)</f>
        <v>11</v>
      </c>
      <c r="D26" s="469" t="str">
        <f>IF('[1]BASE'!D27="","",'[1]BASE'!D27)</f>
        <v>C. AVELLANEDA - OLAVARRIA VIEJA</v>
      </c>
      <c r="E26" s="469">
        <f>IF('[1]BASE'!E27="","",'[1]BASE'!E27)</f>
        <v>132</v>
      </c>
      <c r="F26" s="469">
        <f>IF('[1]BASE'!F27="","",'[1]BASE'!F27)</f>
        <v>6.3</v>
      </c>
      <c r="G26" s="470" t="str">
        <f>IF('[1]BASE'!G27="","",'[1]BASE'!G27)</f>
        <v>C</v>
      </c>
      <c r="H26" s="470">
        <f>IF('[1]BASE'!CF27="","",'[1]BASE'!CF27)</f>
      </c>
      <c r="I26" s="470">
        <f>IF('[1]BASE'!CG27="","",'[1]BASE'!CG27)</f>
      </c>
      <c r="J26" s="470">
        <f>IF('[1]BASE'!CH27="","",'[1]BASE'!CH27)</f>
      </c>
      <c r="K26" s="470">
        <f>IF('[1]BASE'!CI27="","",'[1]BASE'!CI27)</f>
      </c>
      <c r="L26" s="470">
        <f>IF('[1]BASE'!CJ27="","",'[1]BASE'!CJ27)</f>
      </c>
      <c r="M26" s="470">
        <f>IF('[1]BASE'!CK27="","",'[1]BASE'!CK27)</f>
      </c>
      <c r="N26" s="470">
        <f>IF('[1]BASE'!CL27="","",'[1]BASE'!CL27)</f>
      </c>
      <c r="O26" s="470">
        <f>IF('[1]BASE'!CM27="","",'[1]BASE'!CM27)</f>
      </c>
      <c r="P26" s="470">
        <f>IF('[1]BASE'!CN27="","",'[1]BASE'!CN27)</f>
      </c>
      <c r="Q26" s="470">
        <f>IF('[1]BASE'!CO27="","",'[1]BASE'!CO27)</f>
      </c>
      <c r="R26" s="468">
        <f>IF('[1]BASE'!CP27="","",'[1]BASE'!CP27)</f>
      </c>
      <c r="S26" s="468">
        <f>IF('[1]BASE'!CQ27="","",'[1]BASE'!CQ27)</f>
      </c>
      <c r="T26" s="465"/>
      <c r="U26" s="461"/>
    </row>
    <row r="27" spans="2:21" s="455" customFormat="1" ht="19.5" customHeight="1">
      <c r="B27" s="456"/>
      <c r="C27" s="466">
        <f>IF('[1]BASE'!C28="","",'[1]BASE'!C28)</f>
        <v>12</v>
      </c>
      <c r="D27" s="466" t="str">
        <f>IF('[1]BASE'!D28="","",'[1]BASE'!D28)</f>
        <v>C. PATAGONES - VIEDMA</v>
      </c>
      <c r="E27" s="466">
        <f>IF('[1]BASE'!E28="","",'[1]BASE'!E28)</f>
        <v>132</v>
      </c>
      <c r="F27" s="466">
        <f>IF('[1]BASE'!F28="","",'[1]BASE'!F28)</f>
        <v>2.7</v>
      </c>
      <c r="G27" s="467" t="str">
        <f>IF('[1]BASE'!G28="","",'[1]BASE'!G28)</f>
        <v>C</v>
      </c>
      <c r="H27" s="467">
        <f>IF('[1]BASE'!CF28="","",'[1]BASE'!CF28)</f>
      </c>
      <c r="I27" s="467">
        <f>IF('[1]BASE'!CG28="","",'[1]BASE'!CG28)</f>
      </c>
      <c r="J27" s="467">
        <f>IF('[1]BASE'!CH28="","",'[1]BASE'!CH28)</f>
      </c>
      <c r="K27" s="467">
        <f>IF('[1]BASE'!CI28="","",'[1]BASE'!CI28)</f>
      </c>
      <c r="L27" s="467">
        <f>IF('[1]BASE'!CJ28="","",'[1]BASE'!CJ28)</f>
      </c>
      <c r="M27" s="467">
        <f>IF('[1]BASE'!CK28="","",'[1]BASE'!CK28)</f>
      </c>
      <c r="N27" s="467">
        <f>IF('[1]BASE'!CL28="","",'[1]BASE'!CL28)</f>
      </c>
      <c r="O27" s="467">
        <f>IF('[1]BASE'!CM28="","",'[1]BASE'!CM28)</f>
      </c>
      <c r="P27" s="467">
        <f>IF('[1]BASE'!CN28="","",'[1]BASE'!CN28)</f>
      </c>
      <c r="Q27" s="467">
        <f>IF('[1]BASE'!CO28="","",'[1]BASE'!CO28)</f>
      </c>
      <c r="R27" s="468">
        <f>IF('[1]BASE'!CP28="","",'[1]BASE'!CP28)</f>
      </c>
      <c r="S27" s="468">
        <f>IF('[1]BASE'!CQ28="","",'[1]BASE'!CQ28)</f>
      </c>
      <c r="T27" s="465"/>
      <c r="U27" s="461"/>
    </row>
    <row r="28" spans="2:21" s="455" customFormat="1" ht="19.5" customHeight="1">
      <c r="B28" s="456"/>
      <c r="C28" s="469">
        <f>IF('[1]BASE'!C29="","",'[1]BASE'!C29)</f>
        <v>13</v>
      </c>
      <c r="D28" s="469" t="str">
        <f>IF('[1]BASE'!D29="","",'[1]BASE'!D29)</f>
        <v>CAMPANA - NUEVA CAMPANA</v>
      </c>
      <c r="E28" s="469">
        <f>IF('[1]BASE'!E29="","",'[1]BASE'!E29)</f>
        <v>132</v>
      </c>
      <c r="F28" s="469">
        <f>IF('[1]BASE'!F29="","",'[1]BASE'!F29)</f>
        <v>6.5</v>
      </c>
      <c r="G28" s="470" t="str">
        <f>IF('[1]BASE'!G29="","",'[1]BASE'!G29)</f>
        <v>C</v>
      </c>
      <c r="H28" s="470" t="str">
        <f>IF('[1]BASE'!CF29="","",'[1]BASE'!CF29)</f>
        <v>XXXX</v>
      </c>
      <c r="I28" s="470" t="str">
        <f>IF('[1]BASE'!CG29="","",'[1]BASE'!CG29)</f>
        <v>XXXX</v>
      </c>
      <c r="J28" s="470" t="str">
        <f>IF('[1]BASE'!CH29="","",'[1]BASE'!CH29)</f>
        <v>XXXX</v>
      </c>
      <c r="K28" s="470" t="str">
        <f>IF('[1]BASE'!CI29="","",'[1]BASE'!CI29)</f>
        <v>XXXX</v>
      </c>
      <c r="L28" s="470" t="str">
        <f>IF('[1]BASE'!CJ29="","",'[1]BASE'!CJ29)</f>
        <v>XXXX</v>
      </c>
      <c r="M28" s="470" t="str">
        <f>IF('[1]BASE'!CK29="","",'[1]BASE'!CK29)</f>
        <v>XXXX</v>
      </c>
      <c r="N28" s="470" t="str">
        <f>IF('[1]BASE'!CL29="","",'[1]BASE'!CL29)</f>
        <v>XXXX</v>
      </c>
      <c r="O28" s="470" t="str">
        <f>IF('[1]BASE'!CM29="","",'[1]BASE'!CM29)</f>
        <v>XXXX</v>
      </c>
      <c r="P28" s="470" t="str">
        <f>IF('[1]BASE'!CN29="","",'[1]BASE'!CN29)</f>
        <v>XXXX</v>
      </c>
      <c r="Q28" s="470" t="str">
        <f>IF('[1]BASE'!CO29="","",'[1]BASE'!CO29)</f>
        <v>XXXX</v>
      </c>
      <c r="R28" s="468" t="str">
        <f>IF('[1]BASE'!CP29="","",'[1]BASE'!CP29)</f>
        <v>XXXX</v>
      </c>
      <c r="S28" s="468" t="str">
        <f>IF('[1]BASE'!CQ29="","",'[1]BASE'!CQ29)</f>
        <v>XXXX</v>
      </c>
      <c r="T28" s="465"/>
      <c r="U28" s="461"/>
    </row>
    <row r="29" spans="2:21" s="455" customFormat="1" ht="19.5" customHeight="1">
      <c r="B29" s="456"/>
      <c r="C29" s="466">
        <f>IF('[1]BASE'!C30="","",'[1]BASE'!C30)</f>
        <v>14</v>
      </c>
      <c r="D29" s="466" t="str">
        <f>IF('[1]BASE'!D30="","",'[1]BASE'!D30)</f>
        <v>CAMPANA - SIDERCA</v>
      </c>
      <c r="E29" s="466">
        <f>IF('[1]BASE'!E30="","",'[1]BASE'!E30)</f>
        <v>132</v>
      </c>
      <c r="F29" s="466">
        <f>IF('[1]BASE'!F30="","",'[1]BASE'!F30)</f>
        <v>0.3</v>
      </c>
      <c r="G29" s="467" t="str">
        <f>IF('[1]BASE'!G30="","",'[1]BASE'!G30)</f>
        <v>C</v>
      </c>
      <c r="H29" s="467">
        <f>IF('[1]BASE'!CF30="","",'[1]BASE'!CF30)</f>
      </c>
      <c r="I29" s="467">
        <f>IF('[1]BASE'!CG30="","",'[1]BASE'!CG30)</f>
      </c>
      <c r="J29" s="467">
        <f>IF('[1]BASE'!CH30="","",'[1]BASE'!CH30)</f>
      </c>
      <c r="K29" s="467">
        <f>IF('[1]BASE'!CI30="","",'[1]BASE'!CI30)</f>
      </c>
      <c r="L29" s="467">
        <f>IF('[1]BASE'!CJ30="","",'[1]BASE'!CJ30)</f>
      </c>
      <c r="M29" s="467">
        <f>IF('[1]BASE'!CK30="","",'[1]BASE'!CK30)</f>
      </c>
      <c r="N29" s="467">
        <f>IF('[1]BASE'!CL30="","",'[1]BASE'!CL30)</f>
      </c>
      <c r="O29" s="467">
        <f>IF('[1]BASE'!CM30="","",'[1]BASE'!CM30)</f>
      </c>
      <c r="P29" s="467">
        <f>IF('[1]BASE'!CN30="","",'[1]BASE'!CN30)</f>
      </c>
      <c r="Q29" s="467">
        <f>IF('[1]BASE'!CO30="","",'[1]BASE'!CO30)</f>
      </c>
      <c r="R29" s="468">
        <f>IF('[1]BASE'!CP30="","",'[1]BASE'!CP30)</f>
      </c>
      <c r="S29" s="468">
        <f>IF('[1]BASE'!CQ30="","",'[1]BASE'!CQ30)</f>
      </c>
      <c r="T29" s="465"/>
      <c r="U29" s="461"/>
    </row>
    <row r="30" spans="2:21" s="455" customFormat="1" ht="19.5" customHeight="1">
      <c r="B30" s="456"/>
      <c r="C30" s="469">
        <f>IF('[1]BASE'!C31="","",'[1]BASE'!C31)</f>
        <v>15</v>
      </c>
      <c r="D30" s="469" t="str">
        <f>IF('[1]BASE'!D31="","",'[1]BASE'!D31)</f>
        <v>CAMPANA - ZARATE</v>
      </c>
      <c r="E30" s="469">
        <f>IF('[1]BASE'!E31="","",'[1]BASE'!E31)</f>
        <v>132</v>
      </c>
      <c r="F30" s="469">
        <f>IF('[1]BASE'!F31="","",'[1]BASE'!F31)</f>
        <v>9.4</v>
      </c>
      <c r="G30" s="470" t="str">
        <f>IF('[1]BASE'!G31="","",'[1]BASE'!G31)</f>
        <v>C</v>
      </c>
      <c r="H30" s="470">
        <f>IF('[1]BASE'!CF31="","",'[1]BASE'!CF31)</f>
        <v>1</v>
      </c>
      <c r="I30" s="470">
        <f>IF('[1]BASE'!CG31="","",'[1]BASE'!CG31)</f>
      </c>
      <c r="J30" s="470">
        <f>IF('[1]BASE'!CH31="","",'[1]BASE'!CH31)</f>
      </c>
      <c r="K30" s="470">
        <f>IF('[1]BASE'!CI31="","",'[1]BASE'!CI31)</f>
      </c>
      <c r="L30" s="470">
        <f>IF('[1]BASE'!CJ31="","",'[1]BASE'!CJ31)</f>
      </c>
      <c r="M30" s="470">
        <f>IF('[1]BASE'!CK31="","",'[1]BASE'!CK31)</f>
      </c>
      <c r="N30" s="470">
        <f>IF('[1]BASE'!CL31="","",'[1]BASE'!CL31)</f>
      </c>
      <c r="O30" s="470">
        <f>IF('[1]BASE'!CM31="","",'[1]BASE'!CM31)</f>
      </c>
      <c r="P30" s="470">
        <f>IF('[1]BASE'!CN31="","",'[1]BASE'!CN31)</f>
      </c>
      <c r="Q30" s="470">
        <f>IF('[1]BASE'!CO31="","",'[1]BASE'!CO31)</f>
      </c>
      <c r="R30" s="468">
        <f>IF('[1]BASE'!CP31="","",'[1]BASE'!CP31)</f>
      </c>
      <c r="S30" s="468">
        <f>IF('[1]BASE'!CQ31="","",'[1]BASE'!CQ31)</f>
      </c>
      <c r="T30" s="465"/>
      <c r="U30" s="461"/>
    </row>
    <row r="31" spans="2:21" s="455" customFormat="1" ht="19.5" customHeight="1">
      <c r="B31" s="456"/>
      <c r="C31" s="466">
        <f>IF('[1]BASE'!C32="","",'[1]BASE'!C32)</f>
        <v>16</v>
      </c>
      <c r="D31" s="466" t="str">
        <f>IF('[1]BASE'!D32="","",'[1]BASE'!D32)</f>
        <v>CHASCOMUS - VERONICA</v>
      </c>
      <c r="E31" s="466">
        <f>IF('[1]BASE'!E32="","",'[1]BASE'!E32)</f>
        <v>132</v>
      </c>
      <c r="F31" s="466">
        <f>IF('[1]BASE'!F32="","",'[1]BASE'!F32)</f>
        <v>70.8</v>
      </c>
      <c r="G31" s="467" t="str">
        <f>IF('[1]BASE'!G32="","",'[1]BASE'!G32)</f>
        <v>B</v>
      </c>
      <c r="H31" s="467">
        <f>IF('[1]BASE'!CF32="","",'[1]BASE'!CF32)</f>
        <v>1</v>
      </c>
      <c r="I31" s="467">
        <f>IF('[1]BASE'!CG32="","",'[1]BASE'!CG32)</f>
      </c>
      <c r="J31" s="467">
        <f>IF('[1]BASE'!CH32="","",'[1]BASE'!CH32)</f>
        <v>1</v>
      </c>
      <c r="K31" s="467">
        <f>IF('[1]BASE'!CI32="","",'[1]BASE'!CI32)</f>
      </c>
      <c r="L31" s="467">
        <f>IF('[1]BASE'!CJ32="","",'[1]BASE'!CJ32)</f>
      </c>
      <c r="M31" s="467">
        <f>IF('[1]BASE'!CK32="","",'[1]BASE'!CK32)</f>
        <v>2</v>
      </c>
      <c r="N31" s="467">
        <f>IF('[1]BASE'!CL32="","",'[1]BASE'!CL32)</f>
      </c>
      <c r="O31" s="467">
        <f>IF('[1]BASE'!CM32="","",'[1]BASE'!CM32)</f>
        <v>1</v>
      </c>
      <c r="P31" s="467">
        <f>IF('[1]BASE'!CN32="","",'[1]BASE'!CN32)</f>
      </c>
      <c r="Q31" s="467">
        <f>IF('[1]BASE'!CO32="","",'[1]BASE'!CO32)</f>
      </c>
      <c r="R31" s="468">
        <f>IF('[1]BASE'!CP32="","",'[1]BASE'!CP32)</f>
      </c>
      <c r="S31" s="468">
        <f>IF('[1]BASE'!CQ32="","",'[1]BASE'!CQ32)</f>
      </c>
      <c r="T31" s="465"/>
      <c r="U31" s="461"/>
    </row>
    <row r="32" spans="2:21" s="455" customFormat="1" ht="19.5" customHeight="1">
      <c r="B32" s="456"/>
      <c r="C32" s="469">
        <f>IF('[1]BASE'!C33="","",'[1]BASE'!C33)</f>
        <v>17</v>
      </c>
      <c r="D32" s="469" t="str">
        <f>IF('[1]BASE'!D33="","",'[1]BASE'!D33)</f>
        <v>CHIVILCOY - MERCEDES B.A.</v>
      </c>
      <c r="E32" s="469">
        <f>IF('[1]BASE'!E33="","",'[1]BASE'!E33)</f>
        <v>132</v>
      </c>
      <c r="F32" s="469">
        <f>IF('[1]BASE'!F33="","",'[1]BASE'!F33)</f>
        <v>69.1</v>
      </c>
      <c r="G32" s="470" t="str">
        <f>IF('[1]BASE'!G33="","",'[1]BASE'!G33)</f>
        <v>C</v>
      </c>
      <c r="H32" s="470">
        <f>IF('[1]BASE'!CF33="","",'[1]BASE'!CF33)</f>
      </c>
      <c r="I32" s="470">
        <f>IF('[1]BASE'!CG33="","",'[1]BASE'!CG33)</f>
      </c>
      <c r="J32" s="470">
        <f>IF('[1]BASE'!CH33="","",'[1]BASE'!CH33)</f>
      </c>
      <c r="K32" s="470">
        <f>IF('[1]BASE'!CI33="","",'[1]BASE'!CI33)</f>
      </c>
      <c r="L32" s="470">
        <f>IF('[1]BASE'!CJ33="","",'[1]BASE'!CJ33)</f>
      </c>
      <c r="M32" s="470">
        <f>IF('[1]BASE'!CK33="","",'[1]BASE'!CK33)</f>
      </c>
      <c r="N32" s="470">
        <f>IF('[1]BASE'!CL33="","",'[1]BASE'!CL33)</f>
      </c>
      <c r="O32" s="470">
        <f>IF('[1]BASE'!CM33="","",'[1]BASE'!CM33)</f>
      </c>
      <c r="P32" s="470">
        <f>IF('[1]BASE'!CN33="","",'[1]BASE'!CN33)</f>
      </c>
      <c r="Q32" s="470">
        <f>IF('[1]BASE'!CO33="","",'[1]BASE'!CO33)</f>
      </c>
      <c r="R32" s="468">
        <f>IF('[1]BASE'!CP33="","",'[1]BASE'!CP33)</f>
      </c>
      <c r="S32" s="468">
        <f>IF('[1]BASE'!CQ33="","",'[1]BASE'!CQ33)</f>
      </c>
      <c r="T32" s="465"/>
      <c r="U32" s="461"/>
    </row>
    <row r="33" spans="2:21" s="455" customFormat="1" ht="19.5" customHeight="1">
      <c r="B33" s="456"/>
      <c r="C33" s="466">
        <f>IF('[1]BASE'!C34="","",'[1]BASE'!C34)</f>
        <v>18</v>
      </c>
      <c r="D33" s="466" t="str">
        <f>IF('[1]BASE'!D34="","",'[1]BASE'!D34)</f>
        <v>CNEL. DORREGO - BAHIA BLANCA</v>
      </c>
      <c r="E33" s="466">
        <f>IF('[1]BASE'!E34="","",'[1]BASE'!E34)</f>
        <v>132</v>
      </c>
      <c r="F33" s="466">
        <f>IF('[1]BASE'!F34="","",'[1]BASE'!F34)</f>
        <v>77.5</v>
      </c>
      <c r="G33" s="467" t="str">
        <f>IF('[1]BASE'!G34="","",'[1]BASE'!G34)</f>
        <v>C</v>
      </c>
      <c r="H33" s="467">
        <f>IF('[1]BASE'!CF34="","",'[1]BASE'!CF34)</f>
      </c>
      <c r="I33" s="467">
        <f>IF('[1]BASE'!CG34="","",'[1]BASE'!CG34)</f>
        <v>1</v>
      </c>
      <c r="J33" s="467">
        <f>IF('[1]BASE'!CH34="","",'[1]BASE'!CH34)</f>
      </c>
      <c r="K33" s="467">
        <f>IF('[1]BASE'!CI34="","",'[1]BASE'!CI34)</f>
      </c>
      <c r="L33" s="467">
        <f>IF('[1]BASE'!CJ34="","",'[1]BASE'!CJ34)</f>
      </c>
      <c r="M33" s="467">
        <f>IF('[1]BASE'!CK34="","",'[1]BASE'!CK34)</f>
      </c>
      <c r="N33" s="467">
        <f>IF('[1]BASE'!CL34="","",'[1]BASE'!CL34)</f>
      </c>
      <c r="O33" s="467">
        <f>IF('[1]BASE'!CM34="","",'[1]BASE'!CM34)</f>
      </c>
      <c r="P33" s="467">
        <f>IF('[1]BASE'!CN34="","",'[1]BASE'!CN34)</f>
      </c>
      <c r="Q33" s="467">
        <f>IF('[1]BASE'!CO34="","",'[1]BASE'!CO34)</f>
      </c>
      <c r="R33" s="468">
        <f>IF('[1]BASE'!CP34="","",'[1]BASE'!CP34)</f>
      </c>
      <c r="S33" s="468">
        <f>IF('[1]BASE'!CQ34="","",'[1]BASE'!CQ34)</f>
      </c>
      <c r="T33" s="465"/>
      <c r="U33" s="461"/>
    </row>
    <row r="34" spans="2:21" s="455" customFormat="1" ht="19.5" customHeight="1">
      <c r="B34" s="456"/>
      <c r="C34" s="469">
        <f>IF('[1]BASE'!C35="","",'[1]BASE'!C35)</f>
        <v>19</v>
      </c>
      <c r="D34" s="469" t="str">
        <f>IF('[1]BASE'!D35="","",'[1]BASE'!D35)</f>
        <v>CNEL. DORREGO - TRES ARROYOS</v>
      </c>
      <c r="E34" s="469">
        <f>IF('[1]BASE'!E35="","",'[1]BASE'!E35)</f>
        <v>132</v>
      </c>
      <c r="F34" s="469">
        <f>IF('[1]BASE'!F35="","",'[1]BASE'!F35)</f>
        <v>99</v>
      </c>
      <c r="G34" s="470" t="str">
        <f>IF('[1]BASE'!G35="","",'[1]BASE'!G35)</f>
        <v>C</v>
      </c>
      <c r="H34" s="470">
        <f>IF('[1]BASE'!CF35="","",'[1]BASE'!CF35)</f>
      </c>
      <c r="I34" s="470">
        <f>IF('[1]BASE'!CG35="","",'[1]BASE'!CG35)</f>
      </c>
      <c r="J34" s="470">
        <f>IF('[1]BASE'!CH35="","",'[1]BASE'!CH35)</f>
        <v>1</v>
      </c>
      <c r="K34" s="470">
        <f>IF('[1]BASE'!CI35="","",'[1]BASE'!CI35)</f>
      </c>
      <c r="L34" s="470">
        <f>IF('[1]BASE'!CJ35="","",'[1]BASE'!CJ35)</f>
      </c>
      <c r="M34" s="470">
        <f>IF('[1]BASE'!CK35="","",'[1]BASE'!CK35)</f>
      </c>
      <c r="N34" s="470">
        <f>IF('[1]BASE'!CL35="","",'[1]BASE'!CL35)</f>
      </c>
      <c r="O34" s="470">
        <f>IF('[1]BASE'!CM35="","",'[1]BASE'!CM35)</f>
      </c>
      <c r="P34" s="470">
        <f>IF('[1]BASE'!CN35="","",'[1]BASE'!CN35)</f>
      </c>
      <c r="Q34" s="470">
        <f>IF('[1]BASE'!CO35="","",'[1]BASE'!CO35)</f>
      </c>
      <c r="R34" s="468">
        <f>IF('[1]BASE'!CP35="","",'[1]BASE'!CP35)</f>
      </c>
      <c r="S34" s="468">
        <f>IF('[1]BASE'!CQ35="","",'[1]BASE'!CQ35)</f>
      </c>
      <c r="T34" s="465"/>
      <c r="U34" s="461"/>
    </row>
    <row r="35" spans="2:21" s="455" customFormat="1" ht="19.5" customHeight="1">
      <c r="B35" s="456"/>
      <c r="C35" s="466">
        <f>IF('[1]BASE'!C36="","",'[1]BASE'!C36)</f>
        <v>20</v>
      </c>
      <c r="D35" s="466" t="str">
        <f>IF('[1]BASE'!D36="","",'[1]BASE'!D36)</f>
        <v>CNEL. SUAREZ - PIGUE</v>
      </c>
      <c r="E35" s="466">
        <f>IF('[1]BASE'!E36="","",'[1]BASE'!E36)</f>
        <v>132</v>
      </c>
      <c r="F35" s="466">
        <f>IF('[1]BASE'!F36="","",'[1]BASE'!F36)</f>
        <v>47.6</v>
      </c>
      <c r="G35" s="467" t="str">
        <f>IF('[1]BASE'!G36="","",'[1]BASE'!G36)</f>
        <v>C</v>
      </c>
      <c r="H35" s="467">
        <f>IF('[1]BASE'!CF36="","",'[1]BASE'!CF36)</f>
      </c>
      <c r="I35" s="467">
        <f>IF('[1]BASE'!CG36="","",'[1]BASE'!CG36)</f>
      </c>
      <c r="J35" s="467">
        <f>IF('[1]BASE'!CH36="","",'[1]BASE'!CH36)</f>
      </c>
      <c r="K35" s="467">
        <f>IF('[1]BASE'!CI36="","",'[1]BASE'!CI36)</f>
      </c>
      <c r="L35" s="467">
        <f>IF('[1]BASE'!CJ36="","",'[1]BASE'!CJ36)</f>
      </c>
      <c r="M35" s="467">
        <f>IF('[1]BASE'!CK36="","",'[1]BASE'!CK36)</f>
        <v>2</v>
      </c>
      <c r="N35" s="467">
        <f>IF('[1]BASE'!CL36="","",'[1]BASE'!CL36)</f>
      </c>
      <c r="O35" s="467">
        <f>IF('[1]BASE'!CM36="","",'[1]BASE'!CM36)</f>
      </c>
      <c r="P35" s="467">
        <f>IF('[1]BASE'!CN36="","",'[1]BASE'!CN36)</f>
      </c>
      <c r="Q35" s="467">
        <f>IF('[1]BASE'!CO36="","",'[1]BASE'!CO36)</f>
      </c>
      <c r="R35" s="468">
        <f>IF('[1]BASE'!CP36="","",'[1]BASE'!CP36)</f>
      </c>
      <c r="S35" s="468">
        <f>IF('[1]BASE'!CQ36="","",'[1]BASE'!CQ36)</f>
      </c>
      <c r="T35" s="465"/>
      <c r="U35" s="461"/>
    </row>
    <row r="36" spans="2:21" s="455" customFormat="1" ht="19.5" customHeight="1">
      <c r="B36" s="456"/>
      <c r="C36" s="469">
        <f>IF('[1]BASE'!C37="","",'[1]BASE'!C37)</f>
        <v>21</v>
      </c>
      <c r="D36" s="469" t="str">
        <f>IF('[1]BASE'!D37="","",'[1]BASE'!D37)</f>
        <v>DOLORES - CHASCOMUS</v>
      </c>
      <c r="E36" s="469">
        <f>IF('[1]BASE'!E37="","",'[1]BASE'!E37)</f>
        <v>132</v>
      </c>
      <c r="F36" s="469">
        <f>IF('[1]BASE'!F37="","",'[1]BASE'!F37)</f>
        <v>87.4</v>
      </c>
      <c r="G36" s="470" t="str">
        <f>IF('[1]BASE'!G37="","",'[1]BASE'!G37)</f>
        <v>C</v>
      </c>
      <c r="H36" s="470">
        <f>IF('[1]BASE'!CF37="","",'[1]BASE'!CF37)</f>
      </c>
      <c r="I36" s="470">
        <f>IF('[1]BASE'!CG37="","",'[1]BASE'!CG37)</f>
      </c>
      <c r="J36" s="470">
        <f>IF('[1]BASE'!CH37="","",'[1]BASE'!CH37)</f>
      </c>
      <c r="K36" s="470">
        <f>IF('[1]BASE'!CI37="","",'[1]BASE'!CI37)</f>
      </c>
      <c r="L36" s="470">
        <f>IF('[1]BASE'!CJ37="","",'[1]BASE'!CJ37)</f>
      </c>
      <c r="M36" s="470">
        <f>IF('[1]BASE'!CK37="","",'[1]BASE'!CK37)</f>
        <v>1</v>
      </c>
      <c r="N36" s="470">
        <f>IF('[1]BASE'!CL37="","",'[1]BASE'!CL37)</f>
      </c>
      <c r="O36" s="470">
        <f>IF('[1]BASE'!CM37="","",'[1]BASE'!CM37)</f>
        <v>1</v>
      </c>
      <c r="P36" s="470">
        <f>IF('[1]BASE'!CN37="","",'[1]BASE'!CN37)</f>
      </c>
      <c r="Q36" s="470">
        <f>IF('[1]BASE'!CO37="","",'[1]BASE'!CO37)</f>
      </c>
      <c r="R36" s="468">
        <f>IF('[1]BASE'!CP37="","",'[1]BASE'!CP37)</f>
      </c>
      <c r="S36" s="468">
        <f>IF('[1]BASE'!CQ37="","",'[1]BASE'!CQ37)</f>
      </c>
      <c r="T36" s="465"/>
      <c r="U36" s="461"/>
    </row>
    <row r="37" spans="2:21" s="455" customFormat="1" ht="19.5" customHeight="1">
      <c r="B37" s="456"/>
      <c r="C37" s="466">
        <f>IF('[1]BASE'!C38="","",'[1]BASE'!C38)</f>
        <v>22</v>
      </c>
      <c r="D37" s="471" t="str">
        <f>IF('[1]BASE'!D38="","",'[1]BASE'!D38)</f>
        <v>EASTMAN T - EASTMAN</v>
      </c>
      <c r="E37" s="471">
        <f>IF('[1]BASE'!E38="","",'[1]BASE'!E38)</f>
        <v>132</v>
      </c>
      <c r="F37" s="471">
        <f>IF('[1]BASE'!F38="","",'[1]BASE'!F38)</f>
        <v>6.5</v>
      </c>
      <c r="G37" s="467" t="str">
        <f>IF('[1]BASE'!G38="","",'[1]BASE'!G38)</f>
        <v>C</v>
      </c>
      <c r="H37" s="467" t="str">
        <f>IF('[1]BASE'!CF38="","",'[1]BASE'!CF38)</f>
        <v>XXXX</v>
      </c>
      <c r="I37" s="467" t="str">
        <f>IF('[1]BASE'!CG38="","",'[1]BASE'!CG38)</f>
        <v>XXXX</v>
      </c>
      <c r="J37" s="467" t="str">
        <f>IF('[1]BASE'!CH38="","",'[1]BASE'!CH38)</f>
        <v>XXXX</v>
      </c>
      <c r="K37" s="467" t="str">
        <f>IF('[1]BASE'!CI38="","",'[1]BASE'!CI38)</f>
        <v>XXXX</v>
      </c>
      <c r="L37" s="467" t="str">
        <f>IF('[1]BASE'!CJ38="","",'[1]BASE'!CJ38)</f>
        <v>XXXX</v>
      </c>
      <c r="M37" s="467" t="str">
        <f>IF('[1]BASE'!CK38="","",'[1]BASE'!CK38)</f>
        <v>XXXX</v>
      </c>
      <c r="N37" s="467" t="str">
        <f>IF('[1]BASE'!CL38="","",'[1]BASE'!CL38)</f>
        <v>XXXX</v>
      </c>
      <c r="O37" s="467" t="str">
        <f>IF('[1]BASE'!CM38="","",'[1]BASE'!CM38)</f>
        <v>XXXX</v>
      </c>
      <c r="P37" s="467" t="str">
        <f>IF('[1]BASE'!CN38="","",'[1]BASE'!CN38)</f>
        <v>XXXX</v>
      </c>
      <c r="Q37" s="467" t="str">
        <f>IF('[1]BASE'!CO38="","",'[1]BASE'!CO38)</f>
        <v>XXXX</v>
      </c>
      <c r="R37" s="468" t="str">
        <f>IF('[1]BASE'!CP38="","",'[1]BASE'!CP38)</f>
        <v>XXXX</v>
      </c>
      <c r="S37" s="468" t="str">
        <f>IF('[1]BASE'!CQ38="","",'[1]BASE'!CQ38)</f>
        <v>XXXX</v>
      </c>
      <c r="T37" s="465"/>
      <c r="U37" s="461"/>
    </row>
    <row r="38" spans="2:21" s="455" customFormat="1" ht="19.5" customHeight="1">
      <c r="B38" s="456"/>
      <c r="C38" s="469">
        <f>IF('[1]BASE'!C39="","",'[1]BASE'!C39)</f>
        <v>23</v>
      </c>
      <c r="D38" s="469" t="str">
        <f>IF('[1]BASE'!D39="","",'[1]BASE'!D39)</f>
        <v>GONZALEZ CHAVEZ - NECOCHEA</v>
      </c>
      <c r="E38" s="469">
        <f>IF('[1]BASE'!E39="","",'[1]BASE'!E39)</f>
        <v>132</v>
      </c>
      <c r="F38" s="469">
        <f>IF('[1]BASE'!F39="","",'[1]BASE'!F39)</f>
        <v>134.8</v>
      </c>
      <c r="G38" s="470" t="str">
        <f>IF('[1]BASE'!G39="","",'[1]BASE'!G39)</f>
        <v>A</v>
      </c>
      <c r="H38" s="470">
        <f>IF('[1]BASE'!CF39="","",'[1]BASE'!CF39)</f>
      </c>
      <c r="I38" s="470">
        <f>IF('[1]BASE'!CG39="","",'[1]BASE'!CG39)</f>
      </c>
      <c r="J38" s="470">
        <f>IF('[1]BASE'!CH39="","",'[1]BASE'!CH39)</f>
      </c>
      <c r="K38" s="470">
        <f>IF('[1]BASE'!CI39="","",'[1]BASE'!CI39)</f>
      </c>
      <c r="L38" s="470">
        <f>IF('[1]BASE'!CJ39="","",'[1]BASE'!CJ39)</f>
        <v>1</v>
      </c>
      <c r="M38" s="470">
        <f>IF('[1]BASE'!CK39="","",'[1]BASE'!CK39)</f>
      </c>
      <c r="N38" s="470">
        <f>IF('[1]BASE'!CL39="","",'[1]BASE'!CL39)</f>
      </c>
      <c r="O38" s="470">
        <f>IF('[1]BASE'!CM39="","",'[1]BASE'!CM39)</f>
      </c>
      <c r="P38" s="470">
        <f>IF('[1]BASE'!CN39="","",'[1]BASE'!CN39)</f>
        <v>1</v>
      </c>
      <c r="Q38" s="470">
        <f>IF('[1]BASE'!CO39="","",'[1]BASE'!CO39)</f>
      </c>
      <c r="R38" s="468">
        <f>IF('[1]BASE'!CP39="","",'[1]BASE'!CP39)</f>
      </c>
      <c r="S38" s="468">
        <f>IF('[1]BASE'!CQ39="","",'[1]BASE'!CQ39)</f>
      </c>
      <c r="T38" s="465"/>
      <c r="U38" s="461"/>
    </row>
    <row r="39" spans="2:21" s="455" customFormat="1" ht="19.5" customHeight="1">
      <c r="B39" s="456"/>
      <c r="C39" s="466">
        <f>IF('[1]BASE'!C40="","",'[1]BASE'!C40)</f>
        <v>24</v>
      </c>
      <c r="D39" s="466" t="str">
        <f>IF('[1]BASE'!D40="","",'[1]BASE'!D40)</f>
        <v>GONZALEZ CHAVEZ - TRES ARROYOS</v>
      </c>
      <c r="E39" s="466">
        <f>IF('[1]BASE'!E40="","",'[1]BASE'!E40)</f>
        <v>132</v>
      </c>
      <c r="F39" s="466">
        <f>IF('[1]BASE'!F40="","",'[1]BASE'!F40)</f>
        <v>47</v>
      </c>
      <c r="G39" s="467" t="str">
        <f>IF('[1]BASE'!G40="","",'[1]BASE'!G40)</f>
        <v>C</v>
      </c>
      <c r="H39" s="467">
        <f>IF('[1]BASE'!CF40="","",'[1]BASE'!CF40)</f>
      </c>
      <c r="I39" s="467">
        <f>IF('[1]BASE'!CG40="","",'[1]BASE'!CG40)</f>
      </c>
      <c r="J39" s="467">
        <f>IF('[1]BASE'!CH40="","",'[1]BASE'!CH40)</f>
        <v>1</v>
      </c>
      <c r="K39" s="467">
        <f>IF('[1]BASE'!CI40="","",'[1]BASE'!CI40)</f>
      </c>
      <c r="L39" s="467">
        <f>IF('[1]BASE'!CJ40="","",'[1]BASE'!CJ40)</f>
      </c>
      <c r="M39" s="467">
        <f>IF('[1]BASE'!CK40="","",'[1]BASE'!CK40)</f>
      </c>
      <c r="N39" s="467">
        <f>IF('[1]BASE'!CL40="","",'[1]BASE'!CL40)</f>
      </c>
      <c r="O39" s="467">
        <f>IF('[1]BASE'!CM40="","",'[1]BASE'!CM40)</f>
      </c>
      <c r="P39" s="467">
        <f>IF('[1]BASE'!CN40="","",'[1]BASE'!CN40)</f>
      </c>
      <c r="Q39" s="467">
        <f>IF('[1]BASE'!CO40="","",'[1]BASE'!CO40)</f>
      </c>
      <c r="R39" s="468">
        <f>IF('[1]BASE'!CP40="","",'[1]BASE'!CP40)</f>
      </c>
      <c r="S39" s="468">
        <f>IF('[1]BASE'!CQ40="","",'[1]BASE'!CQ40)</f>
      </c>
      <c r="T39" s="465"/>
      <c r="U39" s="461"/>
    </row>
    <row r="40" spans="2:21" s="455" customFormat="1" ht="19.5" customHeight="1">
      <c r="B40" s="456"/>
      <c r="C40" s="469">
        <f>IF('[1]BASE'!C41="","",'[1]BASE'!C41)</f>
        <v>25</v>
      </c>
      <c r="D40" s="469" t="str">
        <f>IF('[1]BASE'!D41="","",'[1]BASE'!D41)</f>
        <v>GRAL. MADARIAGA - LAS ARMAS</v>
      </c>
      <c r="E40" s="469">
        <f>IF('[1]BASE'!E41="","",'[1]BASE'!E41)</f>
        <v>132</v>
      </c>
      <c r="F40" s="469">
        <f>IF('[1]BASE'!F41="","",'[1]BASE'!F41)</f>
        <v>64.4</v>
      </c>
      <c r="G40" s="470" t="str">
        <f>IF('[1]BASE'!G41="","",'[1]BASE'!G41)</f>
        <v>C</v>
      </c>
      <c r="H40" s="470">
        <f>IF('[1]BASE'!CF41="","",'[1]BASE'!CF41)</f>
      </c>
      <c r="I40" s="470">
        <f>IF('[1]BASE'!CG41="","",'[1]BASE'!CG41)</f>
      </c>
      <c r="J40" s="470">
        <f>IF('[1]BASE'!CH41="","",'[1]BASE'!CH41)</f>
      </c>
      <c r="K40" s="470">
        <f>IF('[1]BASE'!CI41="","",'[1]BASE'!CI41)</f>
      </c>
      <c r="L40" s="470">
        <f>IF('[1]BASE'!CJ41="","",'[1]BASE'!CJ41)</f>
      </c>
      <c r="M40" s="470">
        <f>IF('[1]BASE'!CK41="","",'[1]BASE'!CK41)</f>
        <v>1</v>
      </c>
      <c r="N40" s="470">
        <f>IF('[1]BASE'!CL41="","",'[1]BASE'!CL41)</f>
      </c>
      <c r="O40" s="470">
        <f>IF('[1]BASE'!CM41="","",'[1]BASE'!CM41)</f>
      </c>
      <c r="P40" s="470">
        <f>IF('[1]BASE'!CN41="","",'[1]BASE'!CN41)</f>
      </c>
      <c r="Q40" s="470">
        <f>IF('[1]BASE'!CO41="","",'[1]BASE'!CO41)</f>
      </c>
      <c r="R40" s="468">
        <f>IF('[1]BASE'!CP41="","",'[1]BASE'!CP41)</f>
      </c>
      <c r="S40" s="468">
        <f>IF('[1]BASE'!CQ41="","",'[1]BASE'!CQ41)</f>
      </c>
      <c r="T40" s="465"/>
      <c r="U40" s="461"/>
    </row>
    <row r="41" spans="2:21" s="455" customFormat="1" ht="19.5" customHeight="1">
      <c r="B41" s="456"/>
      <c r="C41" s="466">
        <f>IF('[1]BASE'!C42="","",'[1]BASE'!C42)</f>
        <v>26</v>
      </c>
      <c r="D41" s="466" t="str">
        <f>IF('[1]BASE'!D42="","",'[1]BASE'!D42)</f>
        <v>HENDERSON - CNEL. SUAREZ</v>
      </c>
      <c r="E41" s="466">
        <f>IF('[1]BASE'!E42="","",'[1]BASE'!E42)</f>
        <v>132</v>
      </c>
      <c r="F41" s="466">
        <f>IF('[1]BASE'!F42="","",'[1]BASE'!F42)</f>
        <v>126.9</v>
      </c>
      <c r="G41" s="467" t="str">
        <f>IF('[1]BASE'!G42="","",'[1]BASE'!G42)</f>
        <v>C</v>
      </c>
      <c r="H41" s="467">
        <f>IF('[1]BASE'!CF42="","",'[1]BASE'!CF42)</f>
      </c>
      <c r="I41" s="467">
        <f>IF('[1]BASE'!CG42="","",'[1]BASE'!CG42)</f>
      </c>
      <c r="J41" s="467">
        <f>IF('[1]BASE'!CH42="","",'[1]BASE'!CH42)</f>
      </c>
      <c r="K41" s="467">
        <f>IF('[1]BASE'!CI42="","",'[1]BASE'!CI42)</f>
      </c>
      <c r="L41" s="467">
        <f>IF('[1]BASE'!CJ42="","",'[1]BASE'!CJ42)</f>
      </c>
      <c r="M41" s="467">
        <f>IF('[1]BASE'!CK42="","",'[1]BASE'!CK42)</f>
      </c>
      <c r="N41" s="467">
        <f>IF('[1]BASE'!CL42="","",'[1]BASE'!CL42)</f>
      </c>
      <c r="O41" s="467">
        <f>IF('[1]BASE'!CM42="","",'[1]BASE'!CM42)</f>
      </c>
      <c r="P41" s="467">
        <f>IF('[1]BASE'!CN42="","",'[1]BASE'!CN42)</f>
      </c>
      <c r="Q41" s="467">
        <f>IF('[1]BASE'!CO42="","",'[1]BASE'!CO42)</f>
      </c>
      <c r="R41" s="468">
        <f>IF('[1]BASE'!CP42="","",'[1]BASE'!CP42)</f>
      </c>
      <c r="S41" s="468">
        <f>IF('[1]BASE'!CQ42="","",'[1]BASE'!CQ42)</f>
      </c>
      <c r="T41" s="465"/>
      <c r="U41" s="461"/>
    </row>
    <row r="42" spans="2:21" s="455" customFormat="1" ht="19.5" customHeight="1">
      <c r="B42" s="456"/>
      <c r="C42" s="469">
        <f>IF('[1]BASE'!C43="","",'[1]BASE'!C43)</f>
        <v>27</v>
      </c>
      <c r="D42" s="469" t="str">
        <f>IF('[1]BASE'!D43="","",'[1]BASE'!D43)</f>
        <v>JUNIN - IMSA - LINCOLN</v>
      </c>
      <c r="E42" s="469">
        <f>IF('[1]BASE'!E43="","",'[1]BASE'!E43)</f>
        <v>132</v>
      </c>
      <c r="F42" s="469">
        <f>IF('[1]BASE'!F43="","",'[1]BASE'!F43)</f>
        <v>70</v>
      </c>
      <c r="G42" s="470" t="str">
        <f>IF('[1]BASE'!G43="","",'[1]BASE'!G43)</f>
        <v>B</v>
      </c>
      <c r="H42" s="470">
        <f>IF('[1]BASE'!CF43="","",'[1]BASE'!CF43)</f>
      </c>
      <c r="I42" s="470">
        <f>IF('[1]BASE'!CG43="","",'[1]BASE'!CG43)</f>
      </c>
      <c r="J42" s="470">
        <f>IF('[1]BASE'!CH43="","",'[1]BASE'!CH43)</f>
      </c>
      <c r="K42" s="470">
        <f>IF('[1]BASE'!CI43="","",'[1]BASE'!CI43)</f>
      </c>
      <c r="L42" s="470">
        <f>IF('[1]BASE'!CJ43="","",'[1]BASE'!CJ43)</f>
      </c>
      <c r="M42" s="470">
        <f>IF('[1]BASE'!CK43="","",'[1]BASE'!CK43)</f>
        <v>1</v>
      </c>
      <c r="N42" s="470">
        <f>IF('[1]BASE'!CL43="","",'[1]BASE'!CL43)</f>
        <v>1</v>
      </c>
      <c r="O42" s="470">
        <f>IF('[1]BASE'!CM43="","",'[1]BASE'!CM43)</f>
      </c>
      <c r="P42" s="470">
        <f>IF('[1]BASE'!CN43="","",'[1]BASE'!CN43)</f>
      </c>
      <c r="Q42" s="470">
        <f>IF('[1]BASE'!CO43="","",'[1]BASE'!CO43)</f>
      </c>
      <c r="R42" s="468">
        <f>IF('[1]BASE'!CP43="","",'[1]BASE'!CP43)</f>
      </c>
      <c r="S42" s="468">
        <f>IF('[1]BASE'!CQ43="","",'[1]BASE'!CQ43)</f>
      </c>
      <c r="T42" s="465"/>
      <c r="U42" s="461"/>
    </row>
    <row r="43" spans="2:21" s="455" customFormat="1" ht="19.5" customHeight="1">
      <c r="B43" s="456"/>
      <c r="C43" s="466">
        <f>IF('[1]BASE'!C44="","",'[1]BASE'!C44)</f>
        <v>28</v>
      </c>
      <c r="D43" s="466" t="str">
        <f>IF('[1]BASE'!D44="","",'[1]BASE'!D44)</f>
        <v>LAPRIDA - PRINGLES</v>
      </c>
      <c r="E43" s="466">
        <f>IF('[1]BASE'!E44="","",'[1]BASE'!E44)</f>
        <v>132</v>
      </c>
      <c r="F43" s="466">
        <f>IF('[1]BASE'!F44="","",'[1]BASE'!F44)</f>
        <v>71.5</v>
      </c>
      <c r="G43" s="467" t="str">
        <f>IF('[1]BASE'!G44="","",'[1]BASE'!G44)</f>
        <v>C</v>
      </c>
      <c r="H43" s="467">
        <f>IF('[1]BASE'!CF44="","",'[1]BASE'!CF44)</f>
      </c>
      <c r="I43" s="467">
        <f>IF('[1]BASE'!CG44="","",'[1]BASE'!CG44)</f>
      </c>
      <c r="J43" s="467">
        <f>IF('[1]BASE'!CH44="","",'[1]BASE'!CH44)</f>
      </c>
      <c r="K43" s="467">
        <f>IF('[1]BASE'!CI44="","",'[1]BASE'!CI44)</f>
      </c>
      <c r="L43" s="467">
        <f>IF('[1]BASE'!CJ44="","",'[1]BASE'!CJ44)</f>
      </c>
      <c r="M43" s="467">
        <f>IF('[1]BASE'!CK44="","",'[1]BASE'!CK44)</f>
      </c>
      <c r="N43" s="467">
        <f>IF('[1]BASE'!CL44="","",'[1]BASE'!CL44)</f>
      </c>
      <c r="O43" s="467">
        <f>IF('[1]BASE'!CM44="","",'[1]BASE'!CM44)</f>
      </c>
      <c r="P43" s="467">
        <f>IF('[1]BASE'!CN44="","",'[1]BASE'!CN44)</f>
      </c>
      <c r="Q43" s="467">
        <f>IF('[1]BASE'!CO44="","",'[1]BASE'!CO44)</f>
      </c>
      <c r="R43" s="468">
        <f>IF('[1]BASE'!CP44="","",'[1]BASE'!CP44)</f>
      </c>
      <c r="S43" s="468">
        <f>IF('[1]BASE'!CQ44="","",'[1]BASE'!CQ44)</f>
      </c>
      <c r="T43" s="465"/>
      <c r="U43" s="461"/>
    </row>
    <row r="44" spans="2:21" s="455" customFormat="1" ht="19.5" customHeight="1">
      <c r="B44" s="456"/>
      <c r="C44" s="469">
        <f>IF('[1]BASE'!C45="","",'[1]BASE'!C45)</f>
        <v>29</v>
      </c>
      <c r="D44" s="469" t="str">
        <f>IF('[1]BASE'!D45="","",'[1]BASE'!D45)</f>
        <v>LAS ARMAS - DOLORES</v>
      </c>
      <c r="E44" s="469">
        <f>IF('[1]BASE'!E45="","",'[1]BASE'!E45)</f>
        <v>132</v>
      </c>
      <c r="F44" s="469">
        <f>IF('[1]BASE'!F45="","",'[1]BASE'!F45)</f>
        <v>88.2</v>
      </c>
      <c r="G44" s="470" t="str">
        <f>IF('[1]BASE'!G45="","",'[1]BASE'!G45)</f>
        <v>C</v>
      </c>
      <c r="H44" s="470">
        <f>IF('[1]BASE'!CF45="","",'[1]BASE'!CF45)</f>
      </c>
      <c r="I44" s="470">
        <f>IF('[1]BASE'!CG45="","",'[1]BASE'!CG45)</f>
      </c>
      <c r="J44" s="470">
        <f>IF('[1]BASE'!CH45="","",'[1]BASE'!CH45)</f>
        <v>1</v>
      </c>
      <c r="K44" s="470">
        <f>IF('[1]BASE'!CI45="","",'[1]BASE'!CI45)</f>
      </c>
      <c r="L44" s="470">
        <f>IF('[1]BASE'!CJ45="","",'[1]BASE'!CJ45)</f>
      </c>
      <c r="M44" s="470">
        <f>IF('[1]BASE'!CK45="","",'[1]BASE'!CK45)</f>
        <v>1</v>
      </c>
      <c r="N44" s="470">
        <f>IF('[1]BASE'!CL45="","",'[1]BASE'!CL45)</f>
      </c>
      <c r="O44" s="470">
        <f>IF('[1]BASE'!CM45="","",'[1]BASE'!CM45)</f>
      </c>
      <c r="P44" s="470">
        <f>IF('[1]BASE'!CN45="","",'[1]BASE'!CN45)</f>
      </c>
      <c r="Q44" s="470">
        <f>IF('[1]BASE'!CO45="","",'[1]BASE'!CO45)</f>
      </c>
      <c r="R44" s="468">
        <f>IF('[1]BASE'!CP45="","",'[1]BASE'!CP45)</f>
      </c>
      <c r="S44" s="468">
        <f>IF('[1]BASE'!CQ45="","",'[1]BASE'!CQ45)</f>
      </c>
      <c r="T44" s="465"/>
      <c r="U44" s="461"/>
    </row>
    <row r="45" spans="2:21" s="455" customFormat="1" ht="19.5" customHeight="1">
      <c r="B45" s="456"/>
      <c r="C45" s="466">
        <f>IF('[1]BASE'!C46="","",'[1]BASE'!C46)</f>
        <v>30</v>
      </c>
      <c r="D45" s="466" t="str">
        <f>IF('[1]BASE'!D46="","",'[1]BASE'!D46)</f>
        <v>LAS ARMAS - TANDIL</v>
      </c>
      <c r="E45" s="466">
        <f>IF('[1]BASE'!E46="","",'[1]BASE'!E46)</f>
        <v>132</v>
      </c>
      <c r="F45" s="466">
        <f>IF('[1]BASE'!F46="","",'[1]BASE'!F46)</f>
        <v>122.2</v>
      </c>
      <c r="G45" s="467" t="str">
        <f>IF('[1]BASE'!G46="","",'[1]BASE'!G46)</f>
        <v>C</v>
      </c>
      <c r="H45" s="467">
        <f>IF('[1]BASE'!CF46="","",'[1]BASE'!CF46)</f>
      </c>
      <c r="I45" s="467">
        <f>IF('[1]BASE'!CG46="","",'[1]BASE'!CG46)</f>
      </c>
      <c r="J45" s="467">
        <f>IF('[1]BASE'!CH46="","",'[1]BASE'!CH46)</f>
      </c>
      <c r="K45" s="467">
        <f>IF('[1]BASE'!CI46="","",'[1]BASE'!CI46)</f>
      </c>
      <c r="L45" s="467">
        <f>IF('[1]BASE'!CJ46="","",'[1]BASE'!CJ46)</f>
      </c>
      <c r="M45" s="467">
        <f>IF('[1]BASE'!CK46="","",'[1]BASE'!CK46)</f>
      </c>
      <c r="N45" s="467">
        <f>IF('[1]BASE'!CL46="","",'[1]BASE'!CL46)</f>
      </c>
      <c r="O45" s="467">
        <f>IF('[1]BASE'!CM46="","",'[1]BASE'!CM46)</f>
      </c>
      <c r="P45" s="467">
        <f>IF('[1]BASE'!CN46="","",'[1]BASE'!CN46)</f>
      </c>
      <c r="Q45" s="467">
        <f>IF('[1]BASE'!CO46="","",'[1]BASE'!CO46)</f>
      </c>
      <c r="R45" s="468">
        <f>IF('[1]BASE'!CP46="","",'[1]BASE'!CP46)</f>
      </c>
      <c r="S45" s="468">
        <f>IF('[1]BASE'!CQ46="","",'[1]BASE'!CQ46)</f>
      </c>
      <c r="T45" s="465"/>
      <c r="U45" s="461"/>
    </row>
    <row r="46" spans="2:21" s="455" customFormat="1" ht="19.5" customHeight="1">
      <c r="B46" s="456"/>
      <c r="C46" s="469">
        <f>IF('[1]BASE'!C47="","",'[1]BASE'!C47)</f>
        <v>31</v>
      </c>
      <c r="D46" s="469" t="str">
        <f>IF('[1]BASE'!D47="","",'[1]BASE'!D47)</f>
        <v>LAS FLORES - MONTE</v>
      </c>
      <c r="E46" s="469">
        <f>IF('[1]BASE'!E47="","",'[1]BASE'!E47)</f>
        <v>132</v>
      </c>
      <c r="F46" s="469">
        <f>IF('[1]BASE'!F47="","",'[1]BASE'!F47)</f>
        <v>86.8</v>
      </c>
      <c r="G46" s="470" t="str">
        <f>IF('[1]BASE'!G47="","",'[1]BASE'!G47)</f>
        <v>C</v>
      </c>
      <c r="H46" s="470" t="str">
        <f>IF('[1]BASE'!CF47="","",'[1]BASE'!CF47)</f>
        <v>XXXX</v>
      </c>
      <c r="I46" s="470" t="str">
        <f>IF('[1]BASE'!CG47="","",'[1]BASE'!CG47)</f>
        <v>XXXX</v>
      </c>
      <c r="J46" s="470" t="str">
        <f>IF('[1]BASE'!CH47="","",'[1]BASE'!CH47)</f>
        <v>XXXX</v>
      </c>
      <c r="K46" s="470" t="str">
        <f>IF('[1]BASE'!CI47="","",'[1]BASE'!CI47)</f>
        <v>XXXX</v>
      </c>
      <c r="L46" s="470" t="str">
        <f>IF('[1]BASE'!CJ47="","",'[1]BASE'!CJ47)</f>
        <v>XXXX</v>
      </c>
      <c r="M46" s="470" t="str">
        <f>IF('[1]BASE'!CK47="","",'[1]BASE'!CK47)</f>
        <v>XXXX</v>
      </c>
      <c r="N46" s="470" t="str">
        <f>IF('[1]BASE'!CL47="","",'[1]BASE'!CL47)</f>
        <v>XXXX</v>
      </c>
      <c r="O46" s="470" t="str">
        <f>IF('[1]BASE'!CM47="","",'[1]BASE'!CM47)</f>
        <v>XXXX</v>
      </c>
      <c r="P46" s="470" t="str">
        <f>IF('[1]BASE'!CN47="","",'[1]BASE'!CN47)</f>
        <v>XXXX</v>
      </c>
      <c r="Q46" s="470" t="str">
        <f>IF('[1]BASE'!CO47="","",'[1]BASE'!CO47)</f>
        <v>XXXX</v>
      </c>
      <c r="R46" s="468" t="str">
        <f>IF('[1]BASE'!CP47="","",'[1]BASE'!CP47)</f>
        <v>XXXX</v>
      </c>
      <c r="S46" s="468" t="str">
        <f>IF('[1]BASE'!CQ47="","",'[1]BASE'!CQ47)</f>
        <v>XXXX</v>
      </c>
      <c r="T46" s="465"/>
      <c r="U46" s="461"/>
    </row>
    <row r="47" spans="2:21" s="455" customFormat="1" ht="19.5" customHeight="1">
      <c r="B47" s="456"/>
      <c r="C47" s="466">
        <f>IF('[1]BASE'!C48="","",'[1]BASE'!C48)</f>
        <v>32</v>
      </c>
      <c r="D47" s="466" t="str">
        <f>IF('[1]BASE'!D48="","",'[1]BASE'!D48)</f>
        <v>LINCOLN - BRAGADO</v>
      </c>
      <c r="E47" s="466">
        <f>IF('[1]BASE'!E48="","",'[1]BASE'!E48)</f>
        <v>132</v>
      </c>
      <c r="F47" s="466">
        <f>IF('[1]BASE'!F48="","",'[1]BASE'!F48)</f>
        <v>109.4</v>
      </c>
      <c r="G47" s="467" t="str">
        <f>IF('[1]BASE'!G48="","",'[1]BASE'!G48)</f>
        <v>C</v>
      </c>
      <c r="H47" s="467">
        <f>IF('[1]BASE'!CF48="","",'[1]BASE'!CF48)</f>
      </c>
      <c r="I47" s="467">
        <f>IF('[1]BASE'!CG48="","",'[1]BASE'!CG48)</f>
      </c>
      <c r="J47" s="467">
        <f>IF('[1]BASE'!CH48="","",'[1]BASE'!CH48)</f>
      </c>
      <c r="K47" s="467">
        <f>IF('[1]BASE'!CI48="","",'[1]BASE'!CI48)</f>
      </c>
      <c r="L47" s="467">
        <f>IF('[1]BASE'!CJ48="","",'[1]BASE'!CJ48)</f>
      </c>
      <c r="M47" s="467">
        <f>IF('[1]BASE'!CK48="","",'[1]BASE'!CK48)</f>
        <v>1</v>
      </c>
      <c r="N47" s="467">
        <f>IF('[1]BASE'!CL48="","",'[1]BASE'!CL48)</f>
      </c>
      <c r="O47" s="467">
        <f>IF('[1]BASE'!CM48="","",'[1]BASE'!CM48)</f>
      </c>
      <c r="P47" s="467">
        <f>IF('[1]BASE'!CN48="","",'[1]BASE'!CN48)</f>
      </c>
      <c r="Q47" s="467">
        <f>IF('[1]BASE'!CO48="","",'[1]BASE'!CO48)</f>
        <v>1</v>
      </c>
      <c r="R47" s="468">
        <f>IF('[1]BASE'!CP48="","",'[1]BASE'!CP48)</f>
      </c>
      <c r="S47" s="468">
        <f>IF('[1]BASE'!CQ48="","",'[1]BASE'!CQ48)</f>
      </c>
      <c r="T47" s="465"/>
      <c r="U47" s="461"/>
    </row>
    <row r="48" spans="2:21" s="455" customFormat="1" ht="19.5" customHeight="1">
      <c r="B48" s="456"/>
      <c r="C48" s="469">
        <f>IF('[1]BASE'!C49="","",'[1]BASE'!C49)</f>
        <v>33</v>
      </c>
      <c r="D48" s="469" t="str">
        <f>IF('[1]BASE'!D49="","",'[1]BASE'!D49)</f>
        <v>LOMA NEGRA - C. AVELLANEDA</v>
      </c>
      <c r="E48" s="469">
        <f>IF('[1]BASE'!E49="","",'[1]BASE'!E49)</f>
        <v>132</v>
      </c>
      <c r="F48" s="469">
        <f>IF('[1]BASE'!F49="","",'[1]BASE'!F49)</f>
        <v>5.3</v>
      </c>
      <c r="G48" s="470" t="str">
        <f>IF('[1]BASE'!G49="","",'[1]BASE'!G49)</f>
        <v>C</v>
      </c>
      <c r="H48" s="470">
        <f>IF('[1]BASE'!CF49="","",'[1]BASE'!CF49)</f>
      </c>
      <c r="I48" s="470">
        <f>IF('[1]BASE'!CG49="","",'[1]BASE'!CG49)</f>
      </c>
      <c r="J48" s="470">
        <f>IF('[1]BASE'!CH49="","",'[1]BASE'!CH49)</f>
      </c>
      <c r="K48" s="470">
        <f>IF('[1]BASE'!CI49="","",'[1]BASE'!CI49)</f>
      </c>
      <c r="L48" s="470">
        <f>IF('[1]BASE'!CJ49="","",'[1]BASE'!CJ49)</f>
      </c>
      <c r="M48" s="470">
        <f>IF('[1]BASE'!CK49="","",'[1]BASE'!CK49)</f>
      </c>
      <c r="N48" s="470">
        <f>IF('[1]BASE'!CL49="","",'[1]BASE'!CL49)</f>
      </c>
      <c r="O48" s="470">
        <f>IF('[1]BASE'!CM49="","",'[1]BASE'!CM49)</f>
      </c>
      <c r="P48" s="470">
        <f>IF('[1]BASE'!CN49="","",'[1]BASE'!CN49)</f>
      </c>
      <c r="Q48" s="470">
        <f>IF('[1]BASE'!CO49="","",'[1]BASE'!CO49)</f>
      </c>
      <c r="R48" s="468">
        <f>IF('[1]BASE'!CP49="","",'[1]BASE'!CP49)</f>
      </c>
      <c r="S48" s="468">
        <f>IF('[1]BASE'!CQ49="","",'[1]BASE'!CQ49)</f>
      </c>
      <c r="T48" s="465"/>
      <c r="U48" s="461"/>
    </row>
    <row r="49" spans="2:21" s="455" customFormat="1" ht="19.5" customHeight="1">
      <c r="B49" s="456"/>
      <c r="C49" s="466">
        <f>IF('[1]BASE'!C50="","",'[1]BASE'!C50)</f>
        <v>34</v>
      </c>
      <c r="D49" s="466" t="str">
        <f>IF('[1]BASE'!D50="","",'[1]BASE'!D50)</f>
        <v>LOMA NEGRA - OLAVARRIA</v>
      </c>
      <c r="E49" s="466">
        <f>IF('[1]BASE'!E50="","",'[1]BASE'!E50)</f>
        <v>132</v>
      </c>
      <c r="F49" s="466">
        <f>IF('[1]BASE'!F50="","",'[1]BASE'!F50)</f>
        <v>41.7</v>
      </c>
      <c r="G49" s="467" t="str">
        <f>IF('[1]BASE'!G50="","",'[1]BASE'!G50)</f>
        <v>C</v>
      </c>
      <c r="H49" s="467">
        <f>IF('[1]BASE'!CF50="","",'[1]BASE'!CF50)</f>
      </c>
      <c r="I49" s="467">
        <f>IF('[1]BASE'!CG50="","",'[1]BASE'!CG50)</f>
      </c>
      <c r="J49" s="467">
        <f>IF('[1]BASE'!CH50="","",'[1]BASE'!CH50)</f>
      </c>
      <c r="K49" s="467">
        <f>IF('[1]BASE'!CI50="","",'[1]BASE'!CI50)</f>
      </c>
      <c r="L49" s="467">
        <f>IF('[1]BASE'!CJ50="","",'[1]BASE'!CJ50)</f>
      </c>
      <c r="M49" s="467">
        <f>IF('[1]BASE'!CK50="","",'[1]BASE'!CK50)</f>
      </c>
      <c r="N49" s="467">
        <f>IF('[1]BASE'!CL50="","",'[1]BASE'!CL50)</f>
      </c>
      <c r="O49" s="467">
        <f>IF('[1]BASE'!CM50="","",'[1]BASE'!CM50)</f>
      </c>
      <c r="P49" s="467">
        <f>IF('[1]BASE'!CN50="","",'[1]BASE'!CN50)</f>
      </c>
      <c r="Q49" s="467">
        <f>IF('[1]BASE'!CO50="","",'[1]BASE'!CO50)</f>
      </c>
      <c r="R49" s="468">
        <f>IF('[1]BASE'!CP50="","",'[1]BASE'!CP50)</f>
      </c>
      <c r="S49" s="468">
        <f>IF('[1]BASE'!CQ50="","",'[1]BASE'!CQ50)</f>
      </c>
      <c r="T49" s="465"/>
      <c r="U49" s="461"/>
    </row>
    <row r="50" spans="2:21" s="455" customFormat="1" ht="19.5" customHeight="1">
      <c r="B50" s="456"/>
      <c r="C50" s="469">
        <f>IF('[1]BASE'!C51="","",'[1]BASE'!C51)</f>
        <v>35</v>
      </c>
      <c r="D50" s="469" t="str">
        <f>IF('[1]BASE'!D51="","",'[1]BASE'!D51)</f>
        <v>LUJAN - MORÓN 1</v>
      </c>
      <c r="E50" s="469">
        <f>IF('[1]BASE'!E51="","",'[1]BASE'!E51)</f>
        <v>132</v>
      </c>
      <c r="F50" s="469">
        <f>IF('[1]BASE'!F51="","",'[1]BASE'!F51)</f>
        <v>43</v>
      </c>
      <c r="G50" s="470" t="str">
        <f>IF('[1]BASE'!G51="","",'[1]BASE'!G51)</f>
        <v>A</v>
      </c>
      <c r="H50" s="470">
        <f>IF('[1]BASE'!CF51="","",'[1]BASE'!CF51)</f>
      </c>
      <c r="I50" s="470">
        <f>IF('[1]BASE'!CG51="","",'[1]BASE'!CG51)</f>
      </c>
      <c r="J50" s="470">
        <f>IF('[1]BASE'!CH51="","",'[1]BASE'!CH51)</f>
      </c>
      <c r="K50" s="470">
        <f>IF('[1]BASE'!CI51="","",'[1]BASE'!CI51)</f>
      </c>
      <c r="L50" s="470">
        <f>IF('[1]BASE'!CJ51="","",'[1]BASE'!CJ51)</f>
      </c>
      <c r="M50" s="470">
        <f>IF('[1]BASE'!CK51="","",'[1]BASE'!CK51)</f>
      </c>
      <c r="N50" s="470">
        <f>IF('[1]BASE'!CL51="","",'[1]BASE'!CL51)</f>
      </c>
      <c r="O50" s="470">
        <f>IF('[1]BASE'!CM51="","",'[1]BASE'!CM51)</f>
      </c>
      <c r="P50" s="470">
        <f>IF('[1]BASE'!CN51="","",'[1]BASE'!CN51)</f>
      </c>
      <c r="Q50" s="470">
        <f>IF('[1]BASE'!CO51="","",'[1]BASE'!CO51)</f>
      </c>
      <c r="R50" s="468">
        <f>IF('[1]BASE'!CP51="","",'[1]BASE'!CP51)</f>
      </c>
      <c r="S50" s="468">
        <f>IF('[1]BASE'!CQ51="","",'[1]BASE'!CQ51)</f>
      </c>
      <c r="T50" s="465"/>
      <c r="U50" s="461"/>
    </row>
    <row r="51" spans="2:21" s="455" customFormat="1" ht="19.5" customHeight="1">
      <c r="B51" s="456"/>
      <c r="C51" s="466">
        <f>IF('[1]BASE'!C52="","",'[1]BASE'!C52)</f>
        <v>36</v>
      </c>
      <c r="D51" s="466" t="str">
        <f>IF('[1]BASE'!D52="","",'[1]BASE'!D52)</f>
        <v>LUJAN - MORÓN 2</v>
      </c>
      <c r="E51" s="466">
        <f>IF('[1]BASE'!E52="","",'[1]BASE'!E52)</f>
        <v>132</v>
      </c>
      <c r="F51" s="466">
        <f>IF('[1]BASE'!F52="","",'[1]BASE'!F52)</f>
        <v>43</v>
      </c>
      <c r="G51" s="467" t="str">
        <f>IF('[1]BASE'!G52="","",'[1]BASE'!G52)</f>
        <v>A</v>
      </c>
      <c r="H51" s="467">
        <f>IF('[1]BASE'!CF52="","",'[1]BASE'!CF52)</f>
      </c>
      <c r="I51" s="467">
        <f>IF('[1]BASE'!CG52="","",'[1]BASE'!CG52)</f>
      </c>
      <c r="J51" s="467">
        <f>IF('[1]BASE'!CH52="","",'[1]BASE'!CH52)</f>
      </c>
      <c r="K51" s="467">
        <f>IF('[1]BASE'!CI52="","",'[1]BASE'!CI52)</f>
      </c>
      <c r="L51" s="467">
        <f>IF('[1]BASE'!CJ52="","",'[1]BASE'!CJ52)</f>
        <v>1</v>
      </c>
      <c r="M51" s="467">
        <f>IF('[1]BASE'!CK52="","",'[1]BASE'!CK52)</f>
      </c>
      <c r="N51" s="467">
        <f>IF('[1]BASE'!CL52="","",'[1]BASE'!CL52)</f>
      </c>
      <c r="O51" s="467">
        <f>IF('[1]BASE'!CM52="","",'[1]BASE'!CM52)</f>
      </c>
      <c r="P51" s="467">
        <f>IF('[1]BASE'!CN52="","",'[1]BASE'!CN52)</f>
      </c>
      <c r="Q51" s="467">
        <f>IF('[1]BASE'!CO52="","",'[1]BASE'!CO52)</f>
      </c>
      <c r="R51" s="468">
        <f>IF('[1]BASE'!CP52="","",'[1]BASE'!CP52)</f>
      </c>
      <c r="S51" s="468">
        <f>IF('[1]BASE'!CQ52="","",'[1]BASE'!CQ52)</f>
      </c>
      <c r="T51" s="465"/>
      <c r="U51" s="461"/>
    </row>
    <row r="52" spans="2:21" s="455" customFormat="1" ht="19.5" customHeight="1">
      <c r="B52" s="456"/>
      <c r="C52" s="469">
        <f>IF('[1]BASE'!C53="","",'[1]BASE'!C53)</f>
        <v>37</v>
      </c>
      <c r="D52" s="469" t="str">
        <f>IF('[1]BASE'!D53="","",'[1]BASE'!D53)</f>
        <v>MAR DE AJO - PINAMAR</v>
      </c>
      <c r="E52" s="469">
        <f>IF('[1]BASE'!E53="","",'[1]BASE'!E53)</f>
        <v>132</v>
      </c>
      <c r="F52" s="469">
        <f>IF('[1]BASE'!F53="","",'[1]BASE'!F53)</f>
        <v>46.4</v>
      </c>
      <c r="G52" s="470" t="str">
        <f>IF('[1]BASE'!G53="","",'[1]BASE'!G53)</f>
        <v>C</v>
      </c>
      <c r="H52" s="470">
        <f>IF('[1]BASE'!CF53="","",'[1]BASE'!CF53)</f>
      </c>
      <c r="I52" s="470">
        <f>IF('[1]BASE'!CG53="","",'[1]BASE'!CG53)</f>
      </c>
      <c r="J52" s="470">
        <f>IF('[1]BASE'!CH53="","",'[1]BASE'!CH53)</f>
      </c>
      <c r="K52" s="470">
        <f>IF('[1]BASE'!CI53="","",'[1]BASE'!CI53)</f>
      </c>
      <c r="L52" s="470">
        <f>IF('[1]BASE'!CJ53="","",'[1]BASE'!CJ53)</f>
      </c>
      <c r="M52" s="470">
        <f>IF('[1]BASE'!CK53="","",'[1]BASE'!CK53)</f>
      </c>
      <c r="N52" s="470">
        <f>IF('[1]BASE'!CL53="","",'[1]BASE'!CL53)</f>
      </c>
      <c r="O52" s="470">
        <f>IF('[1]BASE'!CM53="","",'[1]BASE'!CM53)</f>
      </c>
      <c r="P52" s="470">
        <f>IF('[1]BASE'!CN53="","",'[1]BASE'!CN53)</f>
      </c>
      <c r="Q52" s="470">
        <f>IF('[1]BASE'!CO53="","",'[1]BASE'!CO53)</f>
      </c>
      <c r="R52" s="468">
        <f>IF('[1]BASE'!CP53="","",'[1]BASE'!CP53)</f>
      </c>
      <c r="S52" s="468">
        <f>IF('[1]BASE'!CQ53="","",'[1]BASE'!CQ53)</f>
      </c>
      <c r="T52" s="465"/>
      <c r="U52" s="461"/>
    </row>
    <row r="53" spans="2:21" s="455" customFormat="1" ht="19.5" customHeight="1">
      <c r="B53" s="456"/>
      <c r="C53" s="466">
        <f>IF('[1]BASE'!C54="","",'[1]BASE'!C54)</f>
        <v>38</v>
      </c>
      <c r="D53" s="466" t="str">
        <f>IF('[1]BASE'!D54="","",'[1]BASE'!D54)</f>
        <v>MAR DEL PLATA - MIRAMAR</v>
      </c>
      <c r="E53" s="466">
        <f>IF('[1]BASE'!E54="","",'[1]BASE'!E54)</f>
        <v>132</v>
      </c>
      <c r="F53" s="466">
        <f>IF('[1]BASE'!F54="","",'[1]BASE'!F54)</f>
        <v>49.9</v>
      </c>
      <c r="G53" s="467" t="str">
        <f>IF('[1]BASE'!G54="","",'[1]BASE'!G54)</f>
        <v>C</v>
      </c>
      <c r="H53" s="467">
        <f>IF('[1]BASE'!CF54="","",'[1]BASE'!CF54)</f>
      </c>
      <c r="I53" s="467">
        <f>IF('[1]BASE'!CG54="","",'[1]BASE'!CG54)</f>
      </c>
      <c r="J53" s="467">
        <f>IF('[1]BASE'!CH54="","",'[1]BASE'!CH54)</f>
      </c>
      <c r="K53" s="467">
        <f>IF('[1]BASE'!CI54="","",'[1]BASE'!CI54)</f>
      </c>
      <c r="L53" s="467">
        <f>IF('[1]BASE'!CJ54="","",'[1]BASE'!CJ54)</f>
      </c>
      <c r="M53" s="467">
        <f>IF('[1]BASE'!CK54="","",'[1]BASE'!CK54)</f>
      </c>
      <c r="N53" s="467">
        <f>IF('[1]BASE'!CL54="","",'[1]BASE'!CL54)</f>
      </c>
      <c r="O53" s="467">
        <f>IF('[1]BASE'!CM54="","",'[1]BASE'!CM54)</f>
      </c>
      <c r="P53" s="467">
        <f>IF('[1]BASE'!CN54="","",'[1]BASE'!CN54)</f>
        <v>1</v>
      </c>
      <c r="Q53" s="467">
        <f>IF('[1]BASE'!CO54="","",'[1]BASE'!CO54)</f>
      </c>
      <c r="R53" s="468">
        <f>IF('[1]BASE'!CP54="","",'[1]BASE'!CP54)</f>
      </c>
      <c r="S53" s="468">
        <f>IF('[1]BASE'!CQ54="","",'[1]BASE'!CQ54)</f>
      </c>
      <c r="T53" s="465"/>
      <c r="U53" s="461"/>
    </row>
    <row r="54" spans="2:21" s="455" customFormat="1" ht="19.5" customHeight="1">
      <c r="B54" s="456"/>
      <c r="C54" s="469">
        <f>IF('[1]BASE'!C55="","",'[1]BASE'!C55)</f>
        <v>39</v>
      </c>
      <c r="D54" s="469" t="str">
        <f>IF('[1]BASE'!D55="","",'[1]BASE'!D55)</f>
        <v>MAR DEL PLATA - QUEQUEN </v>
      </c>
      <c r="E54" s="469">
        <f>IF('[1]BASE'!E55="","",'[1]BASE'!E55)</f>
        <v>132</v>
      </c>
      <c r="F54" s="469">
        <f>IF('[1]BASE'!F55="","",'[1]BASE'!F55)</f>
        <v>126.3</v>
      </c>
      <c r="G54" s="470" t="str">
        <f>IF('[1]BASE'!G55="","",'[1]BASE'!G55)</f>
        <v>B</v>
      </c>
      <c r="H54" s="470">
        <f>IF('[1]BASE'!CF55="","",'[1]BASE'!CF55)</f>
      </c>
      <c r="I54" s="470">
        <f>IF('[1]BASE'!CG55="","",'[1]BASE'!CG55)</f>
      </c>
      <c r="J54" s="470">
        <f>IF('[1]BASE'!CH55="","",'[1]BASE'!CH55)</f>
      </c>
      <c r="K54" s="470">
        <f>IF('[1]BASE'!CI55="","",'[1]BASE'!CI55)</f>
        <v>1</v>
      </c>
      <c r="L54" s="470">
        <f>IF('[1]BASE'!CJ55="","",'[1]BASE'!CJ55)</f>
        <v>1</v>
      </c>
      <c r="M54" s="470">
        <f>IF('[1]BASE'!CK55="","",'[1]BASE'!CK55)</f>
        <v>2</v>
      </c>
      <c r="N54" s="470">
        <f>IF('[1]BASE'!CL55="","",'[1]BASE'!CL55)</f>
      </c>
      <c r="O54" s="470">
        <f>IF('[1]BASE'!CM55="","",'[1]BASE'!CM55)</f>
      </c>
      <c r="P54" s="470">
        <f>IF('[1]BASE'!CN55="","",'[1]BASE'!CN55)</f>
      </c>
      <c r="Q54" s="470">
        <f>IF('[1]BASE'!CO55="","",'[1]BASE'!CO55)</f>
      </c>
      <c r="R54" s="468">
        <f>IF('[1]BASE'!CP55="","",'[1]BASE'!CP55)</f>
      </c>
      <c r="S54" s="468">
        <f>IF('[1]BASE'!CQ55="","",'[1]BASE'!CQ55)</f>
      </c>
      <c r="T54" s="465"/>
      <c r="U54" s="461"/>
    </row>
    <row r="55" spans="2:21" s="455" customFormat="1" ht="19.5" customHeight="1">
      <c r="B55" s="456"/>
      <c r="C55" s="466">
        <f>IF('[1]BASE'!C56="","",'[1]BASE'!C56)</f>
        <v>40</v>
      </c>
      <c r="D55" s="466" t="str">
        <f>IF('[1]BASE'!D56="","",'[1]BASE'!D56)</f>
        <v>MERCEDES B.A. - LUJAN</v>
      </c>
      <c r="E55" s="466">
        <f>IF('[1]BASE'!E56="","",'[1]BASE'!E56)</f>
        <v>132</v>
      </c>
      <c r="F55" s="466">
        <f>IF('[1]BASE'!F56="","",'[1]BASE'!F56)</f>
        <v>41.3</v>
      </c>
      <c r="G55" s="467" t="str">
        <f>IF('[1]BASE'!G56="","",'[1]BASE'!G56)</f>
        <v>B</v>
      </c>
      <c r="H55" s="467">
        <f>IF('[1]BASE'!CF56="","",'[1]BASE'!CF56)</f>
      </c>
      <c r="I55" s="467">
        <f>IF('[1]BASE'!CG56="","",'[1]BASE'!CG56)</f>
      </c>
      <c r="J55" s="467">
        <f>IF('[1]BASE'!CH56="","",'[1]BASE'!CH56)</f>
      </c>
      <c r="K55" s="467">
        <f>IF('[1]BASE'!CI56="","",'[1]BASE'!CI56)</f>
      </c>
      <c r="L55" s="467">
        <f>IF('[1]BASE'!CJ56="","",'[1]BASE'!CJ56)</f>
      </c>
      <c r="M55" s="467">
        <f>IF('[1]BASE'!CK56="","",'[1]BASE'!CK56)</f>
      </c>
      <c r="N55" s="467">
        <f>IF('[1]BASE'!CL56="","",'[1]BASE'!CL56)</f>
        <v>1</v>
      </c>
      <c r="O55" s="467">
        <f>IF('[1]BASE'!CM56="","",'[1]BASE'!CM56)</f>
      </c>
      <c r="P55" s="467">
        <f>IF('[1]BASE'!CN56="","",'[1]BASE'!CN56)</f>
      </c>
      <c r="Q55" s="467">
        <f>IF('[1]BASE'!CO56="","",'[1]BASE'!CO56)</f>
      </c>
      <c r="R55" s="468">
        <f>IF('[1]BASE'!CP56="","",'[1]BASE'!CP56)</f>
      </c>
      <c r="S55" s="468">
        <f>IF('[1]BASE'!CQ56="","",'[1]BASE'!CQ56)</f>
      </c>
      <c r="T55" s="465"/>
      <c r="U55" s="461"/>
    </row>
    <row r="56" spans="2:21" s="455" customFormat="1" ht="19.5" customHeight="1">
      <c r="B56" s="456"/>
      <c r="C56" s="469">
        <f>IF('[1]BASE'!C57="","",'[1]BASE'!C57)</f>
        <v>41</v>
      </c>
      <c r="D56" s="469" t="str">
        <f>IF('[1]BASE'!D57="","",'[1]BASE'!D57)</f>
        <v>MIRAMAR - NECOCHEA</v>
      </c>
      <c r="E56" s="469">
        <f>IF('[1]BASE'!E57="","",'[1]BASE'!E57)</f>
        <v>132</v>
      </c>
      <c r="F56" s="469">
        <f>IF('[1]BASE'!F57="","",'[1]BASE'!F57)</f>
        <v>97.5</v>
      </c>
      <c r="G56" s="470" t="str">
        <f>IF('[1]BASE'!G57="","",'[1]BASE'!G57)</f>
        <v>A</v>
      </c>
      <c r="H56" s="470">
        <f>IF('[1]BASE'!CF57="","",'[1]BASE'!CF57)</f>
      </c>
      <c r="I56" s="470">
        <f>IF('[1]BASE'!CG57="","",'[1]BASE'!CG57)</f>
      </c>
      <c r="J56" s="470">
        <f>IF('[1]BASE'!CH57="","",'[1]BASE'!CH57)</f>
      </c>
      <c r="K56" s="470">
        <f>IF('[1]BASE'!CI57="","",'[1]BASE'!CI57)</f>
      </c>
      <c r="L56" s="470">
        <f>IF('[1]BASE'!CJ57="","",'[1]BASE'!CJ57)</f>
      </c>
      <c r="M56" s="470">
        <f>IF('[1]BASE'!CK57="","",'[1]BASE'!CK57)</f>
      </c>
      <c r="N56" s="470">
        <f>IF('[1]BASE'!CL57="","",'[1]BASE'!CL57)</f>
      </c>
      <c r="O56" s="470">
        <f>IF('[1]BASE'!CM57="","",'[1]BASE'!CM57)</f>
      </c>
      <c r="P56" s="470">
        <f>IF('[1]BASE'!CN57="","",'[1]BASE'!CN57)</f>
      </c>
      <c r="Q56" s="470">
        <f>IF('[1]BASE'!CO57="","",'[1]BASE'!CO57)</f>
      </c>
      <c r="R56" s="468">
        <f>IF('[1]BASE'!CP57="","",'[1]BASE'!CP57)</f>
      </c>
      <c r="S56" s="468">
        <f>IF('[1]BASE'!CQ57="","",'[1]BASE'!CQ57)</f>
      </c>
      <c r="T56" s="465"/>
      <c r="U56" s="461"/>
    </row>
    <row r="57" spans="2:21" s="455" customFormat="1" ht="19.5" customHeight="1">
      <c r="B57" s="456"/>
      <c r="C57" s="466">
        <f>IF('[1]BASE'!C58="","",'[1]BASE'!C58)</f>
        <v>42</v>
      </c>
      <c r="D57" s="466" t="str">
        <f>IF('[1]BASE'!D58="","",'[1]BASE'!D58)</f>
        <v>MONTE - CHASCOMUS</v>
      </c>
      <c r="E57" s="466">
        <f>IF('[1]BASE'!E58="","",'[1]BASE'!E58)</f>
        <v>132</v>
      </c>
      <c r="F57" s="466">
        <f>IF('[1]BASE'!F58="","",'[1]BASE'!F58)</f>
        <v>114</v>
      </c>
      <c r="G57" s="467" t="str">
        <f>IF('[1]BASE'!G58="","",'[1]BASE'!G58)</f>
        <v>C</v>
      </c>
      <c r="H57" s="467">
        <f>IF('[1]BASE'!CF58="","",'[1]BASE'!CF58)</f>
      </c>
      <c r="I57" s="467">
        <f>IF('[1]BASE'!CG58="","",'[1]BASE'!CG58)</f>
      </c>
      <c r="J57" s="467">
        <f>IF('[1]BASE'!CH58="","",'[1]BASE'!CH58)</f>
      </c>
      <c r="K57" s="467">
        <f>IF('[1]BASE'!CI58="","",'[1]BASE'!CI58)</f>
      </c>
      <c r="L57" s="467">
        <f>IF('[1]BASE'!CJ58="","",'[1]BASE'!CJ58)</f>
      </c>
      <c r="M57" s="467">
        <f>IF('[1]BASE'!CK58="","",'[1]BASE'!CK58)</f>
      </c>
      <c r="N57" s="467">
        <f>IF('[1]BASE'!CL58="","",'[1]BASE'!CL58)</f>
      </c>
      <c r="O57" s="467">
        <f>IF('[1]BASE'!CM58="","",'[1]BASE'!CM58)</f>
      </c>
      <c r="P57" s="467">
        <f>IF('[1]BASE'!CN58="","",'[1]BASE'!CN58)</f>
      </c>
      <c r="Q57" s="467">
        <f>IF('[1]BASE'!CO58="","",'[1]BASE'!CO58)</f>
      </c>
      <c r="R57" s="468">
        <f>IF('[1]BASE'!CP58="","",'[1]BASE'!CP58)</f>
      </c>
      <c r="S57" s="468">
        <f>IF('[1]BASE'!CQ58="","",'[1]BASE'!CQ58)</f>
      </c>
      <c r="T57" s="465"/>
      <c r="U57" s="461"/>
    </row>
    <row r="58" spans="2:21" s="455" customFormat="1" ht="19.5" customHeight="1">
      <c r="B58" s="456"/>
      <c r="C58" s="469">
        <f>IF('[1]BASE'!C59="","",'[1]BASE'!C59)</f>
        <v>43</v>
      </c>
      <c r="D58" s="469" t="str">
        <f>IF('[1]BASE'!D59="","",'[1]BASE'!D59)</f>
        <v>NORTE II - PETROQ. BAHIA BLANCA</v>
      </c>
      <c r="E58" s="469">
        <f>IF('[1]BASE'!E59="","",'[1]BASE'!E59)</f>
        <v>132</v>
      </c>
      <c r="F58" s="469">
        <f>IF('[1]BASE'!F59="","",'[1]BASE'!F59)</f>
        <v>30</v>
      </c>
      <c r="G58" s="470" t="str">
        <f>IF('[1]BASE'!G59="","",'[1]BASE'!G59)</f>
        <v>C</v>
      </c>
      <c r="H58" s="470">
        <f>IF('[1]BASE'!CF59="","",'[1]BASE'!CF59)</f>
      </c>
      <c r="I58" s="470">
        <f>IF('[1]BASE'!CG59="","",'[1]BASE'!CG59)</f>
      </c>
      <c r="J58" s="470">
        <f>IF('[1]BASE'!CH59="","",'[1]BASE'!CH59)</f>
      </c>
      <c r="K58" s="470">
        <f>IF('[1]BASE'!CI59="","",'[1]BASE'!CI59)</f>
      </c>
      <c r="L58" s="470">
        <f>IF('[1]BASE'!CJ59="","",'[1]BASE'!CJ59)</f>
      </c>
      <c r="M58" s="470">
        <f>IF('[1]BASE'!CK59="","",'[1]BASE'!CK59)</f>
      </c>
      <c r="N58" s="470">
        <f>IF('[1]BASE'!CL59="","",'[1]BASE'!CL59)</f>
      </c>
      <c r="O58" s="470">
        <f>IF('[1]BASE'!CM59="","",'[1]BASE'!CM59)</f>
      </c>
      <c r="P58" s="470">
        <f>IF('[1]BASE'!CN59="","",'[1]BASE'!CN59)</f>
      </c>
      <c r="Q58" s="470">
        <f>IF('[1]BASE'!CO59="","",'[1]BASE'!CO59)</f>
      </c>
      <c r="R58" s="468">
        <f>IF('[1]BASE'!CP59="","",'[1]BASE'!CP59)</f>
      </c>
      <c r="S58" s="468">
        <f>IF('[1]BASE'!CQ59="","",'[1]BASE'!CQ59)</f>
      </c>
      <c r="T58" s="465"/>
      <c r="U58" s="461"/>
    </row>
    <row r="59" spans="2:21" s="455" customFormat="1" ht="19.5" customHeight="1">
      <c r="B59" s="456"/>
      <c r="C59" s="466">
        <f>IF('[1]BASE'!C60="","",'[1]BASE'!C60)</f>
        <v>44</v>
      </c>
      <c r="D59" s="466" t="str">
        <f>IF('[1]BASE'!D60="","",'[1]BASE'!D60)</f>
        <v>NUEVA CAMPANA - SIDERCA 1</v>
      </c>
      <c r="E59" s="466">
        <f>IF('[1]BASE'!E60="","",'[1]BASE'!E60)</f>
        <v>132</v>
      </c>
      <c r="F59" s="466">
        <f>IF('[1]BASE'!F60="","",'[1]BASE'!F60)</f>
        <v>3.2</v>
      </c>
      <c r="G59" s="467" t="str">
        <f>IF('[1]BASE'!G60="","",'[1]BASE'!G60)</f>
        <v>C</v>
      </c>
      <c r="H59" s="467">
        <f>IF('[1]BASE'!CF60="","",'[1]BASE'!CF60)</f>
      </c>
      <c r="I59" s="467">
        <f>IF('[1]BASE'!CG60="","",'[1]BASE'!CG60)</f>
      </c>
      <c r="J59" s="467">
        <f>IF('[1]BASE'!CH60="","",'[1]BASE'!CH60)</f>
      </c>
      <c r="K59" s="467">
        <f>IF('[1]BASE'!CI60="","",'[1]BASE'!CI60)</f>
      </c>
      <c r="L59" s="467">
        <f>IF('[1]BASE'!CJ60="","",'[1]BASE'!CJ60)</f>
      </c>
      <c r="M59" s="467">
        <f>IF('[1]BASE'!CK60="","",'[1]BASE'!CK60)</f>
      </c>
      <c r="N59" s="467">
        <f>IF('[1]BASE'!CL60="","",'[1]BASE'!CL60)</f>
      </c>
      <c r="O59" s="467">
        <f>IF('[1]BASE'!CM60="","",'[1]BASE'!CM60)</f>
      </c>
      <c r="P59" s="467">
        <f>IF('[1]BASE'!CN60="","",'[1]BASE'!CN60)</f>
      </c>
      <c r="Q59" s="467">
        <f>IF('[1]BASE'!CO60="","",'[1]BASE'!CO60)</f>
      </c>
      <c r="R59" s="468">
        <f>IF('[1]BASE'!CP60="","",'[1]BASE'!CP60)</f>
      </c>
      <c r="S59" s="468">
        <f>IF('[1]BASE'!CQ60="","",'[1]BASE'!CQ60)</f>
      </c>
      <c r="T59" s="465"/>
      <c r="U59" s="461"/>
    </row>
    <row r="60" spans="2:21" s="455" customFormat="1" ht="19.5" customHeight="1">
      <c r="B60" s="456"/>
      <c r="C60" s="469">
        <f>IF('[1]BASE'!C61="","",'[1]BASE'!C61)</f>
        <v>45</v>
      </c>
      <c r="D60" s="469" t="str">
        <f>IF('[1]BASE'!D61="","",'[1]BASE'!D61)</f>
        <v>NUEVA CAMPANA - ZARATE</v>
      </c>
      <c r="E60" s="469">
        <f>IF('[1]BASE'!E61="","",'[1]BASE'!E61)</f>
        <v>132</v>
      </c>
      <c r="F60" s="469">
        <f>IF('[1]BASE'!F61="","",'[1]BASE'!F61)</f>
        <v>10.6</v>
      </c>
      <c r="G60" s="470" t="str">
        <f>IF('[1]BASE'!G61="","",'[1]BASE'!G61)</f>
        <v>C</v>
      </c>
      <c r="H60" s="470" t="str">
        <f>IF('[1]BASE'!CF61="","",'[1]BASE'!CF61)</f>
        <v>XXXX</v>
      </c>
      <c r="I60" s="470" t="str">
        <f>IF('[1]BASE'!CG61="","",'[1]BASE'!CG61)</f>
        <v>XXXX</v>
      </c>
      <c r="J60" s="470" t="str">
        <f>IF('[1]BASE'!CH61="","",'[1]BASE'!CH61)</f>
        <v>XXXX</v>
      </c>
      <c r="K60" s="470" t="str">
        <f>IF('[1]BASE'!CI61="","",'[1]BASE'!CI61)</f>
        <v>XXXX</v>
      </c>
      <c r="L60" s="470" t="str">
        <f>IF('[1]BASE'!CJ61="","",'[1]BASE'!CJ61)</f>
        <v>XXXX</v>
      </c>
      <c r="M60" s="470" t="str">
        <f>IF('[1]BASE'!CK61="","",'[1]BASE'!CK61)</f>
        <v>XXXX</v>
      </c>
      <c r="N60" s="470" t="str">
        <f>IF('[1]BASE'!CL61="","",'[1]BASE'!CL61)</f>
        <v>XXXX</v>
      </c>
      <c r="O60" s="470" t="str">
        <f>IF('[1]BASE'!CM61="","",'[1]BASE'!CM61)</f>
        <v>XXXX</v>
      </c>
      <c r="P60" s="470" t="str">
        <f>IF('[1]BASE'!CN61="","",'[1]BASE'!CN61)</f>
        <v>XXXX</v>
      </c>
      <c r="Q60" s="470" t="str">
        <f>IF('[1]BASE'!CO61="","",'[1]BASE'!CO61)</f>
        <v>XXXX</v>
      </c>
      <c r="R60" s="468" t="str">
        <f>IF('[1]BASE'!CP61="","",'[1]BASE'!CP61)</f>
        <v>XXXX</v>
      </c>
      <c r="S60" s="468" t="str">
        <f>IF('[1]BASE'!CQ61="","",'[1]BASE'!CQ61)</f>
        <v>XXXX</v>
      </c>
      <c r="T60" s="465"/>
      <c r="U60" s="461"/>
    </row>
    <row r="61" spans="2:21" s="455" customFormat="1" ht="19.5" customHeight="1">
      <c r="B61" s="456"/>
      <c r="C61" s="466">
        <f>IF('[1]BASE'!C62="","",'[1]BASE'!C62)</f>
        <v>46</v>
      </c>
      <c r="D61" s="466" t="str">
        <f>IF('[1]BASE'!D62="","",'[1]BASE'!D62)</f>
        <v>NUEVA CAMPANA - SIDERCA "0"</v>
      </c>
      <c r="E61" s="466">
        <f>IF('[1]BASE'!E62="","",'[1]BASE'!E62)</f>
        <v>132</v>
      </c>
      <c r="F61" s="466">
        <f>IF('[1]BASE'!F62="","",'[1]BASE'!F62)</f>
        <v>2.2</v>
      </c>
      <c r="G61" s="467" t="str">
        <f>IF('[1]BASE'!G62="","",'[1]BASE'!G62)</f>
        <v>C</v>
      </c>
      <c r="H61" s="467">
        <f>IF('[1]BASE'!CF62="","",'[1]BASE'!CF62)</f>
      </c>
      <c r="I61" s="467">
        <f>IF('[1]BASE'!CG62="","",'[1]BASE'!CG62)</f>
      </c>
      <c r="J61" s="467">
        <f>IF('[1]BASE'!CH62="","",'[1]BASE'!CH62)</f>
      </c>
      <c r="K61" s="467">
        <f>IF('[1]BASE'!CI62="","",'[1]BASE'!CI62)</f>
      </c>
      <c r="L61" s="467">
        <f>IF('[1]BASE'!CJ62="","",'[1]BASE'!CJ62)</f>
        <v>1</v>
      </c>
      <c r="M61" s="467">
        <f>IF('[1]BASE'!CK62="","",'[1]BASE'!CK62)</f>
      </c>
      <c r="N61" s="467">
        <f>IF('[1]BASE'!CL62="","",'[1]BASE'!CL62)</f>
      </c>
      <c r="O61" s="467">
        <f>IF('[1]BASE'!CM62="","",'[1]BASE'!CM62)</f>
      </c>
      <c r="P61" s="467">
        <f>IF('[1]BASE'!CN62="","",'[1]BASE'!CN62)</f>
      </c>
      <c r="Q61" s="467">
        <f>IF('[1]BASE'!CO62="","",'[1]BASE'!CO62)</f>
      </c>
      <c r="R61" s="468">
        <f>IF('[1]BASE'!CP62="","",'[1]BASE'!CP62)</f>
      </c>
      <c r="S61" s="468">
        <f>IF('[1]BASE'!CQ62="","",'[1]BASE'!CQ62)</f>
      </c>
      <c r="T61" s="465"/>
      <c r="U61" s="461"/>
    </row>
    <row r="62" spans="2:21" s="455" customFormat="1" ht="19.5" customHeight="1">
      <c r="B62" s="456"/>
      <c r="C62" s="469">
        <f>IF('[1]BASE'!C63="","",'[1]BASE'!C63)</f>
        <v>47</v>
      </c>
      <c r="D62" s="469" t="str">
        <f>IF('[1]BASE'!D63="","",'[1]BASE'!D63)</f>
        <v>OLAVARRIA - AZUL</v>
      </c>
      <c r="E62" s="469">
        <f>IF('[1]BASE'!E63="","",'[1]BASE'!E63)</f>
        <v>132</v>
      </c>
      <c r="F62" s="469">
        <f>IF('[1]BASE'!F63="","",'[1]BASE'!F63)</f>
        <v>51.4</v>
      </c>
      <c r="G62" s="470" t="str">
        <f>IF('[1]BASE'!G63="","",'[1]BASE'!G63)</f>
        <v>C</v>
      </c>
      <c r="H62" s="470">
        <f>IF('[1]BASE'!CF63="","",'[1]BASE'!CF63)</f>
      </c>
      <c r="I62" s="470">
        <f>IF('[1]BASE'!CG63="","",'[1]BASE'!CG63)</f>
      </c>
      <c r="J62" s="470">
        <f>IF('[1]BASE'!CH63="","",'[1]BASE'!CH63)</f>
      </c>
      <c r="K62" s="470">
        <f>IF('[1]BASE'!CI63="","",'[1]BASE'!CI63)</f>
      </c>
      <c r="L62" s="470">
        <f>IF('[1]BASE'!CJ63="","",'[1]BASE'!CJ63)</f>
      </c>
      <c r="M62" s="470">
        <f>IF('[1]BASE'!CK63="","",'[1]BASE'!CK63)</f>
      </c>
      <c r="N62" s="470">
        <f>IF('[1]BASE'!CL63="","",'[1]BASE'!CL63)</f>
      </c>
      <c r="O62" s="470">
        <f>IF('[1]BASE'!CM63="","",'[1]BASE'!CM63)</f>
      </c>
      <c r="P62" s="470">
        <f>IF('[1]BASE'!CN63="","",'[1]BASE'!CN63)</f>
      </c>
      <c r="Q62" s="470">
        <f>IF('[1]BASE'!CO63="","",'[1]BASE'!CO63)</f>
      </c>
      <c r="R62" s="468">
        <f>IF('[1]BASE'!CP63="","",'[1]BASE'!CP63)</f>
      </c>
      <c r="S62" s="468">
        <f>IF('[1]BASE'!CQ63="","",'[1]BASE'!CQ63)</f>
      </c>
      <c r="T62" s="465"/>
      <c r="U62" s="461"/>
    </row>
    <row r="63" spans="2:21" s="455" customFormat="1" ht="19.5" customHeight="1">
      <c r="B63" s="456"/>
      <c r="C63" s="466">
        <f>IF('[1]BASE'!C64="","",'[1]BASE'!C64)</f>
        <v>48</v>
      </c>
      <c r="D63" s="466" t="str">
        <f>IF('[1]BASE'!D64="","",'[1]BASE'!D64)</f>
        <v>OLAVARRIA - GONZALEZ CHAVEZ</v>
      </c>
      <c r="E63" s="466">
        <f>IF('[1]BASE'!E64="","",'[1]BASE'!E64)</f>
        <v>132</v>
      </c>
      <c r="F63" s="466">
        <f>IF('[1]BASE'!F64="","",'[1]BASE'!F64)</f>
        <v>152</v>
      </c>
      <c r="G63" s="467" t="str">
        <f>IF('[1]BASE'!G64="","",'[1]BASE'!G64)</f>
        <v>C</v>
      </c>
      <c r="H63" s="467" t="str">
        <f>IF('[1]BASE'!CF64="","",'[1]BASE'!CF64)</f>
        <v>XXXX</v>
      </c>
      <c r="I63" s="467" t="str">
        <f>IF('[1]BASE'!CG64="","",'[1]BASE'!CG64)</f>
        <v>XXXX</v>
      </c>
      <c r="J63" s="467" t="str">
        <f>IF('[1]BASE'!CH64="","",'[1]BASE'!CH64)</f>
        <v>XXXX</v>
      </c>
      <c r="K63" s="467" t="str">
        <f>IF('[1]BASE'!CI64="","",'[1]BASE'!CI64)</f>
        <v>XXXX</v>
      </c>
      <c r="L63" s="467" t="str">
        <f>IF('[1]BASE'!CJ64="","",'[1]BASE'!CJ64)</f>
        <v>XXXX</v>
      </c>
      <c r="M63" s="467" t="str">
        <f>IF('[1]BASE'!CK64="","",'[1]BASE'!CK64)</f>
        <v>XXXX</v>
      </c>
      <c r="N63" s="467" t="str">
        <f>IF('[1]BASE'!CL64="","",'[1]BASE'!CL64)</f>
        <v>XXXX</v>
      </c>
      <c r="O63" s="467" t="str">
        <f>IF('[1]BASE'!CM64="","",'[1]BASE'!CM64)</f>
        <v>XXXX</v>
      </c>
      <c r="P63" s="467" t="str">
        <f>IF('[1]BASE'!CN64="","",'[1]BASE'!CN64)</f>
        <v>XXXX</v>
      </c>
      <c r="Q63" s="467" t="str">
        <f>IF('[1]BASE'!CO64="","",'[1]BASE'!CO64)</f>
        <v>XXXX</v>
      </c>
      <c r="R63" s="468" t="str">
        <f>IF('[1]BASE'!CP64="","",'[1]BASE'!CP64)</f>
        <v>XXXX</v>
      </c>
      <c r="S63" s="468" t="str">
        <f>IF('[1]BASE'!CQ64="","",'[1]BASE'!CQ64)</f>
        <v>XXXX</v>
      </c>
      <c r="T63" s="465"/>
      <c r="U63" s="461"/>
    </row>
    <row r="64" spans="2:21" s="455" customFormat="1" ht="19.5" customHeight="1">
      <c r="B64" s="456"/>
      <c r="C64" s="469">
        <f>IF('[1]BASE'!C65="","",'[1]BASE'!C65)</f>
        <v>49</v>
      </c>
      <c r="D64" s="469" t="str">
        <f>IF('[1]BASE'!D65="","",'[1]BASE'!D65)</f>
        <v>OLAVARRIA - HENDERSON</v>
      </c>
      <c r="E64" s="469">
        <f>IF('[1]BASE'!E65="","",'[1]BASE'!E65)</f>
        <v>132</v>
      </c>
      <c r="F64" s="469">
        <f>IF('[1]BASE'!F65="","",'[1]BASE'!F65)</f>
        <v>120.6</v>
      </c>
      <c r="G64" s="470" t="str">
        <f>IF('[1]BASE'!G65="","",'[1]BASE'!G65)</f>
        <v>C</v>
      </c>
      <c r="H64" s="470">
        <f>IF('[1]BASE'!CF65="","",'[1]BASE'!CF65)</f>
      </c>
      <c r="I64" s="470">
        <f>IF('[1]BASE'!CG65="","",'[1]BASE'!CG65)</f>
      </c>
      <c r="J64" s="470">
        <f>IF('[1]BASE'!CH65="","",'[1]BASE'!CH65)</f>
      </c>
      <c r="K64" s="470">
        <f>IF('[1]BASE'!CI65="","",'[1]BASE'!CI65)</f>
      </c>
      <c r="L64" s="470">
        <f>IF('[1]BASE'!CJ65="","",'[1]BASE'!CJ65)</f>
      </c>
      <c r="M64" s="470">
        <f>IF('[1]BASE'!CK65="","",'[1]BASE'!CK65)</f>
      </c>
      <c r="N64" s="470">
        <f>IF('[1]BASE'!CL65="","",'[1]BASE'!CL65)</f>
      </c>
      <c r="O64" s="470">
        <f>IF('[1]BASE'!CM65="","",'[1]BASE'!CM65)</f>
      </c>
      <c r="P64" s="470">
        <f>IF('[1]BASE'!CN65="","",'[1]BASE'!CN65)</f>
      </c>
      <c r="Q64" s="470">
        <f>IF('[1]BASE'!CO65="","",'[1]BASE'!CO65)</f>
      </c>
      <c r="R64" s="468">
        <f>IF('[1]BASE'!CP65="","",'[1]BASE'!CP65)</f>
      </c>
      <c r="S64" s="468">
        <f>IF('[1]BASE'!CQ65="","",'[1]BASE'!CQ65)</f>
      </c>
      <c r="T64" s="465"/>
      <c r="U64" s="461"/>
    </row>
    <row r="65" spans="2:21" s="455" customFormat="1" ht="19.5" customHeight="1">
      <c r="B65" s="456"/>
      <c r="C65" s="466">
        <f>IF('[1]BASE'!C66="","",'[1]BASE'!C66)</f>
        <v>50</v>
      </c>
      <c r="D65" s="466" t="str">
        <f>IF('[1]BASE'!D66="","",'[1]BASE'!D66)</f>
        <v>OLAVARRIA - LAPRIDA</v>
      </c>
      <c r="E65" s="466">
        <f>IF('[1]BASE'!E66="","",'[1]BASE'!E66)</f>
        <v>132</v>
      </c>
      <c r="F65" s="466">
        <f>IF('[1]BASE'!F66="","",'[1]BASE'!F66)</f>
        <v>99.7</v>
      </c>
      <c r="G65" s="467" t="str">
        <f>IF('[1]BASE'!G66="","",'[1]BASE'!G66)</f>
        <v>C</v>
      </c>
      <c r="H65" s="467">
        <f>IF('[1]BASE'!CF66="","",'[1]BASE'!CF66)</f>
      </c>
      <c r="I65" s="467">
        <f>IF('[1]BASE'!CG66="","",'[1]BASE'!CG66)</f>
      </c>
      <c r="J65" s="467">
        <f>IF('[1]BASE'!CH66="","",'[1]BASE'!CH66)</f>
      </c>
      <c r="K65" s="467">
        <f>IF('[1]BASE'!CI66="","",'[1]BASE'!CI66)</f>
      </c>
      <c r="L65" s="467">
        <f>IF('[1]BASE'!CJ66="","",'[1]BASE'!CJ66)</f>
      </c>
      <c r="M65" s="467">
        <f>IF('[1]BASE'!CK66="","",'[1]BASE'!CK66)</f>
      </c>
      <c r="N65" s="467">
        <f>IF('[1]BASE'!CL66="","",'[1]BASE'!CL66)</f>
      </c>
      <c r="O65" s="467">
        <f>IF('[1]BASE'!CM66="","",'[1]BASE'!CM66)</f>
      </c>
      <c r="P65" s="467">
        <f>IF('[1]BASE'!CN66="","",'[1]BASE'!CN66)</f>
      </c>
      <c r="Q65" s="467">
        <f>IF('[1]BASE'!CO66="","",'[1]BASE'!CO66)</f>
      </c>
      <c r="R65" s="468">
        <f>IF('[1]BASE'!CP66="","",'[1]BASE'!CP66)</f>
      </c>
      <c r="S65" s="468">
        <f>IF('[1]BASE'!CQ66="","",'[1]BASE'!CQ66)</f>
      </c>
      <c r="T65" s="465"/>
      <c r="U65" s="461"/>
    </row>
    <row r="66" spans="2:21" s="455" customFormat="1" ht="19.5" customHeight="1">
      <c r="B66" s="456"/>
      <c r="C66" s="469">
        <f>IF('[1]BASE'!C67="","",'[1]BASE'!C67)</f>
        <v>51</v>
      </c>
      <c r="D66" s="469" t="str">
        <f>IF('[1]BASE'!D67="","",'[1]BASE'!D67)</f>
        <v>OLAVARRIA - TANDIL</v>
      </c>
      <c r="E66" s="469">
        <f>IF('[1]BASE'!E67="","",'[1]BASE'!E67)</f>
        <v>132</v>
      </c>
      <c r="F66" s="469">
        <f>IF('[1]BASE'!F67="","",'[1]BASE'!F67)</f>
        <v>133.2</v>
      </c>
      <c r="G66" s="470" t="str">
        <f>IF('[1]BASE'!G67="","",'[1]BASE'!G67)</f>
        <v>A</v>
      </c>
      <c r="H66" s="470">
        <f>IF('[1]BASE'!CF67="","",'[1]BASE'!CF67)</f>
      </c>
      <c r="I66" s="470">
        <f>IF('[1]BASE'!CG67="","",'[1]BASE'!CG67)</f>
      </c>
      <c r="J66" s="470">
        <f>IF('[1]BASE'!CH67="","",'[1]BASE'!CH67)</f>
      </c>
      <c r="K66" s="470">
        <f>IF('[1]BASE'!CI67="","",'[1]BASE'!CI67)</f>
      </c>
      <c r="L66" s="470">
        <f>IF('[1]BASE'!CJ67="","",'[1]BASE'!CJ67)</f>
      </c>
      <c r="M66" s="470">
        <f>IF('[1]BASE'!CK67="","",'[1]BASE'!CK67)</f>
      </c>
      <c r="N66" s="470">
        <f>IF('[1]BASE'!CL67="","",'[1]BASE'!CL67)</f>
      </c>
      <c r="O66" s="470">
        <f>IF('[1]BASE'!CM67="","",'[1]BASE'!CM67)</f>
      </c>
      <c r="P66" s="470">
        <f>IF('[1]BASE'!CN67="","",'[1]BASE'!CN67)</f>
      </c>
      <c r="Q66" s="470">
        <f>IF('[1]BASE'!CO67="","",'[1]BASE'!CO67)</f>
      </c>
      <c r="R66" s="468">
        <f>IF('[1]BASE'!CP67="","",'[1]BASE'!CP67)</f>
      </c>
      <c r="S66" s="468">
        <f>IF('[1]BASE'!CQ67="","",'[1]BASE'!CQ67)</f>
      </c>
      <c r="T66" s="465"/>
      <c r="U66" s="461"/>
    </row>
    <row r="67" spans="2:21" s="455" customFormat="1" ht="19.5" customHeight="1">
      <c r="B67" s="456"/>
      <c r="C67" s="466">
        <f>IF('[1]BASE'!C68="","",'[1]BASE'!C68)</f>
        <v>52</v>
      </c>
      <c r="D67" s="466" t="str">
        <f>IF('[1]BASE'!D68="","",'[1]BASE'!D68)</f>
        <v>OLAVARRIA VIEJA - OLAVARRIA</v>
      </c>
      <c r="E67" s="466">
        <f>IF('[1]BASE'!E68="","",'[1]BASE'!E68)</f>
        <v>132</v>
      </c>
      <c r="F67" s="466">
        <f>IF('[1]BASE'!F68="","",'[1]BASE'!F68)</f>
        <v>31.2</v>
      </c>
      <c r="G67" s="467" t="str">
        <f>IF('[1]BASE'!G68="","",'[1]BASE'!G68)</f>
        <v>C</v>
      </c>
      <c r="H67" s="467">
        <f>IF('[1]BASE'!CF68="","",'[1]BASE'!CF68)</f>
      </c>
      <c r="I67" s="467">
        <f>IF('[1]BASE'!CG68="","",'[1]BASE'!CG68)</f>
      </c>
      <c r="J67" s="467">
        <f>IF('[1]BASE'!CH68="","",'[1]BASE'!CH68)</f>
        <v>1</v>
      </c>
      <c r="K67" s="467">
        <f>IF('[1]BASE'!CI68="","",'[1]BASE'!CI68)</f>
      </c>
      <c r="L67" s="467">
        <f>IF('[1]BASE'!CJ68="","",'[1]BASE'!CJ68)</f>
      </c>
      <c r="M67" s="467">
        <f>IF('[1]BASE'!CK68="","",'[1]BASE'!CK68)</f>
      </c>
      <c r="N67" s="467">
        <f>IF('[1]BASE'!CL68="","",'[1]BASE'!CL68)</f>
      </c>
      <c r="O67" s="467">
        <f>IF('[1]BASE'!CM68="","",'[1]BASE'!CM68)</f>
      </c>
      <c r="P67" s="467">
        <f>IF('[1]BASE'!CN68="","",'[1]BASE'!CN68)</f>
      </c>
      <c r="Q67" s="467">
        <f>IF('[1]BASE'!CO68="","",'[1]BASE'!CO68)</f>
      </c>
      <c r="R67" s="468">
        <f>IF('[1]BASE'!CP68="","",'[1]BASE'!CP68)</f>
      </c>
      <c r="S67" s="468">
        <f>IF('[1]BASE'!CQ68="","",'[1]BASE'!CQ68)</f>
      </c>
      <c r="T67" s="465"/>
      <c r="U67" s="461"/>
    </row>
    <row r="68" spans="2:21" s="455" customFormat="1" ht="19.5" customHeight="1">
      <c r="B68" s="456"/>
      <c r="C68" s="469">
        <f>IF('[1]BASE'!C69="","",'[1]BASE'!C69)</f>
        <v>53</v>
      </c>
      <c r="D68" s="469" t="str">
        <f>IF('[1]BASE'!D69="","",'[1]BASE'!D69)</f>
        <v>P. LURO - C. PATAGONES</v>
      </c>
      <c r="E68" s="469">
        <f>IF('[1]BASE'!E69="","",'[1]BASE'!E69)</f>
        <v>132</v>
      </c>
      <c r="F68" s="469">
        <f>IF('[1]BASE'!F69="","",'[1]BASE'!F69)</f>
        <v>151</v>
      </c>
      <c r="G68" s="470" t="str">
        <f>IF('[1]BASE'!G69="","",'[1]BASE'!G69)</f>
        <v>C</v>
      </c>
      <c r="H68" s="470">
        <f>IF('[1]BASE'!CF69="","",'[1]BASE'!CF69)</f>
        <v>1</v>
      </c>
      <c r="I68" s="470">
        <f>IF('[1]BASE'!CG69="","",'[1]BASE'!CG69)</f>
        <v>1</v>
      </c>
      <c r="J68" s="470">
        <f>IF('[1]BASE'!CH69="","",'[1]BASE'!CH69)</f>
        <v>1</v>
      </c>
      <c r="K68" s="470">
        <f>IF('[1]BASE'!CI69="","",'[1]BASE'!CI69)</f>
      </c>
      <c r="L68" s="470">
        <f>IF('[1]BASE'!CJ69="","",'[1]BASE'!CJ69)</f>
      </c>
      <c r="M68" s="470">
        <f>IF('[1]BASE'!CK69="","",'[1]BASE'!CK69)</f>
      </c>
      <c r="N68" s="470">
        <f>IF('[1]BASE'!CL69="","",'[1]BASE'!CL69)</f>
      </c>
      <c r="O68" s="470">
        <f>IF('[1]BASE'!CM69="","",'[1]BASE'!CM69)</f>
      </c>
      <c r="P68" s="470">
        <f>IF('[1]BASE'!CN69="","",'[1]BASE'!CN69)</f>
      </c>
      <c r="Q68" s="470">
        <f>IF('[1]BASE'!CO69="","",'[1]BASE'!CO69)</f>
      </c>
      <c r="R68" s="468">
        <f>IF('[1]BASE'!CP69="","",'[1]BASE'!CP69)</f>
      </c>
      <c r="S68" s="468">
        <f>IF('[1]BASE'!CQ69="","",'[1]BASE'!CQ69)</f>
      </c>
      <c r="T68" s="465"/>
      <c r="U68" s="461"/>
    </row>
    <row r="69" spans="2:21" s="455" customFormat="1" ht="19.5" customHeight="1">
      <c r="B69" s="456"/>
      <c r="C69" s="466">
        <f>IF('[1]BASE'!C70="","",'[1]BASE'!C70)</f>
        <v>54</v>
      </c>
      <c r="D69" s="466" t="str">
        <f>IF('[1]BASE'!D70="","",'[1]BASE'!D70)</f>
        <v>PERGAMINO - RAMALLO</v>
      </c>
      <c r="E69" s="466">
        <f>IF('[1]BASE'!E70="","",'[1]BASE'!E70)</f>
        <v>132</v>
      </c>
      <c r="F69" s="466">
        <f>IF('[1]BASE'!F70="","",'[1]BASE'!F70)</f>
        <v>66.8</v>
      </c>
      <c r="G69" s="467" t="str">
        <f>IF('[1]BASE'!G70="","",'[1]BASE'!G70)</f>
        <v>C</v>
      </c>
      <c r="H69" s="467">
        <f>IF('[1]BASE'!CF70="","",'[1]BASE'!CF70)</f>
      </c>
      <c r="I69" s="467">
        <f>IF('[1]BASE'!CG70="","",'[1]BASE'!CG70)</f>
      </c>
      <c r="J69" s="467">
        <f>IF('[1]BASE'!CH70="","",'[1]BASE'!CH70)</f>
      </c>
      <c r="K69" s="467">
        <f>IF('[1]BASE'!CI70="","",'[1]BASE'!CI70)</f>
      </c>
      <c r="L69" s="467">
        <f>IF('[1]BASE'!CJ70="","",'[1]BASE'!CJ70)</f>
      </c>
      <c r="M69" s="467">
        <f>IF('[1]BASE'!CK70="","",'[1]BASE'!CK70)</f>
      </c>
      <c r="N69" s="467">
        <f>IF('[1]BASE'!CL70="","",'[1]BASE'!CL70)</f>
      </c>
      <c r="O69" s="467">
        <f>IF('[1]BASE'!CM70="","",'[1]BASE'!CM70)</f>
      </c>
      <c r="P69" s="467">
        <f>IF('[1]BASE'!CN70="","",'[1]BASE'!CN70)</f>
      </c>
      <c r="Q69" s="467">
        <f>IF('[1]BASE'!CO70="","",'[1]BASE'!CO70)</f>
      </c>
      <c r="R69" s="468">
        <f>IF('[1]BASE'!CP70="","",'[1]BASE'!CP70)</f>
      </c>
      <c r="S69" s="468">
        <f>IF('[1]BASE'!CQ70="","",'[1]BASE'!CQ70)</f>
      </c>
      <c r="T69" s="465"/>
      <c r="U69" s="461"/>
    </row>
    <row r="70" spans="2:21" s="455" customFormat="1" ht="19.5" customHeight="1">
      <c r="B70" s="456"/>
      <c r="C70" s="469">
        <f>IF('[1]BASE'!C71="","",'[1]BASE'!C71)</f>
        <v>55</v>
      </c>
      <c r="D70" s="469" t="str">
        <f>IF('[1]BASE'!D71="","",'[1]BASE'!D71)</f>
        <v>PERGAMINO - ROJAS</v>
      </c>
      <c r="E70" s="469">
        <f>IF('[1]BASE'!E71="","",'[1]BASE'!E71)</f>
        <v>132</v>
      </c>
      <c r="F70" s="469">
        <f>IF('[1]BASE'!F71="","",'[1]BASE'!F71)</f>
        <v>36</v>
      </c>
      <c r="G70" s="470" t="str">
        <f>IF('[1]BASE'!G71="","",'[1]BASE'!G71)</f>
        <v>C</v>
      </c>
      <c r="H70" s="470">
        <f>IF('[1]BASE'!CF71="","",'[1]BASE'!CF71)</f>
      </c>
      <c r="I70" s="470">
        <f>IF('[1]BASE'!CG71="","",'[1]BASE'!CG71)</f>
      </c>
      <c r="J70" s="470">
        <f>IF('[1]BASE'!CH71="","",'[1]BASE'!CH71)</f>
      </c>
      <c r="K70" s="470">
        <f>IF('[1]BASE'!CI71="","",'[1]BASE'!CI71)</f>
      </c>
      <c r="L70" s="470">
        <f>IF('[1]BASE'!CJ71="","",'[1]BASE'!CJ71)</f>
      </c>
      <c r="M70" s="470">
        <f>IF('[1]BASE'!CK71="","",'[1]BASE'!CK71)</f>
      </c>
      <c r="N70" s="470">
        <f>IF('[1]BASE'!CL71="","",'[1]BASE'!CL71)</f>
      </c>
      <c r="O70" s="470">
        <f>IF('[1]BASE'!CM71="","",'[1]BASE'!CM71)</f>
      </c>
      <c r="P70" s="470">
        <f>IF('[1]BASE'!CN71="","",'[1]BASE'!CN71)</f>
      </c>
      <c r="Q70" s="470">
        <f>IF('[1]BASE'!CO71="","",'[1]BASE'!CO71)</f>
      </c>
      <c r="R70" s="468">
        <f>IF('[1]BASE'!CP71="","",'[1]BASE'!CP71)</f>
      </c>
      <c r="S70" s="468">
        <f>IF('[1]BASE'!CQ71="","",'[1]BASE'!CQ71)</f>
      </c>
      <c r="T70" s="465"/>
      <c r="U70" s="461"/>
    </row>
    <row r="71" spans="2:21" s="455" customFormat="1" ht="19.5" customHeight="1">
      <c r="B71" s="456"/>
      <c r="C71" s="466">
        <f>IF('[1]BASE'!C72="","",'[1]BASE'!C72)</f>
        <v>56</v>
      </c>
      <c r="D71" s="466" t="str">
        <f>IF('[1]BASE'!D72="","",'[1]BASE'!D72)</f>
        <v>PERGAMINO - SAN NICOLAS</v>
      </c>
      <c r="E71" s="466">
        <f>IF('[1]BASE'!E72="","",'[1]BASE'!E72)</f>
        <v>132</v>
      </c>
      <c r="F71" s="466">
        <f>IF('[1]BASE'!F72="","",'[1]BASE'!F72)</f>
        <v>70.8</v>
      </c>
      <c r="G71" s="467" t="str">
        <f>IF('[1]BASE'!G72="","",'[1]BASE'!G72)</f>
        <v>C</v>
      </c>
      <c r="H71" s="467">
        <f>IF('[1]BASE'!CF72="","",'[1]BASE'!CF72)</f>
      </c>
      <c r="I71" s="467">
        <f>IF('[1]BASE'!CG72="","",'[1]BASE'!CG72)</f>
      </c>
      <c r="J71" s="467">
        <f>IF('[1]BASE'!CH72="","",'[1]BASE'!CH72)</f>
      </c>
      <c r="K71" s="467">
        <f>IF('[1]BASE'!CI72="","",'[1]BASE'!CI72)</f>
      </c>
      <c r="L71" s="467">
        <f>IF('[1]BASE'!CJ72="","",'[1]BASE'!CJ72)</f>
      </c>
      <c r="M71" s="467">
        <f>IF('[1]BASE'!CK72="","",'[1]BASE'!CK72)</f>
      </c>
      <c r="N71" s="467">
        <f>IF('[1]BASE'!CL72="","",'[1]BASE'!CL72)</f>
      </c>
      <c r="O71" s="467">
        <f>IF('[1]BASE'!CM72="","",'[1]BASE'!CM72)</f>
      </c>
      <c r="P71" s="467">
        <f>IF('[1]BASE'!CN72="","",'[1]BASE'!CN72)</f>
      </c>
      <c r="Q71" s="467">
        <f>IF('[1]BASE'!CO72="","",'[1]BASE'!CO72)</f>
      </c>
      <c r="R71" s="468">
        <f>IF('[1]BASE'!CP72="","",'[1]BASE'!CP72)</f>
      </c>
      <c r="S71" s="468">
        <f>IF('[1]BASE'!CQ72="","",'[1]BASE'!CQ72)</f>
      </c>
      <c r="T71" s="465"/>
      <c r="U71" s="461"/>
    </row>
    <row r="72" spans="2:21" s="455" customFormat="1" ht="19.5" customHeight="1">
      <c r="B72" s="456"/>
      <c r="C72" s="469">
        <f>IF('[1]BASE'!C73="","",'[1]BASE'!C73)</f>
        <v>57</v>
      </c>
      <c r="D72" s="469" t="str">
        <f>IF('[1]BASE'!D73="","",'[1]BASE'!D73)</f>
        <v>PETROQ. BAHIA BLANCA - URBANA BB</v>
      </c>
      <c r="E72" s="469">
        <f>IF('[1]BASE'!E73="","",'[1]BASE'!E73)</f>
        <v>132</v>
      </c>
      <c r="F72" s="469">
        <f>IF('[1]BASE'!F73="","",'[1]BASE'!F73)</f>
        <v>3.2</v>
      </c>
      <c r="G72" s="470" t="str">
        <f>IF('[1]BASE'!G73="","",'[1]BASE'!G73)</f>
        <v>C</v>
      </c>
      <c r="H72" s="470">
        <f>IF('[1]BASE'!CF73="","",'[1]BASE'!CF73)</f>
      </c>
      <c r="I72" s="470">
        <f>IF('[1]BASE'!CG73="","",'[1]BASE'!CG73)</f>
      </c>
      <c r="J72" s="470">
        <f>IF('[1]BASE'!CH73="","",'[1]BASE'!CH73)</f>
      </c>
      <c r="K72" s="470">
        <f>IF('[1]BASE'!CI73="","",'[1]BASE'!CI73)</f>
      </c>
      <c r="L72" s="470">
        <f>IF('[1]BASE'!CJ73="","",'[1]BASE'!CJ73)</f>
      </c>
      <c r="M72" s="470">
        <f>IF('[1]BASE'!CK73="","",'[1]BASE'!CK73)</f>
      </c>
      <c r="N72" s="470">
        <f>IF('[1]BASE'!CL73="","",'[1]BASE'!CL73)</f>
      </c>
      <c r="O72" s="470">
        <f>IF('[1]BASE'!CM73="","",'[1]BASE'!CM73)</f>
      </c>
      <c r="P72" s="470">
        <f>IF('[1]BASE'!CN73="","",'[1]BASE'!CN73)</f>
      </c>
      <c r="Q72" s="470">
        <f>IF('[1]BASE'!CO73="","",'[1]BASE'!CO73)</f>
      </c>
      <c r="R72" s="468">
        <f>IF('[1]BASE'!CP73="","",'[1]BASE'!CP73)</f>
      </c>
      <c r="S72" s="468">
        <f>IF('[1]BASE'!CQ73="","",'[1]BASE'!CQ73)</f>
      </c>
      <c r="T72" s="465"/>
      <c r="U72" s="461"/>
    </row>
    <row r="73" spans="2:21" s="455" customFormat="1" ht="19.5" customHeight="1">
      <c r="B73" s="456"/>
      <c r="C73" s="466">
        <f>IF('[1]BASE'!C74="","",'[1]BASE'!C74)</f>
        <v>58</v>
      </c>
      <c r="D73" s="466" t="str">
        <f>IF('[1]BASE'!D74="","",'[1]BASE'!D74)</f>
        <v>C. PIEDRABUENA - ING. WHITE</v>
      </c>
      <c r="E73" s="466">
        <f>IF('[1]BASE'!E74="","",'[1]BASE'!E74)</f>
        <v>132</v>
      </c>
      <c r="F73" s="466">
        <f>IF('[1]BASE'!F74="","",'[1]BASE'!F74)</f>
        <v>1.1</v>
      </c>
      <c r="G73" s="467" t="str">
        <f>IF('[1]BASE'!G74="","",'[1]BASE'!G74)</f>
        <v>C</v>
      </c>
      <c r="H73" s="467">
        <f>IF('[1]BASE'!CF74="","",'[1]BASE'!CF74)</f>
      </c>
      <c r="I73" s="467">
        <f>IF('[1]BASE'!CG74="","",'[1]BASE'!CG74)</f>
      </c>
      <c r="J73" s="467">
        <f>IF('[1]BASE'!CH74="","",'[1]BASE'!CH74)</f>
      </c>
      <c r="K73" s="467">
        <f>IF('[1]BASE'!CI74="","",'[1]BASE'!CI74)</f>
      </c>
      <c r="L73" s="467">
        <f>IF('[1]BASE'!CJ74="","",'[1]BASE'!CJ74)</f>
      </c>
      <c r="M73" s="467">
        <f>IF('[1]BASE'!CK74="","",'[1]BASE'!CK74)</f>
      </c>
      <c r="N73" s="467">
        <f>IF('[1]BASE'!CL74="","",'[1]BASE'!CL74)</f>
      </c>
      <c r="O73" s="467">
        <f>IF('[1]BASE'!CM74="","",'[1]BASE'!CM74)</f>
      </c>
      <c r="P73" s="467">
        <f>IF('[1]BASE'!CN74="","",'[1]BASE'!CN74)</f>
      </c>
      <c r="Q73" s="467">
        <f>IF('[1]BASE'!CO74="","",'[1]BASE'!CO74)</f>
      </c>
      <c r="R73" s="468">
        <f>IF('[1]BASE'!CP74="","",'[1]BASE'!CP74)</f>
      </c>
      <c r="S73" s="468">
        <f>IF('[1]BASE'!CQ74="","",'[1]BASE'!CQ74)</f>
      </c>
      <c r="T73" s="465"/>
      <c r="U73" s="461"/>
    </row>
    <row r="74" spans="2:21" s="455" customFormat="1" ht="19.5" customHeight="1">
      <c r="B74" s="456"/>
      <c r="C74" s="469">
        <f>IF('[1]BASE'!C75="","",'[1]BASE'!C75)</f>
        <v>59</v>
      </c>
      <c r="D74" s="469" t="str">
        <f>IF('[1]BASE'!D75="","",'[1]BASE'!D75)</f>
        <v>PIGUE - GUATRACHE</v>
      </c>
      <c r="E74" s="469">
        <f>IF('[1]BASE'!E75="","",'[1]BASE'!E75)</f>
        <v>132</v>
      </c>
      <c r="F74" s="469">
        <f>IF('[1]BASE'!F75="","",'[1]BASE'!F75)</f>
        <v>102</v>
      </c>
      <c r="G74" s="470" t="str">
        <f>IF('[1]BASE'!G75="","",'[1]BASE'!G75)</f>
        <v>C</v>
      </c>
      <c r="H74" s="470">
        <f>IF('[1]BASE'!CF75="","",'[1]BASE'!CF75)</f>
      </c>
      <c r="I74" s="470">
        <f>IF('[1]BASE'!CG75="","",'[1]BASE'!CG75)</f>
      </c>
      <c r="J74" s="470">
        <f>IF('[1]BASE'!CH75="","",'[1]BASE'!CH75)</f>
      </c>
      <c r="K74" s="470">
        <f>IF('[1]BASE'!CI75="","",'[1]BASE'!CI75)</f>
        <v>1</v>
      </c>
      <c r="L74" s="470">
        <f>IF('[1]BASE'!CJ75="","",'[1]BASE'!CJ75)</f>
        <v>1</v>
      </c>
      <c r="M74" s="470">
        <f>IF('[1]BASE'!CK75="","",'[1]BASE'!CK75)</f>
      </c>
      <c r="N74" s="470">
        <f>IF('[1]BASE'!CL75="","",'[1]BASE'!CL75)</f>
      </c>
      <c r="O74" s="470">
        <f>IF('[1]BASE'!CM75="","",'[1]BASE'!CM75)</f>
      </c>
      <c r="P74" s="470">
        <f>IF('[1]BASE'!CN75="","",'[1]BASE'!CN75)</f>
      </c>
      <c r="Q74" s="470">
        <f>IF('[1]BASE'!CO75="","",'[1]BASE'!CO75)</f>
      </c>
      <c r="R74" s="468">
        <f>IF('[1]BASE'!CP75="","",'[1]BASE'!CP75)</f>
      </c>
      <c r="S74" s="468">
        <f>IF('[1]BASE'!CQ75="","",'[1]BASE'!CQ75)</f>
      </c>
      <c r="T74" s="465"/>
      <c r="U74" s="461"/>
    </row>
    <row r="75" spans="2:21" s="455" customFormat="1" ht="19.5" customHeight="1">
      <c r="B75" s="456"/>
      <c r="C75" s="466">
        <f>IF('[1]BASE'!C76="","",'[1]BASE'!C76)</f>
        <v>60</v>
      </c>
      <c r="D75" s="466" t="str">
        <f>IF('[1]BASE'!D76="","",'[1]BASE'!D76)</f>
        <v>PIGÜE - TORNQUIST - BAHIA BLANCA</v>
      </c>
      <c r="E75" s="466">
        <f>IF('[1]BASE'!E76="","",'[1]BASE'!E76)</f>
        <v>132</v>
      </c>
      <c r="F75" s="466">
        <f>IF('[1]BASE'!F76="","",'[1]BASE'!F76)</f>
        <v>132.3</v>
      </c>
      <c r="G75" s="467" t="str">
        <f>IF('[1]BASE'!G76="","",'[1]BASE'!G76)</f>
        <v>C</v>
      </c>
      <c r="H75" s="467">
        <f>IF('[1]BASE'!CF76="","",'[1]BASE'!CF76)</f>
      </c>
      <c r="I75" s="467">
        <f>IF('[1]BASE'!CG76="","",'[1]BASE'!CG76)</f>
      </c>
      <c r="J75" s="467">
        <f>IF('[1]BASE'!CH76="","",'[1]BASE'!CH76)</f>
      </c>
      <c r="K75" s="467">
        <f>IF('[1]BASE'!CI76="","",'[1]BASE'!CI76)</f>
      </c>
      <c r="L75" s="467">
        <f>IF('[1]BASE'!CJ76="","",'[1]BASE'!CJ76)</f>
      </c>
      <c r="M75" s="467">
        <f>IF('[1]BASE'!CK76="","",'[1]BASE'!CK76)</f>
      </c>
      <c r="N75" s="467">
        <f>IF('[1]BASE'!CL76="","",'[1]BASE'!CL76)</f>
      </c>
      <c r="O75" s="467">
        <f>IF('[1]BASE'!CM76="","",'[1]BASE'!CM76)</f>
      </c>
      <c r="P75" s="467">
        <f>IF('[1]BASE'!CN76="","",'[1]BASE'!CN76)</f>
      </c>
      <c r="Q75" s="467">
        <f>IF('[1]BASE'!CO76="","",'[1]BASE'!CO76)</f>
      </c>
      <c r="R75" s="468">
        <f>IF('[1]BASE'!CP76="","",'[1]BASE'!CP76)</f>
      </c>
      <c r="S75" s="468">
        <f>IF('[1]BASE'!CQ76="","",'[1]BASE'!CQ76)</f>
      </c>
      <c r="T75" s="465"/>
      <c r="U75" s="461"/>
    </row>
    <row r="76" spans="2:21" s="455" customFormat="1" ht="19.5" customHeight="1">
      <c r="B76" s="456"/>
      <c r="C76" s="469">
        <f>IF('[1]BASE'!C77="","",'[1]BASE'!C77)</f>
        <v>61</v>
      </c>
      <c r="D76" s="469" t="str">
        <f>IF('[1]BASE'!D77="","",'[1]BASE'!D77)</f>
        <v>PINAMAR - VILLA GESELL</v>
      </c>
      <c r="E76" s="469">
        <f>IF('[1]BASE'!E77="","",'[1]BASE'!E77)</f>
        <v>132</v>
      </c>
      <c r="F76" s="469">
        <f>IF('[1]BASE'!F77="","",'[1]BASE'!F77)</f>
        <v>16.3</v>
      </c>
      <c r="G76" s="470" t="str">
        <f>IF('[1]BASE'!G77="","",'[1]BASE'!G77)</f>
        <v>C</v>
      </c>
      <c r="H76" s="470">
        <f>IF('[1]BASE'!CF77="","",'[1]BASE'!CF77)</f>
      </c>
      <c r="I76" s="470">
        <f>IF('[1]BASE'!CG77="","",'[1]BASE'!CG77)</f>
      </c>
      <c r="J76" s="470">
        <f>IF('[1]BASE'!CH77="","",'[1]BASE'!CH77)</f>
      </c>
      <c r="K76" s="470">
        <f>IF('[1]BASE'!CI77="","",'[1]BASE'!CI77)</f>
      </c>
      <c r="L76" s="470">
        <f>IF('[1]BASE'!CJ77="","",'[1]BASE'!CJ77)</f>
      </c>
      <c r="M76" s="470">
        <f>IF('[1]BASE'!CK77="","",'[1]BASE'!CK77)</f>
      </c>
      <c r="N76" s="470">
        <f>IF('[1]BASE'!CL77="","",'[1]BASE'!CL77)</f>
      </c>
      <c r="O76" s="470">
        <f>IF('[1]BASE'!CM77="","",'[1]BASE'!CM77)</f>
      </c>
      <c r="P76" s="470">
        <f>IF('[1]BASE'!CN77="","",'[1]BASE'!CN77)</f>
      </c>
      <c r="Q76" s="470">
        <f>IF('[1]BASE'!CO77="","",'[1]BASE'!CO77)</f>
      </c>
      <c r="R76" s="468">
        <f>IF('[1]BASE'!CP77="","",'[1]BASE'!CP77)</f>
      </c>
      <c r="S76" s="468">
        <f>IF('[1]BASE'!CQ77="","",'[1]BASE'!CQ77)</f>
      </c>
      <c r="T76" s="465"/>
      <c r="U76" s="461"/>
    </row>
    <row r="77" spans="2:21" s="455" customFormat="1" ht="19.5" customHeight="1">
      <c r="B77" s="456"/>
      <c r="C77" s="466">
        <f>IF('[1]BASE'!C78="","",'[1]BASE'!C78)</f>
        <v>62</v>
      </c>
      <c r="D77" s="466" t="str">
        <f>IF('[1]BASE'!D78="","",'[1]BASE'!D78)</f>
        <v>PUNTA ALTA - BAHIA BLANCA</v>
      </c>
      <c r="E77" s="466">
        <f>IF('[1]BASE'!E78="","",'[1]BASE'!E78)</f>
        <v>132</v>
      </c>
      <c r="F77" s="466">
        <f>IF('[1]BASE'!F78="","",'[1]BASE'!F78)</f>
        <v>24.1</v>
      </c>
      <c r="G77" s="467" t="str">
        <f>IF('[1]BASE'!G78="","",'[1]BASE'!G78)</f>
        <v>C</v>
      </c>
      <c r="H77" s="467">
        <f>IF('[1]BASE'!CF78="","",'[1]BASE'!CF78)</f>
      </c>
      <c r="I77" s="467">
        <f>IF('[1]BASE'!CG78="","",'[1]BASE'!CG78)</f>
      </c>
      <c r="J77" s="467">
        <f>IF('[1]BASE'!CH78="","",'[1]BASE'!CH78)</f>
      </c>
      <c r="K77" s="467">
        <f>IF('[1]BASE'!CI78="","",'[1]BASE'!CI78)</f>
      </c>
      <c r="L77" s="467">
        <f>IF('[1]BASE'!CJ78="","",'[1]BASE'!CJ78)</f>
      </c>
      <c r="M77" s="467">
        <f>IF('[1]BASE'!CK78="","",'[1]BASE'!CK78)</f>
      </c>
      <c r="N77" s="467">
        <f>IF('[1]BASE'!CL78="","",'[1]BASE'!CL78)</f>
      </c>
      <c r="O77" s="467">
        <f>IF('[1]BASE'!CM78="","",'[1]BASE'!CM78)</f>
      </c>
      <c r="P77" s="467">
        <f>IF('[1]BASE'!CN78="","",'[1]BASE'!CN78)</f>
      </c>
      <c r="Q77" s="467">
        <f>IF('[1]BASE'!CO78="","",'[1]BASE'!CO78)</f>
      </c>
      <c r="R77" s="468">
        <f>IF('[1]BASE'!CP78="","",'[1]BASE'!CP78)</f>
      </c>
      <c r="S77" s="468">
        <f>IF('[1]BASE'!CQ78="","",'[1]BASE'!CQ78)</f>
      </c>
      <c r="T77" s="465"/>
      <c r="U77" s="461"/>
    </row>
    <row r="78" spans="2:21" s="455" customFormat="1" ht="19.5" customHeight="1">
      <c r="B78" s="456"/>
      <c r="C78" s="469">
        <f>IF('[1]BASE'!C79="","",'[1]BASE'!C79)</f>
        <v>63</v>
      </c>
      <c r="D78" s="469" t="str">
        <f>IF('[1]BASE'!D79="","",'[1]BASE'!D79)</f>
        <v>PUNTA ALTA - C. PIEDRABUENA</v>
      </c>
      <c r="E78" s="469">
        <f>IF('[1]BASE'!E79="","",'[1]BASE'!E79)</f>
        <v>132</v>
      </c>
      <c r="F78" s="469">
        <f>IF('[1]BASE'!F79="","",'[1]BASE'!F79)</f>
        <v>25</v>
      </c>
      <c r="G78" s="470" t="str">
        <f>IF('[1]BASE'!G79="","",'[1]BASE'!G79)</f>
        <v>C</v>
      </c>
      <c r="H78" s="470">
        <f>IF('[1]BASE'!CF79="","",'[1]BASE'!CF79)</f>
      </c>
      <c r="I78" s="470">
        <f>IF('[1]BASE'!CG79="","",'[1]BASE'!CG79)</f>
      </c>
      <c r="J78" s="470">
        <f>IF('[1]BASE'!CH79="","",'[1]BASE'!CH79)</f>
      </c>
      <c r="K78" s="470">
        <f>IF('[1]BASE'!CI79="","",'[1]BASE'!CI79)</f>
      </c>
      <c r="L78" s="470">
        <f>IF('[1]BASE'!CJ79="","",'[1]BASE'!CJ79)</f>
      </c>
      <c r="M78" s="470">
        <f>IF('[1]BASE'!CK79="","",'[1]BASE'!CK79)</f>
      </c>
      <c r="N78" s="470">
        <f>IF('[1]BASE'!CL79="","",'[1]BASE'!CL79)</f>
      </c>
      <c r="O78" s="470">
        <f>IF('[1]BASE'!CM79="","",'[1]BASE'!CM79)</f>
      </c>
      <c r="P78" s="470">
        <f>IF('[1]BASE'!CN79="","",'[1]BASE'!CN79)</f>
      </c>
      <c r="Q78" s="470">
        <f>IF('[1]BASE'!CO79="","",'[1]BASE'!CO79)</f>
        <v>1</v>
      </c>
      <c r="R78" s="468">
        <f>IF('[1]BASE'!CP79="","",'[1]BASE'!CP79)</f>
      </c>
      <c r="S78" s="468">
        <f>IF('[1]BASE'!CQ79="","",'[1]BASE'!CQ79)</f>
      </c>
      <c r="T78" s="465"/>
      <c r="U78" s="461"/>
    </row>
    <row r="79" spans="2:21" s="455" customFormat="1" ht="19.5" customHeight="1">
      <c r="B79" s="456"/>
      <c r="C79" s="466">
        <f>IF('[1]BASE'!C80="","",'[1]BASE'!C80)</f>
        <v>64</v>
      </c>
      <c r="D79" s="466" t="str">
        <f>IF('[1]BASE'!D80="","",'[1]BASE'!D80)</f>
        <v>RAMALLO - URBANA SAN NICOLAS</v>
      </c>
      <c r="E79" s="466">
        <f>IF('[1]BASE'!E80="","",'[1]BASE'!E80)</f>
        <v>132</v>
      </c>
      <c r="F79" s="466">
        <f>IF('[1]BASE'!F80="","",'[1]BASE'!F80)</f>
        <v>13</v>
      </c>
      <c r="G79" s="467" t="str">
        <f>IF('[1]BASE'!G80="","",'[1]BASE'!G80)</f>
        <v>C</v>
      </c>
      <c r="H79" s="467">
        <f>IF('[1]BASE'!CF80="","",'[1]BASE'!CF80)</f>
      </c>
      <c r="I79" s="467">
        <f>IF('[1]BASE'!CG80="","",'[1]BASE'!CG80)</f>
      </c>
      <c r="J79" s="467">
        <f>IF('[1]BASE'!CH80="","",'[1]BASE'!CH80)</f>
      </c>
      <c r="K79" s="467">
        <f>IF('[1]BASE'!CI80="","",'[1]BASE'!CI80)</f>
      </c>
      <c r="L79" s="467">
        <f>IF('[1]BASE'!CJ80="","",'[1]BASE'!CJ80)</f>
      </c>
      <c r="M79" s="467">
        <f>IF('[1]BASE'!CK80="","",'[1]BASE'!CK80)</f>
      </c>
      <c r="N79" s="467">
        <f>IF('[1]BASE'!CL80="","",'[1]BASE'!CL80)</f>
      </c>
      <c r="O79" s="467">
        <f>IF('[1]BASE'!CM80="","",'[1]BASE'!CM80)</f>
      </c>
      <c r="P79" s="467">
        <f>IF('[1]BASE'!CN80="","",'[1]BASE'!CN80)</f>
      </c>
      <c r="Q79" s="467">
        <f>IF('[1]BASE'!CO80="","",'[1]BASE'!CO80)</f>
      </c>
      <c r="R79" s="468">
        <f>IF('[1]BASE'!CP80="","",'[1]BASE'!CP80)</f>
      </c>
      <c r="S79" s="468">
        <f>IF('[1]BASE'!CQ80="","",'[1]BASE'!CQ80)</f>
      </c>
      <c r="T79" s="465"/>
      <c r="U79" s="461"/>
    </row>
    <row r="80" spans="2:21" s="455" customFormat="1" ht="19.5" customHeight="1">
      <c r="B80" s="456"/>
      <c r="C80" s="469">
        <f>IF('[1]BASE'!C81="","",'[1]BASE'!C81)</f>
        <v>65</v>
      </c>
      <c r="D80" s="469" t="str">
        <f>IF('[1]BASE'!D81="","",'[1]BASE'!D81)</f>
        <v>ROJAS - JUNIN</v>
      </c>
      <c r="E80" s="469">
        <f>IF('[1]BASE'!E81="","",'[1]BASE'!E81)</f>
        <v>132</v>
      </c>
      <c r="F80" s="469">
        <f>IF('[1]BASE'!F81="","",'[1]BASE'!F81)</f>
        <v>47.7</v>
      </c>
      <c r="G80" s="470" t="str">
        <f>IF('[1]BASE'!G81="","",'[1]BASE'!G81)</f>
        <v>C</v>
      </c>
      <c r="H80" s="470">
        <f>IF('[1]BASE'!CF81="","",'[1]BASE'!CF81)</f>
      </c>
      <c r="I80" s="470">
        <f>IF('[1]BASE'!CG81="","",'[1]BASE'!CG81)</f>
      </c>
      <c r="J80" s="470">
        <f>IF('[1]BASE'!CH81="","",'[1]BASE'!CH81)</f>
      </c>
      <c r="K80" s="470">
        <f>IF('[1]BASE'!CI81="","",'[1]BASE'!CI81)</f>
      </c>
      <c r="L80" s="470">
        <f>IF('[1]BASE'!CJ81="","",'[1]BASE'!CJ81)</f>
      </c>
      <c r="M80" s="470">
        <f>IF('[1]BASE'!CK81="","",'[1]BASE'!CK81)</f>
        <v>1</v>
      </c>
      <c r="N80" s="470">
        <f>IF('[1]BASE'!CL81="","",'[1]BASE'!CL81)</f>
      </c>
      <c r="O80" s="470">
        <f>IF('[1]BASE'!CM81="","",'[1]BASE'!CM81)</f>
      </c>
      <c r="P80" s="470">
        <f>IF('[1]BASE'!CN81="","",'[1]BASE'!CN81)</f>
      </c>
      <c r="Q80" s="470">
        <f>IF('[1]BASE'!CO81="","",'[1]BASE'!CO81)</f>
      </c>
      <c r="R80" s="468">
        <f>IF('[1]BASE'!CP81="","",'[1]BASE'!CP81)</f>
      </c>
      <c r="S80" s="468">
        <f>IF('[1]BASE'!CQ81="","",'[1]BASE'!CQ81)</f>
      </c>
      <c r="T80" s="465"/>
      <c r="U80" s="461"/>
    </row>
    <row r="81" spans="2:21" s="455" customFormat="1" ht="19.5" customHeight="1">
      <c r="B81" s="456"/>
      <c r="C81" s="466">
        <f>IF('[1]BASE'!C82="","",'[1]BASE'!C82)</f>
        <v>66</v>
      </c>
      <c r="D81" s="466" t="str">
        <f>IF('[1]BASE'!D82="","",'[1]BASE'!D82)</f>
        <v>SALADILLO - LAS FLORES</v>
      </c>
      <c r="E81" s="466">
        <f>IF('[1]BASE'!E82="","",'[1]BASE'!E82)</f>
        <v>132</v>
      </c>
      <c r="F81" s="466">
        <f>IF('[1]BASE'!F82="","",'[1]BASE'!F82)</f>
        <v>76.2</v>
      </c>
      <c r="G81" s="467" t="str">
        <f>IF('[1]BASE'!G82="","",'[1]BASE'!G82)</f>
        <v>C</v>
      </c>
      <c r="H81" s="467">
        <f>IF('[1]BASE'!CF82="","",'[1]BASE'!CF82)</f>
      </c>
      <c r="I81" s="467">
        <f>IF('[1]BASE'!CG82="","",'[1]BASE'!CG82)</f>
      </c>
      <c r="J81" s="467">
        <f>IF('[1]BASE'!CH82="","",'[1]BASE'!CH82)</f>
      </c>
      <c r="K81" s="467">
        <f>IF('[1]BASE'!CI82="","",'[1]BASE'!CI82)</f>
      </c>
      <c r="L81" s="467">
        <f>IF('[1]BASE'!CJ82="","",'[1]BASE'!CJ82)</f>
      </c>
      <c r="M81" s="467">
        <f>IF('[1]BASE'!CK82="","",'[1]BASE'!CK82)</f>
        <v>1</v>
      </c>
      <c r="N81" s="467">
        <f>IF('[1]BASE'!CL82="","",'[1]BASE'!CL82)</f>
      </c>
      <c r="O81" s="467">
        <f>IF('[1]BASE'!CM82="","",'[1]BASE'!CM82)</f>
      </c>
      <c r="P81" s="467">
        <f>IF('[1]BASE'!CN82="","",'[1]BASE'!CN82)</f>
      </c>
      <c r="Q81" s="467">
        <f>IF('[1]BASE'!CO82="","",'[1]BASE'!CO82)</f>
      </c>
      <c r="R81" s="468">
        <f>IF('[1]BASE'!CP82="","",'[1]BASE'!CP82)</f>
      </c>
      <c r="S81" s="468">
        <f>IF('[1]BASE'!CQ82="","",'[1]BASE'!CQ82)</f>
      </c>
      <c r="T81" s="465"/>
      <c r="U81" s="461"/>
    </row>
    <row r="82" spans="2:21" s="455" customFormat="1" ht="19.5" customHeight="1">
      <c r="B82" s="456"/>
      <c r="C82" s="469">
        <f>IF('[1]BASE'!C83="","",'[1]BASE'!C83)</f>
        <v>67</v>
      </c>
      <c r="D82" s="469" t="str">
        <f>IF('[1]BASE'!D83="","",'[1]BASE'!D83)</f>
        <v>SAN CLEMENTE - DOLORES</v>
      </c>
      <c r="E82" s="469">
        <f>IF('[1]BASE'!E83="","",'[1]BASE'!E83)</f>
        <v>132</v>
      </c>
      <c r="F82" s="469">
        <f>IF('[1]BASE'!F83="","",'[1]BASE'!F83)</f>
        <v>102.6</v>
      </c>
      <c r="G82" s="470" t="str">
        <f>IF('[1]BASE'!G83="","",'[1]BASE'!G83)</f>
        <v>C</v>
      </c>
      <c r="H82" s="470">
        <f>IF('[1]BASE'!CF83="","",'[1]BASE'!CF83)</f>
      </c>
      <c r="I82" s="470">
        <f>IF('[1]BASE'!CG83="","",'[1]BASE'!CG83)</f>
      </c>
      <c r="J82" s="470">
        <f>IF('[1]BASE'!CH83="","",'[1]BASE'!CH83)</f>
        <v>1</v>
      </c>
      <c r="K82" s="470">
        <f>IF('[1]BASE'!CI83="","",'[1]BASE'!CI83)</f>
      </c>
      <c r="L82" s="470">
        <f>IF('[1]BASE'!CJ83="","",'[1]BASE'!CJ83)</f>
      </c>
      <c r="M82" s="470">
        <f>IF('[1]BASE'!CK83="","",'[1]BASE'!CK83)</f>
        <v>1</v>
      </c>
      <c r="N82" s="470">
        <f>IF('[1]BASE'!CL83="","",'[1]BASE'!CL83)</f>
      </c>
      <c r="O82" s="470">
        <f>IF('[1]BASE'!CM83="","",'[1]BASE'!CM83)</f>
      </c>
      <c r="P82" s="470">
        <f>IF('[1]BASE'!CN83="","",'[1]BASE'!CN83)</f>
      </c>
      <c r="Q82" s="470">
        <f>IF('[1]BASE'!CO83="","",'[1]BASE'!CO83)</f>
      </c>
      <c r="R82" s="468">
        <f>IF('[1]BASE'!CP83="","",'[1]BASE'!CP83)</f>
      </c>
      <c r="S82" s="468">
        <f>IF('[1]BASE'!CQ83="","",'[1]BASE'!CQ83)</f>
      </c>
      <c r="T82" s="465"/>
      <c r="U82" s="461"/>
    </row>
    <row r="83" spans="2:21" s="455" customFormat="1" ht="19.5" customHeight="1">
      <c r="B83" s="456"/>
      <c r="C83" s="466">
        <f>IF('[1]BASE'!C84="","",'[1]BASE'!C84)</f>
        <v>68</v>
      </c>
      <c r="D83" s="466" t="str">
        <f>IF('[1]BASE'!D84="","",'[1]BASE'!D84)</f>
        <v>SAN CLEMENTE - MAR DEL TUYÚ - MAR DE AJÓ</v>
      </c>
      <c r="E83" s="466">
        <f>IF('[1]BASE'!E84="","",'[1]BASE'!E84)</f>
        <v>132</v>
      </c>
      <c r="F83" s="466">
        <f>IF('[1]BASE'!F84="","",'[1]BASE'!F84)</f>
        <v>39</v>
      </c>
      <c r="G83" s="467" t="str">
        <f>IF('[1]BASE'!G84="","",'[1]BASE'!G84)</f>
        <v>B</v>
      </c>
      <c r="H83" s="467">
        <f>IF('[1]BASE'!CF84="","",'[1]BASE'!CF84)</f>
        <v>1</v>
      </c>
      <c r="I83" s="467">
        <f>IF('[1]BASE'!CG84="","",'[1]BASE'!CG84)</f>
        <v>1</v>
      </c>
      <c r="J83" s="467">
        <f>IF('[1]BASE'!CH84="","",'[1]BASE'!CH84)</f>
      </c>
      <c r="K83" s="467">
        <f>IF('[1]BASE'!CI84="","",'[1]BASE'!CI84)</f>
      </c>
      <c r="L83" s="467">
        <f>IF('[1]BASE'!CJ84="","",'[1]BASE'!CJ84)</f>
      </c>
      <c r="M83" s="467">
        <f>IF('[1]BASE'!CK84="","",'[1]BASE'!CK84)</f>
      </c>
      <c r="N83" s="467">
        <f>IF('[1]BASE'!CL84="","",'[1]BASE'!CL84)</f>
      </c>
      <c r="O83" s="467">
        <f>IF('[1]BASE'!CM84="","",'[1]BASE'!CM84)</f>
      </c>
      <c r="P83" s="467">
        <f>IF('[1]BASE'!CN84="","",'[1]BASE'!CN84)</f>
      </c>
      <c r="Q83" s="467">
        <f>IF('[1]BASE'!CO84="","",'[1]BASE'!CO84)</f>
      </c>
      <c r="R83" s="468">
        <f>IF('[1]BASE'!CP84="","",'[1]BASE'!CP84)</f>
      </c>
      <c r="S83" s="468">
        <f>IF('[1]BASE'!CQ84="","",'[1]BASE'!CQ84)</f>
      </c>
      <c r="T83" s="465"/>
      <c r="U83" s="461"/>
    </row>
    <row r="84" spans="2:21" s="455" customFormat="1" ht="19.5" customHeight="1">
      <c r="B84" s="456"/>
      <c r="C84" s="469">
        <f>IF('[1]BASE'!C85="","",'[1]BASE'!C85)</f>
        <v>69</v>
      </c>
      <c r="D84" s="469" t="str">
        <f>IF('[1]BASE'!D85="","",'[1]BASE'!D85)</f>
        <v>SAN NICOLÁS - VILLA CONSTITUCIÓN IND.</v>
      </c>
      <c r="E84" s="469">
        <f>IF('[1]BASE'!E85="","",'[1]BASE'!E85)</f>
        <v>132</v>
      </c>
      <c r="F84" s="469">
        <f>IF('[1]BASE'!F85="","",'[1]BASE'!F85)</f>
        <v>14.7</v>
      </c>
      <c r="G84" s="470" t="str">
        <f>IF('[1]BASE'!G85="","",'[1]BASE'!G85)</f>
        <v>C</v>
      </c>
      <c r="H84" s="470">
        <f>IF('[1]BASE'!CF85="","",'[1]BASE'!CF85)</f>
      </c>
      <c r="I84" s="470">
        <f>IF('[1]BASE'!CG85="","",'[1]BASE'!CG85)</f>
      </c>
      <c r="J84" s="470">
        <f>IF('[1]BASE'!CH85="","",'[1]BASE'!CH85)</f>
      </c>
      <c r="K84" s="470">
        <f>IF('[1]BASE'!CI85="","",'[1]BASE'!CI85)</f>
      </c>
      <c r="L84" s="470">
        <f>IF('[1]BASE'!CJ85="","",'[1]BASE'!CJ85)</f>
      </c>
      <c r="M84" s="470">
        <f>IF('[1]BASE'!CK85="","",'[1]BASE'!CK85)</f>
      </c>
      <c r="N84" s="470">
        <f>IF('[1]BASE'!CL85="","",'[1]BASE'!CL85)</f>
      </c>
      <c r="O84" s="470">
        <f>IF('[1]BASE'!CM85="","",'[1]BASE'!CM85)</f>
      </c>
      <c r="P84" s="470">
        <f>IF('[1]BASE'!CN85="","",'[1]BASE'!CN85)</f>
      </c>
      <c r="Q84" s="470">
        <f>IF('[1]BASE'!CO85="","",'[1]BASE'!CO85)</f>
      </c>
      <c r="R84" s="468">
        <f>IF('[1]BASE'!CP85="","",'[1]BASE'!CP85)</f>
      </c>
      <c r="S84" s="468">
        <f>IF('[1]BASE'!CQ85="","",'[1]BASE'!CQ85)</f>
      </c>
      <c r="T84" s="465"/>
      <c r="U84" s="461"/>
    </row>
    <row r="85" spans="2:21" s="455" customFormat="1" ht="19.5" customHeight="1">
      <c r="B85" s="456"/>
      <c r="C85" s="466">
        <f>IF('[1]BASE'!C86="","",'[1]BASE'!C86)</f>
        <v>70</v>
      </c>
      <c r="D85" s="466" t="str">
        <f>IF('[1]BASE'!D86="","",'[1]BASE'!D86)</f>
        <v>SAN NICOLÁS - VILLA CONSTITUCIÓN RES.</v>
      </c>
      <c r="E85" s="466">
        <f>IF('[1]BASE'!E86="","",'[1]BASE'!E86)</f>
        <v>132</v>
      </c>
      <c r="F85" s="466">
        <f>IF('[1]BASE'!F86="","",'[1]BASE'!F86)</f>
        <v>13.6</v>
      </c>
      <c r="G85" s="467" t="str">
        <f>IF('[1]BASE'!G86="","",'[1]BASE'!G86)</f>
        <v>B</v>
      </c>
      <c r="H85" s="467">
        <f>IF('[1]BASE'!CF86="","",'[1]BASE'!CF86)</f>
      </c>
      <c r="I85" s="467">
        <f>IF('[1]BASE'!CG86="","",'[1]BASE'!CG86)</f>
      </c>
      <c r="J85" s="467">
        <f>IF('[1]BASE'!CH86="","",'[1]BASE'!CH86)</f>
      </c>
      <c r="K85" s="467">
        <f>IF('[1]BASE'!CI86="","",'[1]BASE'!CI86)</f>
      </c>
      <c r="L85" s="467">
        <f>IF('[1]BASE'!CJ86="","",'[1]BASE'!CJ86)</f>
      </c>
      <c r="M85" s="467">
        <f>IF('[1]BASE'!CK86="","",'[1]BASE'!CK86)</f>
      </c>
      <c r="N85" s="467">
        <f>IF('[1]BASE'!CL86="","",'[1]BASE'!CL86)</f>
      </c>
      <c r="O85" s="467">
        <f>IF('[1]BASE'!CM86="","",'[1]BASE'!CM86)</f>
      </c>
      <c r="P85" s="467">
        <f>IF('[1]BASE'!CN86="","",'[1]BASE'!CN86)</f>
      </c>
      <c r="Q85" s="467">
        <f>IF('[1]BASE'!CO86="","",'[1]BASE'!CO86)</f>
      </c>
      <c r="R85" s="468">
        <f>IF('[1]BASE'!CP86="","",'[1]BASE'!CP86)</f>
      </c>
      <c r="S85" s="468">
        <f>IF('[1]BASE'!CQ86="","",'[1]BASE'!CQ86)</f>
      </c>
      <c r="T85" s="465"/>
      <c r="U85" s="461"/>
    </row>
    <row r="86" spans="2:21" s="455" customFormat="1" ht="19.5" customHeight="1">
      <c r="B86" s="456"/>
      <c r="C86" s="469">
        <f>IF('[1]BASE'!C87="","",'[1]BASE'!C87)</f>
        <v>71</v>
      </c>
      <c r="D86" s="469" t="str">
        <f>IF('[1]BASE'!D87="","",'[1]BASE'!D87)</f>
        <v>SAN NICOLAS EXTG - SAN NICOLAS</v>
      </c>
      <c r="E86" s="469">
        <f>IF('[1]BASE'!E87="","",'[1]BASE'!E87)</f>
        <v>132</v>
      </c>
      <c r="F86" s="469">
        <f>IF('[1]BASE'!F87="","",'[1]BASE'!F87)</f>
        <v>0.4</v>
      </c>
      <c r="G86" s="470" t="str">
        <f>IF('[1]BASE'!G87="","",'[1]BASE'!G87)</f>
        <v>C</v>
      </c>
      <c r="H86" s="470" t="str">
        <f>IF('[1]BASE'!CF87="","",'[1]BASE'!CF87)</f>
        <v>XXXX</v>
      </c>
      <c r="I86" s="470" t="str">
        <f>IF('[1]BASE'!CG87="","",'[1]BASE'!CG87)</f>
        <v>XXXX</v>
      </c>
      <c r="J86" s="470" t="str">
        <f>IF('[1]BASE'!CH87="","",'[1]BASE'!CH87)</f>
        <v>XXXX</v>
      </c>
      <c r="K86" s="470" t="str">
        <f>IF('[1]BASE'!CI87="","",'[1]BASE'!CI87)</f>
        <v>XXXX</v>
      </c>
      <c r="L86" s="470" t="str">
        <f>IF('[1]BASE'!CJ87="","",'[1]BASE'!CJ87)</f>
        <v>XXXX</v>
      </c>
      <c r="M86" s="470" t="str">
        <f>IF('[1]BASE'!CK87="","",'[1]BASE'!CK87)</f>
        <v>XXXX</v>
      </c>
      <c r="N86" s="470" t="str">
        <f>IF('[1]BASE'!CL87="","",'[1]BASE'!CL87)</f>
        <v>XXXX</v>
      </c>
      <c r="O86" s="470" t="str">
        <f>IF('[1]BASE'!CM87="","",'[1]BASE'!CM87)</f>
        <v>XXXX</v>
      </c>
      <c r="P86" s="470" t="str">
        <f>IF('[1]BASE'!CN87="","",'[1]BASE'!CN87)</f>
        <v>XXXX</v>
      </c>
      <c r="Q86" s="470" t="str">
        <f>IF('[1]BASE'!CO87="","",'[1]BASE'!CO87)</f>
        <v>XXXX</v>
      </c>
      <c r="R86" s="468" t="str">
        <f>IF('[1]BASE'!CP87="","",'[1]BASE'!CP87)</f>
        <v>XXXX</v>
      </c>
      <c r="S86" s="468" t="str">
        <f>IF('[1]BASE'!CQ87="","",'[1]BASE'!CQ87)</f>
        <v>XXXX</v>
      </c>
      <c r="T86" s="465"/>
      <c r="U86" s="461"/>
    </row>
    <row r="87" spans="2:21" s="455" customFormat="1" ht="19.5" customHeight="1">
      <c r="B87" s="456"/>
      <c r="C87" s="466">
        <f>IF('[1]BASE'!C88="","",'[1]BASE'!C88)</f>
        <v>72</v>
      </c>
      <c r="D87" s="466" t="str">
        <f>IF('[1]BASE'!D88="","",'[1]BASE'!D88)</f>
        <v>SAN PEDRO - EASTMAN T</v>
      </c>
      <c r="E87" s="466">
        <f>IF('[1]BASE'!E88="","",'[1]BASE'!E88)</f>
        <v>132</v>
      </c>
      <c r="F87" s="466">
        <f>IF('[1]BASE'!F88="","",'[1]BASE'!F88)</f>
        <v>63.1</v>
      </c>
      <c r="G87" s="467" t="str">
        <f>IF('[1]BASE'!G88="","",'[1]BASE'!G88)</f>
        <v>C</v>
      </c>
      <c r="H87" s="467">
        <f>IF('[1]BASE'!CF88="","",'[1]BASE'!CF88)</f>
      </c>
      <c r="I87" s="467">
        <f>IF('[1]BASE'!CG88="","",'[1]BASE'!CG88)</f>
      </c>
      <c r="J87" s="467">
        <f>IF('[1]BASE'!CH88="","",'[1]BASE'!CH88)</f>
      </c>
      <c r="K87" s="467">
        <f>IF('[1]BASE'!CI88="","",'[1]BASE'!CI88)</f>
      </c>
      <c r="L87" s="467">
        <f>IF('[1]BASE'!CJ88="","",'[1]BASE'!CJ88)</f>
      </c>
      <c r="M87" s="467">
        <f>IF('[1]BASE'!CK88="","",'[1]BASE'!CK88)</f>
      </c>
      <c r="N87" s="467">
        <f>IF('[1]BASE'!CL88="","",'[1]BASE'!CL88)</f>
      </c>
      <c r="O87" s="467">
        <f>IF('[1]BASE'!CM88="","",'[1]BASE'!CM88)</f>
      </c>
      <c r="P87" s="467">
        <f>IF('[1]BASE'!CN88="","",'[1]BASE'!CN88)</f>
      </c>
      <c r="Q87" s="467">
        <f>IF('[1]BASE'!CO88="","",'[1]BASE'!CO88)</f>
      </c>
      <c r="R87" s="468">
        <f>IF('[1]BASE'!CP88="","",'[1]BASE'!CP88)</f>
      </c>
      <c r="S87" s="468">
        <f>IF('[1]BASE'!CQ88="","",'[1]BASE'!CQ88)</f>
      </c>
      <c r="T87" s="465"/>
      <c r="U87" s="461"/>
    </row>
    <row r="88" spans="2:21" s="455" customFormat="1" ht="19.5" customHeight="1">
      <c r="B88" s="456"/>
      <c r="C88" s="469">
        <f>IF('[1]BASE'!C89="","",'[1]BASE'!C89)</f>
        <v>73</v>
      </c>
      <c r="D88" s="469" t="str">
        <f>IF('[1]BASE'!D89="","",'[1]BASE'!D89)</f>
        <v>SAN PEDRO - PAPEL PRENSA</v>
      </c>
      <c r="E88" s="469">
        <f>IF('[1]BASE'!E89="","",'[1]BASE'!E89)</f>
        <v>132</v>
      </c>
      <c r="F88" s="469">
        <f>IF('[1]BASE'!F89="","",'[1]BASE'!F89)</f>
        <v>10.9</v>
      </c>
      <c r="G88" s="470" t="str">
        <f>IF('[1]BASE'!G89="","",'[1]BASE'!G89)</f>
        <v>B</v>
      </c>
      <c r="H88" s="470">
        <f>IF('[1]BASE'!CF89="","",'[1]BASE'!CF89)</f>
      </c>
      <c r="I88" s="470">
        <f>IF('[1]BASE'!CG89="","",'[1]BASE'!CG89)</f>
      </c>
      <c r="J88" s="470">
        <f>IF('[1]BASE'!CH89="","",'[1]BASE'!CH89)</f>
      </c>
      <c r="K88" s="470">
        <f>IF('[1]BASE'!CI89="","",'[1]BASE'!CI89)</f>
      </c>
      <c r="L88" s="470">
        <f>IF('[1]BASE'!CJ89="","",'[1]BASE'!CJ89)</f>
      </c>
      <c r="M88" s="470">
        <f>IF('[1]BASE'!CK89="","",'[1]BASE'!CK89)</f>
      </c>
      <c r="N88" s="470">
        <f>IF('[1]BASE'!CL89="","",'[1]BASE'!CL89)</f>
      </c>
      <c r="O88" s="470">
        <f>IF('[1]BASE'!CM89="","",'[1]BASE'!CM89)</f>
      </c>
      <c r="P88" s="470">
        <f>IF('[1]BASE'!CN89="","",'[1]BASE'!CN89)</f>
      </c>
      <c r="Q88" s="470">
        <f>IF('[1]BASE'!CO89="","",'[1]BASE'!CO89)</f>
      </c>
      <c r="R88" s="468">
        <f>IF('[1]BASE'!CP89="","",'[1]BASE'!CP89)</f>
      </c>
      <c r="S88" s="468">
        <f>IF('[1]BASE'!CQ89="","",'[1]BASE'!CQ89)</f>
      </c>
      <c r="T88" s="465"/>
      <c r="U88" s="461"/>
    </row>
    <row r="89" spans="2:21" s="455" customFormat="1" ht="19.5" customHeight="1">
      <c r="B89" s="456"/>
      <c r="C89" s="466">
        <f>IF('[1]BASE'!C90="","",'[1]BASE'!C90)</f>
        <v>74</v>
      </c>
      <c r="D89" s="466" t="str">
        <f>IF('[1]BASE'!D90="","",'[1]BASE'!D90)</f>
        <v>SAN PEDRO - SAN NICOLÁS</v>
      </c>
      <c r="E89" s="466">
        <f>IF('[1]BASE'!E90="","",'[1]BASE'!E90)</f>
        <v>132</v>
      </c>
      <c r="F89" s="466">
        <f>IF('[1]BASE'!F90="","",'[1]BASE'!F90)</f>
        <v>65</v>
      </c>
      <c r="G89" s="467" t="str">
        <f>IF('[1]BASE'!G90="","",'[1]BASE'!G90)</f>
        <v>C</v>
      </c>
      <c r="H89" s="467">
        <f>IF('[1]BASE'!CF90="","",'[1]BASE'!CF90)</f>
      </c>
      <c r="I89" s="467">
        <f>IF('[1]BASE'!CG90="","",'[1]BASE'!CG90)</f>
      </c>
      <c r="J89" s="467">
        <f>IF('[1]BASE'!CH90="","",'[1]BASE'!CH90)</f>
      </c>
      <c r="K89" s="467">
        <f>IF('[1]BASE'!CI90="","",'[1]BASE'!CI90)</f>
      </c>
      <c r="L89" s="467">
        <f>IF('[1]BASE'!CJ90="","",'[1]BASE'!CJ90)</f>
      </c>
      <c r="M89" s="467">
        <f>IF('[1]BASE'!CK90="","",'[1]BASE'!CK90)</f>
      </c>
      <c r="N89" s="467">
        <f>IF('[1]BASE'!CL90="","",'[1]BASE'!CL90)</f>
      </c>
      <c r="O89" s="467">
        <f>IF('[1]BASE'!CM90="","",'[1]BASE'!CM90)</f>
      </c>
      <c r="P89" s="467">
        <f>IF('[1]BASE'!CN90="","",'[1]BASE'!CN90)</f>
      </c>
      <c r="Q89" s="467">
        <f>IF('[1]BASE'!CO90="","",'[1]BASE'!CO90)</f>
      </c>
      <c r="R89" s="468">
        <f>IF('[1]BASE'!CP90="","",'[1]BASE'!CP90)</f>
      </c>
      <c r="S89" s="468" t="str">
        <f>IF('[1]BASE'!CQ90="","",'[1]BASE'!CQ90)</f>
        <v>XXXX</v>
      </c>
      <c r="T89" s="465"/>
      <c r="U89" s="461"/>
    </row>
    <row r="90" spans="2:21" s="455" customFormat="1" ht="19.5" customHeight="1">
      <c r="B90" s="456"/>
      <c r="C90" s="469">
        <f>IF('[1]BASE'!C91="","",'[1]BASE'!C91)</f>
        <v>75</v>
      </c>
      <c r="D90" s="469" t="str">
        <f>IF('[1]BASE'!D91="","",'[1]BASE'!D91)</f>
        <v>SAN PEDRO - RAMALLO INDUSTRIAL</v>
      </c>
      <c r="E90" s="469">
        <f>IF('[1]BASE'!E91="","",'[1]BASE'!E91)</f>
        <v>132</v>
      </c>
      <c r="F90" s="469">
        <f>IF('[1]BASE'!F91="","",'[1]BASE'!F91)</f>
        <v>58</v>
      </c>
      <c r="G90" s="470" t="str">
        <f>IF('[1]BASE'!G91="","",'[1]BASE'!G91)</f>
        <v>C</v>
      </c>
      <c r="H90" s="470" t="str">
        <f>IF('[1]BASE'!CF91="","",'[1]BASE'!CF91)</f>
        <v>XXXX</v>
      </c>
      <c r="I90" s="470" t="str">
        <f>IF('[1]BASE'!CG91="","",'[1]BASE'!CG91)</f>
        <v>XXXX</v>
      </c>
      <c r="J90" s="470" t="str">
        <f>IF('[1]BASE'!CH91="","",'[1]BASE'!CH91)</f>
        <v>XXXX</v>
      </c>
      <c r="K90" s="470" t="str">
        <f>IF('[1]BASE'!CI91="","",'[1]BASE'!CI91)</f>
        <v>XXXX</v>
      </c>
      <c r="L90" s="470" t="str">
        <f>IF('[1]BASE'!CJ91="","",'[1]BASE'!CJ91)</f>
        <v>XXXX</v>
      </c>
      <c r="M90" s="470" t="str">
        <f>IF('[1]BASE'!CK91="","",'[1]BASE'!CK91)</f>
        <v>XXXX</v>
      </c>
      <c r="N90" s="470" t="str">
        <f>IF('[1]BASE'!CL91="","",'[1]BASE'!CL91)</f>
        <v>XXXX</v>
      </c>
      <c r="O90" s="470" t="str">
        <f>IF('[1]BASE'!CM91="","",'[1]BASE'!CM91)</f>
        <v>XXXX</v>
      </c>
      <c r="P90" s="470" t="str">
        <f>IF('[1]BASE'!CN91="","",'[1]BASE'!CN91)</f>
        <v>XXXX</v>
      </c>
      <c r="Q90" s="470" t="str">
        <f>IF('[1]BASE'!CO91="","",'[1]BASE'!CO91)</f>
        <v>XXXX</v>
      </c>
      <c r="R90" s="468" t="str">
        <f>IF('[1]BASE'!CP91="","",'[1]BASE'!CP91)</f>
        <v>XXXX</v>
      </c>
      <c r="S90" s="468">
        <f>IF('[1]BASE'!CQ91="","",'[1]BASE'!CQ91)</f>
      </c>
      <c r="T90" s="465"/>
      <c r="U90" s="461"/>
    </row>
    <row r="91" spans="2:21" s="455" customFormat="1" ht="19.5" customHeight="1">
      <c r="B91" s="456"/>
      <c r="C91" s="466">
        <f>IF('[1]BASE'!C92="","",'[1]BASE'!C92)</f>
        <v>76</v>
      </c>
      <c r="D91" s="466" t="str">
        <f>IF('[1]BASE'!D92="","",'[1]BASE'!D92)</f>
        <v>SAN NICOLÁS - RAMALLO INDUSTRIAL</v>
      </c>
      <c r="E91" s="466">
        <f>IF('[1]BASE'!E92="","",'[1]BASE'!E92)</f>
        <v>132</v>
      </c>
      <c r="F91" s="466">
        <f>IF('[1]BASE'!F92="","",'[1]BASE'!F92)</f>
        <v>23.5</v>
      </c>
      <c r="G91" s="467" t="str">
        <f>IF('[1]BASE'!G92="","",'[1]BASE'!G92)</f>
        <v>C</v>
      </c>
      <c r="H91" s="467" t="str">
        <f>IF('[1]BASE'!CF92="","",'[1]BASE'!CF92)</f>
        <v>XXXX</v>
      </c>
      <c r="I91" s="467" t="str">
        <f>IF('[1]BASE'!CG92="","",'[1]BASE'!CG92)</f>
        <v>XXXX</v>
      </c>
      <c r="J91" s="467" t="str">
        <f>IF('[1]BASE'!CH92="","",'[1]BASE'!CH92)</f>
        <v>XXXX</v>
      </c>
      <c r="K91" s="467" t="str">
        <f>IF('[1]BASE'!CI92="","",'[1]BASE'!CI92)</f>
        <v>XXXX</v>
      </c>
      <c r="L91" s="467" t="str">
        <f>IF('[1]BASE'!CJ92="","",'[1]BASE'!CJ92)</f>
        <v>XXXX</v>
      </c>
      <c r="M91" s="467" t="str">
        <f>IF('[1]BASE'!CK92="","",'[1]BASE'!CK92)</f>
        <v>XXXX</v>
      </c>
      <c r="N91" s="467" t="str">
        <f>IF('[1]BASE'!CL92="","",'[1]BASE'!CL92)</f>
        <v>XXXX</v>
      </c>
      <c r="O91" s="467" t="str">
        <f>IF('[1]BASE'!CM92="","",'[1]BASE'!CM92)</f>
        <v>XXXX</v>
      </c>
      <c r="P91" s="467" t="str">
        <f>IF('[1]BASE'!CN92="","",'[1]BASE'!CN92)</f>
        <v>XXXX</v>
      </c>
      <c r="Q91" s="467" t="str">
        <f>IF('[1]BASE'!CO92="","",'[1]BASE'!CO92)</f>
        <v>XXXX</v>
      </c>
      <c r="R91" s="468" t="str">
        <f>IF('[1]BASE'!CP92="","",'[1]BASE'!CP92)</f>
        <v>XXXX</v>
      </c>
      <c r="S91" s="468">
        <f>IF('[1]BASE'!CQ92="","",'[1]BASE'!CQ92)</f>
      </c>
      <c r="T91" s="465"/>
      <c r="U91" s="461"/>
    </row>
    <row r="92" spans="2:21" s="455" customFormat="1" ht="19.5" customHeight="1">
      <c r="B92" s="456"/>
      <c r="C92" s="469">
        <f>IF('[1]BASE'!C93="","",'[1]BASE'!C93)</f>
        <v>77</v>
      </c>
      <c r="D92" s="469" t="str">
        <f>IF('[1]BASE'!D93="","",'[1]BASE'!D93)</f>
        <v>TANDIL - BALCARCE</v>
      </c>
      <c r="E92" s="469">
        <f>IF('[1]BASE'!E93="","",'[1]BASE'!E93)</f>
        <v>132</v>
      </c>
      <c r="F92" s="469">
        <f>IF('[1]BASE'!F93="","",'[1]BASE'!F93)</f>
        <v>103.6</v>
      </c>
      <c r="G92" s="470" t="str">
        <f>IF('[1]BASE'!G93="","",'[1]BASE'!G93)</f>
        <v>C</v>
      </c>
      <c r="H92" s="470">
        <f>IF('[1]BASE'!CF93="","",'[1]BASE'!CF93)</f>
        <v>1</v>
      </c>
      <c r="I92" s="470">
        <f>IF('[1]BASE'!CG93="","",'[1]BASE'!CG93)</f>
      </c>
      <c r="J92" s="470">
        <f>IF('[1]BASE'!CH93="","",'[1]BASE'!CH93)</f>
      </c>
      <c r="K92" s="470">
        <f>IF('[1]BASE'!CI93="","",'[1]BASE'!CI93)</f>
      </c>
      <c r="L92" s="470">
        <f>IF('[1]BASE'!CJ93="","",'[1]BASE'!CJ93)</f>
      </c>
      <c r="M92" s="470">
        <f>IF('[1]BASE'!CK93="","",'[1]BASE'!CK93)</f>
      </c>
      <c r="N92" s="470">
        <f>IF('[1]BASE'!CL93="","",'[1]BASE'!CL93)</f>
      </c>
      <c r="O92" s="470">
        <f>IF('[1]BASE'!CM93="","",'[1]BASE'!CM93)</f>
      </c>
      <c r="P92" s="470">
        <f>IF('[1]BASE'!CN93="","",'[1]BASE'!CN93)</f>
      </c>
      <c r="Q92" s="470">
        <f>IF('[1]BASE'!CO93="","",'[1]BASE'!CO93)</f>
      </c>
      <c r="R92" s="468">
        <f>IF('[1]BASE'!CP93="","",'[1]BASE'!CP93)</f>
      </c>
      <c r="S92" s="468">
        <f>IF('[1]BASE'!CQ93="","",'[1]BASE'!CQ93)</f>
      </c>
      <c r="T92" s="465"/>
      <c r="U92" s="461"/>
    </row>
    <row r="93" spans="2:21" s="455" customFormat="1" ht="19.5" customHeight="1">
      <c r="B93" s="456"/>
      <c r="C93" s="466">
        <f>IF('[1]BASE'!C94="","",'[1]BASE'!C94)</f>
        <v>78</v>
      </c>
      <c r="D93" s="466" t="str">
        <f>IF('[1]BASE'!D94="","",'[1]BASE'!D94)</f>
        <v>TANDIL - NECOCHEA</v>
      </c>
      <c r="E93" s="466">
        <f>IF('[1]BASE'!E94="","",'[1]BASE'!E94)</f>
        <v>132</v>
      </c>
      <c r="F93" s="466">
        <f>IF('[1]BASE'!F94="","",'[1]BASE'!F94)</f>
        <v>149.2</v>
      </c>
      <c r="G93" s="467" t="str">
        <f>IF('[1]BASE'!G94="","",'[1]BASE'!G94)</f>
        <v>C</v>
      </c>
      <c r="H93" s="467">
        <f>IF('[1]BASE'!CF94="","",'[1]BASE'!CF94)</f>
      </c>
      <c r="I93" s="467">
        <f>IF('[1]BASE'!CG94="","",'[1]BASE'!CG94)</f>
      </c>
      <c r="J93" s="467">
        <f>IF('[1]BASE'!CH94="","",'[1]BASE'!CH94)</f>
      </c>
      <c r="K93" s="467">
        <f>IF('[1]BASE'!CI94="","",'[1]BASE'!CI94)</f>
        <v>1</v>
      </c>
      <c r="L93" s="467">
        <f>IF('[1]BASE'!CJ94="","",'[1]BASE'!CJ94)</f>
      </c>
      <c r="M93" s="467">
        <f>IF('[1]BASE'!CK94="","",'[1]BASE'!CK94)</f>
      </c>
      <c r="N93" s="467">
        <f>IF('[1]BASE'!CL94="","",'[1]BASE'!CL94)</f>
      </c>
      <c r="O93" s="467">
        <f>IF('[1]BASE'!CM94="","",'[1]BASE'!CM94)</f>
      </c>
      <c r="P93" s="467">
        <f>IF('[1]BASE'!CN94="","",'[1]BASE'!CN94)</f>
      </c>
      <c r="Q93" s="467">
        <f>IF('[1]BASE'!CO94="","",'[1]BASE'!CO94)</f>
      </c>
      <c r="R93" s="468">
        <f>IF('[1]BASE'!CP94="","",'[1]BASE'!CP94)</f>
      </c>
      <c r="S93" s="468">
        <f>IF('[1]BASE'!CQ94="","",'[1]BASE'!CQ94)</f>
      </c>
      <c r="T93" s="465"/>
      <c r="U93" s="461"/>
    </row>
    <row r="94" spans="2:21" s="455" customFormat="1" ht="19.5" customHeight="1">
      <c r="B94" s="456"/>
      <c r="C94" s="469">
        <f>IF('[1]BASE'!C95="","",'[1]BASE'!C95)</f>
        <v>79</v>
      </c>
      <c r="D94" s="469" t="str">
        <f>IF('[1]BASE'!D95="","",'[1]BASE'!D95)</f>
        <v>TANDIL - BARKER</v>
      </c>
      <c r="E94" s="469">
        <f>IF('[1]BASE'!E95="","",'[1]BASE'!E95)</f>
        <v>132</v>
      </c>
      <c r="F94" s="469">
        <f>IF('[1]BASE'!F95="","",'[1]BASE'!F95)</f>
        <v>47.7</v>
      </c>
      <c r="G94" s="470" t="str">
        <f>IF('[1]BASE'!G95="","",'[1]BASE'!G95)</f>
        <v>C</v>
      </c>
      <c r="H94" s="470">
        <f>IF('[1]BASE'!CF95="","",'[1]BASE'!CF95)</f>
      </c>
      <c r="I94" s="470">
        <f>IF('[1]BASE'!CG95="","",'[1]BASE'!CG95)</f>
      </c>
      <c r="J94" s="470">
        <f>IF('[1]BASE'!CH95="","",'[1]BASE'!CH95)</f>
      </c>
      <c r="K94" s="470">
        <f>IF('[1]BASE'!CI95="","",'[1]BASE'!CI95)</f>
      </c>
      <c r="L94" s="470">
        <f>IF('[1]BASE'!CJ95="","",'[1]BASE'!CJ95)</f>
      </c>
      <c r="M94" s="470">
        <f>IF('[1]BASE'!CK95="","",'[1]BASE'!CK95)</f>
      </c>
      <c r="N94" s="470">
        <f>IF('[1]BASE'!CL95="","",'[1]BASE'!CL95)</f>
      </c>
      <c r="O94" s="470">
        <f>IF('[1]BASE'!CM95="","",'[1]BASE'!CM95)</f>
      </c>
      <c r="P94" s="470">
        <f>IF('[1]BASE'!CN95="","",'[1]BASE'!CN95)</f>
      </c>
      <c r="Q94" s="470">
        <f>IF('[1]BASE'!CO95="","",'[1]BASE'!CO95)</f>
      </c>
      <c r="R94" s="468">
        <f>IF('[1]BASE'!CP95="","",'[1]BASE'!CP95)</f>
      </c>
      <c r="S94" s="468">
        <f>IF('[1]BASE'!CQ95="","",'[1]BASE'!CQ95)</f>
      </c>
      <c r="T94" s="465"/>
      <c r="U94" s="461"/>
    </row>
    <row r="95" spans="2:21" s="455" customFormat="1" ht="19.5" customHeight="1">
      <c r="B95" s="456"/>
      <c r="C95" s="466">
        <f>IF('[1]BASE'!C96="","",'[1]BASE'!C96)</f>
        <v>80</v>
      </c>
      <c r="D95" s="466" t="str">
        <f>IF('[1]BASE'!D96="","",'[1]BASE'!D96)</f>
        <v>TRENQUE LAUQUEN - GRAL. PICO</v>
      </c>
      <c r="E95" s="466">
        <f>IF('[1]BASE'!E96="","",'[1]BASE'!E96)</f>
        <v>132</v>
      </c>
      <c r="F95" s="466">
        <f>IF('[1]BASE'!F96="","",'[1]BASE'!F96)</f>
        <v>77</v>
      </c>
      <c r="G95" s="467" t="str">
        <f>IF('[1]BASE'!G96="","",'[1]BASE'!G96)</f>
        <v>C</v>
      </c>
      <c r="H95" s="467">
        <f>IF('[1]BASE'!CF96="","",'[1]BASE'!CF96)</f>
      </c>
      <c r="I95" s="467">
        <f>IF('[1]BASE'!CG96="","",'[1]BASE'!CG96)</f>
      </c>
      <c r="J95" s="467">
        <f>IF('[1]BASE'!CH96="","",'[1]BASE'!CH96)</f>
      </c>
      <c r="K95" s="467">
        <f>IF('[1]BASE'!CI96="","",'[1]BASE'!CI96)</f>
      </c>
      <c r="L95" s="467">
        <f>IF('[1]BASE'!CJ96="","",'[1]BASE'!CJ96)</f>
      </c>
      <c r="M95" s="467">
        <f>IF('[1]BASE'!CK96="","",'[1]BASE'!CK96)</f>
      </c>
      <c r="N95" s="467">
        <f>IF('[1]BASE'!CL96="","",'[1]BASE'!CL96)</f>
      </c>
      <c r="O95" s="467">
        <f>IF('[1]BASE'!CM96="","",'[1]BASE'!CM96)</f>
      </c>
      <c r="P95" s="467">
        <f>IF('[1]BASE'!CN96="","",'[1]BASE'!CN96)</f>
      </c>
      <c r="Q95" s="467">
        <f>IF('[1]BASE'!CO96="","",'[1]BASE'!CO96)</f>
      </c>
      <c r="R95" s="468">
        <f>IF('[1]BASE'!CP96="","",'[1]BASE'!CP96)</f>
      </c>
      <c r="S95" s="468">
        <f>IF('[1]BASE'!CQ96="","",'[1]BASE'!CQ96)</f>
      </c>
      <c r="T95" s="465"/>
      <c r="U95" s="461"/>
    </row>
    <row r="96" spans="2:21" s="455" customFormat="1" ht="19.5" customHeight="1">
      <c r="B96" s="456"/>
      <c r="C96" s="469">
        <f>IF('[1]BASE'!C97="","",'[1]BASE'!C97)</f>
        <v>81</v>
      </c>
      <c r="D96" s="469" t="str">
        <f>IF('[1]BASE'!D97="","",'[1]BASE'!D97)</f>
        <v>TRENQUE LAUQUEN - HENDERSON</v>
      </c>
      <c r="E96" s="469">
        <f>IF('[1]BASE'!E97="","",'[1]BASE'!E97)</f>
        <v>132</v>
      </c>
      <c r="F96" s="469">
        <f>IF('[1]BASE'!F97="","",'[1]BASE'!F97)</f>
        <v>105.4</v>
      </c>
      <c r="G96" s="470" t="str">
        <f>IF('[1]BASE'!G97="","",'[1]BASE'!G97)</f>
        <v>A</v>
      </c>
      <c r="H96" s="470">
        <f>IF('[1]BASE'!CF97="","",'[1]BASE'!CF97)</f>
      </c>
      <c r="I96" s="470">
        <f>IF('[1]BASE'!CG97="","",'[1]BASE'!CG97)</f>
      </c>
      <c r="J96" s="470">
        <f>IF('[1]BASE'!CH97="","",'[1]BASE'!CH97)</f>
      </c>
      <c r="K96" s="470">
        <f>IF('[1]BASE'!CI97="","",'[1]BASE'!CI97)</f>
      </c>
      <c r="L96" s="470">
        <f>IF('[1]BASE'!CJ97="","",'[1]BASE'!CJ97)</f>
      </c>
      <c r="M96" s="470">
        <f>IF('[1]BASE'!CK97="","",'[1]BASE'!CK97)</f>
      </c>
      <c r="N96" s="470">
        <f>IF('[1]BASE'!CL97="","",'[1]BASE'!CL97)</f>
      </c>
      <c r="O96" s="470">
        <f>IF('[1]BASE'!CM97="","",'[1]BASE'!CM97)</f>
      </c>
      <c r="P96" s="470">
        <f>IF('[1]BASE'!CN97="","",'[1]BASE'!CN97)</f>
      </c>
      <c r="Q96" s="470">
        <f>IF('[1]BASE'!CO97="","",'[1]BASE'!CO97)</f>
      </c>
      <c r="R96" s="468">
        <f>IF('[1]BASE'!CP97="","",'[1]BASE'!CP97)</f>
      </c>
      <c r="S96" s="468">
        <f>IF('[1]BASE'!CQ97="","",'[1]BASE'!CQ97)</f>
      </c>
      <c r="T96" s="465"/>
      <c r="U96" s="461"/>
    </row>
    <row r="97" spans="2:21" s="455" customFormat="1" ht="19.5" customHeight="1">
      <c r="B97" s="456"/>
      <c r="C97" s="466">
        <f>IF('[1]BASE'!C98="","",'[1]BASE'!C98)</f>
        <v>82</v>
      </c>
      <c r="D97" s="466" t="str">
        <f>IF('[1]BASE'!D98="","",'[1]BASE'!D98)</f>
        <v>URBANA SAN NICOLÁS - SAN NICOLAS</v>
      </c>
      <c r="E97" s="466">
        <f>IF('[1]BASE'!E98="","",'[1]BASE'!E98)</f>
        <v>132</v>
      </c>
      <c r="F97" s="466">
        <f>IF('[1]BASE'!F98="","",'[1]BASE'!F98)</f>
        <v>6.5</v>
      </c>
      <c r="G97" s="467" t="str">
        <f>IF('[1]BASE'!G98="","",'[1]BASE'!G98)</f>
        <v>C</v>
      </c>
      <c r="H97" s="467">
        <f>IF('[1]BASE'!CF98="","",'[1]BASE'!CF98)</f>
      </c>
      <c r="I97" s="467">
        <f>IF('[1]BASE'!CG98="","",'[1]BASE'!CG98)</f>
      </c>
      <c r="J97" s="467">
        <f>IF('[1]BASE'!CH98="","",'[1]BASE'!CH98)</f>
      </c>
      <c r="K97" s="467">
        <f>IF('[1]BASE'!CI98="","",'[1]BASE'!CI98)</f>
      </c>
      <c r="L97" s="467">
        <f>IF('[1]BASE'!CJ98="","",'[1]BASE'!CJ98)</f>
      </c>
      <c r="M97" s="467">
        <f>IF('[1]BASE'!CK98="","",'[1]BASE'!CK98)</f>
      </c>
      <c r="N97" s="467">
        <f>IF('[1]BASE'!CL98="","",'[1]BASE'!CL98)</f>
      </c>
      <c r="O97" s="467">
        <f>IF('[1]BASE'!CM98="","",'[1]BASE'!CM98)</f>
      </c>
      <c r="P97" s="467">
        <f>IF('[1]BASE'!CN98="","",'[1]BASE'!CN98)</f>
      </c>
      <c r="Q97" s="467">
        <f>IF('[1]BASE'!CO98="","",'[1]BASE'!CO98)</f>
      </c>
      <c r="R97" s="468">
        <f>IF('[1]BASE'!CP98="","",'[1]BASE'!CP98)</f>
      </c>
      <c r="S97" s="468">
        <f>IF('[1]BASE'!CQ98="","",'[1]BASE'!CQ98)</f>
      </c>
      <c r="T97" s="465"/>
      <c r="U97" s="461"/>
    </row>
    <row r="98" spans="2:21" s="455" customFormat="1" ht="19.5" customHeight="1">
      <c r="B98" s="456"/>
      <c r="C98" s="469">
        <f>IF('[1]BASE'!C99="","",'[1]BASE'!C99)</f>
        <v>83</v>
      </c>
      <c r="D98" s="469" t="str">
        <f>IF('[1]BASE'!D99="","",'[1]BASE'!D99)</f>
        <v>URBANA BB - C. PIEDRABUENA</v>
      </c>
      <c r="E98" s="469">
        <f>IF('[1]BASE'!E99="","",'[1]BASE'!E99)</f>
        <v>132</v>
      </c>
      <c r="F98" s="469">
        <f>IF('[1]BASE'!F99="","",'[1]BASE'!F99)</f>
        <v>1.9</v>
      </c>
      <c r="G98" s="470" t="str">
        <f>IF('[1]BASE'!G99="","",'[1]BASE'!G99)</f>
        <v>C</v>
      </c>
      <c r="H98" s="470">
        <f>IF('[1]BASE'!CF99="","",'[1]BASE'!CF99)</f>
        <v>1</v>
      </c>
      <c r="I98" s="470">
        <f>IF('[1]BASE'!CG99="","",'[1]BASE'!CG99)</f>
      </c>
      <c r="J98" s="470">
        <f>IF('[1]BASE'!CH99="","",'[1]BASE'!CH99)</f>
      </c>
      <c r="K98" s="470">
        <f>IF('[1]BASE'!CI99="","",'[1]BASE'!CI99)</f>
      </c>
      <c r="L98" s="470">
        <f>IF('[1]BASE'!CJ99="","",'[1]BASE'!CJ99)</f>
      </c>
      <c r="M98" s="470">
        <f>IF('[1]BASE'!CK99="","",'[1]BASE'!CK99)</f>
      </c>
      <c r="N98" s="470">
        <f>IF('[1]BASE'!CL99="","",'[1]BASE'!CL99)</f>
      </c>
      <c r="O98" s="470">
        <f>IF('[1]BASE'!CM99="","",'[1]BASE'!CM99)</f>
      </c>
      <c r="P98" s="470">
        <f>IF('[1]BASE'!CN99="","",'[1]BASE'!CN99)</f>
      </c>
      <c r="Q98" s="470">
        <f>IF('[1]BASE'!CO99="","",'[1]BASE'!CO99)</f>
      </c>
      <c r="R98" s="468">
        <f>IF('[1]BASE'!CP99="","",'[1]BASE'!CP99)</f>
      </c>
      <c r="S98" s="468">
        <f>IF('[1]BASE'!CQ99="","",'[1]BASE'!CQ99)</f>
      </c>
      <c r="T98" s="465"/>
      <c r="U98" s="461"/>
    </row>
    <row r="99" spans="2:21" s="455" customFormat="1" ht="19.5" customHeight="1">
      <c r="B99" s="456"/>
      <c r="C99" s="466">
        <f>IF('[1]BASE'!C100="","",'[1]BASE'!C100)</f>
        <v>84</v>
      </c>
      <c r="D99" s="466" t="str">
        <f>IF('[1]BASE'!D100="","",'[1]BASE'!D100)</f>
        <v>VILLA GESELL - GRAL. MADARIAGA</v>
      </c>
      <c r="E99" s="466">
        <f>IF('[1]BASE'!E100="","",'[1]BASE'!E100)</f>
        <v>132</v>
      </c>
      <c r="F99" s="466">
        <f>IF('[1]BASE'!F100="","",'[1]BASE'!F100)</f>
        <v>35</v>
      </c>
      <c r="G99" s="467" t="str">
        <f>IF('[1]BASE'!G100="","",'[1]BASE'!G100)</f>
        <v>C</v>
      </c>
      <c r="H99" s="467">
        <f>IF('[1]BASE'!CF100="","",'[1]BASE'!CF100)</f>
      </c>
      <c r="I99" s="467">
        <f>IF('[1]BASE'!CG100="","",'[1]BASE'!CG100)</f>
      </c>
      <c r="J99" s="467">
        <f>IF('[1]BASE'!CH100="","",'[1]BASE'!CH100)</f>
      </c>
      <c r="K99" s="467">
        <f>IF('[1]BASE'!CI100="","",'[1]BASE'!CI100)</f>
      </c>
      <c r="L99" s="467">
        <f>IF('[1]BASE'!CJ100="","",'[1]BASE'!CJ100)</f>
      </c>
      <c r="M99" s="467">
        <f>IF('[1]BASE'!CK100="","",'[1]BASE'!CK100)</f>
      </c>
      <c r="N99" s="467">
        <f>IF('[1]BASE'!CL100="","",'[1]BASE'!CL100)</f>
      </c>
      <c r="O99" s="467">
        <f>IF('[1]BASE'!CM100="","",'[1]BASE'!CM100)</f>
      </c>
      <c r="P99" s="467">
        <f>IF('[1]BASE'!CN100="","",'[1]BASE'!CN100)</f>
      </c>
      <c r="Q99" s="467">
        <f>IF('[1]BASE'!CO100="","",'[1]BASE'!CO100)</f>
      </c>
      <c r="R99" s="468">
        <f>IF('[1]BASE'!CP100="","",'[1]BASE'!CP100)</f>
      </c>
      <c r="S99" s="468">
        <f>IF('[1]BASE'!CQ100="","",'[1]BASE'!CQ100)</f>
      </c>
      <c r="T99" s="465"/>
      <c r="U99" s="461"/>
    </row>
    <row r="100" spans="2:21" s="455" customFormat="1" ht="19.5" customHeight="1">
      <c r="B100" s="456"/>
      <c r="C100" s="469">
        <f>IF('[1]BASE'!C101="","",'[1]BASE'!C101)</f>
        <v>85</v>
      </c>
      <c r="D100" s="469" t="str">
        <f>IF('[1]BASE'!D101="","",'[1]BASE'!D101)</f>
        <v>VILLA LIA "T" - ANTONIO DE ARECO</v>
      </c>
      <c r="E100" s="469">
        <f>IF('[1]BASE'!E101="","",'[1]BASE'!E101)</f>
        <v>132</v>
      </c>
      <c r="F100" s="469">
        <f>IF('[1]BASE'!F101="","",'[1]BASE'!F101)</f>
        <v>18.4</v>
      </c>
      <c r="G100" s="470" t="str">
        <f>IF('[1]BASE'!G101="","",'[1]BASE'!G101)</f>
        <v>C</v>
      </c>
      <c r="H100" s="470">
        <f>IF('[1]BASE'!CF101="","",'[1]BASE'!CF101)</f>
      </c>
      <c r="I100" s="470">
        <f>IF('[1]BASE'!CG101="","",'[1]BASE'!CG101)</f>
      </c>
      <c r="J100" s="470">
        <f>IF('[1]BASE'!CH101="","",'[1]BASE'!CH101)</f>
      </c>
      <c r="K100" s="470">
        <f>IF('[1]BASE'!CI101="","",'[1]BASE'!CI101)</f>
      </c>
      <c r="L100" s="470">
        <f>IF('[1]BASE'!CJ101="","",'[1]BASE'!CJ101)</f>
      </c>
      <c r="M100" s="470">
        <f>IF('[1]BASE'!CK101="","",'[1]BASE'!CK101)</f>
      </c>
      <c r="N100" s="470">
        <f>IF('[1]BASE'!CL101="","",'[1]BASE'!CL101)</f>
        <v>1</v>
      </c>
      <c r="O100" s="470">
        <f>IF('[1]BASE'!CM101="","",'[1]BASE'!CM101)</f>
      </c>
      <c r="P100" s="470">
        <f>IF('[1]BASE'!CN101="","",'[1]BASE'!CN101)</f>
      </c>
      <c r="Q100" s="470">
        <f>IF('[1]BASE'!CO101="","",'[1]BASE'!CO101)</f>
      </c>
      <c r="R100" s="468">
        <f>IF('[1]BASE'!CP101="","",'[1]BASE'!CP101)</f>
      </c>
      <c r="S100" s="468">
        <f>IF('[1]BASE'!CQ101="","",'[1]BASE'!CQ101)</f>
      </c>
      <c r="T100" s="465"/>
      <c r="U100" s="461"/>
    </row>
    <row r="101" spans="2:21" s="455" customFormat="1" ht="19.5" customHeight="1">
      <c r="B101" s="456"/>
      <c r="C101" s="466">
        <f>IF('[1]BASE'!C102="","",'[1]BASE'!C102)</f>
        <v>86</v>
      </c>
      <c r="D101" s="466" t="str">
        <f>IF('[1]BASE'!D102="","",'[1]BASE'!D102)</f>
        <v>VILLA LIA "T" - NUEVA CAMPANA</v>
      </c>
      <c r="E101" s="466">
        <f>IF('[1]BASE'!E102="","",'[1]BASE'!E102)</f>
        <v>132</v>
      </c>
      <c r="F101" s="466">
        <f>IF('[1]BASE'!F102="","",'[1]BASE'!F102)</f>
        <v>35</v>
      </c>
      <c r="G101" s="467" t="str">
        <f>IF('[1]BASE'!G102="","",'[1]BASE'!G102)</f>
        <v>C</v>
      </c>
      <c r="H101" s="467">
        <f>IF('[1]BASE'!CF102="","",'[1]BASE'!CF102)</f>
      </c>
      <c r="I101" s="467">
        <f>IF('[1]BASE'!CG102="","",'[1]BASE'!CG102)</f>
      </c>
      <c r="J101" s="467">
        <f>IF('[1]BASE'!CH102="","",'[1]BASE'!CH102)</f>
      </c>
      <c r="K101" s="467">
        <f>IF('[1]BASE'!CI102="","",'[1]BASE'!CI102)</f>
      </c>
      <c r="L101" s="467">
        <f>IF('[1]BASE'!CJ102="","",'[1]BASE'!CJ102)</f>
      </c>
      <c r="M101" s="467">
        <f>IF('[1]BASE'!CK102="","",'[1]BASE'!CK102)</f>
      </c>
      <c r="N101" s="467">
        <f>IF('[1]BASE'!CL102="","",'[1]BASE'!CL102)</f>
        <v>1</v>
      </c>
      <c r="O101" s="467">
        <f>IF('[1]BASE'!CM102="","",'[1]BASE'!CM102)</f>
      </c>
      <c r="P101" s="467">
        <f>IF('[1]BASE'!CN102="","",'[1]BASE'!CN102)</f>
      </c>
      <c r="Q101" s="467">
        <f>IF('[1]BASE'!CO102="","",'[1]BASE'!CO102)</f>
      </c>
      <c r="R101" s="468">
        <f>IF('[1]BASE'!CP102="","",'[1]BASE'!CP102)</f>
      </c>
      <c r="S101" s="468">
        <f>IF('[1]BASE'!CQ102="","",'[1]BASE'!CQ102)</f>
      </c>
      <c r="T101" s="465"/>
      <c r="U101" s="461"/>
    </row>
    <row r="102" spans="2:21" s="455" customFormat="1" ht="19.5" customHeight="1">
      <c r="B102" s="456"/>
      <c r="C102" s="469">
        <f>IF('[1]BASE'!C103="","",'[1]BASE'!C103)</f>
        <v>87</v>
      </c>
      <c r="D102" s="469" t="str">
        <f>IF('[1]BASE'!D103="","",'[1]BASE'!D103)</f>
        <v>VILLA LIA "T" - VILLA LIA</v>
      </c>
      <c r="E102" s="469">
        <f>IF('[1]BASE'!E103="","",'[1]BASE'!E103)</f>
        <v>132</v>
      </c>
      <c r="F102" s="469">
        <f>IF('[1]BASE'!F103="","",'[1]BASE'!F103)</f>
        <v>8</v>
      </c>
      <c r="G102" s="470" t="str">
        <f>IF('[1]BASE'!G103="","",'[1]BASE'!G103)</f>
        <v>C</v>
      </c>
      <c r="H102" s="470">
        <f>IF('[1]BASE'!CF103="","",'[1]BASE'!CF103)</f>
      </c>
      <c r="I102" s="470">
        <f>IF('[1]BASE'!CG103="","",'[1]BASE'!CG103)</f>
      </c>
      <c r="J102" s="470">
        <f>IF('[1]BASE'!CH103="","",'[1]BASE'!CH103)</f>
      </c>
      <c r="K102" s="470">
        <f>IF('[1]BASE'!CI103="","",'[1]BASE'!CI103)</f>
      </c>
      <c r="L102" s="470">
        <f>IF('[1]BASE'!CJ103="","",'[1]BASE'!CJ103)</f>
      </c>
      <c r="M102" s="470">
        <f>IF('[1]BASE'!CK103="","",'[1]BASE'!CK103)</f>
      </c>
      <c r="N102" s="470">
        <f>IF('[1]BASE'!CL103="","",'[1]BASE'!CL103)</f>
        <v>1</v>
      </c>
      <c r="O102" s="470">
        <f>IF('[1]BASE'!CM103="","",'[1]BASE'!CM103)</f>
      </c>
      <c r="P102" s="470">
        <f>IF('[1]BASE'!CN103="","",'[1]BASE'!CN103)</f>
      </c>
      <c r="Q102" s="470">
        <f>IF('[1]BASE'!CO103="","",'[1]BASE'!CO103)</f>
      </c>
      <c r="R102" s="468">
        <f>IF('[1]BASE'!CP103="","",'[1]BASE'!CP103)</f>
      </c>
      <c r="S102" s="468">
        <f>IF('[1]BASE'!CQ103="","",'[1]BASE'!CQ103)</f>
      </c>
      <c r="T102" s="465"/>
      <c r="U102" s="461"/>
    </row>
    <row r="103" spans="2:21" s="455" customFormat="1" ht="19.5" customHeight="1">
      <c r="B103" s="456"/>
      <c r="C103" s="466">
        <f>IF('[1]BASE'!C104="","",'[1]BASE'!C104)</f>
        <v>88</v>
      </c>
      <c r="D103" s="466" t="str">
        <f>IF('[1]BASE'!D104="","",'[1]BASE'!D104)</f>
        <v>ZARATE - ATUCHA I</v>
      </c>
      <c r="E103" s="466">
        <f>IF('[1]BASE'!E104="","",'[1]BASE'!E104)</f>
        <v>132</v>
      </c>
      <c r="F103" s="466">
        <f>IF('[1]BASE'!F104="","",'[1]BASE'!F104)</f>
        <v>22.1</v>
      </c>
      <c r="G103" s="467" t="str">
        <f>IF('[1]BASE'!G104="","",'[1]BASE'!G104)</f>
        <v>C</v>
      </c>
      <c r="H103" s="467">
        <f>IF('[1]BASE'!CF104="","",'[1]BASE'!CF104)</f>
      </c>
      <c r="I103" s="467">
        <f>IF('[1]BASE'!CG104="","",'[1]BASE'!CG104)</f>
      </c>
      <c r="J103" s="467">
        <f>IF('[1]BASE'!CH104="","",'[1]BASE'!CH104)</f>
      </c>
      <c r="K103" s="467">
        <f>IF('[1]BASE'!CI104="","",'[1]BASE'!CI104)</f>
      </c>
      <c r="L103" s="467">
        <f>IF('[1]BASE'!CJ104="","",'[1]BASE'!CJ104)</f>
        <v>1</v>
      </c>
      <c r="M103" s="467">
        <f>IF('[1]BASE'!CK104="","",'[1]BASE'!CK104)</f>
      </c>
      <c r="N103" s="467">
        <f>IF('[1]BASE'!CL104="","",'[1]BASE'!CL104)</f>
      </c>
      <c r="O103" s="467">
        <f>IF('[1]BASE'!CM104="","",'[1]BASE'!CM104)</f>
      </c>
      <c r="P103" s="467">
        <f>IF('[1]BASE'!CN104="","",'[1]BASE'!CN104)</f>
      </c>
      <c r="Q103" s="467">
        <f>IF('[1]BASE'!CO104="","",'[1]BASE'!CO104)</f>
      </c>
      <c r="R103" s="468">
        <f>IF('[1]BASE'!CP104="","",'[1]BASE'!CP104)</f>
      </c>
      <c r="S103" s="468">
        <f>IF('[1]BASE'!CQ104="","",'[1]BASE'!CQ104)</f>
      </c>
      <c r="T103" s="465"/>
      <c r="U103" s="461"/>
    </row>
    <row r="104" spans="2:21" s="455" customFormat="1" ht="19.5" customHeight="1">
      <c r="B104" s="456"/>
      <c r="C104" s="469">
        <f>IF('[1]BASE'!C105="","",'[1]BASE'!C105)</f>
        <v>89</v>
      </c>
      <c r="D104" s="472" t="str">
        <f>IF('[1]BASE'!D105="","",'[1]BASE'!D105)</f>
        <v>ZARATE - EASTMAN T</v>
      </c>
      <c r="E104" s="472">
        <f>IF('[1]BASE'!E105="","",'[1]BASE'!E105)</f>
        <v>132</v>
      </c>
      <c r="F104" s="472">
        <f>IF('[1]BASE'!F105="","",'[1]BASE'!F105)</f>
        <v>11</v>
      </c>
      <c r="G104" s="470" t="str">
        <f>IF('[1]BASE'!G105="","",'[1]BASE'!G105)</f>
        <v>C</v>
      </c>
      <c r="H104" s="470">
        <f>IF('[1]BASE'!CF105="","",'[1]BASE'!CF105)</f>
      </c>
      <c r="I104" s="470">
        <f>IF('[1]BASE'!CG105="","",'[1]BASE'!CG105)</f>
      </c>
      <c r="J104" s="470">
        <f>IF('[1]BASE'!CH105="","",'[1]BASE'!CH105)</f>
      </c>
      <c r="K104" s="470">
        <f>IF('[1]BASE'!CI105="","",'[1]BASE'!CI105)</f>
      </c>
      <c r="L104" s="470">
        <f>IF('[1]BASE'!CJ105="","",'[1]BASE'!CJ105)</f>
      </c>
      <c r="M104" s="470">
        <f>IF('[1]BASE'!CK105="","",'[1]BASE'!CK105)</f>
      </c>
      <c r="N104" s="470">
        <f>IF('[1]BASE'!CL105="","",'[1]BASE'!CL105)</f>
      </c>
      <c r="O104" s="470">
        <f>IF('[1]BASE'!CM105="","",'[1]BASE'!CM105)</f>
      </c>
      <c r="P104" s="470">
        <f>IF('[1]BASE'!CN105="","",'[1]BASE'!CN105)</f>
      </c>
      <c r="Q104" s="470">
        <f>IF('[1]BASE'!CO105="","",'[1]BASE'!CO105)</f>
      </c>
      <c r="R104" s="468">
        <f>IF('[1]BASE'!CP105="","",'[1]BASE'!CP105)</f>
      </c>
      <c r="S104" s="468">
        <f>IF('[1]BASE'!CQ105="","",'[1]BASE'!CQ105)</f>
      </c>
      <c r="T104" s="465"/>
      <c r="U104" s="461"/>
    </row>
    <row r="105" spans="2:21" s="455" customFormat="1" ht="19.5" customHeight="1">
      <c r="B105" s="456"/>
      <c r="C105" s="466">
        <f>IF('[1]BASE'!C106="","",'[1]BASE'!C106)</f>
        <v>90</v>
      </c>
      <c r="D105" s="473" t="str">
        <f>IF('[1]BASE'!D106="","",'[1]BASE'!D106)</f>
        <v>ZARATE - MATHEU</v>
      </c>
      <c r="E105" s="473">
        <f>IF('[1]BASE'!E106="","",'[1]BASE'!E106)</f>
        <v>132</v>
      </c>
      <c r="F105" s="473">
        <f>IF('[1]BASE'!F106="","",'[1]BASE'!F106)</f>
        <v>37.7</v>
      </c>
      <c r="G105" s="467" t="str">
        <f>IF('[1]BASE'!G106="","",'[1]BASE'!G106)</f>
        <v>C</v>
      </c>
      <c r="H105" s="467">
        <f>IF('[1]BASE'!CF106="","",'[1]BASE'!CF106)</f>
      </c>
      <c r="I105" s="467">
        <f>IF('[1]BASE'!CG106="","",'[1]BASE'!CG106)</f>
      </c>
      <c r="J105" s="467">
        <f>IF('[1]BASE'!CH106="","",'[1]BASE'!CH106)</f>
      </c>
      <c r="K105" s="467">
        <f>IF('[1]BASE'!CI106="","",'[1]BASE'!CI106)</f>
      </c>
      <c r="L105" s="467">
        <f>IF('[1]BASE'!CJ106="","",'[1]BASE'!CJ106)</f>
      </c>
      <c r="M105" s="467">
        <f>IF('[1]BASE'!CK106="","",'[1]BASE'!CK106)</f>
      </c>
      <c r="N105" s="467">
        <f>IF('[1]BASE'!CL106="","",'[1]BASE'!CL106)</f>
      </c>
      <c r="O105" s="467">
        <f>IF('[1]BASE'!CM106="","",'[1]BASE'!CM106)</f>
      </c>
      <c r="P105" s="467">
        <f>IF('[1]BASE'!CN106="","",'[1]BASE'!CN106)</f>
      </c>
      <c r="Q105" s="467">
        <f>IF('[1]BASE'!CO106="","",'[1]BASE'!CO106)</f>
      </c>
      <c r="R105" s="468">
        <f>IF('[1]BASE'!CP106="","",'[1]BASE'!CP106)</f>
      </c>
      <c r="S105" s="468">
        <f>IF('[1]BASE'!CQ106="","",'[1]BASE'!CQ106)</f>
      </c>
      <c r="T105" s="465"/>
      <c r="U105" s="461"/>
    </row>
    <row r="106" spans="2:21" s="455" customFormat="1" ht="19.5" customHeight="1">
      <c r="B106" s="456"/>
      <c r="C106" s="469">
        <f>IF('[1]BASE'!C107="","",'[1]BASE'!C107)</f>
        <v>91</v>
      </c>
      <c r="D106" s="472" t="str">
        <f>IF('[1]BASE'!D107="","",'[1]BASE'!D107)</f>
        <v>9 DE JULIO 66 - BRAGADO</v>
      </c>
      <c r="E106" s="472">
        <f>IF('[1]BASE'!E107="","",'[1]BASE'!E107)</f>
        <v>66</v>
      </c>
      <c r="F106" s="472">
        <f>IF('[1]BASE'!F107="","",'[1]BASE'!F107)</f>
        <v>54</v>
      </c>
      <c r="G106" s="470" t="str">
        <f>IF('[1]BASE'!G107="","",'[1]BASE'!G107)</f>
        <v>C</v>
      </c>
      <c r="H106" s="470">
        <f>IF('[1]BASE'!CF107="","",'[1]BASE'!CF107)</f>
        <v>1</v>
      </c>
      <c r="I106" s="470">
        <f>IF('[1]BASE'!CG107="","",'[1]BASE'!CG107)</f>
      </c>
      <c r="J106" s="470">
        <f>IF('[1]BASE'!CH107="","",'[1]BASE'!CH107)</f>
      </c>
      <c r="K106" s="470">
        <f>IF('[1]BASE'!CI107="","",'[1]BASE'!CI107)</f>
      </c>
      <c r="L106" s="470">
        <f>IF('[1]BASE'!CJ107="","",'[1]BASE'!CJ107)</f>
      </c>
      <c r="M106" s="470">
        <f>IF('[1]BASE'!CK107="","",'[1]BASE'!CK107)</f>
      </c>
      <c r="N106" s="470">
        <f>IF('[1]BASE'!CL107="","",'[1]BASE'!CL107)</f>
      </c>
      <c r="O106" s="470">
        <f>IF('[1]BASE'!CM107="","",'[1]BASE'!CM107)</f>
      </c>
      <c r="P106" s="470">
        <f>IF('[1]BASE'!CN107="","",'[1]BASE'!CN107)</f>
      </c>
      <c r="Q106" s="470">
        <f>IF('[1]BASE'!CO107="","",'[1]BASE'!CO107)</f>
        <v>1</v>
      </c>
      <c r="R106" s="468">
        <f>IF('[1]BASE'!CP107="","",'[1]BASE'!CP107)</f>
      </c>
      <c r="S106" s="468">
        <f>IF('[1]BASE'!CQ107="","",'[1]BASE'!CQ107)</f>
      </c>
      <c r="T106" s="465"/>
      <c r="U106" s="461"/>
    </row>
    <row r="107" spans="2:21" s="455" customFormat="1" ht="19.5" customHeight="1">
      <c r="B107" s="456"/>
      <c r="C107" s="466">
        <f>IF('[1]BASE'!C108="","",'[1]BASE'!C108)</f>
        <v>92</v>
      </c>
      <c r="D107" s="473" t="str">
        <f>IF('[1]BASE'!D108="","",'[1]BASE'!D108)</f>
        <v>CAP. SARMIENTO - ANTONIO DE ARECO - LUJAN</v>
      </c>
      <c r="E107" s="473">
        <f>IF('[1]BASE'!E108="","",'[1]BASE'!E108)</f>
        <v>66</v>
      </c>
      <c r="F107" s="473">
        <f>IF('[1]BASE'!F108="","",'[1]BASE'!F108)</f>
        <v>81.3</v>
      </c>
      <c r="G107" s="467" t="str">
        <f>IF('[1]BASE'!G108="","",'[1]BASE'!G108)</f>
        <v>C</v>
      </c>
      <c r="H107" s="467" t="str">
        <f>IF('[1]BASE'!CF108="","",'[1]BASE'!CF108)</f>
        <v>XXXX</v>
      </c>
      <c r="I107" s="467" t="str">
        <f>IF('[1]BASE'!CG108="","",'[1]BASE'!CG108)</f>
        <v>XXXX</v>
      </c>
      <c r="J107" s="467" t="str">
        <f>IF('[1]BASE'!CH108="","",'[1]BASE'!CH108)</f>
        <v>XXXX</v>
      </c>
      <c r="K107" s="467" t="str">
        <f>IF('[1]BASE'!CI108="","",'[1]BASE'!CI108)</f>
        <v>XXXX</v>
      </c>
      <c r="L107" s="467" t="str">
        <f>IF('[1]BASE'!CJ108="","",'[1]BASE'!CJ108)</f>
        <v>XXXX</v>
      </c>
      <c r="M107" s="467" t="str">
        <f>IF('[1]BASE'!CK108="","",'[1]BASE'!CK108)</f>
        <v>XXXX</v>
      </c>
      <c r="N107" s="467" t="str">
        <f>IF('[1]BASE'!CL108="","",'[1]BASE'!CL108)</f>
        <v>XXXX</v>
      </c>
      <c r="O107" s="467" t="str">
        <f>IF('[1]BASE'!CM108="","",'[1]BASE'!CM108)</f>
        <v>XXXX</v>
      </c>
      <c r="P107" s="467" t="str">
        <f>IF('[1]BASE'!CN108="","",'[1]BASE'!CN108)</f>
        <v>XXXX</v>
      </c>
      <c r="Q107" s="467" t="str">
        <f>IF('[1]BASE'!CO108="","",'[1]BASE'!CO108)</f>
        <v>XXXX</v>
      </c>
      <c r="R107" s="468" t="str">
        <f>IF('[1]BASE'!CP108="","",'[1]BASE'!CP108)</f>
        <v>XXXX</v>
      </c>
      <c r="S107" s="468" t="str">
        <f>IF('[1]BASE'!CQ108="","",'[1]BASE'!CQ108)</f>
        <v>XXXX</v>
      </c>
      <c r="T107" s="465"/>
      <c r="U107" s="461"/>
    </row>
    <row r="108" spans="2:21" s="455" customFormat="1" ht="19.5" customHeight="1">
      <c r="B108" s="456"/>
      <c r="C108" s="469">
        <f>IF('[1]BASE'!C109="","",'[1]BASE'!C109)</f>
        <v>93</v>
      </c>
      <c r="D108" s="472" t="str">
        <f>IF('[1]BASE'!D109="","",'[1]BASE'!D109)</f>
        <v>ARRECIFES - CAP. SARMIENTO</v>
      </c>
      <c r="E108" s="472">
        <f>IF('[1]BASE'!E109="","",'[1]BASE'!E109)</f>
        <v>66</v>
      </c>
      <c r="F108" s="472">
        <f>IF('[1]BASE'!F109="","",'[1]BASE'!F109)</f>
        <v>31.9</v>
      </c>
      <c r="G108" s="470" t="str">
        <f>IF('[1]BASE'!G109="","",'[1]BASE'!G109)</f>
        <v>C</v>
      </c>
      <c r="H108" s="470">
        <f>IF('[1]BASE'!CF109="","",'[1]BASE'!CF109)</f>
      </c>
      <c r="I108" s="470">
        <f>IF('[1]BASE'!CG109="","",'[1]BASE'!CG109)</f>
      </c>
      <c r="J108" s="470">
        <f>IF('[1]BASE'!CH109="","",'[1]BASE'!CH109)</f>
      </c>
      <c r="K108" s="470">
        <f>IF('[1]BASE'!CI109="","",'[1]BASE'!CI109)</f>
      </c>
      <c r="L108" s="470">
        <f>IF('[1]BASE'!CJ109="","",'[1]BASE'!CJ109)</f>
      </c>
      <c r="M108" s="470">
        <f>IF('[1]BASE'!CK109="","",'[1]BASE'!CK109)</f>
      </c>
      <c r="N108" s="470">
        <f>IF('[1]BASE'!CL109="","",'[1]BASE'!CL109)</f>
      </c>
      <c r="O108" s="470">
        <f>IF('[1]BASE'!CM109="","",'[1]BASE'!CM109)</f>
      </c>
      <c r="P108" s="470">
        <f>IF('[1]BASE'!CN109="","",'[1]BASE'!CN109)</f>
      </c>
      <c r="Q108" s="470">
        <f>IF('[1]BASE'!CO109="","",'[1]BASE'!CO109)</f>
      </c>
      <c r="R108" s="468">
        <f>IF('[1]BASE'!CP109="","",'[1]BASE'!CP109)</f>
      </c>
      <c r="S108" s="468">
        <f>IF('[1]BASE'!CQ109="","",'[1]BASE'!CQ109)</f>
      </c>
      <c r="T108" s="465"/>
      <c r="U108" s="461"/>
    </row>
    <row r="109" spans="2:21" s="455" customFormat="1" ht="19.5" customHeight="1">
      <c r="B109" s="456"/>
      <c r="C109" s="466">
        <f>IF('[1]BASE'!C110="","",'[1]BASE'!C110)</f>
        <v>94</v>
      </c>
      <c r="D109" s="473" t="str">
        <f>IF('[1]BASE'!D110="","",'[1]BASE'!D110)</f>
        <v>CARLOS CASARES - 9 DE JULIO 66</v>
      </c>
      <c r="E109" s="473">
        <f>IF('[1]BASE'!E110="","",'[1]BASE'!E110)</f>
        <v>66</v>
      </c>
      <c r="F109" s="473">
        <f>IF('[1]BASE'!F110="","",'[1]BASE'!F110)</f>
        <v>46.8</v>
      </c>
      <c r="G109" s="467" t="str">
        <f>IF('[1]BASE'!G110="","",'[1]BASE'!G110)</f>
        <v>C</v>
      </c>
      <c r="H109" s="467">
        <f>IF('[1]BASE'!CF110="","",'[1]BASE'!CF110)</f>
      </c>
      <c r="I109" s="467">
        <f>IF('[1]BASE'!CG110="","",'[1]BASE'!CG110)</f>
      </c>
      <c r="J109" s="467">
        <f>IF('[1]BASE'!CH110="","",'[1]BASE'!CH110)</f>
      </c>
      <c r="K109" s="467">
        <f>IF('[1]BASE'!CI110="","",'[1]BASE'!CI110)</f>
      </c>
      <c r="L109" s="467">
        <f>IF('[1]BASE'!CJ110="","",'[1]BASE'!CJ110)</f>
      </c>
      <c r="M109" s="467">
        <f>IF('[1]BASE'!CK110="","",'[1]BASE'!CK110)</f>
      </c>
      <c r="N109" s="467">
        <f>IF('[1]BASE'!CL110="","",'[1]BASE'!CL110)</f>
      </c>
      <c r="O109" s="467">
        <f>IF('[1]BASE'!CM110="","",'[1]BASE'!CM110)</f>
      </c>
      <c r="P109" s="467">
        <f>IF('[1]BASE'!CN110="","",'[1]BASE'!CN110)</f>
      </c>
      <c r="Q109" s="467">
        <f>IF('[1]BASE'!CO110="","",'[1]BASE'!CO110)</f>
        <v>1</v>
      </c>
      <c r="R109" s="468">
        <f>IF('[1]BASE'!CP110="","",'[1]BASE'!CP110)</f>
      </c>
      <c r="S109" s="468">
        <f>IF('[1]BASE'!CQ110="","",'[1]BASE'!CQ110)</f>
      </c>
      <c r="T109" s="465"/>
      <c r="U109" s="461"/>
    </row>
    <row r="110" spans="2:21" s="455" customFormat="1" ht="19.5" customHeight="1">
      <c r="B110" s="456"/>
      <c r="C110" s="469">
        <f>IF('[1]BASE'!C111="","",'[1]BASE'!C111)</f>
        <v>95</v>
      </c>
      <c r="D110" s="472" t="str">
        <f>IF('[1]BASE'!D111="","",'[1]BASE'!D111)</f>
        <v>PEHUAJO - CARLOS CASARES</v>
      </c>
      <c r="E110" s="472">
        <f>IF('[1]BASE'!E111="","",'[1]BASE'!E111)</f>
        <v>66</v>
      </c>
      <c r="F110" s="474">
        <f>IF('[1]BASE'!F111="","",'[1]BASE'!F111)</f>
        <v>53.1</v>
      </c>
      <c r="G110" s="470" t="str">
        <f>IF('[1]BASE'!G111="","",'[1]BASE'!G111)</f>
        <v>C</v>
      </c>
      <c r="H110" s="470">
        <f>IF('[1]BASE'!CF111="","",'[1]BASE'!CF111)</f>
      </c>
      <c r="I110" s="470">
        <f>IF('[1]BASE'!CG111="","",'[1]BASE'!CG111)</f>
      </c>
      <c r="J110" s="470">
        <f>IF('[1]BASE'!CH111="","",'[1]BASE'!CH111)</f>
      </c>
      <c r="K110" s="470">
        <f>IF('[1]BASE'!CI111="","",'[1]BASE'!CI111)</f>
      </c>
      <c r="L110" s="470">
        <f>IF('[1]BASE'!CJ111="","",'[1]BASE'!CJ111)</f>
      </c>
      <c r="M110" s="470">
        <f>IF('[1]BASE'!CK111="","",'[1]BASE'!CK111)</f>
        <v>1</v>
      </c>
      <c r="N110" s="470">
        <f>IF('[1]BASE'!CL111="","",'[1]BASE'!CL111)</f>
      </c>
      <c r="O110" s="470">
        <f>IF('[1]BASE'!CM111="","",'[1]BASE'!CM111)</f>
      </c>
      <c r="P110" s="470">
        <f>IF('[1]BASE'!CN111="","",'[1]BASE'!CN111)</f>
      </c>
      <c r="Q110" s="470">
        <f>IF('[1]BASE'!CO111="","",'[1]BASE'!CO111)</f>
      </c>
      <c r="R110" s="468">
        <f>IF('[1]BASE'!CP111="","",'[1]BASE'!CP111)</f>
      </c>
      <c r="S110" s="468">
        <f>IF('[1]BASE'!CQ111="","",'[1]BASE'!CQ111)</f>
      </c>
      <c r="T110" s="465"/>
      <c r="U110" s="461"/>
    </row>
    <row r="111" spans="2:21" s="455" customFormat="1" ht="19.5" customHeight="1">
      <c r="B111" s="456"/>
      <c r="C111" s="466">
        <f>IF('[1]BASE'!C112="","",'[1]BASE'!C112)</f>
        <v>96</v>
      </c>
      <c r="D111" s="473" t="str">
        <f>IF('[1]BASE'!D112="","",'[1]BASE'!D112)</f>
        <v>PERGAMINO - ARRECIFES</v>
      </c>
      <c r="E111" s="473">
        <f>IF('[1]BASE'!E112="","",'[1]BASE'!E112)</f>
        <v>66</v>
      </c>
      <c r="F111" s="475">
        <f>IF('[1]BASE'!F112="","",'[1]BASE'!F112)</f>
        <v>43.8</v>
      </c>
      <c r="G111" s="467" t="str">
        <f>IF('[1]BASE'!G112="","",'[1]BASE'!G112)</f>
        <v>B</v>
      </c>
      <c r="H111" s="467">
        <f>IF('[1]BASE'!CF112="","",'[1]BASE'!CF112)</f>
      </c>
      <c r="I111" s="467">
        <f>IF('[1]BASE'!CG112="","",'[1]BASE'!CG112)</f>
        <v>1</v>
      </c>
      <c r="J111" s="467">
        <f>IF('[1]BASE'!CH112="","",'[1]BASE'!CH112)</f>
      </c>
      <c r="K111" s="467">
        <f>IF('[1]BASE'!CI112="","",'[1]BASE'!CI112)</f>
      </c>
      <c r="L111" s="467">
        <f>IF('[1]BASE'!CJ112="","",'[1]BASE'!CJ112)</f>
      </c>
      <c r="M111" s="467">
        <f>IF('[1]BASE'!CK112="","",'[1]BASE'!CK112)</f>
      </c>
      <c r="N111" s="467">
        <f>IF('[1]BASE'!CL112="","",'[1]BASE'!CL112)</f>
      </c>
      <c r="O111" s="467">
        <f>IF('[1]BASE'!CM112="","",'[1]BASE'!CM112)</f>
      </c>
      <c r="P111" s="467">
        <f>IF('[1]BASE'!CN112="","",'[1]BASE'!CN112)</f>
      </c>
      <c r="Q111" s="467">
        <f>IF('[1]BASE'!CO112="","",'[1]BASE'!CO112)</f>
      </c>
      <c r="R111" s="468">
        <f>IF('[1]BASE'!CP112="","",'[1]BASE'!CP112)</f>
      </c>
      <c r="S111" s="468">
        <f>IF('[1]BASE'!CQ112="","",'[1]BASE'!CQ112)</f>
      </c>
      <c r="T111" s="465"/>
      <c r="U111" s="461"/>
    </row>
    <row r="112" spans="2:21" s="455" customFormat="1" ht="19.5" customHeight="1">
      <c r="B112" s="456"/>
      <c r="C112" s="469">
        <f>IF('[1]BASE'!C113="","",'[1]BASE'!C113)</f>
        <v>97</v>
      </c>
      <c r="D112" s="472" t="str">
        <f>IF('[1]BASE'!D113="","",'[1]BASE'!D113)</f>
        <v>TRENQUE LAUQUEN - PEHUAJO</v>
      </c>
      <c r="E112" s="472">
        <f>IF('[1]BASE'!E113="","",'[1]BASE'!E113)</f>
        <v>66</v>
      </c>
      <c r="F112" s="472">
        <f>IF('[1]BASE'!F113="","",'[1]BASE'!F113)</f>
        <v>80.1</v>
      </c>
      <c r="G112" s="470" t="str">
        <f>IF('[1]BASE'!G113="","",'[1]BASE'!G113)</f>
        <v>B</v>
      </c>
      <c r="H112" s="470">
        <f>IF('[1]BASE'!CF113="","",'[1]BASE'!CF113)</f>
      </c>
      <c r="I112" s="470">
        <f>IF('[1]BASE'!CG113="","",'[1]BASE'!CG113)</f>
      </c>
      <c r="J112" s="470">
        <f>IF('[1]BASE'!CH113="","",'[1]BASE'!CH113)</f>
        <v>1</v>
      </c>
      <c r="K112" s="470">
        <f>IF('[1]BASE'!CI113="","",'[1]BASE'!CI113)</f>
      </c>
      <c r="L112" s="470">
        <f>IF('[1]BASE'!CJ113="","",'[1]BASE'!CJ113)</f>
      </c>
      <c r="M112" s="470">
        <f>IF('[1]BASE'!CK113="","",'[1]BASE'!CK113)</f>
        <v>2</v>
      </c>
      <c r="N112" s="470">
        <f>IF('[1]BASE'!CL113="","",'[1]BASE'!CL113)</f>
      </c>
      <c r="O112" s="470">
        <f>IF('[1]BASE'!CM113="","",'[1]BASE'!CM113)</f>
      </c>
      <c r="P112" s="470">
        <f>IF('[1]BASE'!CN113="","",'[1]BASE'!CN113)</f>
      </c>
      <c r="Q112" s="470">
        <f>IF('[1]BASE'!CO113="","",'[1]BASE'!CO113)</f>
      </c>
      <c r="R112" s="468">
        <f>IF('[1]BASE'!CP113="","",'[1]BASE'!CP113)</f>
      </c>
      <c r="S112" s="468">
        <f>IF('[1]BASE'!CQ113="","",'[1]BASE'!CQ113)</f>
      </c>
      <c r="T112" s="465"/>
      <c r="U112" s="461"/>
    </row>
    <row r="113" spans="2:21" s="455" customFormat="1" ht="19.5" customHeight="1">
      <c r="B113" s="456"/>
      <c r="C113" s="466">
        <f>IF('[1]BASE'!C114="","",'[1]BASE'!C114)</f>
        <v>98</v>
      </c>
      <c r="D113" s="473" t="str">
        <f>IF('[1]BASE'!D114="","",'[1]BASE'!D114)</f>
        <v>NUEVA CAMPANA - MINETTI</v>
      </c>
      <c r="E113" s="473">
        <f>IF('[1]BASE'!E114="","",'[1]BASE'!E114)</f>
        <v>132</v>
      </c>
      <c r="F113" s="473">
        <f>IF('[1]BASE'!F114="","",'[1]BASE'!F114)</f>
        <v>5</v>
      </c>
      <c r="G113" s="467" t="str">
        <f>IF('[1]BASE'!G114="","",'[1]BASE'!G114)</f>
        <v>C</v>
      </c>
      <c r="H113" s="467">
        <f>IF('[1]BASE'!CF114="","",'[1]BASE'!CF114)</f>
      </c>
      <c r="I113" s="467">
        <f>IF('[1]BASE'!CG114="","",'[1]BASE'!CG114)</f>
      </c>
      <c r="J113" s="467">
        <f>IF('[1]BASE'!CH114="","",'[1]BASE'!CH114)</f>
      </c>
      <c r="K113" s="467">
        <f>IF('[1]BASE'!CI114="","",'[1]BASE'!CI114)</f>
      </c>
      <c r="L113" s="467">
        <f>IF('[1]BASE'!CJ114="","",'[1]BASE'!CJ114)</f>
      </c>
      <c r="M113" s="467">
        <f>IF('[1]BASE'!CK114="","",'[1]BASE'!CK114)</f>
      </c>
      <c r="N113" s="467">
        <f>IF('[1]BASE'!CL114="","",'[1]BASE'!CL114)</f>
      </c>
      <c r="O113" s="467">
        <f>IF('[1]BASE'!CM114="","",'[1]BASE'!CM114)</f>
      </c>
      <c r="P113" s="467">
        <f>IF('[1]BASE'!CN114="","",'[1]BASE'!CN114)</f>
      </c>
      <c r="Q113" s="467">
        <f>IF('[1]BASE'!CO114="","",'[1]BASE'!CO114)</f>
      </c>
      <c r="R113" s="468">
        <f>IF('[1]BASE'!CP114="","",'[1]BASE'!CP114)</f>
      </c>
      <c r="S113" s="468">
        <f>IF('[1]BASE'!CQ114="","",'[1]BASE'!CQ114)</f>
      </c>
      <c r="T113" s="465"/>
      <c r="U113" s="461"/>
    </row>
    <row r="114" spans="2:21" s="455" customFormat="1" ht="19.5" customHeight="1">
      <c r="B114" s="456"/>
      <c r="C114" s="469">
        <f>IF('[1]BASE'!C115="","",'[1]BASE'!C115)</f>
        <v>99</v>
      </c>
      <c r="D114" s="472" t="str">
        <f>IF('[1]BASE'!D115="","",'[1]BASE'!D115)</f>
        <v>MINETTI - ZARATE</v>
      </c>
      <c r="E114" s="472">
        <f>IF('[1]BASE'!E115="","",'[1]BASE'!E115)</f>
        <v>132</v>
      </c>
      <c r="F114" s="472">
        <f>IF('[1]BASE'!F115="","",'[1]BASE'!F115)</f>
        <v>7</v>
      </c>
      <c r="G114" s="470" t="str">
        <f>IF('[1]BASE'!G115="","",'[1]BASE'!G115)</f>
        <v>C</v>
      </c>
      <c r="H114" s="470">
        <f>IF('[1]BASE'!CF115="","",'[1]BASE'!CF115)</f>
      </c>
      <c r="I114" s="470">
        <f>IF('[1]BASE'!CG115="","",'[1]BASE'!CG115)</f>
      </c>
      <c r="J114" s="470">
        <f>IF('[1]BASE'!CH115="","",'[1]BASE'!CH115)</f>
      </c>
      <c r="K114" s="470">
        <f>IF('[1]BASE'!CI115="","",'[1]BASE'!CI115)</f>
      </c>
      <c r="L114" s="470">
        <f>IF('[1]BASE'!CJ115="","",'[1]BASE'!CJ115)</f>
      </c>
      <c r="M114" s="470">
        <f>IF('[1]BASE'!CK115="","",'[1]BASE'!CK115)</f>
      </c>
      <c r="N114" s="470">
        <f>IF('[1]BASE'!CL115="","",'[1]BASE'!CL115)</f>
      </c>
      <c r="O114" s="470">
        <f>IF('[1]BASE'!CM115="","",'[1]BASE'!CM115)</f>
        <v>1</v>
      </c>
      <c r="P114" s="470">
        <f>IF('[1]BASE'!CN115="","",'[1]BASE'!CN115)</f>
      </c>
      <c r="Q114" s="470">
        <f>IF('[1]BASE'!CO115="","",'[1]BASE'!CO115)</f>
      </c>
      <c r="R114" s="468">
        <f>IF('[1]BASE'!CP115="","",'[1]BASE'!CP115)</f>
      </c>
      <c r="S114" s="468">
        <f>IF('[1]BASE'!CQ115="","",'[1]BASE'!CQ115)</f>
      </c>
      <c r="T114" s="465"/>
      <c r="U114" s="461"/>
    </row>
    <row r="115" spans="2:21" s="455" customFormat="1" ht="19.5" customHeight="1">
      <c r="B115" s="456"/>
      <c r="C115" s="466">
        <f>IF('[1]BASE'!C116="","",'[1]BASE'!C116)</f>
        <v>100</v>
      </c>
      <c r="D115" s="473" t="str">
        <f>IF('[1]BASE'!D116="","",'[1]BASE'!D116)</f>
        <v>EASTMAN T - PROTISA</v>
      </c>
      <c r="E115" s="473">
        <f>IF('[1]BASE'!E116="","",'[1]BASE'!E116)</f>
        <v>132</v>
      </c>
      <c r="F115" s="473">
        <f>IF('[1]BASE'!F116="","",'[1]BASE'!F116)</f>
        <v>5.5</v>
      </c>
      <c r="G115" s="467" t="str">
        <f>IF('[1]BASE'!G116="","",'[1]BASE'!G116)</f>
        <v>C</v>
      </c>
      <c r="H115" s="467">
        <f>IF('[1]BASE'!CF116="","",'[1]BASE'!CF116)</f>
      </c>
      <c r="I115" s="467">
        <f>IF('[1]BASE'!CG116="","",'[1]BASE'!CG116)</f>
      </c>
      <c r="J115" s="467">
        <f>IF('[1]BASE'!CH116="","",'[1]BASE'!CH116)</f>
      </c>
      <c r="K115" s="467">
        <f>IF('[1]BASE'!CI116="","",'[1]BASE'!CI116)</f>
      </c>
      <c r="L115" s="467">
        <f>IF('[1]BASE'!CJ116="","",'[1]BASE'!CJ116)</f>
      </c>
      <c r="M115" s="467">
        <f>IF('[1]BASE'!CK116="","",'[1]BASE'!CK116)</f>
      </c>
      <c r="N115" s="467">
        <f>IF('[1]BASE'!CL116="","",'[1]BASE'!CL116)</f>
      </c>
      <c r="O115" s="467">
        <f>IF('[1]BASE'!CM116="","",'[1]BASE'!CM116)</f>
      </c>
      <c r="P115" s="467">
        <f>IF('[1]BASE'!CN116="","",'[1]BASE'!CN116)</f>
      </c>
      <c r="Q115" s="467">
        <f>IF('[1]BASE'!CO116="","",'[1]BASE'!CO116)</f>
      </c>
      <c r="R115" s="468">
        <f>IF('[1]BASE'!CP116="","",'[1]BASE'!CP116)</f>
      </c>
      <c r="S115" s="468">
        <f>IF('[1]BASE'!CQ116="","",'[1]BASE'!CQ116)</f>
      </c>
      <c r="T115" s="465"/>
      <c r="U115" s="461"/>
    </row>
    <row r="116" spans="2:21" s="455" customFormat="1" ht="19.5" customHeight="1">
      <c r="B116" s="456"/>
      <c r="C116" s="469">
        <f>IF('[1]BASE'!C117="","",'[1]BASE'!C117)</f>
        <v>101</v>
      </c>
      <c r="D116" s="472" t="str">
        <f>IF('[1]BASE'!D117="","",'[1]BASE'!D117)</f>
        <v>PROTISA - EASTMAN</v>
      </c>
      <c r="E116" s="472">
        <f>IF('[1]BASE'!E117="","",'[1]BASE'!E117)</f>
        <v>132</v>
      </c>
      <c r="F116" s="474">
        <f>IF('[1]BASE'!F117="","",'[1]BASE'!F117)</f>
        <v>1</v>
      </c>
      <c r="G116" s="470" t="str">
        <f>IF('[1]BASE'!G117="","",'[1]BASE'!G117)</f>
        <v>C</v>
      </c>
      <c r="H116" s="470">
        <f>IF('[1]BASE'!CF117="","",'[1]BASE'!CF117)</f>
      </c>
      <c r="I116" s="470">
        <f>IF('[1]BASE'!CG117="","",'[1]BASE'!CG117)</f>
      </c>
      <c r="J116" s="470">
        <f>IF('[1]BASE'!CH117="","",'[1]BASE'!CH117)</f>
      </c>
      <c r="K116" s="470">
        <f>IF('[1]BASE'!CI117="","",'[1]BASE'!CI117)</f>
      </c>
      <c r="L116" s="470">
        <f>IF('[1]BASE'!CJ117="","",'[1]BASE'!CJ117)</f>
      </c>
      <c r="M116" s="470">
        <f>IF('[1]BASE'!CK117="","",'[1]BASE'!CK117)</f>
      </c>
      <c r="N116" s="470">
        <f>IF('[1]BASE'!CL117="","",'[1]BASE'!CL117)</f>
      </c>
      <c r="O116" s="470">
        <f>IF('[1]BASE'!CM117="","",'[1]BASE'!CM117)</f>
      </c>
      <c r="P116" s="470">
        <f>IF('[1]BASE'!CN117="","",'[1]BASE'!CN117)</f>
      </c>
      <c r="Q116" s="470">
        <f>IF('[1]BASE'!CO117="","",'[1]BASE'!CO117)</f>
      </c>
      <c r="R116" s="468">
        <f>IF('[1]BASE'!CP117="","",'[1]BASE'!CP117)</f>
      </c>
      <c r="S116" s="468">
        <f>IF('[1]BASE'!CQ117="","",'[1]BASE'!CQ117)</f>
      </c>
      <c r="T116" s="465"/>
      <c r="U116" s="461"/>
    </row>
    <row r="117" spans="2:21" s="455" customFormat="1" ht="19.5" customHeight="1">
      <c r="B117" s="456"/>
      <c r="C117" s="466">
        <f>IF('[1]BASE'!C118="","",'[1]BASE'!C118)</f>
        <v>102</v>
      </c>
      <c r="D117" s="473" t="str">
        <f>IF('[1]BASE'!D118="","",'[1]BASE'!D118)</f>
        <v>BAHIA BLANCA - PETROQ. BAHIA BLANCA 2</v>
      </c>
      <c r="E117" s="473">
        <f>IF('[1]BASE'!E118="","",'[1]BASE'!E118)</f>
        <v>132</v>
      </c>
      <c r="F117" s="475">
        <f>IF('[1]BASE'!F118="","",'[1]BASE'!F118)</f>
        <v>29.8</v>
      </c>
      <c r="G117" s="467" t="str">
        <f>IF('[1]BASE'!G118="","",'[1]BASE'!G118)</f>
        <v>C</v>
      </c>
      <c r="H117" s="467">
        <f>IF('[1]BASE'!CF118="","",'[1]BASE'!CF118)</f>
      </c>
      <c r="I117" s="467">
        <f>IF('[1]BASE'!CG118="","",'[1]BASE'!CG118)</f>
      </c>
      <c r="J117" s="467">
        <f>IF('[1]BASE'!CH118="","",'[1]BASE'!CH118)</f>
      </c>
      <c r="K117" s="467">
        <f>IF('[1]BASE'!CI118="","",'[1]BASE'!CI118)</f>
      </c>
      <c r="L117" s="467">
        <f>IF('[1]BASE'!CJ118="","",'[1]BASE'!CJ118)</f>
      </c>
      <c r="M117" s="467">
        <f>IF('[1]BASE'!CK118="","",'[1]BASE'!CK118)</f>
      </c>
      <c r="N117" s="467">
        <f>IF('[1]BASE'!CL118="","",'[1]BASE'!CL118)</f>
      </c>
      <c r="O117" s="467">
        <f>IF('[1]BASE'!CM118="","",'[1]BASE'!CM118)</f>
      </c>
      <c r="P117" s="467">
        <f>IF('[1]BASE'!CN118="","",'[1]BASE'!CN118)</f>
      </c>
      <c r="Q117" s="467">
        <f>IF('[1]BASE'!CO118="","",'[1]BASE'!CO118)</f>
      </c>
      <c r="R117" s="468">
        <f>IF('[1]BASE'!CP118="","",'[1]BASE'!CP118)</f>
      </c>
      <c r="S117" s="468">
        <f>IF('[1]BASE'!CQ118="","",'[1]BASE'!CQ118)</f>
      </c>
      <c r="T117" s="465"/>
      <c r="U117" s="461"/>
    </row>
    <row r="118" spans="2:21" s="455" customFormat="1" ht="19.5" customHeight="1">
      <c r="B118" s="456"/>
      <c r="C118" s="469">
        <f>IF('[1]BASE'!C119="","",'[1]BASE'!C119)</f>
        <v>103</v>
      </c>
      <c r="D118" s="472" t="str">
        <f>IF('[1]BASE'!D119="","",'[1]BASE'!D119)</f>
        <v>BAHIA BLANCA - PETROQ. BAHIA BLANCA 3</v>
      </c>
      <c r="E118" s="472">
        <f>IF('[1]BASE'!E119="","",'[1]BASE'!E119)</f>
        <v>132</v>
      </c>
      <c r="F118" s="474">
        <f>IF('[1]BASE'!F119="","",'[1]BASE'!F119)</f>
        <v>29.8</v>
      </c>
      <c r="G118" s="470" t="str">
        <f>IF('[1]BASE'!G119="","",'[1]BASE'!G119)</f>
        <v>C</v>
      </c>
      <c r="H118" s="470">
        <f>IF('[1]BASE'!CF119="","",'[1]BASE'!CF119)</f>
      </c>
      <c r="I118" s="470">
        <f>IF('[1]BASE'!CG119="","",'[1]BASE'!CG119)</f>
      </c>
      <c r="J118" s="470">
        <f>IF('[1]BASE'!CH119="","",'[1]BASE'!CH119)</f>
      </c>
      <c r="K118" s="470">
        <f>IF('[1]BASE'!CI119="","",'[1]BASE'!CI119)</f>
      </c>
      <c r="L118" s="470">
        <f>IF('[1]BASE'!CJ119="","",'[1]BASE'!CJ119)</f>
      </c>
      <c r="M118" s="470">
        <f>IF('[1]BASE'!CK119="","",'[1]BASE'!CK119)</f>
        <v>1</v>
      </c>
      <c r="N118" s="470">
        <f>IF('[1]BASE'!CL119="","",'[1]BASE'!CL119)</f>
      </c>
      <c r="O118" s="470">
        <f>IF('[1]BASE'!CM119="","",'[1]BASE'!CM119)</f>
      </c>
      <c r="P118" s="470">
        <f>IF('[1]BASE'!CN119="","",'[1]BASE'!CN119)</f>
        <v>1</v>
      </c>
      <c r="Q118" s="470">
        <f>IF('[1]BASE'!CO119="","",'[1]BASE'!CO119)</f>
      </c>
      <c r="R118" s="468">
        <f>IF('[1]BASE'!CP119="","",'[1]BASE'!CP119)</f>
      </c>
      <c r="S118" s="468">
        <f>IF('[1]BASE'!CQ119="","",'[1]BASE'!CQ119)</f>
      </c>
      <c r="T118" s="465"/>
      <c r="U118" s="461"/>
    </row>
    <row r="119" spans="2:21" s="455" customFormat="1" ht="19.5" customHeight="1">
      <c r="B119" s="456"/>
      <c r="C119" s="466">
        <f>IF('[1]BASE'!C120="","",'[1]BASE'!C120)</f>
        <v>104</v>
      </c>
      <c r="D119" s="473" t="str">
        <f>IF('[1]BASE'!D120="","",'[1]BASE'!D120)</f>
        <v>PETROQ. BAHIA BLANCA - PROFERTIL</v>
      </c>
      <c r="E119" s="473">
        <f>IF('[1]BASE'!E120="","",'[1]BASE'!E120)</f>
        <v>132</v>
      </c>
      <c r="F119" s="473">
        <f>IF('[1]BASE'!F120="","",'[1]BASE'!F120)</f>
        <v>1.8</v>
      </c>
      <c r="G119" s="467" t="str">
        <f>IF('[1]BASE'!G120="","",'[1]BASE'!G120)</f>
        <v>C</v>
      </c>
      <c r="H119" s="467">
        <f>IF('[1]BASE'!CF120="","",'[1]BASE'!CF120)</f>
      </c>
      <c r="I119" s="467">
        <f>IF('[1]BASE'!CG120="","",'[1]BASE'!CG120)</f>
      </c>
      <c r="J119" s="467">
        <f>IF('[1]BASE'!CH120="","",'[1]BASE'!CH120)</f>
      </c>
      <c r="K119" s="467">
        <f>IF('[1]BASE'!CI120="","",'[1]BASE'!CI120)</f>
      </c>
      <c r="L119" s="467">
        <f>IF('[1]BASE'!CJ120="","",'[1]BASE'!CJ120)</f>
      </c>
      <c r="M119" s="467">
        <f>IF('[1]BASE'!CK120="","",'[1]BASE'!CK120)</f>
      </c>
      <c r="N119" s="467">
        <f>IF('[1]BASE'!CL120="","",'[1]BASE'!CL120)</f>
      </c>
      <c r="O119" s="467">
        <f>IF('[1]BASE'!CM120="","",'[1]BASE'!CM120)</f>
      </c>
      <c r="P119" s="467">
        <f>IF('[1]BASE'!CN120="","",'[1]BASE'!CN120)</f>
      </c>
      <c r="Q119" s="467">
        <f>IF('[1]BASE'!CO120="","",'[1]BASE'!CO120)</f>
      </c>
      <c r="R119" s="468">
        <f>IF('[1]BASE'!CP120="","",'[1]BASE'!CP120)</f>
      </c>
      <c r="S119" s="468">
        <f>IF('[1]BASE'!CQ120="","",'[1]BASE'!CQ120)</f>
      </c>
      <c r="T119" s="465"/>
      <c r="U119" s="461"/>
    </row>
    <row r="120" spans="2:21" s="455" customFormat="1" ht="19.5" customHeight="1">
      <c r="B120" s="456"/>
      <c r="C120" s="469">
        <f>IF('[1]BASE'!C121="","",'[1]BASE'!C121)</f>
        <v>105</v>
      </c>
      <c r="D120" s="472" t="str">
        <f>IF('[1]BASE'!D121="","",'[1]BASE'!D121)</f>
        <v>NUEVA CAMPANA - PRAXAIR</v>
      </c>
      <c r="E120" s="472">
        <f>IF('[1]BASE'!E121="","",'[1]BASE'!E121)</f>
        <v>132</v>
      </c>
      <c r="F120" s="472">
        <f>IF('[1]BASE'!F121="","",'[1]BASE'!F121)</f>
        <v>6.1</v>
      </c>
      <c r="G120" s="470" t="str">
        <f>IF('[1]BASE'!G121="","",'[1]BASE'!G121)</f>
        <v>C</v>
      </c>
      <c r="H120" s="470">
        <f>IF('[1]BASE'!CF121="","",'[1]BASE'!CF121)</f>
      </c>
      <c r="I120" s="470">
        <f>IF('[1]BASE'!CG121="","",'[1]BASE'!CG121)</f>
      </c>
      <c r="J120" s="470">
        <f>IF('[1]BASE'!CH121="","",'[1]BASE'!CH121)</f>
      </c>
      <c r="K120" s="470">
        <f>IF('[1]BASE'!CI121="","",'[1]BASE'!CI121)</f>
      </c>
      <c r="L120" s="470">
        <f>IF('[1]BASE'!CJ121="","",'[1]BASE'!CJ121)</f>
      </c>
      <c r="M120" s="470">
        <f>IF('[1]BASE'!CK121="","",'[1]BASE'!CK121)</f>
      </c>
      <c r="N120" s="470">
        <f>IF('[1]BASE'!CL121="","",'[1]BASE'!CL121)</f>
      </c>
      <c r="O120" s="470">
        <f>IF('[1]BASE'!CM121="","",'[1]BASE'!CM121)</f>
      </c>
      <c r="P120" s="470">
        <f>IF('[1]BASE'!CN121="","",'[1]BASE'!CN121)</f>
      </c>
      <c r="Q120" s="470">
        <f>IF('[1]BASE'!CO121="","",'[1]BASE'!CO121)</f>
      </c>
      <c r="R120" s="468">
        <f>IF('[1]BASE'!CP121="","",'[1]BASE'!CP121)</f>
      </c>
      <c r="S120" s="468">
        <f>IF('[1]BASE'!CQ121="","",'[1]BASE'!CQ121)</f>
      </c>
      <c r="T120" s="465"/>
      <c r="U120" s="461"/>
    </row>
    <row r="121" spans="2:21" s="455" customFormat="1" ht="19.5" customHeight="1">
      <c r="B121" s="456"/>
      <c r="C121" s="466">
        <f>IF('[1]BASE'!C122="","",'[1]BASE'!C122)</f>
        <v>106</v>
      </c>
      <c r="D121" s="473" t="str">
        <f>IF('[1]BASE'!D122="","",'[1]BASE'!D122)</f>
        <v>PRAXAIR - CAMPANA</v>
      </c>
      <c r="E121" s="473">
        <f>IF('[1]BASE'!E122="","",'[1]BASE'!E122)</f>
        <v>132</v>
      </c>
      <c r="F121" s="473">
        <f>IF('[1]BASE'!F122="","",'[1]BASE'!F122)</f>
        <v>1.1</v>
      </c>
      <c r="G121" s="467" t="str">
        <f>IF('[1]BASE'!G122="","",'[1]BASE'!G122)</f>
        <v>C</v>
      </c>
      <c r="H121" s="467">
        <f>IF('[1]BASE'!CF122="","",'[1]BASE'!CF122)</f>
      </c>
      <c r="I121" s="467">
        <f>IF('[1]BASE'!CG122="","",'[1]BASE'!CG122)</f>
      </c>
      <c r="J121" s="467">
        <f>IF('[1]BASE'!CH122="","",'[1]BASE'!CH122)</f>
      </c>
      <c r="K121" s="467">
        <f>IF('[1]BASE'!CI122="","",'[1]BASE'!CI122)</f>
      </c>
      <c r="L121" s="467">
        <f>IF('[1]BASE'!CJ122="","",'[1]BASE'!CJ122)</f>
      </c>
      <c r="M121" s="467">
        <f>IF('[1]BASE'!CK122="","",'[1]BASE'!CK122)</f>
      </c>
      <c r="N121" s="467">
        <f>IF('[1]BASE'!CL122="","",'[1]BASE'!CL122)</f>
      </c>
      <c r="O121" s="467">
        <f>IF('[1]BASE'!CM122="","",'[1]BASE'!CM122)</f>
      </c>
      <c r="P121" s="467">
        <f>IF('[1]BASE'!CN122="","",'[1]BASE'!CN122)</f>
      </c>
      <c r="Q121" s="467">
        <f>IF('[1]BASE'!CO122="","",'[1]BASE'!CO122)</f>
      </c>
      <c r="R121" s="468">
        <f>IF('[1]BASE'!CP122="","",'[1]BASE'!CP122)</f>
      </c>
      <c r="S121" s="468">
        <f>IF('[1]BASE'!CQ122="","",'[1]BASE'!CQ122)</f>
      </c>
      <c r="T121" s="465"/>
      <c r="U121" s="461"/>
    </row>
    <row r="122" spans="2:21" s="455" customFormat="1" ht="19.5" customHeight="1">
      <c r="B122" s="456"/>
      <c r="C122" s="469">
        <f>IF('[1]BASE'!C123="","",'[1]BASE'!C123)</f>
        <v>107</v>
      </c>
      <c r="D122" s="472" t="str">
        <f>IF('[1]BASE'!D123="","",'[1]BASE'!D123)</f>
        <v>PUNTA ALTA - CORONEL ROSALES</v>
      </c>
      <c r="E122" s="472">
        <f>IF('[1]BASE'!E123="","",'[1]BASE'!E123)</f>
        <v>132</v>
      </c>
      <c r="F122" s="474">
        <f>IF('[1]BASE'!F123="","",'[1]BASE'!F123)</f>
        <v>4.15</v>
      </c>
      <c r="G122" s="470" t="str">
        <f>IF('[1]BASE'!G123="","",'[1]BASE'!G123)</f>
        <v>C</v>
      </c>
      <c r="H122" s="470">
        <f>IF('[1]BASE'!CF123="","",'[1]BASE'!CF123)</f>
      </c>
      <c r="I122" s="470">
        <f>IF('[1]BASE'!CG123="","",'[1]BASE'!CG123)</f>
      </c>
      <c r="J122" s="470">
        <f>IF('[1]BASE'!CH123="","",'[1]BASE'!CH123)</f>
      </c>
      <c r="K122" s="470">
        <f>IF('[1]BASE'!CI123="","",'[1]BASE'!CI123)</f>
      </c>
      <c r="L122" s="470">
        <f>IF('[1]BASE'!CJ123="","",'[1]BASE'!CJ123)</f>
      </c>
      <c r="M122" s="470">
        <f>IF('[1]BASE'!CK123="","",'[1]BASE'!CK123)</f>
      </c>
      <c r="N122" s="470">
        <f>IF('[1]BASE'!CL123="","",'[1]BASE'!CL123)</f>
      </c>
      <c r="O122" s="470">
        <f>IF('[1]BASE'!CM123="","",'[1]BASE'!CM123)</f>
      </c>
      <c r="P122" s="470">
        <f>IF('[1]BASE'!CN123="","",'[1]BASE'!CN123)</f>
      </c>
      <c r="Q122" s="470">
        <f>IF('[1]BASE'!CO123="","",'[1]BASE'!CO123)</f>
      </c>
      <c r="R122" s="468">
        <f>IF('[1]BASE'!CP123="","",'[1]BASE'!CP123)</f>
      </c>
      <c r="S122" s="468">
        <f>IF('[1]BASE'!CQ123="","",'[1]BASE'!CQ123)</f>
      </c>
      <c r="T122" s="465"/>
      <c r="U122" s="461"/>
    </row>
    <row r="123" spans="2:21" s="455" customFormat="1" ht="19.5" customHeight="1">
      <c r="B123" s="456"/>
      <c r="C123" s="466">
        <f>IF('[1]BASE'!C124="","",'[1]BASE'!C124)</f>
        <v>108</v>
      </c>
      <c r="D123" s="473" t="str">
        <f>IF('[1]BASE'!D124="","",'[1]BASE'!D124)</f>
        <v>PAPEL PRENSA - BARADERO</v>
      </c>
      <c r="E123" s="473">
        <f>IF('[1]BASE'!E124="","",'[1]BASE'!E124)</f>
        <v>132</v>
      </c>
      <c r="F123" s="475">
        <f>IF('[1]BASE'!F124="","",'[1]BASE'!F124)</f>
        <v>24</v>
      </c>
      <c r="G123" s="467" t="str">
        <f>IF('[1]BASE'!G124="","",'[1]BASE'!G124)</f>
        <v>C</v>
      </c>
      <c r="H123" s="467">
        <f>IF('[1]BASE'!CF124="","",'[1]BASE'!CF124)</f>
      </c>
      <c r="I123" s="467">
        <f>IF('[1]BASE'!CG124="","",'[1]BASE'!CG124)</f>
      </c>
      <c r="J123" s="467">
        <f>IF('[1]BASE'!CH124="","",'[1]BASE'!CH124)</f>
      </c>
      <c r="K123" s="467">
        <f>IF('[1]BASE'!CI124="","",'[1]BASE'!CI124)</f>
      </c>
      <c r="L123" s="467">
        <f>IF('[1]BASE'!CJ124="","",'[1]BASE'!CJ124)</f>
      </c>
      <c r="M123" s="467">
        <f>IF('[1]BASE'!CK124="","",'[1]BASE'!CK124)</f>
      </c>
      <c r="N123" s="467">
        <f>IF('[1]BASE'!CL124="","",'[1]BASE'!CL124)</f>
      </c>
      <c r="O123" s="467">
        <f>IF('[1]BASE'!CM124="","",'[1]BASE'!CM124)</f>
      </c>
      <c r="P123" s="467">
        <f>IF('[1]BASE'!CN124="","",'[1]BASE'!CN124)</f>
      </c>
      <c r="Q123" s="467">
        <f>IF('[1]BASE'!CO124="","",'[1]BASE'!CO124)</f>
      </c>
      <c r="R123" s="468">
        <f>IF('[1]BASE'!CP124="","",'[1]BASE'!CP124)</f>
      </c>
      <c r="S123" s="468">
        <f>IF('[1]BASE'!CQ124="","",'[1]BASE'!CQ124)</f>
      </c>
      <c r="T123" s="465"/>
      <c r="U123" s="461"/>
    </row>
    <row r="124" spans="2:21" s="455" customFormat="1" ht="19.5" customHeight="1">
      <c r="B124" s="456"/>
      <c r="C124" s="469">
        <f>IF('[1]BASE'!C125="","",'[1]BASE'!C125)</f>
        <v>109</v>
      </c>
      <c r="D124" s="472" t="str">
        <f>IF('[1]BASE'!D125="","",'[1]BASE'!D125)</f>
        <v>SALTO - BA CHACABUCO</v>
      </c>
      <c r="E124" s="472">
        <f>IF('[1]BASE'!E125="","",'[1]BASE'!E125)</f>
        <v>132</v>
      </c>
      <c r="F124" s="474">
        <f>IF('[1]BASE'!F125="","",'[1]BASE'!F125)</f>
        <v>60.1</v>
      </c>
      <c r="G124" s="470" t="str">
        <f>IF('[1]BASE'!G125="","",'[1]BASE'!G125)</f>
        <v>C</v>
      </c>
      <c r="H124" s="470">
        <f>IF('[1]BASE'!CF125="","",'[1]BASE'!CF125)</f>
      </c>
      <c r="I124" s="470">
        <f>IF('[1]BASE'!CG125="","",'[1]BASE'!CG125)</f>
      </c>
      <c r="J124" s="470">
        <f>IF('[1]BASE'!CH125="","",'[1]BASE'!CH125)</f>
      </c>
      <c r="K124" s="470">
        <f>IF('[1]BASE'!CI125="","",'[1]BASE'!CI125)</f>
      </c>
      <c r="L124" s="470">
        <f>IF('[1]BASE'!CJ125="","",'[1]BASE'!CJ125)</f>
      </c>
      <c r="M124" s="470">
        <f>IF('[1]BASE'!CK125="","",'[1]BASE'!CK125)</f>
      </c>
      <c r="N124" s="470">
        <f>IF('[1]BASE'!CL125="","",'[1]BASE'!CL125)</f>
      </c>
      <c r="O124" s="470">
        <f>IF('[1]BASE'!CM125="","",'[1]BASE'!CM125)</f>
      </c>
      <c r="P124" s="470">
        <f>IF('[1]BASE'!CN125="","",'[1]BASE'!CN125)</f>
      </c>
      <c r="Q124" s="470">
        <f>IF('[1]BASE'!CO125="","",'[1]BASE'!CO125)</f>
      </c>
      <c r="R124" s="468">
        <f>IF('[1]BASE'!CP125="","",'[1]BASE'!CP125)</f>
      </c>
      <c r="S124" s="468">
        <f>IF('[1]BASE'!CQ125="","",'[1]BASE'!CQ125)</f>
      </c>
      <c r="T124" s="465"/>
      <c r="U124" s="461"/>
    </row>
    <row r="125" spans="2:21" s="455" customFormat="1" ht="19.5" customHeight="1">
      <c r="B125" s="456"/>
      <c r="C125" s="466">
        <f>IF('[1]BASE'!C126="","",'[1]BASE'!C126)</f>
        <v>110</v>
      </c>
      <c r="D125" s="473" t="str">
        <f>IF('[1]BASE'!D126="","",'[1]BASE'!D126)</f>
        <v>LA PAMPITA - LAPRIDA</v>
      </c>
      <c r="E125" s="473">
        <f>IF('[1]BASE'!E126="","",'[1]BASE'!E126)</f>
        <v>132</v>
      </c>
      <c r="F125" s="473">
        <f>IF('[1]BASE'!F126="","",'[1]BASE'!F126)</f>
        <v>72.2</v>
      </c>
      <c r="G125" s="467" t="str">
        <f>IF('[1]BASE'!G126="","",'[1]BASE'!G126)</f>
        <v>C</v>
      </c>
      <c r="H125" s="467">
        <f>IF('[1]BASE'!CF126="","",'[1]BASE'!CF126)</f>
      </c>
      <c r="I125" s="467">
        <f>IF('[1]BASE'!CG126="","",'[1]BASE'!CG126)</f>
      </c>
      <c r="J125" s="467">
        <f>IF('[1]BASE'!CH126="","",'[1]BASE'!CH126)</f>
      </c>
      <c r="K125" s="467">
        <f>IF('[1]BASE'!CI126="","",'[1]BASE'!CI126)</f>
      </c>
      <c r="L125" s="467">
        <f>IF('[1]BASE'!CJ126="","",'[1]BASE'!CJ126)</f>
      </c>
      <c r="M125" s="467">
        <f>IF('[1]BASE'!CK126="","",'[1]BASE'!CK126)</f>
      </c>
      <c r="N125" s="467">
        <f>IF('[1]BASE'!CL126="","",'[1]BASE'!CL126)</f>
      </c>
      <c r="O125" s="467">
        <f>IF('[1]BASE'!CM126="","",'[1]BASE'!CM126)</f>
      </c>
      <c r="P125" s="467">
        <f>IF('[1]BASE'!CN126="","",'[1]BASE'!CN126)</f>
      </c>
      <c r="Q125" s="467">
        <f>IF('[1]BASE'!CO126="","",'[1]BASE'!CO126)</f>
      </c>
      <c r="R125" s="468">
        <f>IF('[1]BASE'!CP126="","",'[1]BASE'!CP126)</f>
      </c>
      <c r="S125" s="468">
        <f>IF('[1]BASE'!CQ126="","",'[1]BASE'!CQ126)</f>
      </c>
      <c r="T125" s="465"/>
      <c r="U125" s="461"/>
    </row>
    <row r="126" spans="2:21" s="455" customFormat="1" ht="19.5" customHeight="1">
      <c r="B126" s="456"/>
      <c r="C126" s="469">
        <f>IF('[1]BASE'!C127="","",'[1]BASE'!C127)</f>
        <v>111</v>
      </c>
      <c r="D126" s="472" t="str">
        <f>IF('[1]BASE'!D127="","",'[1]BASE'!D127)</f>
        <v>OLAVARRIA - LA PAMPITA</v>
      </c>
      <c r="E126" s="472">
        <f>IF('[1]BASE'!E127="","",'[1]BASE'!E127)</f>
        <v>132</v>
      </c>
      <c r="F126" s="472">
        <f>IF('[1]BASE'!F127="","",'[1]BASE'!F127)</f>
        <v>27.5</v>
      </c>
      <c r="G126" s="470" t="str">
        <f>IF('[1]BASE'!G127="","",'[1]BASE'!G127)</f>
        <v>C</v>
      </c>
      <c r="H126" s="470">
        <f>IF('[1]BASE'!CF127="","",'[1]BASE'!CF127)</f>
      </c>
      <c r="I126" s="470">
        <f>IF('[1]BASE'!CG127="","",'[1]BASE'!CG127)</f>
      </c>
      <c r="J126" s="470">
        <f>IF('[1]BASE'!CH127="","",'[1]BASE'!CH127)</f>
      </c>
      <c r="K126" s="470">
        <f>IF('[1]BASE'!CI127="","",'[1]BASE'!CI127)</f>
      </c>
      <c r="L126" s="470">
        <f>IF('[1]BASE'!CJ127="","",'[1]BASE'!CJ127)</f>
      </c>
      <c r="M126" s="470">
        <f>IF('[1]BASE'!CK127="","",'[1]BASE'!CK127)</f>
      </c>
      <c r="N126" s="470">
        <f>IF('[1]BASE'!CL127="","",'[1]BASE'!CL127)</f>
      </c>
      <c r="O126" s="470">
        <f>IF('[1]BASE'!CM127="","",'[1]BASE'!CM127)</f>
      </c>
      <c r="P126" s="470">
        <f>IF('[1]BASE'!CN127="","",'[1]BASE'!CN127)</f>
      </c>
      <c r="Q126" s="470">
        <f>IF('[1]BASE'!CO127="","",'[1]BASE'!CO127)</f>
      </c>
      <c r="R126" s="468">
        <f>IF('[1]BASE'!CP127="","",'[1]BASE'!CP127)</f>
      </c>
      <c r="S126" s="468">
        <f>IF('[1]BASE'!CQ127="","",'[1]BASE'!CQ127)</f>
      </c>
      <c r="T126" s="465"/>
      <c r="U126" s="461"/>
    </row>
    <row r="127" spans="2:21" s="455" customFormat="1" ht="19.5" customHeight="1">
      <c r="B127" s="456"/>
      <c r="C127" s="466">
        <f>IF('[1]BASE'!C128="","",'[1]BASE'!C128)</f>
        <v>112</v>
      </c>
      <c r="D127" s="473" t="str">
        <f>IF('[1]BASE'!D128="","",'[1]BASE'!D128)</f>
        <v>QUEQUEN - NECOCHEA</v>
      </c>
      <c r="E127" s="473">
        <f>IF('[1]BASE'!E128="","",'[1]BASE'!E128)</f>
        <v>132</v>
      </c>
      <c r="F127" s="473">
        <f>IF('[1]BASE'!F128="","",'[1]BASE'!F128)</f>
        <v>2.7</v>
      </c>
      <c r="G127" s="467" t="str">
        <f>IF('[1]BASE'!G128="","",'[1]BASE'!G128)</f>
        <v>C</v>
      </c>
      <c r="H127" s="467">
        <f>IF('[1]BASE'!CF128="","",'[1]BASE'!CF128)</f>
      </c>
      <c r="I127" s="467">
        <f>IF('[1]BASE'!CG128="","",'[1]BASE'!CG128)</f>
      </c>
      <c r="J127" s="467">
        <f>IF('[1]BASE'!CH128="","",'[1]BASE'!CH128)</f>
      </c>
      <c r="K127" s="467">
        <f>IF('[1]BASE'!CI128="","",'[1]BASE'!CI128)</f>
      </c>
      <c r="L127" s="467">
        <f>IF('[1]BASE'!CJ128="","",'[1]BASE'!CJ128)</f>
      </c>
      <c r="M127" s="467">
        <f>IF('[1]BASE'!CK128="","",'[1]BASE'!CK128)</f>
      </c>
      <c r="N127" s="467">
        <f>IF('[1]BASE'!CL128="","",'[1]BASE'!CL128)</f>
      </c>
      <c r="O127" s="467">
        <f>IF('[1]BASE'!CM128="","",'[1]BASE'!CM128)</f>
      </c>
      <c r="P127" s="467">
        <f>IF('[1]BASE'!CN128="","",'[1]BASE'!CN128)</f>
      </c>
      <c r="Q127" s="467">
        <f>IF('[1]BASE'!CO128="","",'[1]BASE'!CO128)</f>
      </c>
      <c r="R127" s="468">
        <f>IF('[1]BASE'!CP128="","",'[1]BASE'!CP128)</f>
      </c>
      <c r="S127" s="468">
        <f>IF('[1]BASE'!CQ128="","",'[1]BASE'!CQ128)</f>
      </c>
      <c r="T127" s="465"/>
      <c r="U127" s="461"/>
    </row>
    <row r="128" spans="2:21" s="455" customFormat="1" ht="19.5" customHeight="1">
      <c r="B128" s="456"/>
      <c r="C128" s="469">
        <f>IF('[1]BASE'!C129="","",'[1]BASE'!C129)</f>
        <v>113</v>
      </c>
      <c r="D128" s="472" t="str">
        <f>IF('[1]BASE'!D129="","",'[1]BASE'!D129)</f>
        <v>C. SARMIENTO - S.A. DE ARECO</v>
      </c>
      <c r="E128" s="472">
        <f>IF('[1]BASE'!E129="","",'[1]BASE'!E129)</f>
        <v>66</v>
      </c>
      <c r="F128" s="474">
        <f>IF('[1]BASE'!F129="","",'[1]BASE'!F129)</f>
        <v>31.5</v>
      </c>
      <c r="G128" s="470" t="str">
        <f>IF('[1]BASE'!G129="","",'[1]BASE'!G129)</f>
        <v>C</v>
      </c>
      <c r="H128" s="470">
        <f>IF('[1]BASE'!CF129="","",'[1]BASE'!CF129)</f>
      </c>
      <c r="I128" s="470">
        <f>IF('[1]BASE'!CG129="","",'[1]BASE'!CG129)</f>
      </c>
      <c r="J128" s="470">
        <f>IF('[1]BASE'!CH129="","",'[1]BASE'!CH129)</f>
      </c>
      <c r="K128" s="470">
        <f>IF('[1]BASE'!CI129="","",'[1]BASE'!CI129)</f>
      </c>
      <c r="L128" s="470">
        <f>IF('[1]BASE'!CJ129="","",'[1]BASE'!CJ129)</f>
      </c>
      <c r="M128" s="470">
        <f>IF('[1]BASE'!CK129="","",'[1]BASE'!CK129)</f>
      </c>
      <c r="N128" s="470">
        <f>IF('[1]BASE'!CL129="","",'[1]BASE'!CL129)</f>
      </c>
      <c r="O128" s="470">
        <f>IF('[1]BASE'!CM129="","",'[1]BASE'!CM129)</f>
      </c>
      <c r="P128" s="470">
        <f>IF('[1]BASE'!CN129="","",'[1]BASE'!CN129)</f>
      </c>
      <c r="Q128" s="470">
        <f>IF('[1]BASE'!CO129="","",'[1]BASE'!CO129)</f>
      </c>
      <c r="R128" s="468">
        <f>IF('[1]BASE'!CP129="","",'[1]BASE'!CP129)</f>
      </c>
      <c r="S128" s="468">
        <f>IF('[1]BASE'!CQ129="","",'[1]BASE'!CQ129)</f>
      </c>
      <c r="T128" s="465"/>
      <c r="U128" s="461"/>
    </row>
    <row r="129" spans="2:21" s="455" customFormat="1" ht="19.5" customHeight="1">
      <c r="B129" s="456"/>
      <c r="C129" s="466">
        <f>IF('[1]BASE'!C130="","",'[1]BASE'!C130)</f>
        <v>114</v>
      </c>
      <c r="D129" s="473" t="str">
        <f>IF('[1]BASE'!D130="","",'[1]BASE'!D130)</f>
        <v>S.A. DE ARECO - LUJAN BAS</v>
      </c>
      <c r="E129" s="473">
        <f>IF('[1]BASE'!E130="","",'[1]BASE'!E130)</f>
        <v>66</v>
      </c>
      <c r="F129" s="475">
        <f>IF('[1]BASE'!F130="","",'[1]BASE'!F130)</f>
        <v>49.8</v>
      </c>
      <c r="G129" s="467" t="str">
        <f>IF('[1]BASE'!G130="","",'[1]BASE'!G130)</f>
        <v>C</v>
      </c>
      <c r="H129" s="467">
        <f>IF('[1]BASE'!CF130="","",'[1]BASE'!CF130)</f>
      </c>
      <c r="I129" s="467">
        <f>IF('[1]BASE'!CG130="","",'[1]BASE'!CG130)</f>
      </c>
      <c r="J129" s="467">
        <f>IF('[1]BASE'!CH130="","",'[1]BASE'!CH130)</f>
      </c>
      <c r="K129" s="467">
        <f>IF('[1]BASE'!CI130="","",'[1]BASE'!CI130)</f>
      </c>
      <c r="L129" s="467">
        <f>IF('[1]BASE'!CJ130="","",'[1]BASE'!CJ130)</f>
      </c>
      <c r="M129" s="467">
        <f>IF('[1]BASE'!CK130="","",'[1]BASE'!CK130)</f>
      </c>
      <c r="N129" s="467">
        <f>IF('[1]BASE'!CL130="","",'[1]BASE'!CL130)</f>
      </c>
      <c r="O129" s="467">
        <f>IF('[1]BASE'!CM130="","",'[1]BASE'!CM130)</f>
      </c>
      <c r="P129" s="467">
        <f>IF('[1]BASE'!CN130="","",'[1]BASE'!CN130)</f>
      </c>
      <c r="Q129" s="467">
        <f>IF('[1]BASE'!CO130="","",'[1]BASE'!CO130)</f>
      </c>
      <c r="R129" s="468">
        <f>IF('[1]BASE'!CP130="","",'[1]BASE'!CP130)</f>
      </c>
      <c r="S129" s="468">
        <f>IF('[1]BASE'!CQ130="","",'[1]BASE'!CQ130)</f>
      </c>
      <c r="T129" s="465"/>
      <c r="U129" s="461"/>
    </row>
    <row r="130" spans="2:21" s="455" customFormat="1" ht="19.5" customHeight="1">
      <c r="B130" s="456"/>
      <c r="C130" s="469">
        <f>IF('[1]BASE'!C131="","",'[1]BASE'!C131)</f>
        <v>115</v>
      </c>
      <c r="D130" s="472" t="str">
        <f>IF('[1]BASE'!D131="","",'[1]BASE'!D131)</f>
        <v>OLAVARRIA - BARKER</v>
      </c>
      <c r="E130" s="472">
        <f>IF('[1]BASE'!E131="","",'[1]BASE'!E131)</f>
        <v>132</v>
      </c>
      <c r="F130" s="474">
        <f>IF('[1]BASE'!F131="","",'[1]BASE'!F131)</f>
        <v>139.4</v>
      </c>
      <c r="G130" s="470" t="str">
        <f>IF('[1]BASE'!G131="","",'[1]BASE'!G131)</f>
        <v>C</v>
      </c>
      <c r="H130" s="470">
        <f>IF('[1]BASE'!CF131="","",'[1]BASE'!CF131)</f>
      </c>
      <c r="I130" s="470">
        <f>IF('[1]BASE'!CG131="","",'[1]BASE'!CG131)</f>
      </c>
      <c r="J130" s="470">
        <f>IF('[1]BASE'!CH131="","",'[1]BASE'!CH131)</f>
        <v>1</v>
      </c>
      <c r="K130" s="470">
        <f>IF('[1]BASE'!CI131="","",'[1]BASE'!CI131)</f>
      </c>
      <c r="L130" s="470">
        <f>IF('[1]BASE'!CJ131="","",'[1]BASE'!CJ131)</f>
      </c>
      <c r="M130" s="470">
        <f>IF('[1]BASE'!CK131="","",'[1]BASE'!CK131)</f>
      </c>
      <c r="N130" s="470">
        <f>IF('[1]BASE'!CL131="","",'[1]BASE'!CL131)</f>
      </c>
      <c r="O130" s="470">
        <f>IF('[1]BASE'!CM131="","",'[1]BASE'!CM131)</f>
      </c>
      <c r="P130" s="470">
        <f>IF('[1]BASE'!CN131="","",'[1]BASE'!CN131)</f>
      </c>
      <c r="Q130" s="470">
        <f>IF('[1]BASE'!CO131="","",'[1]BASE'!CO131)</f>
      </c>
      <c r="R130" s="468">
        <f>IF('[1]BASE'!CP131="","",'[1]BASE'!CP131)</f>
      </c>
      <c r="S130" s="468">
        <f>IF('[1]BASE'!CQ131="","",'[1]BASE'!CQ131)</f>
      </c>
      <c r="T130" s="465"/>
      <c r="U130" s="461"/>
    </row>
    <row r="131" spans="2:21" s="455" customFormat="1" ht="19.5" customHeight="1">
      <c r="B131" s="456"/>
      <c r="C131" s="466">
        <f>IF('[1]BASE'!C132="","",'[1]BASE'!C132)</f>
        <v>116</v>
      </c>
      <c r="D131" s="473" t="str">
        <f>IF('[1]BASE'!D132="","",'[1]BASE'!D132)</f>
        <v>CHILLAR - OLAVARRIA </v>
      </c>
      <c r="E131" s="473">
        <f>IF('[1]BASE'!E132="","",'[1]BASE'!E132)</f>
        <v>132</v>
      </c>
      <c r="F131" s="473">
        <f>IF('[1]BASE'!F132="","",'[1]BASE'!F132)</f>
        <v>89.1</v>
      </c>
      <c r="G131" s="467" t="str">
        <f>IF('[1]BASE'!G132="","",'[1]BASE'!G132)</f>
        <v>C</v>
      </c>
      <c r="H131" s="467">
        <f>IF('[1]BASE'!CF132="","",'[1]BASE'!CF132)</f>
      </c>
      <c r="I131" s="467">
        <f>IF('[1]BASE'!CG132="","",'[1]BASE'!CG132)</f>
      </c>
      <c r="J131" s="467">
        <f>IF('[1]BASE'!CH132="","",'[1]BASE'!CH132)</f>
      </c>
      <c r="K131" s="467">
        <f>IF('[1]BASE'!CI132="","",'[1]BASE'!CI132)</f>
      </c>
      <c r="L131" s="467">
        <f>IF('[1]BASE'!CJ132="","",'[1]BASE'!CJ132)</f>
      </c>
      <c r="M131" s="467">
        <f>IF('[1]BASE'!CK132="","",'[1]BASE'!CK132)</f>
      </c>
      <c r="N131" s="467">
        <f>IF('[1]BASE'!CL132="","",'[1]BASE'!CL132)</f>
      </c>
      <c r="O131" s="467">
        <f>IF('[1]BASE'!CM132="","",'[1]BASE'!CM132)</f>
      </c>
      <c r="P131" s="467">
        <f>IF('[1]BASE'!CN132="","",'[1]BASE'!CN132)</f>
      </c>
      <c r="Q131" s="467">
        <f>IF('[1]BASE'!CO132="","",'[1]BASE'!CO132)</f>
      </c>
      <c r="R131" s="468">
        <f>IF('[1]BASE'!CP132="","",'[1]BASE'!CP132)</f>
      </c>
      <c r="S131" s="468">
        <f>IF('[1]BASE'!CQ132="","",'[1]BASE'!CQ132)</f>
      </c>
      <c r="T131" s="465"/>
      <c r="U131" s="461"/>
    </row>
    <row r="132" spans="2:21" s="455" customFormat="1" ht="19.5" customHeight="1">
      <c r="B132" s="456"/>
      <c r="C132" s="469">
        <f>IF('[1]BASE'!C133="","",'[1]BASE'!C133)</f>
        <v>117</v>
      </c>
      <c r="D132" s="472" t="str">
        <f>IF('[1]BASE'!D133="","",'[1]BASE'!D133)</f>
        <v>CHILLAR  - GONZALEZ CHAVES</v>
      </c>
      <c r="E132" s="472">
        <f>IF('[1]BASE'!E133="","",'[1]BASE'!E133)</f>
        <v>132</v>
      </c>
      <c r="F132" s="472">
        <f>IF('[1]BASE'!F133="","",'[1]BASE'!F133)</f>
        <v>73.8</v>
      </c>
      <c r="G132" s="470" t="str">
        <f>IF('[1]BASE'!G133="","",'[1]BASE'!G133)</f>
        <v>C</v>
      </c>
      <c r="H132" s="470">
        <f>IF('[1]BASE'!CF133="","",'[1]BASE'!CF133)</f>
      </c>
      <c r="I132" s="470">
        <f>IF('[1]BASE'!CG133="","",'[1]BASE'!CG133)</f>
      </c>
      <c r="J132" s="470">
        <f>IF('[1]BASE'!CH133="","",'[1]BASE'!CH133)</f>
      </c>
      <c r="K132" s="470">
        <f>IF('[1]BASE'!CI133="","",'[1]BASE'!CI133)</f>
      </c>
      <c r="L132" s="470">
        <f>IF('[1]BASE'!CJ133="","",'[1]BASE'!CJ133)</f>
      </c>
      <c r="M132" s="470">
        <f>IF('[1]BASE'!CK133="","",'[1]BASE'!CK133)</f>
      </c>
      <c r="N132" s="470">
        <f>IF('[1]BASE'!CL133="","",'[1]BASE'!CL133)</f>
      </c>
      <c r="O132" s="470">
        <f>IF('[1]BASE'!CM133="","",'[1]BASE'!CM133)</f>
      </c>
      <c r="P132" s="470">
        <f>IF('[1]BASE'!CN133="","",'[1]BASE'!CN133)</f>
      </c>
      <c r="Q132" s="470">
        <f>IF('[1]BASE'!CO133="","",'[1]BASE'!CO133)</f>
        <v>1</v>
      </c>
      <c r="R132" s="468">
        <f>IF('[1]BASE'!CP133="","",'[1]BASE'!CP133)</f>
      </c>
      <c r="S132" s="468">
        <f>IF('[1]BASE'!CQ133="","",'[1]BASE'!CQ133)</f>
      </c>
      <c r="T132" s="465"/>
      <c r="U132" s="461"/>
    </row>
    <row r="133" spans="2:21" s="455" customFormat="1" ht="19.5" customHeight="1">
      <c r="B133" s="456"/>
      <c r="C133" s="466">
        <f>IF('[1]BASE'!C134="","",'[1]BASE'!C134)</f>
        <v>118</v>
      </c>
      <c r="D133" s="473" t="str">
        <f>IF('[1]BASE'!D134="","",'[1]BASE'!D134)</f>
        <v>CACHARI - RAUCH</v>
      </c>
      <c r="E133" s="473">
        <f>IF('[1]BASE'!E134="","",'[1]BASE'!E134)</f>
        <v>132</v>
      </c>
      <c r="F133" s="473">
        <f>IF('[1]BASE'!F134="","",'[1]BASE'!F134)</f>
        <v>19.6</v>
      </c>
      <c r="G133" s="467" t="str">
        <f>IF('[1]BASE'!G134="","",'[1]BASE'!G134)</f>
        <v>C</v>
      </c>
      <c r="H133" s="467">
        <f>IF('[1]BASE'!CF134="","",'[1]BASE'!CF134)</f>
      </c>
      <c r="I133" s="467">
        <f>IF('[1]BASE'!CG134="","",'[1]BASE'!CG134)</f>
      </c>
      <c r="J133" s="467">
        <f>IF('[1]BASE'!CH134="","",'[1]BASE'!CH134)</f>
      </c>
      <c r="K133" s="467">
        <f>IF('[1]BASE'!CI134="","",'[1]BASE'!CI134)</f>
      </c>
      <c r="L133" s="467">
        <f>IF('[1]BASE'!CJ134="","",'[1]BASE'!CJ134)</f>
      </c>
      <c r="M133" s="467">
        <f>IF('[1]BASE'!CK134="","",'[1]BASE'!CK134)</f>
      </c>
      <c r="N133" s="467">
        <f>IF('[1]BASE'!CL134="","",'[1]BASE'!CL134)</f>
      </c>
      <c r="O133" s="467">
        <f>IF('[1]BASE'!CM134="","",'[1]BASE'!CM134)</f>
      </c>
      <c r="P133" s="467">
        <f>IF('[1]BASE'!CN134="","",'[1]BASE'!CN134)</f>
      </c>
      <c r="Q133" s="467">
        <f>IF('[1]BASE'!CO134="","",'[1]BASE'!CO134)</f>
      </c>
      <c r="R133" s="468">
        <f>IF('[1]BASE'!CP134="","",'[1]BASE'!CP134)</f>
      </c>
      <c r="S133" s="468">
        <f>IF('[1]BASE'!CQ134="","",'[1]BASE'!CQ134)</f>
      </c>
      <c r="T133" s="465"/>
      <c r="U133" s="461"/>
    </row>
    <row r="134" spans="2:21" s="455" customFormat="1" ht="19.5" customHeight="1">
      <c r="B134" s="456"/>
      <c r="C134" s="469">
        <f>IF('[1]BASE'!C135="","",'[1]BASE'!C135)</f>
        <v>119</v>
      </c>
      <c r="D134" s="472" t="str">
        <f>IF('[1]BASE'!D135="","",'[1]BASE'!D135)</f>
        <v>AZUL - CACHARI</v>
      </c>
      <c r="E134" s="472">
        <f>IF('[1]BASE'!E135="","",'[1]BASE'!E135)</f>
        <v>132</v>
      </c>
      <c r="F134" s="474">
        <f>IF('[1]BASE'!F135="","",'[1]BASE'!F135)</f>
        <v>55.7</v>
      </c>
      <c r="G134" s="470" t="str">
        <f>IF('[1]BASE'!G135="","",'[1]BASE'!G135)</f>
        <v>C</v>
      </c>
      <c r="H134" s="470">
        <f>IF('[1]BASE'!CF135="","",'[1]BASE'!CF135)</f>
      </c>
      <c r="I134" s="470">
        <f>IF('[1]BASE'!CG135="","",'[1]BASE'!CG135)</f>
      </c>
      <c r="J134" s="470">
        <f>IF('[1]BASE'!CH135="","",'[1]BASE'!CH135)</f>
      </c>
      <c r="K134" s="470">
        <f>IF('[1]BASE'!CI135="","",'[1]BASE'!CI135)</f>
      </c>
      <c r="L134" s="470">
        <f>IF('[1]BASE'!CJ135="","",'[1]BASE'!CJ135)</f>
      </c>
      <c r="M134" s="470">
        <f>IF('[1]BASE'!CK135="","",'[1]BASE'!CK135)</f>
      </c>
      <c r="N134" s="470">
        <f>IF('[1]BASE'!CL135="","",'[1]BASE'!CL135)</f>
      </c>
      <c r="O134" s="470">
        <f>IF('[1]BASE'!CM135="","",'[1]BASE'!CM135)</f>
      </c>
      <c r="P134" s="470">
        <f>IF('[1]BASE'!CN135="","",'[1]BASE'!CN135)</f>
      </c>
      <c r="Q134" s="470">
        <f>IF('[1]BASE'!CO135="","",'[1]BASE'!CO135)</f>
      </c>
      <c r="R134" s="468">
        <f>IF('[1]BASE'!CP135="","",'[1]BASE'!CP135)</f>
      </c>
      <c r="S134" s="468">
        <f>IF('[1]BASE'!CQ135="","",'[1]BASE'!CQ135)</f>
      </c>
      <c r="T134" s="465"/>
      <c r="U134" s="461"/>
    </row>
    <row r="135" spans="2:21" s="455" customFormat="1" ht="19.5" customHeight="1">
      <c r="B135" s="456"/>
      <c r="C135" s="466">
        <f>IF('[1]BASE'!C136="","",'[1]BASE'!C136)</f>
        <v>120</v>
      </c>
      <c r="D135" s="473" t="str">
        <f>IF('[1]BASE'!D136="","",'[1]BASE'!D136)</f>
        <v>CACHARI - LAS FLORES</v>
      </c>
      <c r="E135" s="473">
        <f>IF('[1]BASE'!E136="","",'[1]BASE'!E136)</f>
        <v>132</v>
      </c>
      <c r="F135" s="475">
        <f>IF('[1]BASE'!F136="","",'[1]BASE'!F136)</f>
        <v>51.3</v>
      </c>
      <c r="G135" s="467" t="str">
        <f>IF('[1]BASE'!G136="","",'[1]BASE'!G136)</f>
        <v>C</v>
      </c>
      <c r="H135" s="467">
        <f>IF('[1]BASE'!CF136="","",'[1]BASE'!CF136)</f>
      </c>
      <c r="I135" s="467">
        <f>IF('[1]BASE'!CG136="","",'[1]BASE'!CG136)</f>
      </c>
      <c r="J135" s="467">
        <f>IF('[1]BASE'!CH136="","",'[1]BASE'!CH136)</f>
      </c>
      <c r="K135" s="467">
        <f>IF('[1]BASE'!CI136="","",'[1]BASE'!CI136)</f>
      </c>
      <c r="L135" s="467">
        <f>IF('[1]BASE'!CJ136="","",'[1]BASE'!CJ136)</f>
      </c>
      <c r="M135" s="467">
        <f>IF('[1]BASE'!CK136="","",'[1]BASE'!CK136)</f>
      </c>
      <c r="N135" s="467">
        <f>IF('[1]BASE'!CL136="","",'[1]BASE'!CL136)</f>
      </c>
      <c r="O135" s="467">
        <f>IF('[1]BASE'!CM136="","",'[1]BASE'!CM136)</f>
      </c>
      <c r="P135" s="467">
        <f>IF('[1]BASE'!CN136="","",'[1]BASE'!CN136)</f>
      </c>
      <c r="Q135" s="467">
        <f>IF('[1]BASE'!CO136="","",'[1]BASE'!CO136)</f>
      </c>
      <c r="R135" s="468">
        <f>IF('[1]BASE'!CP136="","",'[1]BASE'!CP136)</f>
      </c>
      <c r="S135" s="468">
        <f>IF('[1]BASE'!CQ136="","",'[1]BASE'!CQ136)</f>
      </c>
      <c r="T135" s="465"/>
      <c r="U135" s="461"/>
    </row>
    <row r="136" spans="2:21" s="455" customFormat="1" ht="19.5" customHeight="1">
      <c r="B136" s="456"/>
      <c r="C136" s="469">
        <f>IF('[1]BASE'!C137="","",'[1]BASE'!C137)</f>
        <v>121</v>
      </c>
      <c r="D136" s="472" t="str">
        <f>IF('[1]BASE'!D137="","",'[1]BASE'!D137)</f>
        <v>INDIO RICO - PRINGLES</v>
      </c>
      <c r="E136" s="472">
        <f>IF('[1]BASE'!E137="","",'[1]BASE'!E137)</f>
        <v>132</v>
      </c>
      <c r="F136" s="474">
        <f>IF('[1]BASE'!F137="","",'[1]BASE'!F137)</f>
        <v>44.4</v>
      </c>
      <c r="G136" s="470" t="str">
        <f>IF('[1]BASE'!G137="","",'[1]BASE'!G137)</f>
        <v>C</v>
      </c>
      <c r="H136" s="470">
        <f>IF('[1]BASE'!CF137="","",'[1]BASE'!CF137)</f>
      </c>
      <c r="I136" s="470">
        <f>IF('[1]BASE'!CG137="","",'[1]BASE'!CG137)</f>
      </c>
      <c r="J136" s="470">
        <f>IF('[1]BASE'!CH137="","",'[1]BASE'!CH137)</f>
      </c>
      <c r="K136" s="470">
        <f>IF('[1]BASE'!CI137="","",'[1]BASE'!CI137)</f>
      </c>
      <c r="L136" s="470">
        <f>IF('[1]BASE'!CJ137="","",'[1]BASE'!CJ137)</f>
      </c>
      <c r="M136" s="470">
        <f>IF('[1]BASE'!CK137="","",'[1]BASE'!CK137)</f>
      </c>
      <c r="N136" s="470">
        <f>IF('[1]BASE'!CL137="","",'[1]BASE'!CL137)</f>
      </c>
      <c r="O136" s="470">
        <f>IF('[1]BASE'!CM137="","",'[1]BASE'!CM137)</f>
      </c>
      <c r="P136" s="470">
        <f>IF('[1]BASE'!CN137="","",'[1]BASE'!CN137)</f>
      </c>
      <c r="Q136" s="470">
        <f>IF('[1]BASE'!CO137="","",'[1]BASE'!CO137)</f>
      </c>
      <c r="R136" s="468">
        <f>IF('[1]BASE'!CP137="","",'[1]BASE'!CP137)</f>
      </c>
      <c r="S136" s="468">
        <f>IF('[1]BASE'!CQ137="","",'[1]BASE'!CQ137)</f>
      </c>
      <c r="T136" s="465"/>
      <c r="U136" s="461"/>
    </row>
    <row r="137" spans="2:21" s="455" customFormat="1" ht="19.5" customHeight="1">
      <c r="B137" s="456"/>
      <c r="C137" s="466">
        <f>IF('[1]BASE'!C138="","",'[1]BASE'!C138)</f>
        <v>122</v>
      </c>
      <c r="D137" s="473" t="str">
        <f>IF('[1]BASE'!D138="","",'[1]BASE'!D138)</f>
        <v>MONTE - ROSAS</v>
      </c>
      <c r="E137" s="473">
        <f>IF('[1]BASE'!E138="","",'[1]BASE'!E138)</f>
        <v>132</v>
      </c>
      <c r="F137" s="475">
        <f>IF('[1]BASE'!F138="","",'[1]BASE'!F138)</f>
        <v>58.4</v>
      </c>
      <c r="G137" s="467" t="str">
        <f>IF('[1]BASE'!G138="","",'[1]BASE'!G138)</f>
        <v>C</v>
      </c>
      <c r="H137" s="467">
        <f>IF('[1]BASE'!CF138="","",'[1]BASE'!CF138)</f>
      </c>
      <c r="I137" s="467">
        <f>IF('[1]BASE'!CG138="","",'[1]BASE'!CG138)</f>
      </c>
      <c r="J137" s="467">
        <f>IF('[1]BASE'!CH138="","",'[1]BASE'!CH138)</f>
      </c>
      <c r="K137" s="467">
        <f>IF('[1]BASE'!CI138="","",'[1]BASE'!CI138)</f>
      </c>
      <c r="L137" s="467">
        <f>IF('[1]BASE'!CJ138="","",'[1]BASE'!CJ138)</f>
      </c>
      <c r="M137" s="467">
        <f>IF('[1]BASE'!CK138="","",'[1]BASE'!CK138)</f>
      </c>
      <c r="N137" s="467">
        <f>IF('[1]BASE'!CL138="","",'[1]BASE'!CL138)</f>
      </c>
      <c r="O137" s="467">
        <f>IF('[1]BASE'!CM138="","",'[1]BASE'!CM138)</f>
      </c>
      <c r="P137" s="467">
        <f>IF('[1]BASE'!CN138="","",'[1]BASE'!CN138)</f>
      </c>
      <c r="Q137" s="467">
        <f>IF('[1]BASE'!CO138="","",'[1]BASE'!CO138)</f>
      </c>
      <c r="R137" s="468">
        <f>IF('[1]BASE'!CP138="","",'[1]BASE'!CP138)</f>
      </c>
      <c r="S137" s="468">
        <f>IF('[1]BASE'!CQ138="","",'[1]BASE'!CQ138)</f>
      </c>
      <c r="T137" s="465"/>
      <c r="U137" s="461"/>
    </row>
    <row r="138" spans="2:21" s="455" customFormat="1" ht="19.5" customHeight="1">
      <c r="B138" s="456"/>
      <c r="C138" s="469">
        <f>IF('[1]BASE'!C139="","",'[1]BASE'!C139)</f>
        <v>123</v>
      </c>
      <c r="D138" s="472" t="str">
        <f>IF('[1]BASE'!D139="","",'[1]BASE'!D139)</f>
        <v>ROSAS - NEWTON</v>
      </c>
      <c r="E138" s="472">
        <f>IF('[1]BASE'!E139="","",'[1]BASE'!E139)</f>
        <v>132</v>
      </c>
      <c r="F138" s="474">
        <f>IF('[1]BASE'!F139="","",'[1]BASE'!F139)</f>
        <v>11</v>
      </c>
      <c r="G138" s="470" t="str">
        <f>IF('[1]BASE'!G139="","",'[1]BASE'!G139)</f>
        <v>C</v>
      </c>
      <c r="H138" s="470">
        <f>IF('[1]BASE'!CF139="","",'[1]BASE'!CF139)</f>
      </c>
      <c r="I138" s="470">
        <f>IF('[1]BASE'!CG139="","",'[1]BASE'!CG139)</f>
      </c>
      <c r="J138" s="470">
        <f>IF('[1]BASE'!CH139="","",'[1]BASE'!CH139)</f>
      </c>
      <c r="K138" s="470">
        <f>IF('[1]BASE'!CI139="","",'[1]BASE'!CI139)</f>
      </c>
      <c r="L138" s="470">
        <f>IF('[1]BASE'!CJ139="","",'[1]BASE'!CJ139)</f>
      </c>
      <c r="M138" s="470">
        <f>IF('[1]BASE'!CK139="","",'[1]BASE'!CK139)</f>
      </c>
      <c r="N138" s="470">
        <f>IF('[1]BASE'!CL139="","",'[1]BASE'!CL139)</f>
      </c>
      <c r="O138" s="470">
        <f>IF('[1]BASE'!CM139="","",'[1]BASE'!CM139)</f>
      </c>
      <c r="P138" s="470">
        <f>IF('[1]BASE'!CN139="","",'[1]BASE'!CN139)</f>
      </c>
      <c r="Q138" s="470">
        <f>IF('[1]BASE'!CO139="","",'[1]BASE'!CO139)</f>
      </c>
      <c r="R138" s="468">
        <f>IF('[1]BASE'!CP139="","",'[1]BASE'!CP139)</f>
      </c>
      <c r="S138" s="468">
        <f>IF('[1]BASE'!CQ139="","",'[1]BASE'!CQ139)</f>
      </c>
      <c r="T138" s="465"/>
      <c r="U138" s="461"/>
    </row>
    <row r="139" spans="2:21" s="455" customFormat="1" ht="19.5" customHeight="1">
      <c r="B139" s="456"/>
      <c r="C139" s="466">
        <f>IF('[1]BASE'!C140="","",'[1]BASE'!C140)</f>
        <v>124</v>
      </c>
      <c r="D139" s="473" t="str">
        <f>IF('[1]BASE'!D140="","",'[1]BASE'!D140)</f>
        <v>LAS FLORES - ROSAS</v>
      </c>
      <c r="E139" s="473">
        <f>IF('[1]BASE'!E140="","",'[1]BASE'!E140)</f>
        <v>132</v>
      </c>
      <c r="F139" s="475">
        <f>IF('[1]BASE'!F140="","",'[1]BASE'!F140)</f>
        <v>28.4</v>
      </c>
      <c r="G139" s="467" t="str">
        <f>IF('[1]BASE'!G140="","",'[1]BASE'!G140)</f>
        <v>C</v>
      </c>
      <c r="H139" s="467">
        <f>IF('[1]BASE'!CF140="","",'[1]BASE'!CF140)</f>
      </c>
      <c r="I139" s="467">
        <f>IF('[1]BASE'!CG140="","",'[1]BASE'!CG140)</f>
      </c>
      <c r="J139" s="467">
        <f>IF('[1]BASE'!CH140="","",'[1]BASE'!CH140)</f>
      </c>
      <c r="K139" s="467">
        <f>IF('[1]BASE'!CI140="","",'[1]BASE'!CI140)</f>
      </c>
      <c r="L139" s="467">
        <f>IF('[1]BASE'!CJ140="","",'[1]BASE'!CJ140)</f>
      </c>
      <c r="M139" s="467">
        <f>IF('[1]BASE'!CK140="","",'[1]BASE'!CK140)</f>
        <v>1</v>
      </c>
      <c r="N139" s="467">
        <f>IF('[1]BASE'!CL140="","",'[1]BASE'!CL140)</f>
      </c>
      <c r="O139" s="467">
        <f>IF('[1]BASE'!CM140="","",'[1]BASE'!CM140)</f>
      </c>
      <c r="P139" s="467">
        <f>IF('[1]BASE'!CN140="","",'[1]BASE'!CN140)</f>
      </c>
      <c r="Q139" s="467">
        <f>IF('[1]BASE'!CO140="","",'[1]BASE'!CO140)</f>
      </c>
      <c r="R139" s="468">
        <f>IF('[1]BASE'!CP140="","",'[1]BASE'!CP140)</f>
      </c>
      <c r="S139" s="468">
        <f>IF('[1]BASE'!CQ140="","",'[1]BASE'!CQ140)</f>
      </c>
      <c r="T139" s="465"/>
      <c r="U139" s="461"/>
    </row>
    <row r="140" spans="2:21" s="455" customFormat="1" ht="19.5" customHeight="1">
      <c r="B140" s="456"/>
      <c r="C140" s="469">
        <f>IF('[1]BASE'!C141="","",'[1]BASE'!C141)</f>
      </c>
      <c r="D140" s="472">
        <f>IF('[1]BASE'!D141="","",'[1]BASE'!D141)</f>
      </c>
      <c r="E140" s="472">
        <f>IF('[1]BASE'!E141="","",'[1]BASE'!E141)</f>
      </c>
      <c r="F140" s="474">
        <f>IF('[1]BASE'!F141="","",'[1]BASE'!F141)</f>
      </c>
      <c r="G140" s="470">
        <f>IF('[1]BASE'!G141="","",'[1]BASE'!G141)</f>
      </c>
      <c r="H140" s="470">
        <f>IF('[1]BASE'!CF141="","",'[1]BASE'!CF141)</f>
      </c>
      <c r="I140" s="470">
        <f>IF('[1]BASE'!CG141="","",'[1]BASE'!CG141)</f>
      </c>
      <c r="J140" s="470">
        <f>IF('[1]BASE'!CH141="","",'[1]BASE'!CH141)</f>
      </c>
      <c r="K140" s="470">
        <f>IF('[1]BASE'!CI141="","",'[1]BASE'!CI141)</f>
      </c>
      <c r="L140" s="470">
        <f>IF('[1]BASE'!CJ141="","",'[1]BASE'!CJ141)</f>
      </c>
      <c r="M140" s="470">
        <f>IF('[1]BASE'!CK141="","",'[1]BASE'!CK141)</f>
      </c>
      <c r="N140" s="470">
        <f>IF('[1]BASE'!CL141="","",'[1]BASE'!CL141)</f>
      </c>
      <c r="O140" s="470">
        <f>IF('[1]BASE'!CM141="","",'[1]BASE'!CM141)</f>
      </c>
      <c r="P140" s="470">
        <f>IF('[1]BASE'!CN141="","",'[1]BASE'!CN141)</f>
      </c>
      <c r="Q140" s="470">
        <f>IF('[1]BASE'!CO141="","",'[1]BASE'!CO141)</f>
      </c>
      <c r="R140" s="468">
        <f>IF('[1]BASE'!CP141="","",'[1]BASE'!CP141)</f>
      </c>
      <c r="S140" s="468">
        <f>IF('[1]BASE'!CQ141="","",'[1]BASE'!CQ141)</f>
      </c>
      <c r="T140" s="465"/>
      <c r="U140" s="461"/>
    </row>
    <row r="141" spans="2:21" s="455" customFormat="1" ht="19.5" customHeight="1" thickBot="1">
      <c r="B141" s="456"/>
      <c r="C141" s="476"/>
      <c r="D141" s="476"/>
      <c r="E141" s="476"/>
      <c r="F141" s="476"/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77"/>
      <c r="R141" s="478"/>
      <c r="S141" s="478"/>
      <c r="T141" s="465"/>
      <c r="U141" s="461"/>
    </row>
    <row r="142" spans="2:21" s="455" customFormat="1" ht="19.5" customHeight="1" thickBot="1" thickTop="1">
      <c r="B142" s="456"/>
      <c r="C142" s="479"/>
      <c r="D142" s="479"/>
      <c r="E142" s="480" t="s">
        <v>176</v>
      </c>
      <c r="F142" s="481">
        <f>SUM(F16:F140)-F107-F89-F86-F63-F60-F46-F37-F28-F17</f>
        <v>6105.75</v>
      </c>
      <c r="G142" s="482" t="s">
        <v>177</v>
      </c>
      <c r="H142" s="519"/>
      <c r="I142" s="519"/>
      <c r="J142" s="519"/>
      <c r="K142" s="519"/>
      <c r="L142" s="519"/>
      <c r="M142" s="519"/>
      <c r="N142" s="519"/>
      <c r="O142" s="519"/>
      <c r="P142" s="519"/>
      <c r="Q142" s="519"/>
      <c r="R142" s="483"/>
      <c r="S142" s="483"/>
      <c r="T142" s="465"/>
      <c r="U142" s="461"/>
    </row>
    <row r="143" spans="2:21" s="455" customFormat="1" ht="19.5" customHeight="1" thickBot="1" thickTop="1">
      <c r="B143" s="456"/>
      <c r="C143" s="479"/>
      <c r="D143" s="484"/>
      <c r="G143" s="485" t="s">
        <v>178</v>
      </c>
      <c r="H143" s="486">
        <f aca="true" t="shared" si="0" ref="H143:S143">SUM(H16:H141)</f>
        <v>7</v>
      </c>
      <c r="I143" s="486">
        <f t="shared" si="0"/>
        <v>5</v>
      </c>
      <c r="J143" s="486">
        <f t="shared" si="0"/>
        <v>11</v>
      </c>
      <c r="K143" s="486">
        <f t="shared" si="0"/>
        <v>3</v>
      </c>
      <c r="L143" s="486">
        <f t="shared" si="0"/>
        <v>9</v>
      </c>
      <c r="M143" s="486">
        <f t="shared" si="0"/>
        <v>24</v>
      </c>
      <c r="N143" s="486">
        <f t="shared" si="0"/>
        <v>5</v>
      </c>
      <c r="O143" s="486">
        <f t="shared" si="0"/>
        <v>3</v>
      </c>
      <c r="P143" s="486">
        <f t="shared" si="0"/>
        <v>3</v>
      </c>
      <c r="Q143" s="486">
        <f t="shared" si="0"/>
        <v>6</v>
      </c>
      <c r="R143" s="486">
        <f t="shared" si="0"/>
        <v>0</v>
      </c>
      <c r="S143" s="486">
        <f t="shared" si="0"/>
        <v>0</v>
      </c>
      <c r="T143" s="487"/>
      <c r="U143" s="461"/>
    </row>
    <row r="144" spans="2:21" s="455" customFormat="1" ht="19.5" customHeight="1" thickBot="1" thickTop="1">
      <c r="B144" s="456"/>
      <c r="C144" s="479"/>
      <c r="D144" s="484"/>
      <c r="F144" s="488"/>
      <c r="G144" s="489" t="s">
        <v>179</v>
      </c>
      <c r="H144" s="490">
        <f>+'[1]BASE'!CF$148</f>
        <v>2.04</v>
      </c>
      <c r="I144" s="490">
        <f>+'[1]BASE'!CG$148</f>
        <v>2</v>
      </c>
      <c r="J144" s="490">
        <f>+'[1]BASE'!CH$148</f>
        <v>2.04</v>
      </c>
      <c r="K144" s="490">
        <f>+'[1]BASE'!CI$148</f>
        <v>2.04</v>
      </c>
      <c r="L144" s="490">
        <f>+'[1]BASE'!CJ$148</f>
        <v>1.94</v>
      </c>
      <c r="M144" s="490">
        <f>+'[1]BASE'!CK$148</f>
        <v>1.89</v>
      </c>
      <c r="N144" s="490">
        <f>+'[1]BASE'!CL$148</f>
        <v>2.09</v>
      </c>
      <c r="O144" s="490">
        <f>+'[1]BASE'!CM$148</f>
        <v>1.86</v>
      </c>
      <c r="P144" s="490">
        <f>+'[1]BASE'!CN$148</f>
        <v>1.79</v>
      </c>
      <c r="Q144" s="490">
        <f>+'[1]BASE'!CO$148</f>
        <v>1.71</v>
      </c>
      <c r="R144" s="490">
        <f>+'[1]BASE'!CP$148</f>
        <v>1.63</v>
      </c>
      <c r="S144" s="491">
        <f>+'[1]BASE'!CQ$148</f>
        <v>1.31</v>
      </c>
      <c r="T144" s="491">
        <f>SUM(H143:S143)/F142*100</f>
        <v>1.2447283298530074</v>
      </c>
      <c r="U144" s="461"/>
    </row>
    <row r="145" spans="2:21" ht="18.75" customHeight="1" thickBot="1" thickTop="1">
      <c r="B145" s="446"/>
      <c r="C145" s="492"/>
      <c r="D145" s="493" t="s">
        <v>180</v>
      </c>
      <c r="E145" s="494"/>
      <c r="F145" s="495"/>
      <c r="G145" s="496"/>
      <c r="H145" s="498"/>
      <c r="I145" s="497"/>
      <c r="J145" s="497"/>
      <c r="K145" s="497"/>
      <c r="L145" s="497"/>
      <c r="M145" s="497"/>
      <c r="N145" s="497"/>
      <c r="O145" s="497"/>
      <c r="P145" s="497"/>
      <c r="Q145" s="497"/>
      <c r="R145" s="497"/>
      <c r="S145" s="497"/>
      <c r="U145" s="499"/>
    </row>
    <row r="146" spans="2:21" ht="20.25" thickBot="1" thickTop="1">
      <c r="B146" s="500"/>
      <c r="C146" s="501" t="s">
        <v>181</v>
      </c>
      <c r="D146" s="447" t="s">
        <v>182</v>
      </c>
      <c r="E146" s="493"/>
      <c r="F146" s="520" t="s">
        <v>183</v>
      </c>
      <c r="G146" s="521"/>
      <c r="H146" s="518">
        <f>T144</f>
        <v>1.2447283298530074</v>
      </c>
      <c r="I146" s="502" t="s">
        <v>184</v>
      </c>
      <c r="J146" s="503"/>
      <c r="K146" s="504"/>
      <c r="L146" s="447"/>
      <c r="M146" s="447"/>
      <c r="N146" s="505"/>
      <c r="O146" s="447"/>
      <c r="P146" s="447"/>
      <c r="Q146" s="447"/>
      <c r="R146" s="447"/>
      <c r="S146" s="447"/>
      <c r="U146" s="506"/>
    </row>
    <row r="147" spans="2:21" ht="18.75" customHeight="1" thickBot="1">
      <c r="B147" s="507"/>
      <c r="C147" s="508"/>
      <c r="D147" s="509"/>
      <c r="E147" s="509"/>
      <c r="F147" s="510"/>
      <c r="G147" s="511"/>
      <c r="H147" s="512"/>
      <c r="I147" s="512"/>
      <c r="J147" s="513"/>
      <c r="K147" s="513"/>
      <c r="L147" s="513"/>
      <c r="M147" s="513"/>
      <c r="N147" s="513"/>
      <c r="O147" s="513"/>
      <c r="P147" s="513"/>
      <c r="Q147" s="513"/>
      <c r="R147" s="513"/>
      <c r="S147" s="513"/>
      <c r="T147" s="513"/>
      <c r="U147" s="514"/>
    </row>
    <row r="148" spans="3:194" ht="13.5" thickTop="1">
      <c r="C148" s="515"/>
      <c r="D148" s="496"/>
      <c r="E148" s="496"/>
      <c r="F148" s="496"/>
      <c r="G148" s="496"/>
      <c r="H148" s="496"/>
      <c r="I148" s="496"/>
      <c r="J148" s="496"/>
      <c r="K148" s="516"/>
      <c r="L148" s="516"/>
      <c r="M148" s="516"/>
      <c r="N148" s="516"/>
      <c r="O148" s="516"/>
      <c r="P148" s="516"/>
      <c r="Q148" s="516"/>
      <c r="R148" s="516"/>
      <c r="S148" s="516"/>
      <c r="T148" s="49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7"/>
      <c r="AF148" s="447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7"/>
      <c r="AZ148" s="447"/>
      <c r="BA148" s="447"/>
      <c r="BB148" s="447"/>
      <c r="BC148" s="447"/>
      <c r="BD148" s="447"/>
      <c r="BE148" s="447"/>
      <c r="BF148" s="447"/>
      <c r="BG148" s="447"/>
      <c r="BH148" s="447"/>
      <c r="BI148" s="447"/>
      <c r="BJ148" s="447"/>
      <c r="BK148" s="447"/>
      <c r="BL148" s="447"/>
      <c r="BM148" s="447"/>
      <c r="BN148" s="447"/>
      <c r="BO148" s="447"/>
      <c r="BP148" s="447"/>
      <c r="BQ148" s="447"/>
      <c r="BR148" s="447"/>
      <c r="BS148" s="447"/>
      <c r="BT148" s="447"/>
      <c r="BU148" s="447"/>
      <c r="BV148" s="447"/>
      <c r="BW148" s="447"/>
      <c r="BX148" s="447"/>
      <c r="BY148" s="447"/>
      <c r="BZ148" s="447"/>
      <c r="CA148" s="447"/>
      <c r="CB148" s="447"/>
      <c r="CC148" s="447"/>
      <c r="CD148" s="447"/>
      <c r="CE148" s="447"/>
      <c r="CF148" s="447"/>
      <c r="CG148" s="447"/>
      <c r="CH148" s="447"/>
      <c r="CI148" s="447"/>
      <c r="CJ148" s="447"/>
      <c r="CK148" s="447"/>
      <c r="CL148" s="447"/>
      <c r="CM148" s="447"/>
      <c r="CN148" s="447"/>
      <c r="CO148" s="447"/>
      <c r="CP148" s="447"/>
      <c r="CQ148" s="447"/>
      <c r="CR148" s="447"/>
      <c r="CS148" s="447"/>
      <c r="CT148" s="447"/>
      <c r="CU148" s="447"/>
      <c r="CV148" s="447"/>
      <c r="CW148" s="447"/>
      <c r="CX148" s="447"/>
      <c r="CY148" s="447"/>
      <c r="CZ148" s="447"/>
      <c r="DA148" s="447"/>
      <c r="DB148" s="447"/>
      <c r="DC148" s="447"/>
      <c r="DD148" s="447"/>
      <c r="DE148" s="447"/>
      <c r="DF148" s="447"/>
      <c r="DG148" s="447"/>
      <c r="DH148" s="447"/>
      <c r="DI148" s="447"/>
      <c r="DJ148" s="447"/>
      <c r="DK148" s="447"/>
      <c r="DL148" s="447"/>
      <c r="DM148" s="447"/>
      <c r="DN148" s="447"/>
      <c r="DO148" s="447"/>
      <c r="DP148" s="447"/>
      <c r="DQ148" s="447"/>
      <c r="DR148" s="447"/>
      <c r="DS148" s="447"/>
      <c r="DT148" s="447"/>
      <c r="DU148" s="447"/>
      <c r="DV148" s="447"/>
      <c r="DW148" s="447"/>
      <c r="DX148" s="447"/>
      <c r="DY148" s="447"/>
      <c r="DZ148" s="447"/>
      <c r="EA148" s="447"/>
      <c r="EB148" s="447"/>
      <c r="EC148" s="447"/>
      <c r="ED148" s="447"/>
      <c r="EE148" s="447"/>
      <c r="EF148" s="447"/>
      <c r="EG148" s="447"/>
      <c r="EH148" s="447"/>
      <c r="EI148" s="447"/>
      <c r="EJ148" s="447"/>
      <c r="EK148" s="447"/>
      <c r="EL148" s="447"/>
      <c r="EM148" s="447"/>
      <c r="EN148" s="447"/>
      <c r="EO148" s="447"/>
      <c r="EP148" s="447"/>
      <c r="EQ148" s="447"/>
      <c r="ER148" s="447"/>
      <c r="ES148" s="447"/>
      <c r="ET148" s="447"/>
      <c r="EU148" s="447"/>
      <c r="EV148" s="447"/>
      <c r="EW148" s="447"/>
      <c r="EX148" s="447"/>
      <c r="EY148" s="447"/>
      <c r="EZ148" s="447"/>
      <c r="FA148" s="447"/>
      <c r="FB148" s="447"/>
      <c r="FC148" s="447"/>
      <c r="FD148" s="447"/>
      <c r="FE148" s="447"/>
      <c r="FF148" s="447"/>
      <c r="FG148" s="447"/>
      <c r="FH148" s="447"/>
      <c r="FI148" s="447"/>
      <c r="FJ148" s="447"/>
      <c r="FK148" s="447"/>
      <c r="FL148" s="447"/>
      <c r="FM148" s="447"/>
      <c r="FN148" s="447"/>
      <c r="FO148" s="447"/>
      <c r="FP148" s="447"/>
      <c r="FQ148" s="447"/>
      <c r="FR148" s="447"/>
      <c r="FS148" s="447"/>
      <c r="FT148" s="447"/>
      <c r="FU148" s="447"/>
      <c r="FV148" s="447"/>
      <c r="FW148" s="447"/>
      <c r="FX148" s="447"/>
      <c r="FY148" s="447"/>
      <c r="FZ148" s="447"/>
      <c r="GA148" s="447"/>
      <c r="GB148" s="447"/>
      <c r="GC148" s="447"/>
      <c r="GD148" s="447"/>
      <c r="GE148" s="447"/>
      <c r="GF148" s="447"/>
      <c r="GG148" s="447"/>
      <c r="GH148" s="447"/>
      <c r="GI148" s="447"/>
      <c r="GJ148" s="447"/>
      <c r="GK148" s="447"/>
      <c r="GL148" s="447"/>
    </row>
    <row r="149" spans="3:194" ht="12.75">
      <c r="C149" s="515"/>
      <c r="D149" s="496"/>
      <c r="E149" s="496"/>
      <c r="F149" s="496"/>
      <c r="G149" s="496"/>
      <c r="H149" s="496"/>
      <c r="I149" s="496"/>
      <c r="J149" s="496"/>
      <c r="K149" s="516"/>
      <c r="L149" s="516"/>
      <c r="M149" s="516"/>
      <c r="N149" s="516"/>
      <c r="O149" s="516"/>
      <c r="P149" s="516"/>
      <c r="Q149" s="516"/>
      <c r="R149" s="516"/>
      <c r="S149" s="516"/>
      <c r="T149" s="49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  <c r="AE149" s="447"/>
      <c r="AF149" s="447"/>
      <c r="AG149" s="447"/>
      <c r="AH149" s="447"/>
      <c r="AI149" s="447"/>
      <c r="AJ149" s="447"/>
      <c r="AK149" s="447"/>
      <c r="AL149" s="447"/>
      <c r="AM149" s="447"/>
      <c r="AN149" s="447"/>
      <c r="AO149" s="447"/>
      <c r="AP149" s="447"/>
      <c r="AQ149" s="447"/>
      <c r="AR149" s="447"/>
      <c r="AS149" s="447"/>
      <c r="AT149" s="447"/>
      <c r="AU149" s="447"/>
      <c r="AV149" s="447"/>
      <c r="AW149" s="447"/>
      <c r="AX149" s="447"/>
      <c r="AY149" s="447"/>
      <c r="AZ149" s="447"/>
      <c r="BA149" s="447"/>
      <c r="BB149" s="447"/>
      <c r="BC149" s="447"/>
      <c r="BD149" s="447"/>
      <c r="BE149" s="447"/>
      <c r="BF149" s="447"/>
      <c r="BG149" s="447"/>
      <c r="BH149" s="447"/>
      <c r="BI149" s="447"/>
      <c r="BJ149" s="447"/>
      <c r="BK149" s="447"/>
      <c r="BL149" s="447"/>
      <c r="BM149" s="447"/>
      <c r="BN149" s="447"/>
      <c r="BO149" s="447"/>
      <c r="BP149" s="447"/>
      <c r="BQ149" s="447"/>
      <c r="BR149" s="447"/>
      <c r="BS149" s="447"/>
      <c r="BT149" s="447"/>
      <c r="BU149" s="447"/>
      <c r="BV149" s="447"/>
      <c r="BW149" s="447"/>
      <c r="BX149" s="447"/>
      <c r="BY149" s="447"/>
      <c r="BZ149" s="447"/>
      <c r="CA149" s="447"/>
      <c r="CB149" s="447"/>
      <c r="CC149" s="447"/>
      <c r="CD149" s="447"/>
      <c r="CE149" s="447"/>
      <c r="CF149" s="447"/>
      <c r="CG149" s="447"/>
      <c r="CH149" s="447"/>
      <c r="CI149" s="447"/>
      <c r="CJ149" s="447"/>
      <c r="CK149" s="447"/>
      <c r="CL149" s="447"/>
      <c r="CM149" s="447"/>
      <c r="CN149" s="447"/>
      <c r="CO149" s="447"/>
      <c r="CP149" s="447"/>
      <c r="CQ149" s="447"/>
      <c r="CR149" s="447"/>
      <c r="CS149" s="447"/>
      <c r="CT149" s="447"/>
      <c r="CU149" s="447"/>
      <c r="CV149" s="447"/>
      <c r="CW149" s="447"/>
      <c r="CX149" s="447"/>
      <c r="CY149" s="447"/>
      <c r="CZ149" s="447"/>
      <c r="DA149" s="447"/>
      <c r="DB149" s="447"/>
      <c r="DC149" s="447"/>
      <c r="DD149" s="447"/>
      <c r="DE149" s="447"/>
      <c r="DF149" s="447"/>
      <c r="DG149" s="447"/>
      <c r="DH149" s="447"/>
      <c r="DI149" s="447"/>
      <c r="DJ149" s="447"/>
      <c r="DK149" s="447"/>
      <c r="DL149" s="447"/>
      <c r="DM149" s="447"/>
      <c r="DN149" s="447"/>
      <c r="DO149" s="447"/>
      <c r="DP149" s="447"/>
      <c r="DQ149" s="447"/>
      <c r="DR149" s="447"/>
      <c r="DS149" s="447"/>
      <c r="DT149" s="447"/>
      <c r="DU149" s="447"/>
      <c r="DV149" s="447"/>
      <c r="DW149" s="447"/>
      <c r="DX149" s="447"/>
      <c r="DY149" s="447"/>
      <c r="DZ149" s="447"/>
      <c r="EA149" s="447"/>
      <c r="EB149" s="447"/>
      <c r="EC149" s="447"/>
      <c r="ED149" s="447"/>
      <c r="EE149" s="447"/>
      <c r="EF149" s="447"/>
      <c r="EG149" s="447"/>
      <c r="EH149" s="447"/>
      <c r="EI149" s="447"/>
      <c r="EJ149" s="447"/>
      <c r="EK149" s="447"/>
      <c r="EL149" s="447"/>
      <c r="EM149" s="447"/>
      <c r="EN149" s="447"/>
      <c r="EO149" s="447"/>
      <c r="EP149" s="447"/>
      <c r="EQ149" s="447"/>
      <c r="ER149" s="447"/>
      <c r="ES149" s="447"/>
      <c r="ET149" s="447"/>
      <c r="EU149" s="447"/>
      <c r="EV149" s="447"/>
      <c r="EW149" s="447"/>
      <c r="EX149" s="447"/>
      <c r="EY149" s="447"/>
      <c r="EZ149" s="447"/>
      <c r="FA149" s="447"/>
      <c r="FB149" s="447"/>
      <c r="FC149" s="447"/>
      <c r="FD149" s="447"/>
      <c r="FE149" s="447"/>
      <c r="FF149" s="447"/>
      <c r="FG149" s="447"/>
      <c r="FH149" s="447"/>
      <c r="FI149" s="447"/>
      <c r="FJ149" s="447"/>
      <c r="FK149" s="447"/>
      <c r="FL149" s="447"/>
      <c r="FM149" s="447"/>
      <c r="FN149" s="447"/>
      <c r="FO149" s="447"/>
      <c r="FP149" s="447"/>
      <c r="FQ149" s="447"/>
      <c r="FR149" s="447"/>
      <c r="FS149" s="447"/>
      <c r="FT149" s="447"/>
      <c r="FU149" s="447"/>
      <c r="FV149" s="447"/>
      <c r="FW149" s="447"/>
      <c r="FX149" s="447"/>
      <c r="FY149" s="447"/>
      <c r="FZ149" s="447"/>
      <c r="GA149" s="447"/>
      <c r="GB149" s="447"/>
      <c r="GC149" s="447"/>
      <c r="GD149" s="447"/>
      <c r="GE149" s="447"/>
      <c r="GF149" s="447"/>
      <c r="GG149" s="447"/>
      <c r="GH149" s="447"/>
      <c r="GI149" s="447"/>
      <c r="GJ149" s="447"/>
      <c r="GK149" s="447"/>
      <c r="GL149" s="447"/>
    </row>
    <row r="150" spans="3:194" ht="12.75">
      <c r="C150" s="515"/>
      <c r="D150" s="496"/>
      <c r="E150" s="496"/>
      <c r="F150" s="496"/>
      <c r="G150" s="496"/>
      <c r="H150" s="496"/>
      <c r="I150" s="496"/>
      <c r="J150" s="496"/>
      <c r="K150" s="516"/>
      <c r="L150" s="516"/>
      <c r="M150" s="516"/>
      <c r="N150" s="516"/>
      <c r="O150" s="516"/>
      <c r="P150" s="516"/>
      <c r="Q150" s="516"/>
      <c r="R150" s="516"/>
      <c r="S150" s="516"/>
      <c r="T150" s="497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  <c r="AE150" s="447"/>
      <c r="AF150" s="447"/>
      <c r="AG150" s="447"/>
      <c r="AH150" s="447"/>
      <c r="AI150" s="447"/>
      <c r="AJ150" s="447"/>
      <c r="AK150" s="447"/>
      <c r="AL150" s="447"/>
      <c r="AM150" s="447"/>
      <c r="AN150" s="447"/>
      <c r="AO150" s="447"/>
      <c r="AP150" s="447"/>
      <c r="AQ150" s="447"/>
      <c r="AR150" s="447"/>
      <c r="AS150" s="447"/>
      <c r="AT150" s="447"/>
      <c r="AU150" s="447"/>
      <c r="AV150" s="447"/>
      <c r="AW150" s="447"/>
      <c r="AX150" s="447"/>
      <c r="AY150" s="447"/>
      <c r="AZ150" s="447"/>
      <c r="BA150" s="447"/>
      <c r="BB150" s="447"/>
      <c r="BC150" s="447"/>
      <c r="BD150" s="447"/>
      <c r="BE150" s="447"/>
      <c r="BF150" s="447"/>
      <c r="BG150" s="447"/>
      <c r="BH150" s="447"/>
      <c r="BI150" s="447"/>
      <c r="BJ150" s="447"/>
      <c r="BK150" s="447"/>
      <c r="BL150" s="447"/>
      <c r="BM150" s="447"/>
      <c r="BN150" s="447"/>
      <c r="BO150" s="447"/>
      <c r="BP150" s="447"/>
      <c r="BQ150" s="447"/>
      <c r="BR150" s="447"/>
      <c r="BS150" s="447"/>
      <c r="BT150" s="447"/>
      <c r="BU150" s="447"/>
      <c r="BV150" s="447"/>
      <c r="BW150" s="447"/>
      <c r="BX150" s="447"/>
      <c r="BY150" s="447"/>
      <c r="BZ150" s="447"/>
      <c r="CA150" s="447"/>
      <c r="CB150" s="447"/>
      <c r="CC150" s="447"/>
      <c r="CD150" s="447"/>
      <c r="CE150" s="447"/>
      <c r="CF150" s="447"/>
      <c r="CG150" s="447"/>
      <c r="CH150" s="447"/>
      <c r="CI150" s="447"/>
      <c r="CJ150" s="447"/>
      <c r="CK150" s="447"/>
      <c r="CL150" s="447"/>
      <c r="CM150" s="447"/>
      <c r="CN150" s="447"/>
      <c r="CO150" s="447"/>
      <c r="CP150" s="447"/>
      <c r="CQ150" s="447"/>
      <c r="CR150" s="447"/>
      <c r="CS150" s="447"/>
      <c r="CT150" s="447"/>
      <c r="CU150" s="447"/>
      <c r="CV150" s="447"/>
      <c r="CW150" s="447"/>
      <c r="CX150" s="447"/>
      <c r="CY150" s="447"/>
      <c r="CZ150" s="447"/>
      <c r="DA150" s="447"/>
      <c r="DB150" s="447"/>
      <c r="DC150" s="447"/>
      <c r="DD150" s="447"/>
      <c r="DE150" s="447"/>
      <c r="DF150" s="447"/>
      <c r="DG150" s="447"/>
      <c r="DH150" s="447"/>
      <c r="DI150" s="447"/>
      <c r="DJ150" s="447"/>
      <c r="DK150" s="447"/>
      <c r="DL150" s="447"/>
      <c r="DM150" s="447"/>
      <c r="DN150" s="447"/>
      <c r="DO150" s="447"/>
      <c r="DP150" s="447"/>
      <c r="DQ150" s="447"/>
      <c r="DR150" s="447"/>
      <c r="DS150" s="447"/>
      <c r="DT150" s="447"/>
      <c r="DU150" s="447"/>
      <c r="DV150" s="447"/>
      <c r="DW150" s="447"/>
      <c r="DX150" s="447"/>
      <c r="DY150" s="447"/>
      <c r="DZ150" s="447"/>
      <c r="EA150" s="447"/>
      <c r="EB150" s="447"/>
      <c r="EC150" s="447"/>
      <c r="ED150" s="447"/>
      <c r="EE150" s="447"/>
      <c r="EF150" s="447"/>
      <c r="EG150" s="447"/>
      <c r="EH150" s="447"/>
      <c r="EI150" s="447"/>
      <c r="EJ150" s="447"/>
      <c r="EK150" s="447"/>
      <c r="EL150" s="447"/>
      <c r="EM150" s="447"/>
      <c r="EN150" s="447"/>
      <c r="EO150" s="447"/>
      <c r="EP150" s="447"/>
      <c r="EQ150" s="447"/>
      <c r="ER150" s="447"/>
      <c r="ES150" s="447"/>
      <c r="ET150" s="447"/>
      <c r="EU150" s="447"/>
      <c r="EV150" s="447"/>
      <c r="EW150" s="447"/>
      <c r="EX150" s="447"/>
      <c r="EY150" s="447"/>
      <c r="EZ150" s="447"/>
      <c r="FA150" s="447"/>
      <c r="FB150" s="447"/>
      <c r="FC150" s="447"/>
      <c r="FD150" s="447"/>
      <c r="FE150" s="447"/>
      <c r="FF150" s="447"/>
      <c r="FG150" s="447"/>
      <c r="FH150" s="447"/>
      <c r="FI150" s="447"/>
      <c r="FJ150" s="447"/>
      <c r="FK150" s="447"/>
      <c r="FL150" s="447"/>
      <c r="FM150" s="447"/>
      <c r="FN150" s="447"/>
      <c r="FO150" s="447"/>
      <c r="FP150" s="447"/>
      <c r="FQ150" s="447"/>
      <c r="FR150" s="447"/>
      <c r="FS150" s="447"/>
      <c r="FT150" s="447"/>
      <c r="FU150" s="447"/>
      <c r="FV150" s="447"/>
      <c r="FW150" s="447"/>
      <c r="FX150" s="447"/>
      <c r="FY150" s="447"/>
      <c r="FZ150" s="447"/>
      <c r="GA150" s="447"/>
      <c r="GB150" s="447"/>
      <c r="GC150" s="447"/>
      <c r="GD150" s="447"/>
      <c r="GE150" s="447"/>
      <c r="GF150" s="447"/>
      <c r="GG150" s="447"/>
      <c r="GH150" s="447"/>
      <c r="GI150" s="447"/>
      <c r="GJ150" s="447"/>
      <c r="GK150" s="447"/>
      <c r="GL150" s="447"/>
    </row>
    <row r="151" spans="3:194" ht="12.75">
      <c r="C151" s="515"/>
      <c r="D151" s="496"/>
      <c r="E151" s="496"/>
      <c r="F151" s="496"/>
      <c r="G151" s="496"/>
      <c r="H151" s="496"/>
      <c r="I151" s="496"/>
      <c r="J151" s="496"/>
      <c r="K151" s="496"/>
      <c r="L151" s="496"/>
      <c r="M151" s="496"/>
      <c r="N151" s="496"/>
      <c r="O151" s="496"/>
      <c r="P151" s="496"/>
      <c r="Q151" s="496"/>
      <c r="R151" s="496"/>
      <c r="S151" s="496"/>
      <c r="T151" s="496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  <c r="AE151" s="447"/>
      <c r="AF151" s="447"/>
      <c r="AG151" s="447"/>
      <c r="AH151" s="447"/>
      <c r="AI151" s="447"/>
      <c r="AJ151" s="447"/>
      <c r="AK151" s="447"/>
      <c r="AL151" s="447"/>
      <c r="AM151" s="447"/>
      <c r="AN151" s="447"/>
      <c r="AO151" s="447"/>
      <c r="AP151" s="447"/>
      <c r="AQ151" s="447"/>
      <c r="AR151" s="447"/>
      <c r="AS151" s="447"/>
      <c r="AT151" s="447"/>
      <c r="AU151" s="447"/>
      <c r="AV151" s="447"/>
      <c r="AW151" s="447"/>
      <c r="AX151" s="447"/>
      <c r="AY151" s="447"/>
      <c r="AZ151" s="447"/>
      <c r="BA151" s="447"/>
      <c r="BB151" s="447"/>
      <c r="BC151" s="447"/>
      <c r="BD151" s="447"/>
      <c r="BE151" s="447"/>
      <c r="BF151" s="447"/>
      <c r="BG151" s="447"/>
      <c r="BH151" s="447"/>
      <c r="BI151" s="447"/>
      <c r="BJ151" s="447"/>
      <c r="BK151" s="447"/>
      <c r="BL151" s="447"/>
      <c r="BM151" s="447"/>
      <c r="BN151" s="447"/>
      <c r="BO151" s="447"/>
      <c r="BP151" s="447"/>
      <c r="BQ151" s="447"/>
      <c r="BR151" s="447"/>
      <c r="BS151" s="447"/>
      <c r="BT151" s="447"/>
      <c r="BU151" s="447"/>
      <c r="BV151" s="447"/>
      <c r="BW151" s="447"/>
      <c r="BX151" s="447"/>
      <c r="BY151" s="447"/>
      <c r="BZ151" s="447"/>
      <c r="CA151" s="447"/>
      <c r="CB151" s="447"/>
      <c r="CC151" s="447"/>
      <c r="CD151" s="447"/>
      <c r="CE151" s="447"/>
      <c r="CF151" s="447"/>
      <c r="CG151" s="447"/>
      <c r="CH151" s="447"/>
      <c r="CI151" s="447"/>
      <c r="CJ151" s="447"/>
      <c r="CK151" s="447"/>
      <c r="CL151" s="447"/>
      <c r="CM151" s="447"/>
      <c r="CN151" s="447"/>
      <c r="CO151" s="447"/>
      <c r="CP151" s="447"/>
      <c r="CQ151" s="447"/>
      <c r="CR151" s="447"/>
      <c r="CS151" s="447"/>
      <c r="CT151" s="447"/>
      <c r="CU151" s="447"/>
      <c r="CV151" s="447"/>
      <c r="CW151" s="447"/>
      <c r="CX151" s="447"/>
      <c r="CY151" s="447"/>
      <c r="CZ151" s="447"/>
      <c r="DA151" s="447"/>
      <c r="DB151" s="447"/>
      <c r="DC151" s="447"/>
      <c r="DD151" s="447"/>
      <c r="DE151" s="447"/>
      <c r="DF151" s="447"/>
      <c r="DG151" s="447"/>
      <c r="DH151" s="447"/>
      <c r="DI151" s="447"/>
      <c r="DJ151" s="447"/>
      <c r="DK151" s="447"/>
      <c r="DL151" s="447"/>
      <c r="DM151" s="447"/>
      <c r="DN151" s="447"/>
      <c r="DO151" s="447"/>
      <c r="DP151" s="447"/>
      <c r="DQ151" s="447"/>
      <c r="DR151" s="447"/>
      <c r="DS151" s="447"/>
      <c r="DT151" s="447"/>
      <c r="DU151" s="447"/>
      <c r="DV151" s="447"/>
      <c r="DW151" s="447"/>
      <c r="DX151" s="447"/>
      <c r="DY151" s="447"/>
      <c r="DZ151" s="447"/>
      <c r="EA151" s="447"/>
      <c r="EB151" s="447"/>
      <c r="EC151" s="447"/>
      <c r="ED151" s="447"/>
      <c r="EE151" s="447"/>
      <c r="EF151" s="447"/>
      <c r="EG151" s="447"/>
      <c r="EH151" s="447"/>
      <c r="EI151" s="447"/>
      <c r="EJ151" s="447"/>
      <c r="EK151" s="447"/>
      <c r="EL151" s="447"/>
      <c r="EM151" s="447"/>
      <c r="EN151" s="447"/>
      <c r="EO151" s="447"/>
      <c r="EP151" s="447"/>
      <c r="EQ151" s="447"/>
      <c r="ER151" s="447"/>
      <c r="ES151" s="447"/>
      <c r="ET151" s="447"/>
      <c r="EU151" s="447"/>
      <c r="EV151" s="447"/>
      <c r="EW151" s="447"/>
      <c r="EX151" s="447"/>
      <c r="EY151" s="447"/>
      <c r="EZ151" s="447"/>
      <c r="FA151" s="447"/>
      <c r="FB151" s="447"/>
      <c r="FC151" s="447"/>
      <c r="FD151" s="447"/>
      <c r="FE151" s="447"/>
      <c r="FF151" s="447"/>
      <c r="FG151" s="447"/>
      <c r="FH151" s="447"/>
      <c r="FI151" s="447"/>
      <c r="FJ151" s="447"/>
      <c r="FK151" s="447"/>
      <c r="FL151" s="447"/>
      <c r="FM151" s="447"/>
      <c r="FN151" s="447"/>
      <c r="FO151" s="447"/>
      <c r="FP151" s="447"/>
      <c r="FQ151" s="447"/>
      <c r="FR151" s="447"/>
      <c r="FS151" s="447"/>
      <c r="FT151" s="447"/>
      <c r="FU151" s="447"/>
      <c r="FV151" s="447"/>
      <c r="FW151" s="447"/>
      <c r="FX151" s="447"/>
      <c r="FY151" s="447"/>
      <c r="FZ151" s="447"/>
      <c r="GA151" s="447"/>
      <c r="GB151" s="447"/>
      <c r="GC151" s="447"/>
      <c r="GD151" s="447"/>
      <c r="GE151" s="447"/>
      <c r="GF151" s="447"/>
      <c r="GG151" s="447"/>
      <c r="GH151" s="447"/>
      <c r="GI151" s="447"/>
      <c r="GJ151" s="447"/>
      <c r="GK151" s="447"/>
      <c r="GL151" s="447"/>
    </row>
    <row r="152" spans="3:194" ht="12.75">
      <c r="C152" s="515"/>
      <c r="D152" s="447"/>
      <c r="E152" s="447"/>
      <c r="F152" s="496"/>
      <c r="G152" s="496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  <c r="AE152" s="447"/>
      <c r="AF152" s="447"/>
      <c r="AG152" s="447"/>
      <c r="AH152" s="447"/>
      <c r="AI152" s="447"/>
      <c r="AJ152" s="447"/>
      <c r="AK152" s="447"/>
      <c r="AL152" s="447"/>
      <c r="AM152" s="447"/>
      <c r="AN152" s="447"/>
      <c r="AO152" s="447"/>
      <c r="AP152" s="447"/>
      <c r="AQ152" s="447"/>
      <c r="AR152" s="447"/>
      <c r="AS152" s="447"/>
      <c r="AT152" s="447"/>
      <c r="AU152" s="447"/>
      <c r="AV152" s="447"/>
      <c r="AW152" s="447"/>
      <c r="AX152" s="447"/>
      <c r="AY152" s="447"/>
      <c r="AZ152" s="447"/>
      <c r="BA152" s="447"/>
      <c r="BB152" s="447"/>
      <c r="BC152" s="447"/>
      <c r="BD152" s="447"/>
      <c r="BE152" s="447"/>
      <c r="BF152" s="447"/>
      <c r="BG152" s="447"/>
      <c r="BH152" s="447"/>
      <c r="BI152" s="447"/>
      <c r="BJ152" s="447"/>
      <c r="BK152" s="447"/>
      <c r="BL152" s="447"/>
      <c r="BM152" s="447"/>
      <c r="BN152" s="447"/>
      <c r="BO152" s="447"/>
      <c r="BP152" s="447"/>
      <c r="BQ152" s="447"/>
      <c r="BR152" s="447"/>
      <c r="BS152" s="447"/>
      <c r="BT152" s="447"/>
      <c r="BU152" s="447"/>
      <c r="BV152" s="447"/>
      <c r="BW152" s="447"/>
      <c r="BX152" s="447"/>
      <c r="BY152" s="447"/>
      <c r="BZ152" s="447"/>
      <c r="CA152" s="447"/>
      <c r="CB152" s="447"/>
      <c r="CC152" s="447"/>
      <c r="CD152" s="447"/>
      <c r="CE152" s="447"/>
      <c r="CF152" s="447"/>
      <c r="CG152" s="447"/>
      <c r="CH152" s="447"/>
      <c r="CI152" s="447"/>
      <c r="CJ152" s="447"/>
      <c r="CK152" s="447"/>
      <c r="CL152" s="447"/>
      <c r="CM152" s="447"/>
      <c r="CN152" s="447"/>
      <c r="CO152" s="447"/>
      <c r="CP152" s="447"/>
      <c r="CQ152" s="447"/>
      <c r="CR152" s="447"/>
      <c r="CS152" s="447"/>
      <c r="CT152" s="447"/>
      <c r="CU152" s="447"/>
      <c r="CV152" s="447"/>
      <c r="CW152" s="447"/>
      <c r="CX152" s="447"/>
      <c r="CY152" s="447"/>
      <c r="CZ152" s="447"/>
      <c r="DA152" s="447"/>
      <c r="DB152" s="447"/>
      <c r="DC152" s="447"/>
      <c r="DD152" s="447"/>
      <c r="DE152" s="447"/>
      <c r="DF152" s="447"/>
      <c r="DG152" s="447"/>
      <c r="DH152" s="447"/>
      <c r="DI152" s="447"/>
      <c r="DJ152" s="447"/>
      <c r="DK152" s="447"/>
      <c r="DL152" s="447"/>
      <c r="DM152" s="447"/>
      <c r="DN152" s="447"/>
      <c r="DO152" s="447"/>
      <c r="DP152" s="447"/>
      <c r="DQ152" s="447"/>
      <c r="DR152" s="447"/>
      <c r="DS152" s="447"/>
      <c r="DT152" s="447"/>
      <c r="DU152" s="447"/>
      <c r="DV152" s="447"/>
      <c r="DW152" s="447"/>
      <c r="DX152" s="447"/>
      <c r="DY152" s="447"/>
      <c r="DZ152" s="447"/>
      <c r="EA152" s="447"/>
      <c r="EB152" s="447"/>
      <c r="EC152" s="447"/>
      <c r="ED152" s="447"/>
      <c r="EE152" s="447"/>
      <c r="EF152" s="447"/>
      <c r="EG152" s="447"/>
      <c r="EH152" s="447"/>
      <c r="EI152" s="447"/>
      <c r="EJ152" s="447"/>
      <c r="EK152" s="447"/>
      <c r="EL152" s="447"/>
      <c r="EM152" s="447"/>
      <c r="EN152" s="447"/>
      <c r="EO152" s="447"/>
      <c r="EP152" s="447"/>
      <c r="EQ152" s="447"/>
      <c r="ER152" s="447"/>
      <c r="ES152" s="447"/>
      <c r="ET152" s="447"/>
      <c r="EU152" s="447"/>
      <c r="EV152" s="447"/>
      <c r="EW152" s="447"/>
      <c r="EX152" s="447"/>
      <c r="EY152" s="447"/>
      <c r="EZ152" s="447"/>
      <c r="FA152" s="447"/>
      <c r="FB152" s="447"/>
      <c r="FC152" s="447"/>
      <c r="FD152" s="447"/>
      <c r="FE152" s="447"/>
      <c r="FF152" s="447"/>
      <c r="FG152" s="447"/>
      <c r="FH152" s="447"/>
      <c r="FI152" s="447"/>
      <c r="FJ152" s="447"/>
      <c r="FK152" s="447"/>
      <c r="FL152" s="447"/>
      <c r="FM152" s="447"/>
      <c r="FN152" s="447"/>
      <c r="FO152" s="447"/>
      <c r="FP152" s="447"/>
      <c r="FQ152" s="447"/>
      <c r="FR152" s="447"/>
      <c r="FS152" s="447"/>
      <c r="FT152" s="447"/>
      <c r="FU152" s="447"/>
      <c r="FV152" s="447"/>
      <c r="FW152" s="447"/>
      <c r="FX152" s="447"/>
      <c r="FY152" s="447"/>
      <c r="FZ152" s="447"/>
      <c r="GA152" s="447"/>
      <c r="GB152" s="447"/>
      <c r="GC152" s="447"/>
      <c r="GD152" s="447"/>
      <c r="GE152" s="447"/>
      <c r="GF152" s="447"/>
      <c r="GG152" s="447"/>
      <c r="GH152" s="447"/>
      <c r="GI152" s="447"/>
      <c r="GJ152" s="447"/>
      <c r="GK152" s="447"/>
      <c r="GL152" s="447"/>
    </row>
    <row r="153" spans="3:7" ht="12.75">
      <c r="C153" s="515"/>
      <c r="F153" s="515"/>
      <c r="G153" s="515"/>
    </row>
    <row r="154" spans="3:7" ht="12.75">
      <c r="C154" s="515"/>
      <c r="F154" s="515"/>
      <c r="G154" s="515"/>
    </row>
    <row r="155" spans="3:7" ht="12.75">
      <c r="C155" s="515"/>
      <c r="F155" s="515"/>
      <c r="G155" s="515"/>
    </row>
    <row r="156" spans="6:7" ht="12.75">
      <c r="F156" s="515"/>
      <c r="G156" s="515"/>
    </row>
    <row r="178" spans="11:19" ht="12.75">
      <c r="K178" s="517"/>
      <c r="L178" s="517"/>
      <c r="M178" s="517"/>
      <c r="N178" s="517"/>
      <c r="O178" s="517"/>
      <c r="P178" s="517"/>
      <c r="Q178" s="517"/>
      <c r="R178" s="517"/>
      <c r="S178" s="517"/>
    </row>
  </sheetData>
  <mergeCells count="5">
    <mergeCell ref="F146:G146"/>
    <mergeCell ref="B12:U12"/>
    <mergeCell ref="B5:U5"/>
    <mergeCell ref="B7:U7"/>
    <mergeCell ref="B9:U9"/>
  </mergeCells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portrait" paperSize="9" scale="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B90"/>
  <sheetViews>
    <sheetView zoomScale="75" zoomScaleNormal="75" workbookViewId="0" topLeftCell="F1">
      <selection activeCell="F143" sqref="F143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45.7109375" style="7" customWidth="1"/>
    <col min="5" max="5" width="8.7109375" style="7" customWidth="1"/>
    <col min="6" max="6" width="9.7109375" style="7" customWidth="1"/>
    <col min="7" max="7" width="7.7109375" style="7" customWidth="1"/>
    <col min="8" max="8" width="14.28125" style="7" hidden="1" customWidth="1"/>
    <col min="9" max="10" width="15.7109375" style="7" customWidth="1"/>
    <col min="11" max="13" width="9.7109375" style="7" customWidth="1"/>
    <col min="14" max="14" width="8.7109375" style="7" customWidth="1"/>
    <col min="15" max="15" width="13.421875" style="7" hidden="1" customWidth="1"/>
    <col min="16" max="17" width="14.7109375" style="7" hidden="1" customWidth="1"/>
    <col min="18" max="18" width="15.421875" style="7" hidden="1" customWidth="1"/>
    <col min="19" max="19" width="13.8515625" style="7" hidden="1" customWidth="1"/>
    <col min="20" max="25" width="14.00390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="3" customFormat="1" ht="29.25" customHeight="1">
      <c r="AB1" s="381"/>
    </row>
    <row r="2" spans="2:28" s="3" customFormat="1" ht="26.25">
      <c r="B2" s="67" t="str">
        <f>+'tot-0503'!B2</f>
        <v>ANEXO a la Resolución ENRE N° 933/2006                      ,-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1" customFormat="1" ht="12.75"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" s="12" customFormat="1" ht="11.25">
      <c r="A4" s="69" t="s">
        <v>93</v>
      </c>
      <c r="B4" s="69"/>
    </row>
    <row r="5" spans="1:2" s="12" customFormat="1" ht="11.25">
      <c r="A5" s="69" t="s">
        <v>94</v>
      </c>
      <c r="B5" s="69"/>
    </row>
    <row r="6" s="1" customFormat="1" ht="16.5" customHeight="1" thickBot="1"/>
    <row r="7" spans="2:28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D8" s="75" t="s">
        <v>104</v>
      </c>
      <c r="E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" customFormat="1" ht="16.5" customHeight="1">
      <c r="B9" s="43"/>
      <c r="D9" s="78"/>
      <c r="E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8"/>
    </row>
    <row r="10" spans="2:28" s="73" customFormat="1" ht="20.25">
      <c r="B10" s="74"/>
      <c r="D10" s="75" t="s">
        <v>105</v>
      </c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" customFormat="1" ht="16.5" customHeight="1">
      <c r="B11" s="43"/>
      <c r="C11" s="78"/>
      <c r="E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8"/>
    </row>
    <row r="12" spans="2:28" s="16" customFormat="1" ht="18.75">
      <c r="B12" s="30" t="str">
        <f>+'tot-0503'!B14</f>
        <v>Desde el 01 al 31 de marzo de 2005</v>
      </c>
      <c r="C12" s="79"/>
      <c r="D12" s="33"/>
      <c r="E12" s="33"/>
      <c r="F12" s="80"/>
      <c r="G12" s="80"/>
      <c r="H12" s="81"/>
      <c r="I12" s="80"/>
      <c r="J12" s="81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1" customFormat="1" ht="16.5" customHeight="1" thickBot="1">
      <c r="B13" s="43"/>
      <c r="C13" s="9"/>
      <c r="D13" s="9"/>
      <c r="E13" s="83"/>
      <c r="F13" s="84"/>
      <c r="G13" s="84"/>
      <c r="H13" s="85"/>
      <c r="I13" s="85"/>
      <c r="J13" s="85"/>
      <c r="K13" s="85"/>
      <c r="L13" s="85"/>
      <c r="M13" s="85"/>
      <c r="N13" s="85"/>
      <c r="O13" s="8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8"/>
    </row>
    <row r="14" spans="2:28" s="1" customFormat="1" ht="16.5" customHeight="1" thickBot="1" thickTop="1">
      <c r="B14" s="43"/>
      <c r="C14" s="9"/>
      <c r="D14" s="86" t="s">
        <v>106</v>
      </c>
      <c r="E14" s="87">
        <v>52.704</v>
      </c>
      <c r="F14" s="88"/>
      <c r="G14" s="89"/>
      <c r="H14" s="85"/>
      <c r="I14" s="85"/>
      <c r="J14" s="90" t="s">
        <v>107</v>
      </c>
      <c r="K14" s="91">
        <f>150*'tot-0503'!B13</f>
        <v>150</v>
      </c>
      <c r="L14" s="92" t="str">
        <f>IF(K14=150," ",IF(K14=300,"Coeficiente duplicado por tasa de falla &gt;4 Sal. x año/100 km.","REVISAR COEFICIENTE"))</f>
        <v> </v>
      </c>
      <c r="M14" s="85"/>
      <c r="N14" s="85"/>
      <c r="O14" s="8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8"/>
    </row>
    <row r="15" spans="2:28" s="1" customFormat="1" ht="16.5" customHeight="1" thickBot="1" thickTop="1">
      <c r="B15" s="43"/>
      <c r="C15" s="9"/>
      <c r="D15" s="86" t="s">
        <v>108</v>
      </c>
      <c r="E15" s="87">
        <v>50.362</v>
      </c>
      <c r="F15" s="93"/>
      <c r="G15" s="94"/>
      <c r="H15" s="9"/>
      <c r="I15" s="95"/>
      <c r="J15" s="90" t="s">
        <v>109</v>
      </c>
      <c r="K15" s="91">
        <f>50*'tot-0503'!B13</f>
        <v>50</v>
      </c>
      <c r="L15" s="92" t="str">
        <f>IF(K15=50," ",IF(K15=100,"Coeficiente duplicado por tasa de falla &gt;4 Sal. x año/100 km.","REVISAR COEFICIENTE"))</f>
        <v> 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8"/>
    </row>
    <row r="16" spans="2:28" s="1" customFormat="1" ht="16.5" customHeight="1" thickBot="1" thickTop="1">
      <c r="B16" s="43"/>
      <c r="C16" s="9"/>
      <c r="D16" s="86" t="s">
        <v>110</v>
      </c>
      <c r="E16" s="87">
        <v>50.362</v>
      </c>
      <c r="F16" s="93"/>
      <c r="G16" s="94"/>
      <c r="H16" s="9"/>
      <c r="I16" s="9"/>
      <c r="J16" s="90" t="s">
        <v>111</v>
      </c>
      <c r="K16" s="91">
        <f>10*'tot-0503'!B13</f>
        <v>10</v>
      </c>
      <c r="L16" s="92" t="str">
        <f>IF(K16=10," ",IF(K16=20,"Coeficiente duplicado por tasa de falla &gt;4 Sal. x año/100 km.","REVISAR COEFICIENTE"))</f>
        <v>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48"/>
    </row>
    <row r="17" spans="2:28" s="1" customFormat="1" ht="16.5" customHeight="1" thickBot="1" thickTop="1">
      <c r="B17" s="43"/>
      <c r="C17" s="9"/>
      <c r="D17" s="9"/>
      <c r="E17" s="9"/>
      <c r="F17" s="9"/>
      <c r="G17" s="9"/>
      <c r="H17" s="9"/>
      <c r="I17" s="9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48"/>
    </row>
    <row r="18" spans="2:28" s="97" customFormat="1" ht="34.5" customHeight="1" thickBot="1" thickTop="1">
      <c r="B18" s="98"/>
      <c r="C18" s="99" t="s">
        <v>112</v>
      </c>
      <c r="D18" s="100" t="s">
        <v>2</v>
      </c>
      <c r="E18" s="101" t="s">
        <v>113</v>
      </c>
      <c r="F18" s="101" t="s">
        <v>114</v>
      </c>
      <c r="G18" s="101" t="s">
        <v>3</v>
      </c>
      <c r="H18" s="102" t="s">
        <v>115</v>
      </c>
      <c r="I18" s="100" t="s">
        <v>116</v>
      </c>
      <c r="J18" s="100" t="s">
        <v>117</v>
      </c>
      <c r="K18" s="101" t="s">
        <v>118</v>
      </c>
      <c r="L18" s="101" t="s">
        <v>119</v>
      </c>
      <c r="M18" s="101" t="s">
        <v>155</v>
      </c>
      <c r="N18" s="101" t="s">
        <v>120</v>
      </c>
      <c r="O18" s="103" t="s">
        <v>121</v>
      </c>
      <c r="P18" s="104" t="s">
        <v>122</v>
      </c>
      <c r="Q18" s="105" t="s">
        <v>123</v>
      </c>
      <c r="R18" s="106" t="s">
        <v>124</v>
      </c>
      <c r="S18" s="107"/>
      <c r="T18" s="108"/>
      <c r="U18" s="109" t="s">
        <v>125</v>
      </c>
      <c r="V18" s="110"/>
      <c r="W18" s="111"/>
      <c r="X18" s="112" t="s">
        <v>126</v>
      </c>
      <c r="Y18" s="113" t="s">
        <v>127</v>
      </c>
      <c r="Z18" s="114" t="s">
        <v>128</v>
      </c>
      <c r="AA18" s="114" t="s">
        <v>129</v>
      </c>
      <c r="AB18" s="115"/>
    </row>
    <row r="19" spans="2:28" s="1" customFormat="1" ht="16.5" customHeight="1" hidden="1" thickTop="1">
      <c r="B19" s="43"/>
      <c r="C19" s="116"/>
      <c r="D19" s="117"/>
      <c r="E19" s="116"/>
      <c r="F19" s="116"/>
      <c r="G19" s="116"/>
      <c r="H19" s="118"/>
      <c r="I19" s="116"/>
      <c r="J19" s="117"/>
      <c r="K19" s="119"/>
      <c r="L19" s="119"/>
      <c r="M19" s="116"/>
      <c r="N19" s="116"/>
      <c r="O19" s="120"/>
      <c r="P19" s="121"/>
      <c r="Q19" s="122"/>
      <c r="R19" s="123"/>
      <c r="S19" s="124"/>
      <c r="T19" s="124"/>
      <c r="U19" s="125"/>
      <c r="V19" s="125"/>
      <c r="W19" s="125"/>
      <c r="X19" s="126"/>
      <c r="Y19" s="127"/>
      <c r="Z19" s="116"/>
      <c r="AA19" s="128"/>
      <c r="AB19" s="48"/>
    </row>
    <row r="20" spans="2:28" s="1" customFormat="1" ht="16.5" customHeight="1" thickTop="1">
      <c r="B20" s="43"/>
      <c r="C20" s="129"/>
      <c r="D20" s="130"/>
      <c r="E20" s="130"/>
      <c r="F20" s="129"/>
      <c r="G20" s="129"/>
      <c r="H20" s="131"/>
      <c r="I20" s="129"/>
      <c r="J20" s="132"/>
      <c r="K20" s="133"/>
      <c r="L20" s="133"/>
      <c r="M20" s="129"/>
      <c r="N20" s="129"/>
      <c r="O20" s="134"/>
      <c r="P20" s="135"/>
      <c r="Q20" s="136"/>
      <c r="R20" s="137"/>
      <c r="S20" s="138"/>
      <c r="T20" s="138"/>
      <c r="U20" s="139"/>
      <c r="V20" s="139"/>
      <c r="W20" s="139"/>
      <c r="X20" s="140"/>
      <c r="Y20" s="141"/>
      <c r="Z20" s="129"/>
      <c r="AA20" s="142"/>
      <c r="AB20" s="48"/>
    </row>
    <row r="21" spans="2:28" s="1" customFormat="1" ht="16.5" customHeight="1">
      <c r="B21" s="43"/>
      <c r="C21" s="132">
        <v>1</v>
      </c>
      <c r="D21" s="130" t="s">
        <v>17</v>
      </c>
      <c r="E21" s="130">
        <v>132</v>
      </c>
      <c r="F21" s="143">
        <v>31.2</v>
      </c>
      <c r="G21" s="144" t="s">
        <v>4</v>
      </c>
      <c r="H21" s="145">
        <f aca="true" t="shared" si="0" ref="H21:H40">IF(E21=220,$E$14,IF(E21=132,$E$15,$E$16))*IF(F21&gt;25,F21,25)/100</f>
        <v>15.712944</v>
      </c>
      <c r="I21" s="146">
        <v>38412.35277777778</v>
      </c>
      <c r="J21" s="146">
        <v>38412.63611111111</v>
      </c>
      <c r="K21" s="147">
        <f aca="true" t="shared" si="1" ref="K21:K40">IF(D21="","",(J21-I21)*24)</f>
        <v>6.7999999999883585</v>
      </c>
      <c r="L21" s="148">
        <f aca="true" t="shared" si="2" ref="L21:L40">IF(D21="","",ROUND((J21-I21)*24*60,0))</f>
        <v>408</v>
      </c>
      <c r="M21" s="149" t="s">
        <v>170</v>
      </c>
      <c r="N21" s="150" t="str">
        <f aca="true" t="shared" si="3" ref="N21:N40">IF(D21="","","--")</f>
        <v>--</v>
      </c>
      <c r="O21" s="151">
        <f aca="true" t="shared" si="4" ref="O21:O40">IF(G21="A",$K$14,IF(G21="B",$K$15,$K$16))</f>
        <v>10</v>
      </c>
      <c r="P21" s="152">
        <f aca="true" t="shared" si="5" ref="P21:P40">IF(M21="P",ROUND(L21/60,2)*H21*O21*0.01,"--")</f>
        <v>10.68480192</v>
      </c>
      <c r="Q21" s="153" t="str">
        <f aca="true" t="shared" si="6" ref="Q21:Q40">IF(M21="RP",ROUND(L21/60,2)*H21*O21*0.01*N21/100,"--")</f>
        <v>--</v>
      </c>
      <c r="R21" s="154" t="str">
        <f aca="true" t="shared" si="7" ref="R21:R40">IF(M21="F",H21*O21,"--")</f>
        <v>--</v>
      </c>
      <c r="S21" s="154" t="str">
        <f aca="true" t="shared" si="8" ref="S21:S40">IF(AND(L21&gt;10,M21="F"),H21*O21*IF(L21&gt;180,3,ROUND((L21)/60,2)),"--")</f>
        <v>--</v>
      </c>
      <c r="T21" s="155" t="str">
        <f aca="true" t="shared" si="9" ref="T21:T40">IF(AND(M21="F",L21&gt;180),(ROUND(L21/60,2)-3)*H21*O21*0.1,"--")</f>
        <v>--</v>
      </c>
      <c r="U21" s="156" t="str">
        <f aca="true" t="shared" si="10" ref="U21:U40">IF(M21="R",H21*O21*N21/100,"--")</f>
        <v>--</v>
      </c>
      <c r="V21" s="156" t="str">
        <f aca="true" t="shared" si="11" ref="V21:V40">IF(AND(L21&gt;10,M21="R"),O21*H21*N21/100*IF(L21&gt;180,3,ROUND((L21)/60,2)),"--")</f>
        <v>--</v>
      </c>
      <c r="W21" s="157" t="str">
        <f aca="true" t="shared" si="12" ref="W21:W40">IF(AND(M21="R",L21&gt;180),(ROUND(L21/60,2)-3)*H21*O21*0.1*N21/100,"--")</f>
        <v>--</v>
      </c>
      <c r="X21" s="158" t="str">
        <f aca="true" t="shared" si="13" ref="X21:X40">IF(M21="RF",ROUND(L21/60,2)*H21*O21*0.1,"--")</f>
        <v>--</v>
      </c>
      <c r="Y21" s="159" t="str">
        <f aca="true" t="shared" si="14" ref="Y21:Y40">IF(M21="RR",ROUND(L21/60,2)*H21*O21*0.1*N21/100,"--")</f>
        <v>--</v>
      </c>
      <c r="Z21" s="160" t="str">
        <f aca="true" t="shared" si="15" ref="Z21:Z40">IF(D21="","","SI")</f>
        <v>SI</v>
      </c>
      <c r="AA21" s="161">
        <f aca="true" t="shared" si="16" ref="AA21:AA40">IF(D21="","",SUM(P21:Y21)*IF(Z21="SI",1,2))</f>
        <v>10.68480192</v>
      </c>
      <c r="AB21" s="162"/>
    </row>
    <row r="22" spans="2:28" s="1" customFormat="1" ht="16.5" customHeight="1">
      <c r="B22" s="43"/>
      <c r="C22" s="132">
        <v>2</v>
      </c>
      <c r="D22" s="130" t="s">
        <v>157</v>
      </c>
      <c r="E22" s="130">
        <v>132</v>
      </c>
      <c r="F22" s="143">
        <v>29.8</v>
      </c>
      <c r="G22" s="144" t="s">
        <v>4</v>
      </c>
      <c r="H22" s="145">
        <f t="shared" si="0"/>
        <v>15.007876000000001</v>
      </c>
      <c r="I22" s="146">
        <v>38412.404861111114</v>
      </c>
      <c r="J22" s="146">
        <v>38412.614583333336</v>
      </c>
      <c r="K22" s="147">
        <f t="shared" si="1"/>
        <v>5.033333333325572</v>
      </c>
      <c r="L22" s="148">
        <f t="shared" si="2"/>
        <v>302</v>
      </c>
      <c r="M22" s="149" t="s">
        <v>170</v>
      </c>
      <c r="N22" s="150" t="str">
        <f t="shared" si="3"/>
        <v>--</v>
      </c>
      <c r="O22" s="151">
        <f t="shared" si="4"/>
        <v>10</v>
      </c>
      <c r="P22" s="152">
        <f t="shared" si="5"/>
        <v>7.548961628000001</v>
      </c>
      <c r="Q22" s="153" t="str">
        <f t="shared" si="6"/>
        <v>--</v>
      </c>
      <c r="R22" s="154" t="str">
        <f t="shared" si="7"/>
        <v>--</v>
      </c>
      <c r="S22" s="154" t="str">
        <f t="shared" si="8"/>
        <v>--</v>
      </c>
      <c r="T22" s="155" t="str">
        <f t="shared" si="9"/>
        <v>--</v>
      </c>
      <c r="U22" s="156" t="str">
        <f t="shared" si="10"/>
        <v>--</v>
      </c>
      <c r="V22" s="156" t="str">
        <f t="shared" si="11"/>
        <v>--</v>
      </c>
      <c r="W22" s="157" t="str">
        <f t="shared" si="12"/>
        <v>--</v>
      </c>
      <c r="X22" s="158" t="str">
        <f t="shared" si="13"/>
        <v>--</v>
      </c>
      <c r="Y22" s="159" t="str">
        <f t="shared" si="14"/>
        <v>--</v>
      </c>
      <c r="Z22" s="160" t="str">
        <f t="shared" si="15"/>
        <v>SI</v>
      </c>
      <c r="AA22" s="161">
        <f t="shared" si="16"/>
        <v>7.548961628000001</v>
      </c>
      <c r="AB22" s="162"/>
    </row>
    <row r="23" spans="2:28" s="1" customFormat="1" ht="16.5" customHeight="1">
      <c r="B23" s="43"/>
      <c r="C23" s="132">
        <v>3</v>
      </c>
      <c r="D23" s="130" t="s">
        <v>19</v>
      </c>
      <c r="E23" s="130">
        <v>132</v>
      </c>
      <c r="F23" s="143">
        <v>70.8</v>
      </c>
      <c r="G23" s="144" t="s">
        <v>4</v>
      </c>
      <c r="H23" s="145">
        <f t="shared" si="0"/>
        <v>35.656296000000005</v>
      </c>
      <c r="I23" s="146">
        <v>38412.45138888889</v>
      </c>
      <c r="J23" s="146">
        <v>38412.64375</v>
      </c>
      <c r="K23" s="147">
        <f t="shared" si="1"/>
        <v>4.616666666697711</v>
      </c>
      <c r="L23" s="148">
        <f t="shared" si="2"/>
        <v>277</v>
      </c>
      <c r="M23" s="149" t="s">
        <v>170</v>
      </c>
      <c r="N23" s="150" t="str">
        <f t="shared" si="3"/>
        <v>--</v>
      </c>
      <c r="O23" s="151">
        <f t="shared" si="4"/>
        <v>10</v>
      </c>
      <c r="P23" s="152">
        <f t="shared" si="5"/>
        <v>16.473208752</v>
      </c>
      <c r="Q23" s="153" t="str">
        <f t="shared" si="6"/>
        <v>--</v>
      </c>
      <c r="R23" s="154" t="str">
        <f t="shared" si="7"/>
        <v>--</v>
      </c>
      <c r="S23" s="154" t="str">
        <f t="shared" si="8"/>
        <v>--</v>
      </c>
      <c r="T23" s="155" t="str">
        <f t="shared" si="9"/>
        <v>--</v>
      </c>
      <c r="U23" s="156" t="str">
        <f t="shared" si="10"/>
        <v>--</v>
      </c>
      <c r="V23" s="156" t="str">
        <f t="shared" si="11"/>
        <v>--</v>
      </c>
      <c r="W23" s="157" t="str">
        <f t="shared" si="12"/>
        <v>--</v>
      </c>
      <c r="X23" s="158" t="str">
        <f t="shared" si="13"/>
        <v>--</v>
      </c>
      <c r="Y23" s="159" t="str">
        <f t="shared" si="14"/>
        <v>--</v>
      </c>
      <c r="Z23" s="160" t="str">
        <f t="shared" si="15"/>
        <v>SI</v>
      </c>
      <c r="AA23" s="161">
        <f t="shared" si="16"/>
        <v>16.473208752</v>
      </c>
      <c r="AB23" s="162"/>
    </row>
    <row r="24" spans="2:28" s="1" customFormat="1" ht="16.5" customHeight="1">
      <c r="B24" s="43"/>
      <c r="C24" s="132">
        <v>4</v>
      </c>
      <c r="D24" s="130" t="s">
        <v>158</v>
      </c>
      <c r="E24" s="130">
        <v>132</v>
      </c>
      <c r="F24" s="143">
        <v>2.7</v>
      </c>
      <c r="G24" s="144" t="s">
        <v>4</v>
      </c>
      <c r="H24" s="145">
        <f t="shared" si="0"/>
        <v>12.590499999999999</v>
      </c>
      <c r="I24" s="146">
        <v>38413.339583333334</v>
      </c>
      <c r="J24" s="146">
        <v>38413.62847222222</v>
      </c>
      <c r="K24" s="147">
        <f t="shared" si="1"/>
        <v>6.93333333323244</v>
      </c>
      <c r="L24" s="148">
        <f t="shared" si="2"/>
        <v>416</v>
      </c>
      <c r="M24" s="149" t="s">
        <v>170</v>
      </c>
      <c r="N24" s="150" t="str">
        <f t="shared" si="3"/>
        <v>--</v>
      </c>
      <c r="O24" s="151">
        <f t="shared" si="4"/>
        <v>10</v>
      </c>
      <c r="P24" s="152">
        <f t="shared" si="5"/>
        <v>8.7252165</v>
      </c>
      <c r="Q24" s="153" t="str">
        <f t="shared" si="6"/>
        <v>--</v>
      </c>
      <c r="R24" s="154" t="str">
        <f t="shared" si="7"/>
        <v>--</v>
      </c>
      <c r="S24" s="154" t="str">
        <f t="shared" si="8"/>
        <v>--</v>
      </c>
      <c r="T24" s="155" t="str">
        <f t="shared" si="9"/>
        <v>--</v>
      </c>
      <c r="U24" s="156" t="str">
        <f t="shared" si="10"/>
        <v>--</v>
      </c>
      <c r="V24" s="156" t="str">
        <f t="shared" si="11"/>
        <v>--</v>
      </c>
      <c r="W24" s="157" t="str">
        <f t="shared" si="12"/>
        <v>--</v>
      </c>
      <c r="X24" s="158" t="str">
        <f t="shared" si="13"/>
        <v>--</v>
      </c>
      <c r="Y24" s="159" t="str">
        <f t="shared" si="14"/>
        <v>--</v>
      </c>
      <c r="Z24" s="160" t="str">
        <f t="shared" si="15"/>
        <v>SI</v>
      </c>
      <c r="AA24" s="161">
        <f t="shared" si="16"/>
        <v>8.7252165</v>
      </c>
      <c r="AB24" s="162"/>
    </row>
    <row r="25" spans="2:28" s="1" customFormat="1" ht="16.5" customHeight="1">
      <c r="B25" s="43"/>
      <c r="C25" s="132">
        <v>5</v>
      </c>
      <c r="D25" s="130" t="s">
        <v>17</v>
      </c>
      <c r="E25" s="130">
        <v>132</v>
      </c>
      <c r="F25" s="143">
        <v>31.2</v>
      </c>
      <c r="G25" s="144" t="s">
        <v>4</v>
      </c>
      <c r="H25" s="145">
        <f t="shared" si="0"/>
        <v>15.712944</v>
      </c>
      <c r="I25" s="146">
        <v>38413.35208333333</v>
      </c>
      <c r="J25" s="146">
        <v>38413.63611111111</v>
      </c>
      <c r="K25" s="147">
        <f t="shared" si="1"/>
        <v>6.816666666709352</v>
      </c>
      <c r="L25" s="148">
        <f t="shared" si="2"/>
        <v>409</v>
      </c>
      <c r="M25" s="149" t="s">
        <v>170</v>
      </c>
      <c r="N25" s="150" t="str">
        <f t="shared" si="3"/>
        <v>--</v>
      </c>
      <c r="O25" s="151">
        <f t="shared" si="4"/>
        <v>10</v>
      </c>
      <c r="P25" s="152">
        <f t="shared" si="5"/>
        <v>10.716227808000001</v>
      </c>
      <c r="Q25" s="153" t="str">
        <f t="shared" si="6"/>
        <v>--</v>
      </c>
      <c r="R25" s="154" t="str">
        <f t="shared" si="7"/>
        <v>--</v>
      </c>
      <c r="S25" s="154" t="str">
        <f t="shared" si="8"/>
        <v>--</v>
      </c>
      <c r="T25" s="155" t="str">
        <f t="shared" si="9"/>
        <v>--</v>
      </c>
      <c r="U25" s="156" t="str">
        <f t="shared" si="10"/>
        <v>--</v>
      </c>
      <c r="V25" s="156" t="str">
        <f t="shared" si="11"/>
        <v>--</v>
      </c>
      <c r="W25" s="157" t="str">
        <f t="shared" si="12"/>
        <v>--</v>
      </c>
      <c r="X25" s="158" t="str">
        <f t="shared" si="13"/>
        <v>--</v>
      </c>
      <c r="Y25" s="159" t="str">
        <f t="shared" si="14"/>
        <v>--</v>
      </c>
      <c r="Z25" s="160" t="str">
        <f t="shared" si="15"/>
        <v>SI</v>
      </c>
      <c r="AA25" s="161">
        <f t="shared" si="16"/>
        <v>10.716227808000001</v>
      </c>
      <c r="AB25" s="162"/>
    </row>
    <row r="26" spans="2:28" s="1" customFormat="1" ht="16.5" customHeight="1">
      <c r="B26" s="43"/>
      <c r="C26" s="132">
        <v>6</v>
      </c>
      <c r="D26" s="130" t="s">
        <v>163</v>
      </c>
      <c r="E26" s="130">
        <v>66</v>
      </c>
      <c r="F26" s="143">
        <v>49.8</v>
      </c>
      <c r="G26" s="144" t="s">
        <v>4</v>
      </c>
      <c r="H26" s="145">
        <f t="shared" si="0"/>
        <v>25.080275999999998</v>
      </c>
      <c r="I26" s="146">
        <v>38413.40902777778</v>
      </c>
      <c r="J26" s="146">
        <v>38413.495833333334</v>
      </c>
      <c r="K26" s="147">
        <f t="shared" si="1"/>
        <v>2.083333333313931</v>
      </c>
      <c r="L26" s="148">
        <f t="shared" si="2"/>
        <v>125</v>
      </c>
      <c r="M26" s="146" t="s">
        <v>170</v>
      </c>
      <c r="N26" s="150" t="str">
        <f t="shared" si="3"/>
        <v>--</v>
      </c>
      <c r="O26" s="151">
        <f t="shared" si="4"/>
        <v>10</v>
      </c>
      <c r="P26" s="152">
        <f t="shared" si="5"/>
        <v>5.216697408</v>
      </c>
      <c r="Q26" s="153" t="str">
        <f t="shared" si="6"/>
        <v>--</v>
      </c>
      <c r="R26" s="154" t="str">
        <f t="shared" si="7"/>
        <v>--</v>
      </c>
      <c r="S26" s="154" t="str">
        <f t="shared" si="8"/>
        <v>--</v>
      </c>
      <c r="T26" s="155" t="str">
        <f t="shared" si="9"/>
        <v>--</v>
      </c>
      <c r="U26" s="156" t="str">
        <f t="shared" si="10"/>
        <v>--</v>
      </c>
      <c r="V26" s="156" t="str">
        <f t="shared" si="11"/>
        <v>--</v>
      </c>
      <c r="W26" s="157" t="str">
        <f t="shared" si="12"/>
        <v>--</v>
      </c>
      <c r="X26" s="158" t="str">
        <f t="shared" si="13"/>
        <v>--</v>
      </c>
      <c r="Y26" s="159" t="str">
        <f t="shared" si="14"/>
        <v>--</v>
      </c>
      <c r="Z26" s="160" t="str">
        <f t="shared" si="15"/>
        <v>SI</v>
      </c>
      <c r="AA26" s="161">
        <f t="shared" si="16"/>
        <v>5.216697408</v>
      </c>
      <c r="AB26" s="162"/>
    </row>
    <row r="27" spans="2:28" s="1" customFormat="1" ht="16.5" customHeight="1">
      <c r="B27" s="43"/>
      <c r="C27" s="132">
        <v>7</v>
      </c>
      <c r="D27" s="130" t="s">
        <v>19</v>
      </c>
      <c r="E27" s="130">
        <v>132</v>
      </c>
      <c r="F27" s="143">
        <v>70.8</v>
      </c>
      <c r="G27" s="144" t="s">
        <v>4</v>
      </c>
      <c r="H27" s="145">
        <f t="shared" si="0"/>
        <v>35.656296000000005</v>
      </c>
      <c r="I27" s="146">
        <v>38413.44930555556</v>
      </c>
      <c r="J27" s="146">
        <v>38413.72152777778</v>
      </c>
      <c r="K27" s="147">
        <f t="shared" si="1"/>
        <v>6.533333333325572</v>
      </c>
      <c r="L27" s="148">
        <f t="shared" si="2"/>
        <v>392</v>
      </c>
      <c r="M27" s="146" t="s">
        <v>170</v>
      </c>
      <c r="N27" s="150" t="str">
        <f t="shared" si="3"/>
        <v>--</v>
      </c>
      <c r="O27" s="151">
        <f t="shared" si="4"/>
        <v>10</v>
      </c>
      <c r="P27" s="152">
        <f t="shared" si="5"/>
        <v>23.283561288000005</v>
      </c>
      <c r="Q27" s="153" t="str">
        <f t="shared" si="6"/>
        <v>--</v>
      </c>
      <c r="R27" s="154" t="str">
        <f t="shared" si="7"/>
        <v>--</v>
      </c>
      <c r="S27" s="154" t="str">
        <f t="shared" si="8"/>
        <v>--</v>
      </c>
      <c r="T27" s="155" t="str">
        <f t="shared" si="9"/>
        <v>--</v>
      </c>
      <c r="U27" s="156" t="str">
        <f t="shared" si="10"/>
        <v>--</v>
      </c>
      <c r="V27" s="156" t="str">
        <f t="shared" si="11"/>
        <v>--</v>
      </c>
      <c r="W27" s="157" t="str">
        <f t="shared" si="12"/>
        <v>--</v>
      </c>
      <c r="X27" s="158" t="str">
        <f t="shared" si="13"/>
        <v>--</v>
      </c>
      <c r="Y27" s="159" t="str">
        <f t="shared" si="14"/>
        <v>--</v>
      </c>
      <c r="Z27" s="160" t="str">
        <f t="shared" si="15"/>
        <v>SI</v>
      </c>
      <c r="AA27" s="161">
        <f t="shared" si="16"/>
        <v>23.283561288000005</v>
      </c>
      <c r="AB27" s="162"/>
    </row>
    <row r="28" spans="2:28" s="1" customFormat="1" ht="16.5" customHeight="1">
      <c r="B28" s="43"/>
      <c r="C28" s="132">
        <v>8</v>
      </c>
      <c r="D28" s="130" t="s">
        <v>158</v>
      </c>
      <c r="E28" s="130">
        <v>132</v>
      </c>
      <c r="F28" s="143">
        <v>2.7</v>
      </c>
      <c r="G28" s="144" t="s">
        <v>4</v>
      </c>
      <c r="H28" s="145">
        <f t="shared" si="0"/>
        <v>12.590499999999999</v>
      </c>
      <c r="I28" s="146">
        <v>38414.34166666667</v>
      </c>
      <c r="J28" s="146">
        <v>38414.62013888889</v>
      </c>
      <c r="K28" s="147">
        <f t="shared" si="1"/>
        <v>6.683333333290648</v>
      </c>
      <c r="L28" s="148">
        <f t="shared" si="2"/>
        <v>401</v>
      </c>
      <c r="M28" s="146" t="s">
        <v>170</v>
      </c>
      <c r="N28" s="150" t="str">
        <f t="shared" si="3"/>
        <v>--</v>
      </c>
      <c r="O28" s="151">
        <f t="shared" si="4"/>
        <v>10</v>
      </c>
      <c r="P28" s="152">
        <f t="shared" si="5"/>
        <v>8.410453999999998</v>
      </c>
      <c r="Q28" s="153" t="str">
        <f t="shared" si="6"/>
        <v>--</v>
      </c>
      <c r="R28" s="154" t="str">
        <f t="shared" si="7"/>
        <v>--</v>
      </c>
      <c r="S28" s="154" t="str">
        <f t="shared" si="8"/>
        <v>--</v>
      </c>
      <c r="T28" s="155" t="str">
        <f t="shared" si="9"/>
        <v>--</v>
      </c>
      <c r="U28" s="156" t="str">
        <f t="shared" si="10"/>
        <v>--</v>
      </c>
      <c r="V28" s="156" t="str">
        <f t="shared" si="11"/>
        <v>--</v>
      </c>
      <c r="W28" s="157" t="str">
        <f t="shared" si="12"/>
        <v>--</v>
      </c>
      <c r="X28" s="158" t="str">
        <f t="shared" si="13"/>
        <v>--</v>
      </c>
      <c r="Y28" s="159" t="str">
        <f t="shared" si="14"/>
        <v>--</v>
      </c>
      <c r="Z28" s="160" t="str">
        <f t="shared" si="15"/>
        <v>SI</v>
      </c>
      <c r="AA28" s="161">
        <f t="shared" si="16"/>
        <v>8.410453999999998</v>
      </c>
      <c r="AB28" s="162"/>
    </row>
    <row r="29" spans="2:28" s="1" customFormat="1" ht="16.5" customHeight="1">
      <c r="B29" s="43"/>
      <c r="C29" s="132">
        <v>9</v>
      </c>
      <c r="D29" s="130" t="s">
        <v>17</v>
      </c>
      <c r="E29" s="130">
        <v>132</v>
      </c>
      <c r="F29" s="143">
        <v>31.2</v>
      </c>
      <c r="G29" s="144" t="s">
        <v>4</v>
      </c>
      <c r="H29" s="145">
        <f t="shared" si="0"/>
        <v>15.712944</v>
      </c>
      <c r="I29" s="146">
        <v>38414.35208333333</v>
      </c>
      <c r="J29" s="146">
        <v>38414.62291666667</v>
      </c>
      <c r="K29" s="147">
        <f t="shared" si="1"/>
        <v>6.500000000058208</v>
      </c>
      <c r="L29" s="148">
        <f t="shared" si="2"/>
        <v>390</v>
      </c>
      <c r="M29" s="146" t="s">
        <v>170</v>
      </c>
      <c r="N29" s="150" t="str">
        <f t="shared" si="3"/>
        <v>--</v>
      </c>
      <c r="O29" s="151">
        <f t="shared" si="4"/>
        <v>10</v>
      </c>
      <c r="P29" s="152">
        <f t="shared" si="5"/>
        <v>10.2134136</v>
      </c>
      <c r="Q29" s="153" t="str">
        <f t="shared" si="6"/>
        <v>--</v>
      </c>
      <c r="R29" s="154" t="str">
        <f t="shared" si="7"/>
        <v>--</v>
      </c>
      <c r="S29" s="154" t="str">
        <f t="shared" si="8"/>
        <v>--</v>
      </c>
      <c r="T29" s="155" t="str">
        <f t="shared" si="9"/>
        <v>--</v>
      </c>
      <c r="U29" s="156" t="str">
        <f t="shared" si="10"/>
        <v>--</v>
      </c>
      <c r="V29" s="156" t="str">
        <f t="shared" si="11"/>
        <v>--</v>
      </c>
      <c r="W29" s="157" t="str">
        <f t="shared" si="12"/>
        <v>--</v>
      </c>
      <c r="X29" s="158" t="str">
        <f t="shared" si="13"/>
        <v>--</v>
      </c>
      <c r="Y29" s="159" t="str">
        <f t="shared" si="14"/>
        <v>--</v>
      </c>
      <c r="Z29" s="160" t="str">
        <f t="shared" si="15"/>
        <v>SI</v>
      </c>
      <c r="AA29" s="161">
        <f t="shared" si="16"/>
        <v>10.2134136</v>
      </c>
      <c r="AB29" s="162"/>
    </row>
    <row r="30" spans="2:28" s="1" customFormat="1" ht="16.5" customHeight="1">
      <c r="B30" s="43"/>
      <c r="C30" s="132">
        <v>10</v>
      </c>
      <c r="D30" s="130" t="s">
        <v>163</v>
      </c>
      <c r="E30" s="130">
        <v>66</v>
      </c>
      <c r="F30" s="143">
        <v>49.8</v>
      </c>
      <c r="G30" s="144" t="s">
        <v>4</v>
      </c>
      <c r="H30" s="145">
        <f t="shared" si="0"/>
        <v>25.080275999999998</v>
      </c>
      <c r="I30" s="146">
        <v>38414.416666666664</v>
      </c>
      <c r="J30" s="146">
        <v>38414.61597222222</v>
      </c>
      <c r="K30" s="147">
        <f t="shared" si="1"/>
        <v>4.78333333338378</v>
      </c>
      <c r="L30" s="148">
        <f t="shared" si="2"/>
        <v>287</v>
      </c>
      <c r="M30" s="146" t="s">
        <v>170</v>
      </c>
      <c r="N30" s="150" t="str">
        <f t="shared" si="3"/>
        <v>--</v>
      </c>
      <c r="O30" s="151">
        <f t="shared" si="4"/>
        <v>10</v>
      </c>
      <c r="P30" s="152">
        <f t="shared" si="5"/>
        <v>11.988371928</v>
      </c>
      <c r="Q30" s="153" t="str">
        <f t="shared" si="6"/>
        <v>--</v>
      </c>
      <c r="R30" s="154" t="str">
        <f t="shared" si="7"/>
        <v>--</v>
      </c>
      <c r="S30" s="154" t="str">
        <f t="shared" si="8"/>
        <v>--</v>
      </c>
      <c r="T30" s="155" t="str">
        <f t="shared" si="9"/>
        <v>--</v>
      </c>
      <c r="U30" s="156" t="str">
        <f t="shared" si="10"/>
        <v>--</v>
      </c>
      <c r="V30" s="156" t="str">
        <f t="shared" si="11"/>
        <v>--</v>
      </c>
      <c r="W30" s="157" t="str">
        <f t="shared" si="12"/>
        <v>--</v>
      </c>
      <c r="X30" s="158" t="str">
        <f t="shared" si="13"/>
        <v>--</v>
      </c>
      <c r="Y30" s="159" t="str">
        <f t="shared" si="14"/>
        <v>--</v>
      </c>
      <c r="Z30" s="160" t="str">
        <f t="shared" si="15"/>
        <v>SI</v>
      </c>
      <c r="AA30" s="161">
        <f t="shared" si="16"/>
        <v>11.988371928</v>
      </c>
      <c r="AB30" s="162"/>
    </row>
    <row r="31" spans="2:28" s="1" customFormat="1" ht="16.5" customHeight="1">
      <c r="B31" s="43"/>
      <c r="C31" s="132">
        <v>11</v>
      </c>
      <c r="D31" s="130" t="s">
        <v>17</v>
      </c>
      <c r="E31" s="130">
        <v>132</v>
      </c>
      <c r="F31" s="143">
        <v>31.2</v>
      </c>
      <c r="G31" s="144" t="s">
        <v>4</v>
      </c>
      <c r="H31" s="145">
        <f t="shared" si="0"/>
        <v>15.712944</v>
      </c>
      <c r="I31" s="146">
        <v>38415.37847222222</v>
      </c>
      <c r="J31" s="146">
        <v>38415.64236111111</v>
      </c>
      <c r="K31" s="147">
        <f t="shared" si="1"/>
        <v>6.333333333372138</v>
      </c>
      <c r="L31" s="148">
        <f t="shared" si="2"/>
        <v>380</v>
      </c>
      <c r="M31" s="146" t="s">
        <v>170</v>
      </c>
      <c r="N31" s="150" t="str">
        <f t="shared" si="3"/>
        <v>--</v>
      </c>
      <c r="O31" s="151">
        <f t="shared" si="4"/>
        <v>10</v>
      </c>
      <c r="P31" s="152">
        <f t="shared" si="5"/>
        <v>9.946293552</v>
      </c>
      <c r="Q31" s="153" t="str">
        <f t="shared" si="6"/>
        <v>--</v>
      </c>
      <c r="R31" s="154" t="str">
        <f t="shared" si="7"/>
        <v>--</v>
      </c>
      <c r="S31" s="154" t="str">
        <f t="shared" si="8"/>
        <v>--</v>
      </c>
      <c r="T31" s="155" t="str">
        <f t="shared" si="9"/>
        <v>--</v>
      </c>
      <c r="U31" s="156" t="str">
        <f t="shared" si="10"/>
        <v>--</v>
      </c>
      <c r="V31" s="156" t="str">
        <f t="shared" si="11"/>
        <v>--</v>
      </c>
      <c r="W31" s="157" t="str">
        <f t="shared" si="12"/>
        <v>--</v>
      </c>
      <c r="X31" s="158" t="str">
        <f t="shared" si="13"/>
        <v>--</v>
      </c>
      <c r="Y31" s="159" t="str">
        <f t="shared" si="14"/>
        <v>--</v>
      </c>
      <c r="Z31" s="160" t="str">
        <f t="shared" si="15"/>
        <v>SI</v>
      </c>
      <c r="AA31" s="161">
        <f t="shared" si="16"/>
        <v>9.946293552</v>
      </c>
      <c r="AB31" s="162"/>
    </row>
    <row r="32" spans="2:28" s="1" customFormat="1" ht="16.5" customHeight="1">
      <c r="B32" s="43"/>
      <c r="C32" s="132">
        <v>12</v>
      </c>
      <c r="D32" s="130" t="s">
        <v>12</v>
      </c>
      <c r="E32" s="130">
        <v>132</v>
      </c>
      <c r="F32" s="143">
        <v>87.4</v>
      </c>
      <c r="G32" s="144" t="s">
        <v>4</v>
      </c>
      <c r="H32" s="145">
        <f t="shared" si="0"/>
        <v>44.016388000000006</v>
      </c>
      <c r="I32" s="146">
        <v>38419.36319444444</v>
      </c>
      <c r="J32" s="146">
        <v>38419.501388888886</v>
      </c>
      <c r="K32" s="147">
        <f t="shared" si="1"/>
        <v>3.3166666666511446</v>
      </c>
      <c r="L32" s="148">
        <f t="shared" si="2"/>
        <v>199</v>
      </c>
      <c r="M32" s="146" t="s">
        <v>170</v>
      </c>
      <c r="N32" s="150" t="str">
        <f t="shared" si="3"/>
        <v>--</v>
      </c>
      <c r="O32" s="151">
        <f t="shared" si="4"/>
        <v>10</v>
      </c>
      <c r="P32" s="152">
        <f t="shared" si="5"/>
        <v>14.613440816000002</v>
      </c>
      <c r="Q32" s="153" t="str">
        <f t="shared" si="6"/>
        <v>--</v>
      </c>
      <c r="R32" s="154" t="str">
        <f t="shared" si="7"/>
        <v>--</v>
      </c>
      <c r="S32" s="154" t="str">
        <f t="shared" si="8"/>
        <v>--</v>
      </c>
      <c r="T32" s="155" t="str">
        <f t="shared" si="9"/>
        <v>--</v>
      </c>
      <c r="U32" s="156" t="str">
        <f t="shared" si="10"/>
        <v>--</v>
      </c>
      <c r="V32" s="156" t="str">
        <f t="shared" si="11"/>
        <v>--</v>
      </c>
      <c r="W32" s="157" t="str">
        <f t="shared" si="12"/>
        <v>--</v>
      </c>
      <c r="X32" s="158" t="str">
        <f t="shared" si="13"/>
        <v>--</v>
      </c>
      <c r="Y32" s="159" t="str">
        <f t="shared" si="14"/>
        <v>--</v>
      </c>
      <c r="Z32" s="160" t="str">
        <f t="shared" si="15"/>
        <v>SI</v>
      </c>
      <c r="AA32" s="161">
        <f t="shared" si="16"/>
        <v>14.613440816000002</v>
      </c>
      <c r="AB32" s="162"/>
    </row>
    <row r="33" spans="2:28" s="1" customFormat="1" ht="16.5" customHeight="1">
      <c r="B33" s="43"/>
      <c r="C33" s="132">
        <v>14</v>
      </c>
      <c r="D33" s="130" t="s">
        <v>21</v>
      </c>
      <c r="E33" s="130">
        <v>132</v>
      </c>
      <c r="F33" s="143">
        <v>25</v>
      </c>
      <c r="G33" s="144" t="s">
        <v>4</v>
      </c>
      <c r="H33" s="145">
        <f t="shared" si="0"/>
        <v>12.590499999999999</v>
      </c>
      <c r="I33" s="146">
        <v>38419.42847222222</v>
      </c>
      <c r="J33" s="146">
        <v>38419.60138888889</v>
      </c>
      <c r="K33" s="147">
        <f t="shared" si="1"/>
        <v>4.150000000081491</v>
      </c>
      <c r="L33" s="148">
        <f t="shared" si="2"/>
        <v>249</v>
      </c>
      <c r="M33" s="146" t="s">
        <v>170</v>
      </c>
      <c r="N33" s="150" t="str">
        <f t="shared" si="3"/>
        <v>--</v>
      </c>
      <c r="O33" s="151">
        <f t="shared" si="4"/>
        <v>10</v>
      </c>
      <c r="P33" s="152">
        <f t="shared" si="5"/>
        <v>5.2250575</v>
      </c>
      <c r="Q33" s="153" t="str">
        <f t="shared" si="6"/>
        <v>--</v>
      </c>
      <c r="R33" s="154" t="str">
        <f t="shared" si="7"/>
        <v>--</v>
      </c>
      <c r="S33" s="154" t="str">
        <f t="shared" si="8"/>
        <v>--</v>
      </c>
      <c r="T33" s="155" t="str">
        <f t="shared" si="9"/>
        <v>--</v>
      </c>
      <c r="U33" s="156" t="str">
        <f t="shared" si="10"/>
        <v>--</v>
      </c>
      <c r="V33" s="156" t="str">
        <f t="shared" si="11"/>
        <v>--</v>
      </c>
      <c r="W33" s="157" t="str">
        <f t="shared" si="12"/>
        <v>--</v>
      </c>
      <c r="X33" s="158" t="str">
        <f t="shared" si="13"/>
        <v>--</v>
      </c>
      <c r="Y33" s="159" t="str">
        <f t="shared" si="14"/>
        <v>--</v>
      </c>
      <c r="Z33" s="160" t="str">
        <f t="shared" si="15"/>
        <v>SI</v>
      </c>
      <c r="AA33" s="161">
        <f t="shared" si="16"/>
        <v>5.2250575</v>
      </c>
      <c r="AB33" s="162"/>
    </row>
    <row r="34" spans="2:28" s="1" customFormat="1" ht="16.5" customHeight="1">
      <c r="B34" s="163"/>
      <c r="C34" s="132">
        <v>15</v>
      </c>
      <c r="D34" s="130" t="s">
        <v>24</v>
      </c>
      <c r="E34" s="130">
        <v>132</v>
      </c>
      <c r="F34" s="143">
        <v>149.2</v>
      </c>
      <c r="G34" s="144" t="s">
        <v>4</v>
      </c>
      <c r="H34" s="145">
        <f t="shared" si="0"/>
        <v>75.14010400000001</v>
      </c>
      <c r="I34" s="146">
        <v>38419.9</v>
      </c>
      <c r="J34" s="146">
        <v>38419.96041666667</v>
      </c>
      <c r="K34" s="147">
        <f t="shared" si="1"/>
        <v>1.4500000000116415</v>
      </c>
      <c r="L34" s="148">
        <f t="shared" si="2"/>
        <v>87</v>
      </c>
      <c r="M34" s="146" t="s">
        <v>171</v>
      </c>
      <c r="N34" s="150" t="str">
        <f t="shared" si="3"/>
        <v>--</v>
      </c>
      <c r="O34" s="151">
        <f t="shared" si="4"/>
        <v>10</v>
      </c>
      <c r="P34" s="152" t="str">
        <f t="shared" si="5"/>
        <v>--</v>
      </c>
      <c r="Q34" s="153" t="str">
        <f t="shared" si="6"/>
        <v>--</v>
      </c>
      <c r="R34" s="154">
        <f t="shared" si="7"/>
        <v>751.4010400000001</v>
      </c>
      <c r="S34" s="154">
        <f t="shared" si="8"/>
        <v>1089.531508</v>
      </c>
      <c r="T34" s="155" t="str">
        <f t="shared" si="9"/>
        <v>--</v>
      </c>
      <c r="U34" s="156" t="str">
        <f t="shared" si="10"/>
        <v>--</v>
      </c>
      <c r="V34" s="156" t="str">
        <f t="shared" si="11"/>
        <v>--</v>
      </c>
      <c r="W34" s="157" t="str">
        <f t="shared" si="12"/>
        <v>--</v>
      </c>
      <c r="X34" s="158" t="str">
        <f t="shared" si="13"/>
        <v>--</v>
      </c>
      <c r="Y34" s="159" t="str">
        <f t="shared" si="14"/>
        <v>--</v>
      </c>
      <c r="Z34" s="160" t="str">
        <f t="shared" si="15"/>
        <v>SI</v>
      </c>
      <c r="AA34" s="161">
        <f t="shared" si="16"/>
        <v>1840.9325480000002</v>
      </c>
      <c r="AB34" s="162"/>
    </row>
    <row r="35" spans="2:28" s="1" customFormat="1" ht="16.5" customHeight="1">
      <c r="B35" s="163"/>
      <c r="C35" s="132">
        <v>16</v>
      </c>
      <c r="D35" s="130" t="s">
        <v>13</v>
      </c>
      <c r="E35" s="130">
        <v>132</v>
      </c>
      <c r="F35" s="143">
        <v>126.9</v>
      </c>
      <c r="G35" s="144" t="s">
        <v>4</v>
      </c>
      <c r="H35" s="145">
        <f t="shared" si="0"/>
        <v>63.909378000000004</v>
      </c>
      <c r="I35" s="146">
        <v>38420.001388888886</v>
      </c>
      <c r="J35" s="146">
        <v>38420.00277777778</v>
      </c>
      <c r="K35" s="147">
        <f t="shared" si="1"/>
        <v>0.033333333441987634</v>
      </c>
      <c r="L35" s="148">
        <f t="shared" si="2"/>
        <v>2</v>
      </c>
      <c r="M35" s="146" t="s">
        <v>171</v>
      </c>
      <c r="N35" s="150" t="str">
        <f t="shared" si="3"/>
        <v>--</v>
      </c>
      <c r="O35" s="151">
        <f t="shared" si="4"/>
        <v>10</v>
      </c>
      <c r="P35" s="152" t="str">
        <f t="shared" si="5"/>
        <v>--</v>
      </c>
      <c r="Q35" s="153" t="str">
        <f t="shared" si="6"/>
        <v>--</v>
      </c>
      <c r="R35" s="154">
        <f t="shared" si="7"/>
        <v>639.09378</v>
      </c>
      <c r="S35" s="154" t="str">
        <f t="shared" si="8"/>
        <v>--</v>
      </c>
      <c r="T35" s="155" t="str">
        <f t="shared" si="9"/>
        <v>--</v>
      </c>
      <c r="U35" s="156" t="str">
        <f t="shared" si="10"/>
        <v>--</v>
      </c>
      <c r="V35" s="156" t="str">
        <f t="shared" si="11"/>
        <v>--</v>
      </c>
      <c r="W35" s="157" t="str">
        <f t="shared" si="12"/>
        <v>--</v>
      </c>
      <c r="X35" s="158" t="str">
        <f t="shared" si="13"/>
        <v>--</v>
      </c>
      <c r="Y35" s="159" t="str">
        <f t="shared" si="14"/>
        <v>--</v>
      </c>
      <c r="Z35" s="160" t="str">
        <f t="shared" si="15"/>
        <v>SI</v>
      </c>
      <c r="AA35" s="161">
        <f t="shared" si="16"/>
        <v>639.09378</v>
      </c>
      <c r="AB35" s="162"/>
    </row>
    <row r="36" spans="2:28" s="1" customFormat="1" ht="16.5" customHeight="1">
      <c r="B36" s="163"/>
      <c r="C36" s="132">
        <v>17</v>
      </c>
      <c r="D36" s="130" t="s">
        <v>21</v>
      </c>
      <c r="E36" s="130">
        <v>132</v>
      </c>
      <c r="F36" s="143">
        <v>25</v>
      </c>
      <c r="G36" s="144" t="s">
        <v>4</v>
      </c>
      <c r="H36" s="145">
        <f t="shared" si="0"/>
        <v>12.590499999999999</v>
      </c>
      <c r="I36" s="146">
        <v>38420.39444444444</v>
      </c>
      <c r="J36" s="146">
        <v>38420.6</v>
      </c>
      <c r="K36" s="147">
        <f t="shared" si="1"/>
        <v>4.933333333348855</v>
      </c>
      <c r="L36" s="148">
        <f t="shared" si="2"/>
        <v>296</v>
      </c>
      <c r="M36" s="146" t="s">
        <v>170</v>
      </c>
      <c r="N36" s="150" t="str">
        <f t="shared" si="3"/>
        <v>--</v>
      </c>
      <c r="O36" s="151">
        <f t="shared" si="4"/>
        <v>10</v>
      </c>
      <c r="P36" s="152">
        <f t="shared" si="5"/>
        <v>6.2071165</v>
      </c>
      <c r="Q36" s="153" t="str">
        <f t="shared" si="6"/>
        <v>--</v>
      </c>
      <c r="R36" s="154" t="str">
        <f t="shared" si="7"/>
        <v>--</v>
      </c>
      <c r="S36" s="154" t="str">
        <f t="shared" si="8"/>
        <v>--</v>
      </c>
      <c r="T36" s="155" t="str">
        <f t="shared" si="9"/>
        <v>--</v>
      </c>
      <c r="U36" s="156" t="str">
        <f t="shared" si="10"/>
        <v>--</v>
      </c>
      <c r="V36" s="156" t="str">
        <f t="shared" si="11"/>
        <v>--</v>
      </c>
      <c r="W36" s="157" t="str">
        <f t="shared" si="12"/>
        <v>--</v>
      </c>
      <c r="X36" s="158" t="str">
        <f t="shared" si="13"/>
        <v>--</v>
      </c>
      <c r="Y36" s="159" t="str">
        <f t="shared" si="14"/>
        <v>--</v>
      </c>
      <c r="Z36" s="160" t="str">
        <f t="shared" si="15"/>
        <v>SI</v>
      </c>
      <c r="AA36" s="161">
        <f t="shared" si="16"/>
        <v>6.2071165</v>
      </c>
      <c r="AB36" s="162"/>
    </row>
    <row r="37" spans="2:28" s="1" customFormat="1" ht="16.5" customHeight="1">
      <c r="B37" s="163"/>
      <c r="C37" s="132">
        <v>18</v>
      </c>
      <c r="D37" s="130" t="s">
        <v>9</v>
      </c>
      <c r="E37" s="130">
        <v>132</v>
      </c>
      <c r="F37" s="143">
        <v>0.3</v>
      </c>
      <c r="G37" s="144" t="s">
        <v>4</v>
      </c>
      <c r="H37" s="145">
        <f t="shared" si="0"/>
        <v>12.590499999999999</v>
      </c>
      <c r="I37" s="146">
        <v>38421.45416666667</v>
      </c>
      <c r="J37" s="146">
        <v>38421.62986111111</v>
      </c>
      <c r="K37" s="147">
        <f t="shared" si="1"/>
        <v>4.21666666661622</v>
      </c>
      <c r="L37" s="148">
        <f t="shared" si="2"/>
        <v>253</v>
      </c>
      <c r="M37" s="146" t="s">
        <v>170</v>
      </c>
      <c r="N37" s="150" t="str">
        <f t="shared" si="3"/>
        <v>--</v>
      </c>
      <c r="O37" s="151">
        <f t="shared" si="4"/>
        <v>10</v>
      </c>
      <c r="P37" s="152">
        <f t="shared" si="5"/>
        <v>5.313191</v>
      </c>
      <c r="Q37" s="153" t="str">
        <f t="shared" si="6"/>
        <v>--</v>
      </c>
      <c r="R37" s="154" t="str">
        <f t="shared" si="7"/>
        <v>--</v>
      </c>
      <c r="S37" s="154" t="str">
        <f t="shared" si="8"/>
        <v>--</v>
      </c>
      <c r="T37" s="155" t="str">
        <f t="shared" si="9"/>
        <v>--</v>
      </c>
      <c r="U37" s="156" t="str">
        <f t="shared" si="10"/>
        <v>--</v>
      </c>
      <c r="V37" s="156" t="str">
        <f t="shared" si="11"/>
        <v>--</v>
      </c>
      <c r="W37" s="157" t="str">
        <f t="shared" si="12"/>
        <v>--</v>
      </c>
      <c r="X37" s="158" t="str">
        <f t="shared" si="13"/>
        <v>--</v>
      </c>
      <c r="Y37" s="159" t="str">
        <f t="shared" si="14"/>
        <v>--</v>
      </c>
      <c r="Z37" s="160" t="str">
        <f t="shared" si="15"/>
        <v>SI</v>
      </c>
      <c r="AA37" s="161">
        <f t="shared" si="16"/>
        <v>5.313191</v>
      </c>
      <c r="AB37" s="162"/>
    </row>
    <row r="38" spans="2:28" s="1" customFormat="1" ht="16.5" customHeight="1">
      <c r="B38" s="163"/>
      <c r="C38" s="132">
        <v>19</v>
      </c>
      <c r="D38" s="130" t="s">
        <v>9</v>
      </c>
      <c r="E38" s="130">
        <v>132</v>
      </c>
      <c r="F38" s="143">
        <v>0.3</v>
      </c>
      <c r="G38" s="144" t="s">
        <v>4</v>
      </c>
      <c r="H38" s="145">
        <f t="shared" si="0"/>
        <v>12.590499999999999</v>
      </c>
      <c r="I38" s="146">
        <v>38422.38125</v>
      </c>
      <c r="J38" s="146">
        <v>38422.569444444445</v>
      </c>
      <c r="K38" s="147">
        <f t="shared" si="1"/>
        <v>4.516666666720994</v>
      </c>
      <c r="L38" s="148">
        <f t="shared" si="2"/>
        <v>271</v>
      </c>
      <c r="M38" s="146" t="s">
        <v>170</v>
      </c>
      <c r="N38" s="150" t="str">
        <f t="shared" si="3"/>
        <v>--</v>
      </c>
      <c r="O38" s="151">
        <f t="shared" si="4"/>
        <v>10</v>
      </c>
      <c r="P38" s="152">
        <f t="shared" si="5"/>
        <v>5.690905999999999</v>
      </c>
      <c r="Q38" s="153" t="str">
        <f t="shared" si="6"/>
        <v>--</v>
      </c>
      <c r="R38" s="154" t="str">
        <f t="shared" si="7"/>
        <v>--</v>
      </c>
      <c r="S38" s="154" t="str">
        <f t="shared" si="8"/>
        <v>--</v>
      </c>
      <c r="T38" s="155" t="str">
        <f t="shared" si="9"/>
        <v>--</v>
      </c>
      <c r="U38" s="156" t="str">
        <f t="shared" si="10"/>
        <v>--</v>
      </c>
      <c r="V38" s="156" t="str">
        <f t="shared" si="11"/>
        <v>--</v>
      </c>
      <c r="W38" s="157" t="str">
        <f t="shared" si="12"/>
        <v>--</v>
      </c>
      <c r="X38" s="158" t="str">
        <f t="shared" si="13"/>
        <v>--</v>
      </c>
      <c r="Y38" s="159" t="str">
        <f t="shared" si="14"/>
        <v>--</v>
      </c>
      <c r="Z38" s="160" t="str">
        <f t="shared" si="15"/>
        <v>SI</v>
      </c>
      <c r="AA38" s="161">
        <f t="shared" si="16"/>
        <v>5.690905999999999</v>
      </c>
      <c r="AB38" s="162"/>
    </row>
    <row r="39" spans="2:28" s="1" customFormat="1" ht="16.5" customHeight="1">
      <c r="B39" s="163"/>
      <c r="C39" s="132">
        <v>20</v>
      </c>
      <c r="D39" s="130" t="s">
        <v>20</v>
      </c>
      <c r="E39" s="130">
        <v>132</v>
      </c>
      <c r="F39" s="143">
        <v>24.1</v>
      </c>
      <c r="G39" s="144" t="s">
        <v>4</v>
      </c>
      <c r="H39" s="145">
        <f t="shared" si="0"/>
        <v>12.590499999999999</v>
      </c>
      <c r="I39" s="146">
        <v>38422.40069444444</v>
      </c>
      <c r="J39" s="146">
        <v>38422.586805555555</v>
      </c>
      <c r="K39" s="147">
        <f t="shared" si="1"/>
        <v>4.466666666732635</v>
      </c>
      <c r="L39" s="148">
        <f t="shared" si="2"/>
        <v>268</v>
      </c>
      <c r="M39" s="146" t="s">
        <v>170</v>
      </c>
      <c r="N39" s="150" t="str">
        <f t="shared" si="3"/>
        <v>--</v>
      </c>
      <c r="O39" s="151">
        <f t="shared" si="4"/>
        <v>10</v>
      </c>
      <c r="P39" s="152">
        <f t="shared" si="5"/>
        <v>5.6279534999999985</v>
      </c>
      <c r="Q39" s="153" t="str">
        <f t="shared" si="6"/>
        <v>--</v>
      </c>
      <c r="R39" s="154" t="str">
        <f t="shared" si="7"/>
        <v>--</v>
      </c>
      <c r="S39" s="154" t="str">
        <f t="shared" si="8"/>
        <v>--</v>
      </c>
      <c r="T39" s="155" t="str">
        <f t="shared" si="9"/>
        <v>--</v>
      </c>
      <c r="U39" s="156" t="str">
        <f t="shared" si="10"/>
        <v>--</v>
      </c>
      <c r="V39" s="156" t="str">
        <f t="shared" si="11"/>
        <v>--</v>
      </c>
      <c r="W39" s="157" t="str">
        <f t="shared" si="12"/>
        <v>--</v>
      </c>
      <c r="X39" s="158" t="str">
        <f t="shared" si="13"/>
        <v>--</v>
      </c>
      <c r="Y39" s="159" t="str">
        <f t="shared" si="14"/>
        <v>--</v>
      </c>
      <c r="Z39" s="160" t="str">
        <f t="shared" si="15"/>
        <v>SI</v>
      </c>
      <c r="AA39" s="161">
        <f t="shared" si="16"/>
        <v>5.6279534999999985</v>
      </c>
      <c r="AB39" s="162"/>
    </row>
    <row r="40" spans="2:28" s="1" customFormat="1" ht="16.5" customHeight="1">
      <c r="B40" s="163"/>
      <c r="C40" s="132"/>
      <c r="D40" s="130"/>
      <c r="E40" s="130"/>
      <c r="F40" s="143"/>
      <c r="G40" s="144"/>
      <c r="H40" s="145">
        <f t="shared" si="0"/>
        <v>12.590499999999999</v>
      </c>
      <c r="I40" s="146"/>
      <c r="J40" s="146"/>
      <c r="K40" s="147">
        <f t="shared" si="1"/>
      </c>
      <c r="L40" s="148">
        <f t="shared" si="2"/>
      </c>
      <c r="M40" s="146"/>
      <c r="N40" s="150">
        <f t="shared" si="3"/>
      </c>
      <c r="O40" s="151">
        <f t="shared" si="4"/>
        <v>10</v>
      </c>
      <c r="P40" s="152" t="str">
        <f t="shared" si="5"/>
        <v>--</v>
      </c>
      <c r="Q40" s="153" t="str">
        <f t="shared" si="6"/>
        <v>--</v>
      </c>
      <c r="R40" s="154" t="str">
        <f t="shared" si="7"/>
        <v>--</v>
      </c>
      <c r="S40" s="154" t="str">
        <f t="shared" si="8"/>
        <v>--</v>
      </c>
      <c r="T40" s="155" t="str">
        <f t="shared" si="9"/>
        <v>--</v>
      </c>
      <c r="U40" s="156" t="str">
        <f t="shared" si="10"/>
        <v>--</v>
      </c>
      <c r="V40" s="156" t="str">
        <f t="shared" si="11"/>
        <v>--</v>
      </c>
      <c r="W40" s="157" t="str">
        <f t="shared" si="12"/>
        <v>--</v>
      </c>
      <c r="X40" s="158" t="str">
        <f t="shared" si="13"/>
        <v>--</v>
      </c>
      <c r="Y40" s="159" t="str">
        <f t="shared" si="14"/>
        <v>--</v>
      </c>
      <c r="Z40" s="160">
        <f t="shared" si="15"/>
      </c>
      <c r="AA40" s="161">
        <f t="shared" si="16"/>
      </c>
      <c r="AB40" s="162"/>
    </row>
    <row r="41" spans="2:28" s="1" customFormat="1" ht="16.5" customHeight="1" thickBot="1">
      <c r="B41" s="43"/>
      <c r="C41" s="164"/>
      <c r="D41" s="400"/>
      <c r="E41" s="401"/>
      <c r="F41" s="402"/>
      <c r="G41" s="402"/>
      <c r="H41" s="166"/>
      <c r="I41" s="402"/>
      <c r="J41" s="402"/>
      <c r="K41" s="165"/>
      <c r="L41" s="165"/>
      <c r="M41" s="402"/>
      <c r="N41" s="403"/>
      <c r="O41" s="404"/>
      <c r="P41" s="405"/>
      <c r="Q41" s="406"/>
      <c r="R41" s="407"/>
      <c r="S41" s="408"/>
      <c r="T41" s="408"/>
      <c r="U41" s="409"/>
      <c r="V41" s="409"/>
      <c r="W41" s="409"/>
      <c r="X41" s="410"/>
      <c r="Y41" s="411"/>
      <c r="Z41" s="412"/>
      <c r="AA41" s="167"/>
      <c r="AB41" s="162"/>
    </row>
    <row r="42" spans="2:28" s="1" customFormat="1" ht="16.5" customHeight="1" thickBot="1" thickTop="1">
      <c r="B42" s="43"/>
      <c r="C42" s="168" t="s">
        <v>156</v>
      </c>
      <c r="D42" s="169" t="s">
        <v>130</v>
      </c>
      <c r="E42" s="170"/>
      <c r="F42" s="171"/>
      <c r="G42" s="171"/>
      <c r="H42" s="172"/>
      <c r="I42" s="172"/>
      <c r="J42" s="172"/>
      <c r="K42" s="172"/>
      <c r="L42" s="172"/>
      <c r="M42" s="172"/>
      <c r="N42" s="173"/>
      <c r="O42" s="173"/>
      <c r="P42" s="174">
        <f aca="true" t="shared" si="17" ref="P42:Y42">SUM(P19:P41)</f>
        <v>165.88487369999999</v>
      </c>
      <c r="Q42" s="175">
        <f t="shared" si="17"/>
        <v>0</v>
      </c>
      <c r="R42" s="176">
        <f t="shared" si="17"/>
        <v>1390.4948200000001</v>
      </c>
      <c r="S42" s="176">
        <f t="shared" si="17"/>
        <v>1089.531508</v>
      </c>
      <c r="T42" s="176">
        <f t="shared" si="17"/>
        <v>0</v>
      </c>
      <c r="U42" s="177">
        <f t="shared" si="17"/>
        <v>0</v>
      </c>
      <c r="V42" s="177">
        <f t="shared" si="17"/>
        <v>0</v>
      </c>
      <c r="W42" s="177">
        <f t="shared" si="17"/>
        <v>0</v>
      </c>
      <c r="X42" s="178">
        <f t="shared" si="17"/>
        <v>0</v>
      </c>
      <c r="Y42" s="179">
        <f t="shared" si="17"/>
        <v>0</v>
      </c>
      <c r="Z42" s="180"/>
      <c r="AA42" s="181">
        <f>ROUND(SUM(AA19:AA41),2)</f>
        <v>2645.91</v>
      </c>
      <c r="AB42" s="182"/>
    </row>
    <row r="43" spans="2:28" s="183" customFormat="1" ht="9.75" thickTop="1">
      <c r="B43" s="184"/>
      <c r="C43" s="185"/>
      <c r="D43" s="186" t="s">
        <v>131</v>
      </c>
      <c r="E43" s="187"/>
      <c r="F43" s="188"/>
      <c r="G43" s="188"/>
      <c r="H43" s="189"/>
      <c r="I43" s="189"/>
      <c r="J43" s="189"/>
      <c r="K43" s="189"/>
      <c r="L43" s="189"/>
      <c r="M43" s="189"/>
      <c r="N43" s="190"/>
      <c r="O43" s="190"/>
      <c r="P43" s="191"/>
      <c r="Q43" s="191"/>
      <c r="R43" s="192"/>
      <c r="S43" s="192"/>
      <c r="T43" s="193"/>
      <c r="U43" s="193"/>
      <c r="V43" s="193"/>
      <c r="W43" s="193"/>
      <c r="X43" s="193"/>
      <c r="Y43" s="193"/>
      <c r="Z43" s="193"/>
      <c r="AA43" s="194"/>
      <c r="AB43" s="195"/>
    </row>
    <row r="44" spans="2:28" s="1" customFormat="1" ht="16.5" customHeight="1" thickBot="1"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8"/>
    </row>
    <row r="45" spans="2:28" ht="13.5" thickTop="1">
      <c r="B45" s="199"/>
      <c r="AB45" s="199"/>
    </row>
    <row r="90" ht="12.75">
      <c r="B90" s="199"/>
    </row>
  </sheetData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B90"/>
  <sheetViews>
    <sheetView zoomScale="75" zoomScaleNormal="75" workbookViewId="0" topLeftCell="D11">
      <selection activeCell="F143" sqref="F143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45.7109375" style="7" customWidth="1"/>
    <col min="5" max="5" width="8.7109375" style="7" customWidth="1"/>
    <col min="6" max="6" width="9.7109375" style="7" customWidth="1"/>
    <col min="7" max="7" width="7.7109375" style="7" customWidth="1"/>
    <col min="8" max="8" width="14.28125" style="7" hidden="1" customWidth="1"/>
    <col min="9" max="10" width="15.7109375" style="7" customWidth="1"/>
    <col min="11" max="13" width="9.7109375" style="7" customWidth="1"/>
    <col min="14" max="14" width="8.7109375" style="7" customWidth="1"/>
    <col min="15" max="15" width="13.421875" style="7" hidden="1" customWidth="1"/>
    <col min="16" max="17" width="14.7109375" style="7" hidden="1" customWidth="1"/>
    <col min="18" max="18" width="15.421875" style="7" hidden="1" customWidth="1"/>
    <col min="19" max="19" width="13.8515625" style="7" hidden="1" customWidth="1"/>
    <col min="20" max="25" width="14.00390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="3" customFormat="1" ht="29.25" customHeight="1">
      <c r="AB1" s="381"/>
    </row>
    <row r="2" spans="2:28" s="3" customFormat="1" ht="26.25">
      <c r="B2" s="67" t="str">
        <f>+'tot-0503'!B2</f>
        <v>ANEXO a la Resolución ENRE N° 933/2006                      ,-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1" customFormat="1" ht="12.75"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" s="12" customFormat="1" ht="11.25">
      <c r="A4" s="69" t="s">
        <v>93</v>
      </c>
      <c r="B4" s="69"/>
    </row>
    <row r="5" spans="1:2" s="12" customFormat="1" ht="11.25">
      <c r="A5" s="69" t="s">
        <v>94</v>
      </c>
      <c r="B5" s="69"/>
    </row>
    <row r="6" s="1" customFormat="1" ht="16.5" customHeight="1" thickBot="1"/>
    <row r="7" spans="2:28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D8" s="75" t="s">
        <v>104</v>
      </c>
      <c r="E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" customFormat="1" ht="16.5" customHeight="1">
      <c r="B9" s="43"/>
      <c r="D9" s="78"/>
      <c r="E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8"/>
    </row>
    <row r="10" spans="2:28" s="73" customFormat="1" ht="20.25">
      <c r="B10" s="74"/>
      <c r="D10" s="75" t="s">
        <v>105</v>
      </c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" customFormat="1" ht="16.5" customHeight="1">
      <c r="B11" s="43"/>
      <c r="C11" s="78"/>
      <c r="E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8"/>
    </row>
    <row r="12" spans="2:28" s="16" customFormat="1" ht="18.75">
      <c r="B12" s="30" t="str">
        <f>+'tot-0503'!B14</f>
        <v>Desde el 01 al 31 de marzo de 2005</v>
      </c>
      <c r="C12" s="79"/>
      <c r="D12" s="33"/>
      <c r="E12" s="33"/>
      <c r="F12" s="80"/>
      <c r="G12" s="80"/>
      <c r="H12" s="81"/>
      <c r="I12" s="80"/>
      <c r="J12" s="81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1" customFormat="1" ht="16.5" customHeight="1" thickBot="1">
      <c r="B13" s="43"/>
      <c r="C13" s="9"/>
      <c r="D13" s="9"/>
      <c r="E13" s="83"/>
      <c r="F13" s="84"/>
      <c r="G13" s="84"/>
      <c r="H13" s="85"/>
      <c r="I13" s="85"/>
      <c r="J13" s="85"/>
      <c r="K13" s="85"/>
      <c r="L13" s="85"/>
      <c r="M13" s="85"/>
      <c r="N13" s="85"/>
      <c r="O13" s="8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8"/>
    </row>
    <row r="14" spans="2:28" s="1" customFormat="1" ht="16.5" customHeight="1" thickBot="1" thickTop="1">
      <c r="B14" s="43"/>
      <c r="C14" s="9"/>
      <c r="D14" s="86" t="s">
        <v>106</v>
      </c>
      <c r="E14" s="87">
        <v>52.704</v>
      </c>
      <c r="F14" s="88"/>
      <c r="G14" s="89"/>
      <c r="H14" s="85"/>
      <c r="I14" s="85"/>
      <c r="J14" s="90" t="s">
        <v>107</v>
      </c>
      <c r="K14" s="91">
        <f>150*'tot-0503'!B13</f>
        <v>150</v>
      </c>
      <c r="L14" s="92" t="str">
        <f>IF(K14=150," ",IF(K14=300,"Coeficiente duplicado por tasa de falla &gt;4 Sal. x año/100 km.","REVISAR COEFICIENTE"))</f>
        <v> </v>
      </c>
      <c r="M14" s="85"/>
      <c r="N14" s="85"/>
      <c r="O14" s="8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8"/>
    </row>
    <row r="15" spans="2:28" s="1" customFormat="1" ht="16.5" customHeight="1" thickBot="1" thickTop="1">
      <c r="B15" s="43"/>
      <c r="C15" s="9"/>
      <c r="D15" s="86" t="s">
        <v>108</v>
      </c>
      <c r="E15" s="87">
        <v>50.362</v>
      </c>
      <c r="F15" s="93"/>
      <c r="G15" s="94"/>
      <c r="H15" s="9"/>
      <c r="I15" s="95"/>
      <c r="J15" s="90" t="s">
        <v>109</v>
      </c>
      <c r="K15" s="91">
        <f>50*'tot-0503'!B13</f>
        <v>50</v>
      </c>
      <c r="L15" s="92" t="str">
        <f>IF(K15=50," ",IF(K15=100,"Coeficiente duplicado por tasa de falla &gt;4 Sal. x año/100 km.","REVISAR COEFICIENTE"))</f>
        <v> 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8"/>
    </row>
    <row r="16" spans="2:28" s="1" customFormat="1" ht="16.5" customHeight="1" thickBot="1" thickTop="1">
      <c r="B16" s="43"/>
      <c r="C16" s="9"/>
      <c r="D16" s="86" t="s">
        <v>110</v>
      </c>
      <c r="E16" s="87">
        <v>50.362</v>
      </c>
      <c r="F16" s="93"/>
      <c r="G16" s="94"/>
      <c r="H16" s="9"/>
      <c r="I16" s="9"/>
      <c r="J16" s="90" t="s">
        <v>111</v>
      </c>
      <c r="K16" s="91">
        <f>10*'tot-0503'!B13</f>
        <v>10</v>
      </c>
      <c r="L16" s="92" t="str">
        <f>IF(K16=10," ",IF(K16=20,"Coeficiente duplicado por tasa de falla &gt;4 Sal. x año/100 km.","REVISAR COEFICIENTE"))</f>
        <v>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48"/>
    </row>
    <row r="17" spans="2:28" s="1" customFormat="1" ht="16.5" customHeight="1" thickBot="1" thickTop="1">
      <c r="B17" s="43"/>
      <c r="C17" s="9"/>
      <c r="D17" s="9"/>
      <c r="E17" s="9"/>
      <c r="F17" s="9"/>
      <c r="G17" s="9"/>
      <c r="H17" s="9"/>
      <c r="I17" s="9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48"/>
    </row>
    <row r="18" spans="2:28" s="97" customFormat="1" ht="34.5" customHeight="1" thickBot="1" thickTop="1">
      <c r="B18" s="98"/>
      <c r="C18" s="99" t="s">
        <v>112</v>
      </c>
      <c r="D18" s="100" t="s">
        <v>2</v>
      </c>
      <c r="E18" s="101" t="s">
        <v>113</v>
      </c>
      <c r="F18" s="101" t="s">
        <v>114</v>
      </c>
      <c r="G18" s="101" t="s">
        <v>3</v>
      </c>
      <c r="H18" s="102" t="s">
        <v>115</v>
      </c>
      <c r="I18" s="100" t="s">
        <v>116</v>
      </c>
      <c r="J18" s="100" t="s">
        <v>117</v>
      </c>
      <c r="K18" s="101" t="s">
        <v>118</v>
      </c>
      <c r="L18" s="101" t="s">
        <v>119</v>
      </c>
      <c r="M18" s="101" t="s">
        <v>155</v>
      </c>
      <c r="N18" s="101" t="s">
        <v>120</v>
      </c>
      <c r="O18" s="103" t="s">
        <v>121</v>
      </c>
      <c r="P18" s="104" t="s">
        <v>122</v>
      </c>
      <c r="Q18" s="105" t="s">
        <v>123</v>
      </c>
      <c r="R18" s="106" t="s">
        <v>124</v>
      </c>
      <c r="S18" s="107"/>
      <c r="T18" s="108"/>
      <c r="U18" s="109" t="s">
        <v>125</v>
      </c>
      <c r="V18" s="110"/>
      <c r="W18" s="111"/>
      <c r="X18" s="112" t="s">
        <v>126</v>
      </c>
      <c r="Y18" s="113" t="s">
        <v>127</v>
      </c>
      <c r="Z18" s="114" t="s">
        <v>128</v>
      </c>
      <c r="AA18" s="114" t="s">
        <v>129</v>
      </c>
      <c r="AB18" s="115"/>
    </row>
    <row r="19" spans="2:28" s="1" customFormat="1" ht="16.5" customHeight="1" thickTop="1">
      <c r="B19" s="43"/>
      <c r="C19" s="116"/>
      <c r="D19" s="117" t="s">
        <v>167</v>
      </c>
      <c r="E19" s="116"/>
      <c r="F19" s="116"/>
      <c r="G19" s="116"/>
      <c r="H19" s="118"/>
      <c r="I19" s="116"/>
      <c r="J19" s="117"/>
      <c r="K19" s="119"/>
      <c r="L19" s="119"/>
      <c r="M19" s="116"/>
      <c r="N19" s="116"/>
      <c r="O19" s="120"/>
      <c r="P19" s="121"/>
      <c r="Q19" s="122"/>
      <c r="R19" s="123"/>
      <c r="S19" s="124"/>
      <c r="T19" s="124"/>
      <c r="U19" s="125"/>
      <c r="V19" s="125"/>
      <c r="W19" s="125"/>
      <c r="X19" s="126"/>
      <c r="Y19" s="127"/>
      <c r="Z19" s="116"/>
      <c r="AA19" s="128">
        <f>ROUND('LI-0503'!AA42,2)</f>
        <v>2645.91</v>
      </c>
      <c r="AB19" s="48"/>
    </row>
    <row r="20" spans="2:28" s="1" customFormat="1" ht="16.5" customHeight="1">
      <c r="B20" s="43"/>
      <c r="C20" s="129"/>
      <c r="D20" s="130"/>
      <c r="E20" s="130"/>
      <c r="F20" s="129"/>
      <c r="G20" s="129"/>
      <c r="H20" s="131"/>
      <c r="I20" s="129"/>
      <c r="J20" s="132"/>
      <c r="K20" s="133"/>
      <c r="L20" s="133"/>
      <c r="M20" s="129"/>
      <c r="N20" s="129"/>
      <c r="O20" s="134"/>
      <c r="P20" s="135"/>
      <c r="Q20" s="136"/>
      <c r="R20" s="137"/>
      <c r="S20" s="138"/>
      <c r="T20" s="138"/>
      <c r="U20" s="139"/>
      <c r="V20" s="139"/>
      <c r="W20" s="139"/>
      <c r="X20" s="140"/>
      <c r="Y20" s="141"/>
      <c r="Z20" s="129"/>
      <c r="AA20" s="142"/>
      <c r="AB20" s="48"/>
    </row>
    <row r="21" spans="2:28" s="1" customFormat="1" ht="16.5" customHeight="1">
      <c r="B21" s="43"/>
      <c r="C21" s="132">
        <v>21</v>
      </c>
      <c r="D21" s="130" t="s">
        <v>25</v>
      </c>
      <c r="E21" s="130">
        <v>132</v>
      </c>
      <c r="F21" s="143">
        <v>37.7</v>
      </c>
      <c r="G21" s="144" t="s">
        <v>4</v>
      </c>
      <c r="H21" s="145">
        <f aca="true" t="shared" si="0" ref="H21:H40">IF(E21=220,$E$14,IF(E21=132,$E$15,$E$16))*IF(F21&gt;25,F21,25)/100</f>
        <v>18.986474</v>
      </c>
      <c r="I21" s="146">
        <v>38422.618055555555</v>
      </c>
      <c r="J21" s="146">
        <v>38422.79027777778</v>
      </c>
      <c r="K21" s="147">
        <f aca="true" t="shared" si="1" ref="K21:K40">IF(D21="","",(J21-I21)*24)</f>
        <v>4.133333333360497</v>
      </c>
      <c r="L21" s="148">
        <f aca="true" t="shared" si="2" ref="L21:L40">IF(D21="","",ROUND((J21-I21)*24*60,0))</f>
        <v>248</v>
      </c>
      <c r="M21" s="149" t="s">
        <v>170</v>
      </c>
      <c r="N21" s="150" t="str">
        <f aca="true" t="shared" si="3" ref="N21:N40">IF(D21="","","--")</f>
        <v>--</v>
      </c>
      <c r="O21" s="151">
        <f aca="true" t="shared" si="4" ref="O21:O40">IF(G21="A",$K$14,IF(G21="B",$K$15,$K$16))</f>
        <v>10</v>
      </c>
      <c r="P21" s="152">
        <f aca="true" t="shared" si="5" ref="P21:P40">IF(M21="P",ROUND(L21/60,2)*H21*O21*0.01,"--")</f>
        <v>7.841413762000001</v>
      </c>
      <c r="Q21" s="153" t="str">
        <f aca="true" t="shared" si="6" ref="Q21:Q40">IF(M21="RP",ROUND(L21/60,2)*H21*O21*0.01*N21/100,"--")</f>
        <v>--</v>
      </c>
      <c r="R21" s="154" t="str">
        <f aca="true" t="shared" si="7" ref="R21:R40">IF(M21="F",H21*O21,"--")</f>
        <v>--</v>
      </c>
      <c r="S21" s="154" t="str">
        <f aca="true" t="shared" si="8" ref="S21:S40">IF(AND(L21&gt;10,M21="F"),H21*O21*IF(L21&gt;180,3,ROUND((L21)/60,2)),"--")</f>
        <v>--</v>
      </c>
      <c r="T21" s="155" t="str">
        <f aca="true" t="shared" si="9" ref="T21:T40">IF(AND(M21="F",L21&gt;180),(ROUND(L21/60,2)-3)*H21*O21*0.1,"--")</f>
        <v>--</v>
      </c>
      <c r="U21" s="156" t="str">
        <f aca="true" t="shared" si="10" ref="U21:U40">IF(M21="R",H21*O21*N21/100,"--")</f>
        <v>--</v>
      </c>
      <c r="V21" s="156" t="str">
        <f aca="true" t="shared" si="11" ref="V21:V40">IF(AND(L21&gt;10,M21="R"),O21*H21*N21/100*IF(L21&gt;180,3,ROUND((L21)/60,2)),"--")</f>
        <v>--</v>
      </c>
      <c r="W21" s="157" t="str">
        <f aca="true" t="shared" si="12" ref="W21:W40">IF(AND(M21="R",L21&gt;180),(ROUND(L21/60,2)-3)*H21*O21*0.1*N21/100,"--")</f>
        <v>--</v>
      </c>
      <c r="X21" s="158" t="str">
        <f aca="true" t="shared" si="13" ref="X21:X40">IF(M21="RF",ROUND(L21/60,2)*H21*O21*0.1,"--")</f>
        <v>--</v>
      </c>
      <c r="Y21" s="159" t="str">
        <f aca="true" t="shared" si="14" ref="Y21:Y40">IF(M21="RR",ROUND(L21/60,2)*H21*O21*0.1*N21/100,"--")</f>
        <v>--</v>
      </c>
      <c r="Z21" s="160" t="str">
        <f aca="true" t="shared" si="15" ref="Z21:Z40">IF(D21="","","SI")</f>
        <v>SI</v>
      </c>
      <c r="AA21" s="161">
        <f aca="true" t="shared" si="16" ref="AA21:AA40">IF(D21="","",SUM(P21:Y21)*IF(Z21="SI",1,2))</f>
        <v>7.841413762000001</v>
      </c>
      <c r="AB21" s="162"/>
    </row>
    <row r="22" spans="2:28" s="1" customFormat="1" ht="16.5" customHeight="1">
      <c r="B22" s="43"/>
      <c r="C22" s="132">
        <v>22</v>
      </c>
      <c r="D22" s="130" t="s">
        <v>15</v>
      </c>
      <c r="E22" s="130">
        <v>132</v>
      </c>
      <c r="F22" s="143">
        <v>43</v>
      </c>
      <c r="G22" s="144" t="s">
        <v>8</v>
      </c>
      <c r="H22" s="145">
        <f t="shared" si="0"/>
        <v>21.65566</v>
      </c>
      <c r="I22" s="146">
        <v>38424.26666666667</v>
      </c>
      <c r="J22" s="146">
        <v>38424.59305555555</v>
      </c>
      <c r="K22" s="147">
        <f t="shared" si="1"/>
        <v>7.8333333331975155</v>
      </c>
      <c r="L22" s="148">
        <f t="shared" si="2"/>
        <v>470</v>
      </c>
      <c r="M22" s="149" t="s">
        <v>170</v>
      </c>
      <c r="N22" s="150" t="str">
        <f t="shared" si="3"/>
        <v>--</v>
      </c>
      <c r="O22" s="151">
        <f t="shared" si="4"/>
        <v>150</v>
      </c>
      <c r="P22" s="152">
        <f t="shared" si="5"/>
        <v>254.34572670000003</v>
      </c>
      <c r="Q22" s="153" t="str">
        <f t="shared" si="6"/>
        <v>--</v>
      </c>
      <c r="R22" s="154" t="str">
        <f t="shared" si="7"/>
        <v>--</v>
      </c>
      <c r="S22" s="154" t="str">
        <f t="shared" si="8"/>
        <v>--</v>
      </c>
      <c r="T22" s="155" t="str">
        <f t="shared" si="9"/>
        <v>--</v>
      </c>
      <c r="U22" s="156" t="str">
        <f t="shared" si="10"/>
        <v>--</v>
      </c>
      <c r="V22" s="156" t="str">
        <f t="shared" si="11"/>
        <v>--</v>
      </c>
      <c r="W22" s="157" t="str">
        <f t="shared" si="12"/>
        <v>--</v>
      </c>
      <c r="X22" s="158" t="str">
        <f t="shared" si="13"/>
        <v>--</v>
      </c>
      <c r="Y22" s="159" t="str">
        <f t="shared" si="14"/>
        <v>--</v>
      </c>
      <c r="Z22" s="160" t="str">
        <f t="shared" si="15"/>
        <v>SI</v>
      </c>
      <c r="AA22" s="161">
        <f t="shared" si="16"/>
        <v>254.34572670000003</v>
      </c>
      <c r="AB22" s="162"/>
    </row>
    <row r="23" spans="2:28" s="1" customFormat="1" ht="16.5" customHeight="1">
      <c r="B23" s="43"/>
      <c r="C23" s="132">
        <v>23</v>
      </c>
      <c r="D23" s="130" t="s">
        <v>11</v>
      </c>
      <c r="E23" s="130">
        <v>132</v>
      </c>
      <c r="F23" s="143">
        <v>47.6</v>
      </c>
      <c r="G23" s="144" t="s">
        <v>4</v>
      </c>
      <c r="H23" s="145">
        <f t="shared" si="0"/>
        <v>23.972312000000002</v>
      </c>
      <c r="I23" s="146">
        <v>38426.34166666667</v>
      </c>
      <c r="J23" s="146">
        <v>38426.635416666664</v>
      </c>
      <c r="K23" s="147">
        <f t="shared" si="1"/>
        <v>7.049999999930151</v>
      </c>
      <c r="L23" s="148">
        <f t="shared" si="2"/>
        <v>423</v>
      </c>
      <c r="M23" s="149" t="s">
        <v>170</v>
      </c>
      <c r="N23" s="150" t="str">
        <f t="shared" si="3"/>
        <v>--</v>
      </c>
      <c r="O23" s="151">
        <f t="shared" si="4"/>
        <v>10</v>
      </c>
      <c r="P23" s="152">
        <f t="shared" si="5"/>
        <v>16.900479960000002</v>
      </c>
      <c r="Q23" s="153" t="str">
        <f t="shared" si="6"/>
        <v>--</v>
      </c>
      <c r="R23" s="154" t="str">
        <f t="shared" si="7"/>
        <v>--</v>
      </c>
      <c r="S23" s="154" t="str">
        <f t="shared" si="8"/>
        <v>--</v>
      </c>
      <c r="T23" s="155" t="str">
        <f t="shared" si="9"/>
        <v>--</v>
      </c>
      <c r="U23" s="156" t="str">
        <f t="shared" si="10"/>
        <v>--</v>
      </c>
      <c r="V23" s="156" t="str">
        <f t="shared" si="11"/>
        <v>--</v>
      </c>
      <c r="W23" s="157" t="str">
        <f t="shared" si="12"/>
        <v>--</v>
      </c>
      <c r="X23" s="158" t="str">
        <f t="shared" si="13"/>
        <v>--</v>
      </c>
      <c r="Y23" s="159" t="str">
        <f t="shared" si="14"/>
        <v>--</v>
      </c>
      <c r="Z23" s="160" t="str">
        <f t="shared" si="15"/>
        <v>SI</v>
      </c>
      <c r="AA23" s="161">
        <f t="shared" si="16"/>
        <v>16.900479960000002</v>
      </c>
      <c r="AB23" s="162"/>
    </row>
    <row r="24" spans="2:28" s="1" customFormat="1" ht="16.5" customHeight="1">
      <c r="B24" s="43"/>
      <c r="C24" s="132">
        <v>24</v>
      </c>
      <c r="D24" s="130" t="s">
        <v>11</v>
      </c>
      <c r="E24" s="130">
        <v>132</v>
      </c>
      <c r="F24" s="143">
        <v>47.6</v>
      </c>
      <c r="G24" s="144" t="s">
        <v>4</v>
      </c>
      <c r="H24" s="145">
        <f t="shared" si="0"/>
        <v>23.972312000000002</v>
      </c>
      <c r="I24" s="146">
        <v>38427.34444444445</v>
      </c>
      <c r="J24" s="146">
        <v>38427.631944444445</v>
      </c>
      <c r="K24" s="147">
        <f t="shared" si="1"/>
        <v>6.899999999965075</v>
      </c>
      <c r="L24" s="148">
        <f t="shared" si="2"/>
        <v>414</v>
      </c>
      <c r="M24" s="149" t="s">
        <v>170</v>
      </c>
      <c r="N24" s="150" t="str">
        <f t="shared" si="3"/>
        <v>--</v>
      </c>
      <c r="O24" s="151">
        <f t="shared" si="4"/>
        <v>10</v>
      </c>
      <c r="P24" s="152">
        <f t="shared" si="5"/>
        <v>16.540895280000004</v>
      </c>
      <c r="Q24" s="153" t="str">
        <f t="shared" si="6"/>
        <v>--</v>
      </c>
      <c r="R24" s="154" t="str">
        <f t="shared" si="7"/>
        <v>--</v>
      </c>
      <c r="S24" s="154" t="str">
        <f t="shared" si="8"/>
        <v>--</v>
      </c>
      <c r="T24" s="155" t="str">
        <f t="shared" si="9"/>
        <v>--</v>
      </c>
      <c r="U24" s="156" t="str">
        <f t="shared" si="10"/>
        <v>--</v>
      </c>
      <c r="V24" s="156" t="str">
        <f t="shared" si="11"/>
        <v>--</v>
      </c>
      <c r="W24" s="157" t="str">
        <f t="shared" si="12"/>
        <v>--</v>
      </c>
      <c r="X24" s="158" t="str">
        <f t="shared" si="13"/>
        <v>--</v>
      </c>
      <c r="Y24" s="159" t="str">
        <f t="shared" si="14"/>
        <v>--</v>
      </c>
      <c r="Z24" s="160" t="str">
        <f t="shared" si="15"/>
        <v>SI</v>
      </c>
      <c r="AA24" s="161">
        <f t="shared" si="16"/>
        <v>16.540895280000004</v>
      </c>
      <c r="AB24" s="162"/>
    </row>
    <row r="25" spans="2:28" s="1" customFormat="1" ht="16.5" customHeight="1">
      <c r="B25" s="43"/>
      <c r="C25" s="132">
        <v>25</v>
      </c>
      <c r="D25" s="130" t="s">
        <v>11</v>
      </c>
      <c r="E25" s="130">
        <v>132</v>
      </c>
      <c r="F25" s="143">
        <v>47.6</v>
      </c>
      <c r="G25" s="144" t="s">
        <v>4</v>
      </c>
      <c r="H25" s="145">
        <f t="shared" si="0"/>
        <v>23.972312000000002</v>
      </c>
      <c r="I25" s="146">
        <v>38428.3375</v>
      </c>
      <c r="J25" s="146">
        <v>38428.615277777775</v>
      </c>
      <c r="K25" s="147">
        <f t="shared" si="1"/>
        <v>6.666666666569654</v>
      </c>
      <c r="L25" s="148">
        <f t="shared" si="2"/>
        <v>400</v>
      </c>
      <c r="M25" s="149" t="s">
        <v>170</v>
      </c>
      <c r="N25" s="150" t="str">
        <f t="shared" si="3"/>
        <v>--</v>
      </c>
      <c r="O25" s="151">
        <f t="shared" si="4"/>
        <v>10</v>
      </c>
      <c r="P25" s="152">
        <f t="shared" si="5"/>
        <v>15.989532104000002</v>
      </c>
      <c r="Q25" s="153" t="str">
        <f t="shared" si="6"/>
        <v>--</v>
      </c>
      <c r="R25" s="154" t="str">
        <f t="shared" si="7"/>
        <v>--</v>
      </c>
      <c r="S25" s="154" t="str">
        <f t="shared" si="8"/>
        <v>--</v>
      </c>
      <c r="T25" s="155" t="str">
        <f t="shared" si="9"/>
        <v>--</v>
      </c>
      <c r="U25" s="156" t="str">
        <f t="shared" si="10"/>
        <v>--</v>
      </c>
      <c r="V25" s="156" t="str">
        <f t="shared" si="11"/>
        <v>--</v>
      </c>
      <c r="W25" s="157" t="str">
        <f t="shared" si="12"/>
        <v>--</v>
      </c>
      <c r="X25" s="158" t="str">
        <f t="shared" si="13"/>
        <v>--</v>
      </c>
      <c r="Y25" s="159" t="str">
        <f t="shared" si="14"/>
        <v>--</v>
      </c>
      <c r="Z25" s="160" t="str">
        <f t="shared" si="15"/>
        <v>SI</v>
      </c>
      <c r="AA25" s="161">
        <f t="shared" si="16"/>
        <v>15.989532104000002</v>
      </c>
      <c r="AB25" s="162"/>
    </row>
    <row r="26" spans="2:28" s="1" customFormat="1" ht="16.5" customHeight="1">
      <c r="B26" s="43"/>
      <c r="C26" s="132">
        <v>26</v>
      </c>
      <c r="D26" s="130" t="s">
        <v>22</v>
      </c>
      <c r="E26" s="130">
        <v>132</v>
      </c>
      <c r="F26" s="143">
        <v>76.2</v>
      </c>
      <c r="G26" s="144" t="s">
        <v>4</v>
      </c>
      <c r="H26" s="145">
        <f t="shared" si="0"/>
        <v>38.375844</v>
      </c>
      <c r="I26" s="146">
        <v>38428.89861111111</v>
      </c>
      <c r="J26" s="146">
        <v>38428.899305555555</v>
      </c>
      <c r="K26" s="147">
        <f t="shared" si="1"/>
        <v>0.016666666720993817</v>
      </c>
      <c r="L26" s="148">
        <f t="shared" si="2"/>
        <v>1</v>
      </c>
      <c r="M26" s="146" t="s">
        <v>171</v>
      </c>
      <c r="N26" s="150" t="str">
        <f t="shared" si="3"/>
        <v>--</v>
      </c>
      <c r="O26" s="151">
        <f t="shared" si="4"/>
        <v>10</v>
      </c>
      <c r="P26" s="152" t="str">
        <f t="shared" si="5"/>
        <v>--</v>
      </c>
      <c r="Q26" s="153" t="str">
        <f t="shared" si="6"/>
        <v>--</v>
      </c>
      <c r="R26" s="154">
        <f t="shared" si="7"/>
        <v>383.75844</v>
      </c>
      <c r="S26" s="154" t="str">
        <f t="shared" si="8"/>
        <v>--</v>
      </c>
      <c r="T26" s="155" t="str">
        <f t="shared" si="9"/>
        <v>--</v>
      </c>
      <c r="U26" s="156" t="str">
        <f t="shared" si="10"/>
        <v>--</v>
      </c>
      <c r="V26" s="156" t="str">
        <f t="shared" si="11"/>
        <v>--</v>
      </c>
      <c r="W26" s="157" t="str">
        <f t="shared" si="12"/>
        <v>--</v>
      </c>
      <c r="X26" s="158" t="str">
        <f t="shared" si="13"/>
        <v>--</v>
      </c>
      <c r="Y26" s="159" t="str">
        <f t="shared" si="14"/>
        <v>--</v>
      </c>
      <c r="Z26" s="160" t="str">
        <f t="shared" si="15"/>
        <v>SI</v>
      </c>
      <c r="AA26" s="161">
        <f t="shared" si="16"/>
        <v>383.75844</v>
      </c>
      <c r="AB26" s="162"/>
    </row>
    <row r="27" spans="2:28" s="1" customFormat="1" ht="16.5" customHeight="1">
      <c r="B27" s="43"/>
      <c r="C27" s="132">
        <v>27</v>
      </c>
      <c r="D27" s="130" t="s">
        <v>13</v>
      </c>
      <c r="E27" s="130">
        <v>132</v>
      </c>
      <c r="F27" s="143">
        <v>126.9</v>
      </c>
      <c r="G27" s="144" t="s">
        <v>4</v>
      </c>
      <c r="H27" s="145">
        <f t="shared" si="0"/>
        <v>63.909378000000004</v>
      </c>
      <c r="I27" s="146">
        <v>38429.35833333333</v>
      </c>
      <c r="J27" s="146">
        <v>38429.63055555556</v>
      </c>
      <c r="K27" s="147">
        <f t="shared" si="1"/>
        <v>6.533333333500195</v>
      </c>
      <c r="L27" s="148">
        <f t="shared" si="2"/>
        <v>392</v>
      </c>
      <c r="M27" s="146" t="s">
        <v>170</v>
      </c>
      <c r="N27" s="150" t="str">
        <f t="shared" si="3"/>
        <v>--</v>
      </c>
      <c r="O27" s="151">
        <f t="shared" si="4"/>
        <v>10</v>
      </c>
      <c r="P27" s="152">
        <f t="shared" si="5"/>
        <v>41.732823834</v>
      </c>
      <c r="Q27" s="153" t="str">
        <f t="shared" si="6"/>
        <v>--</v>
      </c>
      <c r="R27" s="154" t="str">
        <f t="shared" si="7"/>
        <v>--</v>
      </c>
      <c r="S27" s="154" t="str">
        <f t="shared" si="8"/>
        <v>--</v>
      </c>
      <c r="T27" s="155" t="str">
        <f t="shared" si="9"/>
        <v>--</v>
      </c>
      <c r="U27" s="156" t="str">
        <f t="shared" si="10"/>
        <v>--</v>
      </c>
      <c r="V27" s="156" t="str">
        <f t="shared" si="11"/>
        <v>--</v>
      </c>
      <c r="W27" s="157" t="str">
        <f t="shared" si="12"/>
        <v>--</v>
      </c>
      <c r="X27" s="158" t="str">
        <f t="shared" si="13"/>
        <v>--</v>
      </c>
      <c r="Y27" s="159" t="str">
        <f t="shared" si="14"/>
        <v>--</v>
      </c>
      <c r="Z27" s="160" t="str">
        <f t="shared" si="15"/>
        <v>SI</v>
      </c>
      <c r="AA27" s="161">
        <f t="shared" si="16"/>
        <v>41.732823834</v>
      </c>
      <c r="AB27" s="162"/>
    </row>
    <row r="28" spans="2:28" s="1" customFormat="1" ht="16.5" customHeight="1">
      <c r="B28" s="43"/>
      <c r="C28" s="132">
        <v>28</v>
      </c>
      <c r="D28" s="130" t="s">
        <v>18</v>
      </c>
      <c r="E28" s="130">
        <v>66</v>
      </c>
      <c r="F28" s="143">
        <v>53.1</v>
      </c>
      <c r="G28" s="144" t="s">
        <v>4</v>
      </c>
      <c r="H28" s="145">
        <f t="shared" si="0"/>
        <v>26.742222</v>
      </c>
      <c r="I28" s="146">
        <v>38429.59444444445</v>
      </c>
      <c r="J28" s="146">
        <v>38429.652083333334</v>
      </c>
      <c r="K28" s="147">
        <f t="shared" si="1"/>
        <v>1.3833333333022892</v>
      </c>
      <c r="L28" s="148">
        <f t="shared" si="2"/>
        <v>83</v>
      </c>
      <c r="M28" s="146" t="s">
        <v>170</v>
      </c>
      <c r="N28" s="150" t="str">
        <f t="shared" si="3"/>
        <v>--</v>
      </c>
      <c r="O28" s="151">
        <f t="shared" si="4"/>
        <v>10</v>
      </c>
      <c r="P28" s="152">
        <f t="shared" si="5"/>
        <v>3.690426636</v>
      </c>
      <c r="Q28" s="153" t="str">
        <f t="shared" si="6"/>
        <v>--</v>
      </c>
      <c r="R28" s="154" t="str">
        <f t="shared" si="7"/>
        <v>--</v>
      </c>
      <c r="S28" s="154" t="str">
        <f t="shared" si="8"/>
        <v>--</v>
      </c>
      <c r="T28" s="155" t="str">
        <f t="shared" si="9"/>
        <v>--</v>
      </c>
      <c r="U28" s="156" t="str">
        <f t="shared" si="10"/>
        <v>--</v>
      </c>
      <c r="V28" s="156" t="str">
        <f t="shared" si="11"/>
        <v>--</v>
      </c>
      <c r="W28" s="157" t="str">
        <f t="shared" si="12"/>
        <v>--</v>
      </c>
      <c r="X28" s="158" t="str">
        <f t="shared" si="13"/>
        <v>--</v>
      </c>
      <c r="Y28" s="159" t="str">
        <f t="shared" si="14"/>
        <v>--</v>
      </c>
      <c r="Z28" s="160" t="str">
        <f t="shared" si="15"/>
        <v>SI</v>
      </c>
      <c r="AA28" s="161">
        <f t="shared" si="16"/>
        <v>3.690426636</v>
      </c>
      <c r="AB28" s="162"/>
    </row>
    <row r="29" spans="2:28" s="1" customFormat="1" ht="16.5" customHeight="1">
      <c r="B29" s="43"/>
      <c r="C29" s="132">
        <v>29</v>
      </c>
      <c r="D29" s="130" t="s">
        <v>24</v>
      </c>
      <c r="E29" s="130">
        <v>132</v>
      </c>
      <c r="F29" s="143">
        <v>149.2</v>
      </c>
      <c r="G29" s="144" t="s">
        <v>4</v>
      </c>
      <c r="H29" s="145">
        <f t="shared" si="0"/>
        <v>75.14010400000001</v>
      </c>
      <c r="I29" s="146">
        <v>38430.28680555556</v>
      </c>
      <c r="J29" s="146">
        <v>38430.76666666667</v>
      </c>
      <c r="K29" s="147">
        <f t="shared" si="1"/>
        <v>11.516666666662786</v>
      </c>
      <c r="L29" s="148">
        <f t="shared" si="2"/>
        <v>691</v>
      </c>
      <c r="M29" s="146" t="s">
        <v>170</v>
      </c>
      <c r="N29" s="150" t="str">
        <f t="shared" si="3"/>
        <v>--</v>
      </c>
      <c r="O29" s="151">
        <f t="shared" si="4"/>
        <v>10</v>
      </c>
      <c r="P29" s="152">
        <f t="shared" si="5"/>
        <v>86.561399808</v>
      </c>
      <c r="Q29" s="153" t="str">
        <f t="shared" si="6"/>
        <v>--</v>
      </c>
      <c r="R29" s="154" t="str">
        <f t="shared" si="7"/>
        <v>--</v>
      </c>
      <c r="S29" s="154" t="str">
        <f t="shared" si="8"/>
        <v>--</v>
      </c>
      <c r="T29" s="155" t="str">
        <f t="shared" si="9"/>
        <v>--</v>
      </c>
      <c r="U29" s="156" t="str">
        <f t="shared" si="10"/>
        <v>--</v>
      </c>
      <c r="V29" s="156" t="str">
        <f t="shared" si="11"/>
        <v>--</v>
      </c>
      <c r="W29" s="157" t="str">
        <f t="shared" si="12"/>
        <v>--</v>
      </c>
      <c r="X29" s="158" t="str">
        <f t="shared" si="13"/>
        <v>--</v>
      </c>
      <c r="Y29" s="159" t="str">
        <f t="shared" si="14"/>
        <v>--</v>
      </c>
      <c r="Z29" s="160" t="str">
        <f t="shared" si="15"/>
        <v>SI</v>
      </c>
      <c r="AA29" s="161">
        <f t="shared" si="16"/>
        <v>86.561399808</v>
      </c>
      <c r="AB29" s="162"/>
    </row>
    <row r="30" spans="2:28" s="1" customFormat="1" ht="16.5" customHeight="1">
      <c r="B30" s="43"/>
      <c r="C30" s="132">
        <v>30</v>
      </c>
      <c r="D30" s="130" t="s">
        <v>16</v>
      </c>
      <c r="E30" s="130">
        <v>132</v>
      </c>
      <c r="F30" s="143">
        <v>133.2</v>
      </c>
      <c r="G30" s="144" t="s">
        <v>8</v>
      </c>
      <c r="H30" s="145">
        <f t="shared" si="0"/>
        <v>67.082184</v>
      </c>
      <c r="I30" s="146">
        <v>38431.32430555556</v>
      </c>
      <c r="J30" s="146">
        <v>38431.75208333333</v>
      </c>
      <c r="K30" s="147">
        <f t="shared" si="1"/>
        <v>10.266666666604578</v>
      </c>
      <c r="L30" s="148">
        <f t="shared" si="2"/>
        <v>616</v>
      </c>
      <c r="M30" s="146" t="s">
        <v>170</v>
      </c>
      <c r="N30" s="150" t="str">
        <f t="shared" si="3"/>
        <v>--</v>
      </c>
      <c r="O30" s="151">
        <f t="shared" si="4"/>
        <v>150</v>
      </c>
      <c r="P30" s="152">
        <f t="shared" si="5"/>
        <v>1033.40104452</v>
      </c>
      <c r="Q30" s="153" t="str">
        <f t="shared" si="6"/>
        <v>--</v>
      </c>
      <c r="R30" s="154" t="str">
        <f t="shared" si="7"/>
        <v>--</v>
      </c>
      <c r="S30" s="154" t="str">
        <f t="shared" si="8"/>
        <v>--</v>
      </c>
      <c r="T30" s="155" t="str">
        <f t="shared" si="9"/>
        <v>--</v>
      </c>
      <c r="U30" s="156" t="str">
        <f t="shared" si="10"/>
        <v>--</v>
      </c>
      <c r="V30" s="156" t="str">
        <f t="shared" si="11"/>
        <v>--</v>
      </c>
      <c r="W30" s="157" t="str">
        <f t="shared" si="12"/>
        <v>--</v>
      </c>
      <c r="X30" s="158" t="str">
        <f t="shared" si="13"/>
        <v>--</v>
      </c>
      <c r="Y30" s="159" t="str">
        <f t="shared" si="14"/>
        <v>--</v>
      </c>
      <c r="Z30" s="160" t="str">
        <f t="shared" si="15"/>
        <v>SI</v>
      </c>
      <c r="AA30" s="161">
        <f t="shared" si="16"/>
        <v>1033.40104452</v>
      </c>
      <c r="AB30" s="162"/>
    </row>
    <row r="31" spans="2:28" s="1" customFormat="1" ht="16.5" customHeight="1">
      <c r="B31" s="43"/>
      <c r="C31" s="132">
        <v>31</v>
      </c>
      <c r="D31" s="130" t="s">
        <v>23</v>
      </c>
      <c r="E31" s="130">
        <v>132</v>
      </c>
      <c r="F31" s="143">
        <v>102.6</v>
      </c>
      <c r="G31" s="144" t="s">
        <v>4</v>
      </c>
      <c r="H31" s="145">
        <f t="shared" si="0"/>
        <v>51.671412000000004</v>
      </c>
      <c r="I31" s="146">
        <v>38439.379166666666</v>
      </c>
      <c r="J31" s="146">
        <v>38439.76666666667</v>
      </c>
      <c r="K31" s="147">
        <f t="shared" si="1"/>
        <v>9.300000000104774</v>
      </c>
      <c r="L31" s="148">
        <f t="shared" si="2"/>
        <v>558</v>
      </c>
      <c r="M31" s="146" t="s">
        <v>170</v>
      </c>
      <c r="N31" s="150" t="str">
        <f t="shared" si="3"/>
        <v>--</v>
      </c>
      <c r="O31" s="151">
        <f t="shared" si="4"/>
        <v>10</v>
      </c>
      <c r="P31" s="152">
        <f t="shared" si="5"/>
        <v>48.05441316</v>
      </c>
      <c r="Q31" s="153" t="str">
        <f t="shared" si="6"/>
        <v>--</v>
      </c>
      <c r="R31" s="154" t="str">
        <f t="shared" si="7"/>
        <v>--</v>
      </c>
      <c r="S31" s="154" t="str">
        <f t="shared" si="8"/>
        <v>--</v>
      </c>
      <c r="T31" s="155" t="str">
        <f t="shared" si="9"/>
        <v>--</v>
      </c>
      <c r="U31" s="156" t="str">
        <f t="shared" si="10"/>
        <v>--</v>
      </c>
      <c r="V31" s="156" t="str">
        <f t="shared" si="11"/>
        <v>--</v>
      </c>
      <c r="W31" s="157" t="str">
        <f t="shared" si="12"/>
        <v>--</v>
      </c>
      <c r="X31" s="158" t="str">
        <f t="shared" si="13"/>
        <v>--</v>
      </c>
      <c r="Y31" s="159" t="str">
        <f t="shared" si="14"/>
        <v>--</v>
      </c>
      <c r="Z31" s="160" t="str">
        <f t="shared" si="15"/>
        <v>SI</v>
      </c>
      <c r="AA31" s="161">
        <f t="shared" si="16"/>
        <v>48.05441316</v>
      </c>
      <c r="AB31" s="162"/>
    </row>
    <row r="32" spans="2:28" s="1" customFormat="1" ht="16.5" customHeight="1">
      <c r="B32" s="43"/>
      <c r="C32" s="132">
        <v>32</v>
      </c>
      <c r="D32" s="130" t="s">
        <v>14</v>
      </c>
      <c r="E32" s="130">
        <v>132</v>
      </c>
      <c r="F32" s="143">
        <v>71.5</v>
      </c>
      <c r="G32" s="144" t="s">
        <v>4</v>
      </c>
      <c r="H32" s="145">
        <f t="shared" si="0"/>
        <v>36.00883</v>
      </c>
      <c r="I32" s="146">
        <v>38439.48125</v>
      </c>
      <c r="J32" s="146">
        <v>38439.62013888889</v>
      </c>
      <c r="K32" s="147">
        <f t="shared" si="1"/>
        <v>3.3333333333721384</v>
      </c>
      <c r="L32" s="148">
        <f t="shared" si="2"/>
        <v>200</v>
      </c>
      <c r="M32" s="146" t="s">
        <v>170</v>
      </c>
      <c r="N32" s="150" t="str">
        <f t="shared" si="3"/>
        <v>--</v>
      </c>
      <c r="O32" s="151">
        <f t="shared" si="4"/>
        <v>10</v>
      </c>
      <c r="P32" s="152">
        <f t="shared" si="5"/>
        <v>11.99094039</v>
      </c>
      <c r="Q32" s="153" t="str">
        <f t="shared" si="6"/>
        <v>--</v>
      </c>
      <c r="R32" s="154" t="str">
        <f t="shared" si="7"/>
        <v>--</v>
      </c>
      <c r="S32" s="154" t="str">
        <f t="shared" si="8"/>
        <v>--</v>
      </c>
      <c r="T32" s="155" t="str">
        <f t="shared" si="9"/>
        <v>--</v>
      </c>
      <c r="U32" s="156" t="str">
        <f t="shared" si="10"/>
        <v>--</v>
      </c>
      <c r="V32" s="156" t="str">
        <f t="shared" si="11"/>
        <v>--</v>
      </c>
      <c r="W32" s="157" t="str">
        <f t="shared" si="12"/>
        <v>--</v>
      </c>
      <c r="X32" s="158" t="str">
        <f t="shared" si="13"/>
        <v>--</v>
      </c>
      <c r="Y32" s="159" t="str">
        <f t="shared" si="14"/>
        <v>--</v>
      </c>
      <c r="Z32" s="160" t="str">
        <f t="shared" si="15"/>
        <v>SI</v>
      </c>
      <c r="AA32" s="161">
        <f t="shared" si="16"/>
        <v>11.99094039</v>
      </c>
      <c r="AB32" s="162"/>
    </row>
    <row r="33" spans="2:28" s="1" customFormat="1" ht="16.5" customHeight="1">
      <c r="B33" s="43"/>
      <c r="C33" s="132">
        <v>33</v>
      </c>
      <c r="D33" s="130" t="s">
        <v>23</v>
      </c>
      <c r="E33" s="130">
        <v>132</v>
      </c>
      <c r="F33" s="143">
        <v>102.6</v>
      </c>
      <c r="G33" s="144" t="s">
        <v>4</v>
      </c>
      <c r="H33" s="145">
        <f t="shared" si="0"/>
        <v>51.671412000000004</v>
      </c>
      <c r="I33" s="146">
        <v>38440.31597222222</v>
      </c>
      <c r="J33" s="146">
        <v>38440.76388888889</v>
      </c>
      <c r="K33" s="147">
        <f t="shared" si="1"/>
        <v>10.750000000116415</v>
      </c>
      <c r="L33" s="148">
        <f t="shared" si="2"/>
        <v>645</v>
      </c>
      <c r="M33" s="146" t="s">
        <v>170</v>
      </c>
      <c r="N33" s="150" t="str">
        <f t="shared" si="3"/>
        <v>--</v>
      </c>
      <c r="O33" s="151">
        <f t="shared" si="4"/>
        <v>10</v>
      </c>
      <c r="P33" s="152">
        <f t="shared" si="5"/>
        <v>55.54676790000001</v>
      </c>
      <c r="Q33" s="153" t="str">
        <f t="shared" si="6"/>
        <v>--</v>
      </c>
      <c r="R33" s="154" t="str">
        <f t="shared" si="7"/>
        <v>--</v>
      </c>
      <c r="S33" s="154" t="str">
        <f t="shared" si="8"/>
        <v>--</v>
      </c>
      <c r="T33" s="155" t="str">
        <f t="shared" si="9"/>
        <v>--</v>
      </c>
      <c r="U33" s="156" t="str">
        <f t="shared" si="10"/>
        <v>--</v>
      </c>
      <c r="V33" s="156" t="str">
        <f t="shared" si="11"/>
        <v>--</v>
      </c>
      <c r="W33" s="157" t="str">
        <f t="shared" si="12"/>
        <v>--</v>
      </c>
      <c r="X33" s="158" t="str">
        <f t="shared" si="13"/>
        <v>--</v>
      </c>
      <c r="Y33" s="159" t="str">
        <f t="shared" si="14"/>
        <v>--</v>
      </c>
      <c r="Z33" s="160" t="str">
        <f t="shared" si="15"/>
        <v>SI</v>
      </c>
      <c r="AA33" s="161">
        <f t="shared" si="16"/>
        <v>55.54676790000001</v>
      </c>
      <c r="AB33" s="162"/>
    </row>
    <row r="34" spans="2:28" s="1" customFormat="1" ht="16.5" customHeight="1">
      <c r="B34" s="163"/>
      <c r="C34" s="132">
        <v>34</v>
      </c>
      <c r="D34" s="130" t="s">
        <v>14</v>
      </c>
      <c r="E34" s="130">
        <v>132</v>
      </c>
      <c r="F34" s="143">
        <v>71.5</v>
      </c>
      <c r="G34" s="144" t="s">
        <v>4</v>
      </c>
      <c r="H34" s="145">
        <f t="shared" si="0"/>
        <v>36.00883</v>
      </c>
      <c r="I34" s="146">
        <v>38440.34305555555</v>
      </c>
      <c r="J34" s="146">
        <v>38440.62847222222</v>
      </c>
      <c r="K34" s="147">
        <f t="shared" si="1"/>
        <v>6.849999999976717</v>
      </c>
      <c r="L34" s="148">
        <f t="shared" si="2"/>
        <v>411</v>
      </c>
      <c r="M34" s="146" t="s">
        <v>170</v>
      </c>
      <c r="N34" s="150" t="str">
        <f t="shared" si="3"/>
        <v>--</v>
      </c>
      <c r="O34" s="151">
        <f t="shared" si="4"/>
        <v>10</v>
      </c>
      <c r="P34" s="152">
        <f t="shared" si="5"/>
        <v>24.66604855</v>
      </c>
      <c r="Q34" s="153" t="str">
        <f t="shared" si="6"/>
        <v>--</v>
      </c>
      <c r="R34" s="154" t="str">
        <f t="shared" si="7"/>
        <v>--</v>
      </c>
      <c r="S34" s="154" t="str">
        <f t="shared" si="8"/>
        <v>--</v>
      </c>
      <c r="T34" s="155" t="str">
        <f t="shared" si="9"/>
        <v>--</v>
      </c>
      <c r="U34" s="156" t="str">
        <f t="shared" si="10"/>
        <v>--</v>
      </c>
      <c r="V34" s="156" t="str">
        <f t="shared" si="11"/>
        <v>--</v>
      </c>
      <c r="W34" s="157" t="str">
        <f t="shared" si="12"/>
        <v>--</v>
      </c>
      <c r="X34" s="158" t="str">
        <f t="shared" si="13"/>
        <v>--</v>
      </c>
      <c r="Y34" s="159" t="str">
        <f t="shared" si="14"/>
        <v>--</v>
      </c>
      <c r="Z34" s="160" t="str">
        <f t="shared" si="15"/>
        <v>SI</v>
      </c>
      <c r="AA34" s="161">
        <f t="shared" si="16"/>
        <v>24.66604855</v>
      </c>
      <c r="AB34" s="162"/>
    </row>
    <row r="35" spans="2:28" s="1" customFormat="1" ht="16.5" customHeight="1">
      <c r="B35" s="163"/>
      <c r="C35" s="132">
        <v>35</v>
      </c>
      <c r="D35" s="130" t="s">
        <v>10</v>
      </c>
      <c r="E35" s="130">
        <v>132</v>
      </c>
      <c r="F35" s="143">
        <v>69.1</v>
      </c>
      <c r="G35" s="144" t="s">
        <v>4</v>
      </c>
      <c r="H35" s="145">
        <f t="shared" si="0"/>
        <v>34.800141999999994</v>
      </c>
      <c r="I35" s="146">
        <v>38440.36319444444</v>
      </c>
      <c r="J35" s="146">
        <v>38440.677777777775</v>
      </c>
      <c r="K35" s="147">
        <f t="shared" si="1"/>
        <v>7.5499999999883585</v>
      </c>
      <c r="L35" s="148">
        <f t="shared" si="2"/>
        <v>453</v>
      </c>
      <c r="M35" s="146" t="s">
        <v>170</v>
      </c>
      <c r="N35" s="150" t="str">
        <f t="shared" si="3"/>
        <v>--</v>
      </c>
      <c r="O35" s="151">
        <f t="shared" si="4"/>
        <v>10</v>
      </c>
      <c r="P35" s="152">
        <f t="shared" si="5"/>
        <v>26.274107209999993</v>
      </c>
      <c r="Q35" s="153" t="str">
        <f t="shared" si="6"/>
        <v>--</v>
      </c>
      <c r="R35" s="154" t="str">
        <f t="shared" si="7"/>
        <v>--</v>
      </c>
      <c r="S35" s="154" t="str">
        <f t="shared" si="8"/>
        <v>--</v>
      </c>
      <c r="T35" s="155" t="str">
        <f t="shared" si="9"/>
        <v>--</v>
      </c>
      <c r="U35" s="156" t="str">
        <f t="shared" si="10"/>
        <v>--</v>
      </c>
      <c r="V35" s="156" t="str">
        <f t="shared" si="11"/>
        <v>--</v>
      </c>
      <c r="W35" s="157" t="str">
        <f t="shared" si="12"/>
        <v>--</v>
      </c>
      <c r="X35" s="158" t="str">
        <f t="shared" si="13"/>
        <v>--</v>
      </c>
      <c r="Y35" s="159" t="str">
        <f t="shared" si="14"/>
        <v>--</v>
      </c>
      <c r="Z35" s="160" t="str">
        <f t="shared" si="15"/>
        <v>SI</v>
      </c>
      <c r="AA35" s="161">
        <f t="shared" si="16"/>
        <v>26.274107209999993</v>
      </c>
      <c r="AB35" s="162"/>
    </row>
    <row r="36" spans="2:28" s="1" customFormat="1" ht="16.5" customHeight="1">
      <c r="B36" s="163"/>
      <c r="C36" s="132">
        <v>36</v>
      </c>
      <c r="D36" s="130" t="s">
        <v>23</v>
      </c>
      <c r="E36" s="130">
        <v>132</v>
      </c>
      <c r="F36" s="143">
        <v>102.6</v>
      </c>
      <c r="G36" s="144" t="s">
        <v>4</v>
      </c>
      <c r="H36" s="145">
        <f t="shared" si="0"/>
        <v>51.671412000000004</v>
      </c>
      <c r="I36" s="146">
        <v>38441.29513888889</v>
      </c>
      <c r="J36" s="146">
        <v>38441.756944444445</v>
      </c>
      <c r="K36" s="147">
        <f t="shared" si="1"/>
        <v>11.08333333331393</v>
      </c>
      <c r="L36" s="148">
        <f t="shared" si="2"/>
        <v>665</v>
      </c>
      <c r="M36" s="146" t="s">
        <v>170</v>
      </c>
      <c r="N36" s="150" t="str">
        <f t="shared" si="3"/>
        <v>--</v>
      </c>
      <c r="O36" s="151">
        <f t="shared" si="4"/>
        <v>10</v>
      </c>
      <c r="P36" s="152">
        <f t="shared" si="5"/>
        <v>57.251924496</v>
      </c>
      <c r="Q36" s="153" t="str">
        <f t="shared" si="6"/>
        <v>--</v>
      </c>
      <c r="R36" s="154" t="str">
        <f t="shared" si="7"/>
        <v>--</v>
      </c>
      <c r="S36" s="154" t="str">
        <f t="shared" si="8"/>
        <v>--</v>
      </c>
      <c r="T36" s="155" t="str">
        <f t="shared" si="9"/>
        <v>--</v>
      </c>
      <c r="U36" s="156" t="str">
        <f t="shared" si="10"/>
        <v>--</v>
      </c>
      <c r="V36" s="156" t="str">
        <f t="shared" si="11"/>
        <v>--</v>
      </c>
      <c r="W36" s="157" t="str">
        <f t="shared" si="12"/>
        <v>--</v>
      </c>
      <c r="X36" s="158" t="str">
        <f t="shared" si="13"/>
        <v>--</v>
      </c>
      <c r="Y36" s="159" t="str">
        <f t="shared" si="14"/>
        <v>--</v>
      </c>
      <c r="Z36" s="160" t="str">
        <f t="shared" si="15"/>
        <v>SI</v>
      </c>
      <c r="AA36" s="161">
        <f t="shared" si="16"/>
        <v>57.251924496</v>
      </c>
      <c r="AB36" s="162"/>
    </row>
    <row r="37" spans="2:28" s="1" customFormat="1" ht="16.5" customHeight="1">
      <c r="B37" s="163"/>
      <c r="C37" s="132">
        <v>37</v>
      </c>
      <c r="D37" s="130" t="s">
        <v>14</v>
      </c>
      <c r="E37" s="130">
        <v>132</v>
      </c>
      <c r="F37" s="143">
        <v>71.5</v>
      </c>
      <c r="G37" s="144" t="s">
        <v>4</v>
      </c>
      <c r="H37" s="145">
        <f t="shared" si="0"/>
        <v>36.00883</v>
      </c>
      <c r="I37" s="146">
        <v>38441.34166666667</v>
      </c>
      <c r="J37" s="146">
        <v>38441.615277777775</v>
      </c>
      <c r="K37" s="147">
        <f t="shared" si="1"/>
        <v>6.566666666592937</v>
      </c>
      <c r="L37" s="148">
        <f t="shared" si="2"/>
        <v>394</v>
      </c>
      <c r="M37" s="146" t="s">
        <v>170</v>
      </c>
      <c r="N37" s="150" t="str">
        <f t="shared" si="3"/>
        <v>--</v>
      </c>
      <c r="O37" s="151">
        <f t="shared" si="4"/>
        <v>10</v>
      </c>
      <c r="P37" s="152">
        <f t="shared" si="5"/>
        <v>23.657801310000004</v>
      </c>
      <c r="Q37" s="153" t="str">
        <f t="shared" si="6"/>
        <v>--</v>
      </c>
      <c r="R37" s="154" t="str">
        <f t="shared" si="7"/>
        <v>--</v>
      </c>
      <c r="S37" s="154" t="str">
        <f t="shared" si="8"/>
        <v>--</v>
      </c>
      <c r="T37" s="155" t="str">
        <f t="shared" si="9"/>
        <v>--</v>
      </c>
      <c r="U37" s="156" t="str">
        <f t="shared" si="10"/>
        <v>--</v>
      </c>
      <c r="V37" s="156" t="str">
        <f t="shared" si="11"/>
        <v>--</v>
      </c>
      <c r="W37" s="157" t="str">
        <f t="shared" si="12"/>
        <v>--</v>
      </c>
      <c r="X37" s="158" t="str">
        <f t="shared" si="13"/>
        <v>--</v>
      </c>
      <c r="Y37" s="159" t="str">
        <f t="shared" si="14"/>
        <v>--</v>
      </c>
      <c r="Z37" s="160" t="str">
        <f t="shared" si="15"/>
        <v>SI</v>
      </c>
      <c r="AA37" s="161">
        <f t="shared" si="16"/>
        <v>23.657801310000004</v>
      </c>
      <c r="AB37" s="162"/>
    </row>
    <row r="38" spans="2:28" s="1" customFormat="1" ht="16.5" customHeight="1">
      <c r="B38" s="163"/>
      <c r="C38" s="132">
        <v>38</v>
      </c>
      <c r="D38" s="130" t="s">
        <v>10</v>
      </c>
      <c r="E38" s="130">
        <v>132</v>
      </c>
      <c r="F38" s="143">
        <v>69.1</v>
      </c>
      <c r="G38" s="144" t="s">
        <v>4</v>
      </c>
      <c r="H38" s="145">
        <f t="shared" si="0"/>
        <v>34.800141999999994</v>
      </c>
      <c r="I38" s="146">
        <v>38441.356944444444</v>
      </c>
      <c r="J38" s="146">
        <v>38441.62013888889</v>
      </c>
      <c r="K38" s="147">
        <f t="shared" si="1"/>
        <v>6.316666666651145</v>
      </c>
      <c r="L38" s="148">
        <f t="shared" si="2"/>
        <v>379</v>
      </c>
      <c r="M38" s="146" t="s">
        <v>170</v>
      </c>
      <c r="N38" s="150" t="str">
        <f t="shared" si="3"/>
        <v>--</v>
      </c>
      <c r="O38" s="151">
        <f t="shared" si="4"/>
        <v>10</v>
      </c>
      <c r="P38" s="152">
        <f t="shared" si="5"/>
        <v>21.993689743999997</v>
      </c>
      <c r="Q38" s="153" t="str">
        <f t="shared" si="6"/>
        <v>--</v>
      </c>
      <c r="R38" s="154" t="str">
        <f t="shared" si="7"/>
        <v>--</v>
      </c>
      <c r="S38" s="154" t="str">
        <f t="shared" si="8"/>
        <v>--</v>
      </c>
      <c r="T38" s="155" t="str">
        <f t="shared" si="9"/>
        <v>--</v>
      </c>
      <c r="U38" s="156" t="str">
        <f t="shared" si="10"/>
        <v>--</v>
      </c>
      <c r="V38" s="156" t="str">
        <f t="shared" si="11"/>
        <v>--</v>
      </c>
      <c r="W38" s="157" t="str">
        <f t="shared" si="12"/>
        <v>--</v>
      </c>
      <c r="X38" s="158" t="str">
        <f t="shared" si="13"/>
        <v>--</v>
      </c>
      <c r="Y38" s="159" t="str">
        <f t="shared" si="14"/>
        <v>--</v>
      </c>
      <c r="Z38" s="160" t="str">
        <f t="shared" si="15"/>
        <v>SI</v>
      </c>
      <c r="AA38" s="161">
        <f t="shared" si="16"/>
        <v>21.993689743999997</v>
      </c>
      <c r="AB38" s="162"/>
    </row>
    <row r="39" spans="2:28" s="1" customFormat="1" ht="16.5" customHeight="1">
      <c r="B39" s="163"/>
      <c r="C39" s="132">
        <v>39</v>
      </c>
      <c r="D39" s="130" t="s">
        <v>25</v>
      </c>
      <c r="E39" s="130">
        <v>132</v>
      </c>
      <c r="F39" s="143">
        <v>37.7</v>
      </c>
      <c r="G39" s="144" t="s">
        <v>4</v>
      </c>
      <c r="H39" s="145">
        <f t="shared" si="0"/>
        <v>18.986474</v>
      </c>
      <c r="I39" s="146">
        <v>38441.4375</v>
      </c>
      <c r="J39" s="146">
        <v>38441.61666666667</v>
      </c>
      <c r="K39" s="147">
        <f t="shared" si="1"/>
        <v>4.300000000046566</v>
      </c>
      <c r="L39" s="148">
        <f t="shared" si="2"/>
        <v>258</v>
      </c>
      <c r="M39" s="146" t="s">
        <v>170</v>
      </c>
      <c r="N39" s="150" t="str">
        <f t="shared" si="3"/>
        <v>--</v>
      </c>
      <c r="O39" s="151">
        <f t="shared" si="4"/>
        <v>10</v>
      </c>
      <c r="P39" s="152">
        <f t="shared" si="5"/>
        <v>8.16418382</v>
      </c>
      <c r="Q39" s="153" t="str">
        <f t="shared" si="6"/>
        <v>--</v>
      </c>
      <c r="R39" s="154" t="str">
        <f t="shared" si="7"/>
        <v>--</v>
      </c>
      <c r="S39" s="154" t="str">
        <f t="shared" si="8"/>
        <v>--</v>
      </c>
      <c r="T39" s="155" t="str">
        <f t="shared" si="9"/>
        <v>--</v>
      </c>
      <c r="U39" s="156" t="str">
        <f t="shared" si="10"/>
        <v>--</v>
      </c>
      <c r="V39" s="156" t="str">
        <f t="shared" si="11"/>
        <v>--</v>
      </c>
      <c r="W39" s="157" t="str">
        <f t="shared" si="12"/>
        <v>--</v>
      </c>
      <c r="X39" s="158" t="str">
        <f t="shared" si="13"/>
        <v>--</v>
      </c>
      <c r="Y39" s="159" t="str">
        <f t="shared" si="14"/>
        <v>--</v>
      </c>
      <c r="Z39" s="160" t="str">
        <f t="shared" si="15"/>
        <v>SI</v>
      </c>
      <c r="AA39" s="161">
        <f t="shared" si="16"/>
        <v>8.16418382</v>
      </c>
      <c r="AB39" s="162"/>
    </row>
    <row r="40" spans="2:28" s="1" customFormat="1" ht="16.5" customHeight="1">
      <c r="B40" s="163"/>
      <c r="C40" s="132">
        <v>40</v>
      </c>
      <c r="D40" s="130" t="s">
        <v>23</v>
      </c>
      <c r="E40" s="130">
        <v>132</v>
      </c>
      <c r="F40" s="143">
        <v>102.6</v>
      </c>
      <c r="G40" s="144" t="s">
        <v>4</v>
      </c>
      <c r="H40" s="145">
        <f t="shared" si="0"/>
        <v>51.671412000000004</v>
      </c>
      <c r="I40" s="146">
        <v>38442.30069444444</v>
      </c>
      <c r="J40" s="146">
        <v>38442.768055555556</v>
      </c>
      <c r="K40" s="147">
        <f t="shared" si="1"/>
        <v>11.216666666732635</v>
      </c>
      <c r="L40" s="148">
        <f t="shared" si="2"/>
        <v>673</v>
      </c>
      <c r="M40" s="146" t="s">
        <v>170</v>
      </c>
      <c r="N40" s="150" t="str">
        <f t="shared" si="3"/>
        <v>--</v>
      </c>
      <c r="O40" s="151">
        <f t="shared" si="4"/>
        <v>10</v>
      </c>
      <c r="P40" s="152">
        <f t="shared" si="5"/>
        <v>57.97532426400001</v>
      </c>
      <c r="Q40" s="153" t="str">
        <f t="shared" si="6"/>
        <v>--</v>
      </c>
      <c r="R40" s="154" t="str">
        <f t="shared" si="7"/>
        <v>--</v>
      </c>
      <c r="S40" s="154" t="str">
        <f t="shared" si="8"/>
        <v>--</v>
      </c>
      <c r="T40" s="155" t="str">
        <f t="shared" si="9"/>
        <v>--</v>
      </c>
      <c r="U40" s="156" t="str">
        <f t="shared" si="10"/>
        <v>--</v>
      </c>
      <c r="V40" s="156" t="str">
        <f t="shared" si="11"/>
        <v>--</v>
      </c>
      <c r="W40" s="157" t="str">
        <f t="shared" si="12"/>
        <v>--</v>
      </c>
      <c r="X40" s="158" t="str">
        <f t="shared" si="13"/>
        <v>--</v>
      </c>
      <c r="Y40" s="159" t="str">
        <f t="shared" si="14"/>
        <v>--</v>
      </c>
      <c r="Z40" s="160" t="str">
        <f t="shared" si="15"/>
        <v>SI</v>
      </c>
      <c r="AA40" s="161">
        <f t="shared" si="16"/>
        <v>57.97532426400001</v>
      </c>
      <c r="AB40" s="162"/>
    </row>
    <row r="41" spans="2:28" s="1" customFormat="1" ht="16.5" customHeight="1" thickBot="1">
      <c r="B41" s="43"/>
      <c r="C41" s="164"/>
      <c r="D41" s="400"/>
      <c r="E41" s="401"/>
      <c r="F41" s="402"/>
      <c r="G41" s="402"/>
      <c r="H41" s="166"/>
      <c r="I41" s="402"/>
      <c r="J41" s="402"/>
      <c r="K41" s="165"/>
      <c r="L41" s="165"/>
      <c r="M41" s="402"/>
      <c r="N41" s="403"/>
      <c r="O41" s="404"/>
      <c r="P41" s="405"/>
      <c r="Q41" s="406"/>
      <c r="R41" s="407"/>
      <c r="S41" s="408"/>
      <c r="T41" s="408"/>
      <c r="U41" s="409"/>
      <c r="V41" s="409"/>
      <c r="W41" s="409"/>
      <c r="X41" s="410"/>
      <c r="Y41" s="411"/>
      <c r="Z41" s="412"/>
      <c r="AA41" s="167"/>
      <c r="AB41" s="162"/>
    </row>
    <row r="42" spans="2:28" s="1" customFormat="1" ht="16.5" customHeight="1" thickBot="1" thickTop="1">
      <c r="B42" s="43"/>
      <c r="C42" s="168" t="s">
        <v>156</v>
      </c>
      <c r="D42" s="169" t="s">
        <v>130</v>
      </c>
      <c r="E42" s="170"/>
      <c r="F42" s="171"/>
      <c r="G42" s="171"/>
      <c r="H42" s="172"/>
      <c r="I42" s="172"/>
      <c r="J42" s="172"/>
      <c r="K42" s="172"/>
      <c r="L42" s="172"/>
      <c r="M42" s="172"/>
      <c r="N42" s="173"/>
      <c r="O42" s="173"/>
      <c r="P42" s="174">
        <f aca="true" t="shared" si="17" ref="P42:Y42">SUM(P19:P41)</f>
        <v>1812.5789434479998</v>
      </c>
      <c r="Q42" s="175">
        <f t="shared" si="17"/>
        <v>0</v>
      </c>
      <c r="R42" s="176">
        <f t="shared" si="17"/>
        <v>383.75844</v>
      </c>
      <c r="S42" s="176">
        <f t="shared" si="17"/>
        <v>0</v>
      </c>
      <c r="T42" s="176">
        <f t="shared" si="17"/>
        <v>0</v>
      </c>
      <c r="U42" s="177">
        <f t="shared" si="17"/>
        <v>0</v>
      </c>
      <c r="V42" s="177">
        <f t="shared" si="17"/>
        <v>0</v>
      </c>
      <c r="W42" s="177">
        <f t="shared" si="17"/>
        <v>0</v>
      </c>
      <c r="X42" s="178">
        <f t="shared" si="17"/>
        <v>0</v>
      </c>
      <c r="Y42" s="179">
        <f t="shared" si="17"/>
        <v>0</v>
      </c>
      <c r="Z42" s="180"/>
      <c r="AA42" s="181">
        <f>ROUND(SUM(AA19:AA41),2)</f>
        <v>4842.25</v>
      </c>
      <c r="AB42" s="182"/>
    </row>
    <row r="43" spans="2:28" s="183" customFormat="1" ht="9.75" thickTop="1">
      <c r="B43" s="184"/>
      <c r="C43" s="185"/>
      <c r="D43" s="186" t="s">
        <v>131</v>
      </c>
      <c r="E43" s="187"/>
      <c r="F43" s="188"/>
      <c r="G43" s="188"/>
      <c r="H43" s="189"/>
      <c r="I43" s="189"/>
      <c r="J43" s="189"/>
      <c r="K43" s="189"/>
      <c r="L43" s="189"/>
      <c r="M43" s="189"/>
      <c r="N43" s="190"/>
      <c r="O43" s="190"/>
      <c r="P43" s="191"/>
      <c r="Q43" s="191"/>
      <c r="R43" s="192"/>
      <c r="S43" s="192"/>
      <c r="T43" s="193"/>
      <c r="U43" s="193"/>
      <c r="V43" s="193"/>
      <c r="W43" s="193"/>
      <c r="X43" s="193"/>
      <c r="Y43" s="193"/>
      <c r="Z43" s="193"/>
      <c r="AA43" s="194"/>
      <c r="AB43" s="195"/>
    </row>
    <row r="44" spans="2:28" s="1" customFormat="1" ht="16.5" customHeight="1" thickBot="1"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8"/>
    </row>
    <row r="45" spans="2:28" ht="13.5" thickTop="1">
      <c r="B45" s="199"/>
      <c r="AB45" s="199"/>
    </row>
    <row r="90" ht="12.75">
      <c r="B90" s="199"/>
    </row>
  </sheetData>
  <sheetProtection sheet="1" objects="1" scenarios="1"/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B90"/>
  <sheetViews>
    <sheetView zoomScale="75" zoomScaleNormal="75" workbookViewId="0" topLeftCell="E13">
      <selection activeCell="F143" sqref="F143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45.7109375" style="7" customWidth="1"/>
    <col min="5" max="5" width="8.7109375" style="7" customWidth="1"/>
    <col min="6" max="6" width="9.7109375" style="7" customWidth="1"/>
    <col min="7" max="7" width="7.7109375" style="7" customWidth="1"/>
    <col min="8" max="8" width="14.28125" style="7" hidden="1" customWidth="1"/>
    <col min="9" max="10" width="15.7109375" style="7" customWidth="1"/>
    <col min="11" max="13" width="9.7109375" style="7" customWidth="1"/>
    <col min="14" max="14" width="8.7109375" style="7" customWidth="1"/>
    <col min="15" max="15" width="13.421875" style="7" hidden="1" customWidth="1"/>
    <col min="16" max="17" width="14.7109375" style="7" hidden="1" customWidth="1"/>
    <col min="18" max="18" width="15.421875" style="7" hidden="1" customWidth="1"/>
    <col min="19" max="19" width="13.8515625" style="7" hidden="1" customWidth="1"/>
    <col min="20" max="25" width="14.00390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="3" customFormat="1" ht="29.25" customHeight="1">
      <c r="AB1" s="381"/>
    </row>
    <row r="2" spans="2:28" s="3" customFormat="1" ht="26.25">
      <c r="B2" s="67" t="str">
        <f>+'tot-0503'!B2</f>
        <v>ANEXO a la Resolución ENRE N° 933/2006                      ,-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s="1" customFormat="1" ht="12.75"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" s="12" customFormat="1" ht="11.25">
      <c r="A4" s="69" t="s">
        <v>93</v>
      </c>
      <c r="B4" s="69"/>
    </row>
    <row r="5" spans="1:2" s="12" customFormat="1" ht="11.25">
      <c r="A5" s="69" t="s">
        <v>94</v>
      </c>
      <c r="B5" s="69"/>
    </row>
    <row r="6" s="1" customFormat="1" ht="16.5" customHeight="1" thickBot="1"/>
    <row r="7" spans="2:28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D8" s="75" t="s">
        <v>104</v>
      </c>
      <c r="E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1" customFormat="1" ht="16.5" customHeight="1">
      <c r="B9" s="43"/>
      <c r="D9" s="78"/>
      <c r="E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8"/>
    </row>
    <row r="10" spans="2:28" s="73" customFormat="1" ht="20.25">
      <c r="B10" s="74"/>
      <c r="D10" s="75" t="s">
        <v>105</v>
      </c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1" customFormat="1" ht="16.5" customHeight="1">
      <c r="B11" s="43"/>
      <c r="C11" s="78"/>
      <c r="E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8"/>
    </row>
    <row r="12" spans="2:28" s="16" customFormat="1" ht="18.75">
      <c r="B12" s="30" t="str">
        <f>+'tot-0503'!B14</f>
        <v>Desde el 01 al 31 de marzo de 2005</v>
      </c>
      <c r="C12" s="79"/>
      <c r="D12" s="33"/>
      <c r="E12" s="33"/>
      <c r="F12" s="80"/>
      <c r="G12" s="80"/>
      <c r="H12" s="81"/>
      <c r="I12" s="80"/>
      <c r="J12" s="81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1" customFormat="1" ht="16.5" customHeight="1" thickBot="1">
      <c r="B13" s="43"/>
      <c r="C13" s="9"/>
      <c r="D13" s="9"/>
      <c r="E13" s="83"/>
      <c r="F13" s="84"/>
      <c r="G13" s="84"/>
      <c r="H13" s="85"/>
      <c r="I13" s="85"/>
      <c r="J13" s="85"/>
      <c r="K13" s="85"/>
      <c r="L13" s="85"/>
      <c r="M13" s="85"/>
      <c r="N13" s="85"/>
      <c r="O13" s="8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8"/>
    </row>
    <row r="14" spans="2:28" s="1" customFormat="1" ht="16.5" customHeight="1" thickBot="1" thickTop="1">
      <c r="B14" s="43"/>
      <c r="C14" s="9"/>
      <c r="D14" s="86" t="s">
        <v>106</v>
      </c>
      <c r="E14" s="87">
        <v>52.704</v>
      </c>
      <c r="F14" s="88"/>
      <c r="G14" s="89"/>
      <c r="H14" s="85"/>
      <c r="I14" s="85"/>
      <c r="J14" s="90" t="s">
        <v>107</v>
      </c>
      <c r="K14" s="91">
        <f>150*'tot-0503'!B13</f>
        <v>150</v>
      </c>
      <c r="L14" s="92" t="str">
        <f>IF(K14=150," ",IF(K14=300,"Coeficiente duplicado por tasa de falla &gt;4 Sal. x año/100 km.","REVISAR COEFICIENTE"))</f>
        <v> </v>
      </c>
      <c r="M14" s="85"/>
      <c r="N14" s="85"/>
      <c r="O14" s="8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48"/>
    </row>
    <row r="15" spans="2:28" s="1" customFormat="1" ht="16.5" customHeight="1" thickBot="1" thickTop="1">
      <c r="B15" s="43"/>
      <c r="C15" s="9"/>
      <c r="D15" s="86" t="s">
        <v>108</v>
      </c>
      <c r="E15" s="87">
        <v>50.362</v>
      </c>
      <c r="F15" s="93"/>
      <c r="G15" s="94"/>
      <c r="H15" s="9"/>
      <c r="I15" s="95"/>
      <c r="J15" s="90" t="s">
        <v>109</v>
      </c>
      <c r="K15" s="91">
        <f>50*'tot-0503'!B13</f>
        <v>50</v>
      </c>
      <c r="L15" s="92" t="str">
        <f>IF(K15=50," ",IF(K15=100,"Coeficiente duplicado por tasa de falla &gt;4 Sal. x año/100 km.","REVISAR COEFICIENTE"))</f>
        <v> 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8"/>
    </row>
    <row r="16" spans="2:28" s="1" customFormat="1" ht="16.5" customHeight="1" thickBot="1" thickTop="1">
      <c r="B16" s="43"/>
      <c r="C16" s="9"/>
      <c r="D16" s="86" t="s">
        <v>110</v>
      </c>
      <c r="E16" s="87">
        <v>50.362</v>
      </c>
      <c r="F16" s="93"/>
      <c r="G16" s="94"/>
      <c r="H16" s="9"/>
      <c r="I16" s="9"/>
      <c r="J16" s="90" t="s">
        <v>111</v>
      </c>
      <c r="K16" s="91">
        <f>10*'tot-0503'!B13</f>
        <v>10</v>
      </c>
      <c r="L16" s="92" t="str">
        <f>IF(K16=10," ",IF(K16=20,"Coeficiente duplicado por tasa de falla &gt;4 Sal. x año/100 km.","REVISAR COEFICIENTE"))</f>
        <v> 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48"/>
    </row>
    <row r="17" spans="2:28" s="1" customFormat="1" ht="16.5" customHeight="1" thickBot="1" thickTop="1">
      <c r="B17" s="43"/>
      <c r="C17" s="9"/>
      <c r="D17" s="9"/>
      <c r="E17" s="9"/>
      <c r="F17" s="9"/>
      <c r="G17" s="9"/>
      <c r="H17" s="9"/>
      <c r="I17" s="9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48"/>
    </row>
    <row r="18" spans="2:28" s="97" customFormat="1" ht="34.5" customHeight="1" thickBot="1" thickTop="1">
      <c r="B18" s="98"/>
      <c r="C18" s="99" t="s">
        <v>112</v>
      </c>
      <c r="D18" s="100" t="s">
        <v>2</v>
      </c>
      <c r="E18" s="101" t="s">
        <v>113</v>
      </c>
      <c r="F18" s="101" t="s">
        <v>114</v>
      </c>
      <c r="G18" s="101" t="s">
        <v>3</v>
      </c>
      <c r="H18" s="102" t="s">
        <v>115</v>
      </c>
      <c r="I18" s="100" t="s">
        <v>116</v>
      </c>
      <c r="J18" s="100" t="s">
        <v>117</v>
      </c>
      <c r="K18" s="101" t="s">
        <v>118</v>
      </c>
      <c r="L18" s="101" t="s">
        <v>119</v>
      </c>
      <c r="M18" s="101" t="s">
        <v>155</v>
      </c>
      <c r="N18" s="101" t="s">
        <v>120</v>
      </c>
      <c r="O18" s="103" t="s">
        <v>121</v>
      </c>
      <c r="P18" s="104" t="s">
        <v>122</v>
      </c>
      <c r="Q18" s="105" t="s">
        <v>123</v>
      </c>
      <c r="R18" s="106" t="s">
        <v>124</v>
      </c>
      <c r="S18" s="107"/>
      <c r="T18" s="108"/>
      <c r="U18" s="109" t="s">
        <v>125</v>
      </c>
      <c r="V18" s="110"/>
      <c r="W18" s="111"/>
      <c r="X18" s="112" t="s">
        <v>126</v>
      </c>
      <c r="Y18" s="113" t="s">
        <v>127</v>
      </c>
      <c r="Z18" s="114" t="s">
        <v>128</v>
      </c>
      <c r="AA18" s="114" t="s">
        <v>129</v>
      </c>
      <c r="AB18" s="115"/>
    </row>
    <row r="19" spans="2:28" s="1" customFormat="1" ht="16.5" customHeight="1" thickTop="1">
      <c r="B19" s="43"/>
      <c r="C19" s="116"/>
      <c r="D19" s="117" t="s">
        <v>168</v>
      </c>
      <c r="E19" s="116"/>
      <c r="F19" s="116"/>
      <c r="G19" s="116"/>
      <c r="H19" s="118"/>
      <c r="I19" s="116"/>
      <c r="J19" s="117"/>
      <c r="K19" s="119"/>
      <c r="L19" s="119"/>
      <c r="M19" s="116"/>
      <c r="N19" s="116"/>
      <c r="O19" s="120"/>
      <c r="P19" s="121"/>
      <c r="Q19" s="122"/>
      <c r="R19" s="123"/>
      <c r="S19" s="124"/>
      <c r="T19" s="124"/>
      <c r="U19" s="125"/>
      <c r="V19" s="125"/>
      <c r="W19" s="125"/>
      <c r="X19" s="126"/>
      <c r="Y19" s="127"/>
      <c r="Z19" s="116"/>
      <c r="AA19" s="128">
        <f>ROUND('LI-0503 (2)'!AA42,2)</f>
        <v>4842.25</v>
      </c>
      <c r="AB19" s="48"/>
    </row>
    <row r="20" spans="2:28" s="1" customFormat="1" ht="16.5" customHeight="1">
      <c r="B20" s="43"/>
      <c r="C20" s="129"/>
      <c r="D20" s="130"/>
      <c r="E20" s="130"/>
      <c r="F20" s="129"/>
      <c r="G20" s="129"/>
      <c r="H20" s="131"/>
      <c r="I20" s="129"/>
      <c r="J20" s="132"/>
      <c r="K20" s="133"/>
      <c r="L20" s="133"/>
      <c r="M20" s="129"/>
      <c r="N20" s="129"/>
      <c r="O20" s="134"/>
      <c r="P20" s="135"/>
      <c r="Q20" s="136"/>
      <c r="R20" s="137"/>
      <c r="S20" s="138"/>
      <c r="T20" s="138"/>
      <c r="U20" s="139"/>
      <c r="V20" s="139"/>
      <c r="W20" s="139"/>
      <c r="X20" s="140"/>
      <c r="Y20" s="141"/>
      <c r="Z20" s="129"/>
      <c r="AA20" s="142"/>
      <c r="AB20" s="48"/>
    </row>
    <row r="21" spans="2:28" s="1" customFormat="1" ht="16.5" customHeight="1">
      <c r="B21" s="43"/>
      <c r="C21" s="132">
        <v>41</v>
      </c>
      <c r="D21" s="130" t="s">
        <v>162</v>
      </c>
      <c r="E21" s="130">
        <v>132</v>
      </c>
      <c r="F21" s="143">
        <v>1.85</v>
      </c>
      <c r="G21" s="144" t="s">
        <v>4</v>
      </c>
      <c r="H21" s="145">
        <f aca="true" t="shared" si="0" ref="H21:H40">IF(E21=220,$E$14,IF(E21=132,$E$15,$E$16))*IF(F21&gt;25,F21,25)/100</f>
        <v>12.590499999999999</v>
      </c>
      <c r="I21" s="146">
        <v>38442.311111111114</v>
      </c>
      <c r="J21" s="146">
        <v>38442.743055555555</v>
      </c>
      <c r="K21" s="147">
        <f aca="true" t="shared" si="1" ref="K21:K40">IF(D21="","",(J21-I21)*24)</f>
        <v>10.366666666581295</v>
      </c>
      <c r="L21" s="148">
        <f aca="true" t="shared" si="2" ref="L21:L40">IF(D21="","",ROUND((J21-I21)*24*60,0))</f>
        <v>622</v>
      </c>
      <c r="M21" s="149" t="s">
        <v>170</v>
      </c>
      <c r="N21" s="150" t="str">
        <f aca="true" t="shared" si="3" ref="N21:N40">IF(D21="","","--")</f>
        <v>--</v>
      </c>
      <c r="O21" s="151">
        <f aca="true" t="shared" si="4" ref="O21:O40">IF(G21="A",$K$14,IF(G21="B",$K$15,$K$16))</f>
        <v>10</v>
      </c>
      <c r="P21" s="152">
        <f aca="true" t="shared" si="5" ref="P21:P40">IF(M21="P",ROUND(L21/60,2)*H21*O21*0.01,"--")</f>
        <v>13.056348499999999</v>
      </c>
      <c r="Q21" s="153" t="str">
        <f aca="true" t="shared" si="6" ref="Q21:Q40">IF(M21="RP",ROUND(L21/60,2)*H21*O21*0.01*N21/100,"--")</f>
        <v>--</v>
      </c>
      <c r="R21" s="154" t="str">
        <f aca="true" t="shared" si="7" ref="R21:R40">IF(M21="F",H21*O21,"--")</f>
        <v>--</v>
      </c>
      <c r="S21" s="154" t="str">
        <f aca="true" t="shared" si="8" ref="S21:S40">IF(AND(L21&gt;10,M21="F"),H21*O21*IF(L21&gt;180,3,ROUND((L21)/60,2)),"--")</f>
        <v>--</v>
      </c>
      <c r="T21" s="155" t="str">
        <f aca="true" t="shared" si="9" ref="T21:T40">IF(AND(M21="F",L21&gt;180),(ROUND(L21/60,2)-3)*H21*O21*0.1,"--")</f>
        <v>--</v>
      </c>
      <c r="U21" s="156" t="str">
        <f aca="true" t="shared" si="10" ref="U21:U40">IF(M21="R",H21*O21*N21/100,"--")</f>
        <v>--</v>
      </c>
      <c r="V21" s="156" t="str">
        <f aca="true" t="shared" si="11" ref="V21:V40">IF(AND(L21&gt;10,M21="R"),O21*H21*N21/100*IF(L21&gt;180,3,ROUND((L21)/60,2)),"--")</f>
        <v>--</v>
      </c>
      <c r="W21" s="157" t="str">
        <f aca="true" t="shared" si="12" ref="W21:W40">IF(AND(M21="R",L21&gt;180),(ROUND(L21/60,2)-3)*H21*O21*0.1*N21/100,"--")</f>
        <v>--</v>
      </c>
      <c r="X21" s="158" t="str">
        <f aca="true" t="shared" si="13" ref="X21:X40">IF(M21="RF",ROUND(L21/60,2)*H21*O21*0.1,"--")</f>
        <v>--</v>
      </c>
      <c r="Y21" s="159" t="str">
        <f aca="true" t="shared" si="14" ref="Y21:Y40">IF(M21="RR",ROUND(L21/60,2)*H21*O21*0.1*N21/100,"--")</f>
        <v>--</v>
      </c>
      <c r="Z21" s="160" t="str">
        <f aca="true" t="shared" si="15" ref="Z21:Z40">IF(D21="","","SI")</f>
        <v>SI</v>
      </c>
      <c r="AA21" s="161">
        <f aca="true" t="shared" si="16" ref="AA21:AA40">IF(D21="","",SUM(P21:Y21)*IF(Z21="SI",1,2))</f>
        <v>13.056348499999999</v>
      </c>
      <c r="AB21" s="162"/>
    </row>
    <row r="22" spans="2:28" s="1" customFormat="1" ht="16.5" customHeight="1">
      <c r="B22" s="43"/>
      <c r="C22" s="132">
        <v>42</v>
      </c>
      <c r="D22" s="130" t="s">
        <v>25</v>
      </c>
      <c r="E22" s="130">
        <v>132</v>
      </c>
      <c r="F22" s="143">
        <v>37.7</v>
      </c>
      <c r="G22" s="144" t="s">
        <v>4</v>
      </c>
      <c r="H22" s="145">
        <f t="shared" si="0"/>
        <v>18.986474</v>
      </c>
      <c r="I22" s="146">
        <v>38442.33888888889</v>
      </c>
      <c r="J22" s="146">
        <v>38442.62291666667</v>
      </c>
      <c r="K22" s="147">
        <f t="shared" si="1"/>
        <v>6.816666666709352</v>
      </c>
      <c r="L22" s="148">
        <f t="shared" si="2"/>
        <v>409</v>
      </c>
      <c r="M22" s="149" t="s">
        <v>170</v>
      </c>
      <c r="N22" s="150" t="str">
        <f t="shared" si="3"/>
        <v>--</v>
      </c>
      <c r="O22" s="151">
        <f t="shared" si="4"/>
        <v>10</v>
      </c>
      <c r="P22" s="152">
        <f t="shared" si="5"/>
        <v>12.948775268</v>
      </c>
      <c r="Q22" s="153" t="str">
        <f t="shared" si="6"/>
        <v>--</v>
      </c>
      <c r="R22" s="154" t="str">
        <f t="shared" si="7"/>
        <v>--</v>
      </c>
      <c r="S22" s="154" t="str">
        <f t="shared" si="8"/>
        <v>--</v>
      </c>
      <c r="T22" s="155" t="str">
        <f t="shared" si="9"/>
        <v>--</v>
      </c>
      <c r="U22" s="156" t="str">
        <f t="shared" si="10"/>
        <v>--</v>
      </c>
      <c r="V22" s="156" t="str">
        <f t="shared" si="11"/>
        <v>--</v>
      </c>
      <c r="W22" s="157" t="str">
        <f t="shared" si="12"/>
        <v>--</v>
      </c>
      <c r="X22" s="158" t="str">
        <f t="shared" si="13"/>
        <v>--</v>
      </c>
      <c r="Y22" s="159" t="str">
        <f t="shared" si="14"/>
        <v>--</v>
      </c>
      <c r="Z22" s="160" t="str">
        <f t="shared" si="15"/>
        <v>SI</v>
      </c>
      <c r="AA22" s="161">
        <f t="shared" si="16"/>
        <v>12.948775268</v>
      </c>
      <c r="AB22" s="162"/>
    </row>
    <row r="23" spans="2:28" s="1" customFormat="1" ht="16.5" customHeight="1">
      <c r="B23" s="43"/>
      <c r="C23" s="132">
        <v>43</v>
      </c>
      <c r="D23" s="130" t="s">
        <v>14</v>
      </c>
      <c r="E23" s="130">
        <v>132</v>
      </c>
      <c r="F23" s="143">
        <v>71.5</v>
      </c>
      <c r="G23" s="144" t="s">
        <v>4</v>
      </c>
      <c r="H23" s="145">
        <f t="shared" si="0"/>
        <v>36.00883</v>
      </c>
      <c r="I23" s="146">
        <v>38442.342361111114</v>
      </c>
      <c r="J23" s="146">
        <v>38442.623611111114</v>
      </c>
      <c r="K23" s="147">
        <f t="shared" si="1"/>
        <v>6.75</v>
      </c>
      <c r="L23" s="148">
        <f t="shared" si="2"/>
        <v>405</v>
      </c>
      <c r="M23" s="149" t="s">
        <v>170</v>
      </c>
      <c r="N23" s="150" t="str">
        <f t="shared" si="3"/>
        <v>--</v>
      </c>
      <c r="O23" s="151">
        <f t="shared" si="4"/>
        <v>10</v>
      </c>
      <c r="P23" s="152">
        <f t="shared" si="5"/>
        <v>24.305960250000002</v>
      </c>
      <c r="Q23" s="153" t="str">
        <f t="shared" si="6"/>
        <v>--</v>
      </c>
      <c r="R23" s="154" t="str">
        <f t="shared" si="7"/>
        <v>--</v>
      </c>
      <c r="S23" s="154" t="str">
        <f t="shared" si="8"/>
        <v>--</v>
      </c>
      <c r="T23" s="155" t="str">
        <f t="shared" si="9"/>
        <v>--</v>
      </c>
      <c r="U23" s="156" t="str">
        <f t="shared" si="10"/>
        <v>--</v>
      </c>
      <c r="V23" s="156" t="str">
        <f t="shared" si="11"/>
        <v>--</v>
      </c>
      <c r="W23" s="157" t="str">
        <f t="shared" si="12"/>
        <v>--</v>
      </c>
      <c r="X23" s="158" t="str">
        <f t="shared" si="13"/>
        <v>--</v>
      </c>
      <c r="Y23" s="159" t="str">
        <f t="shared" si="14"/>
        <v>--</v>
      </c>
      <c r="Z23" s="160" t="str">
        <f t="shared" si="15"/>
        <v>SI</v>
      </c>
      <c r="AA23" s="161">
        <f t="shared" si="16"/>
        <v>24.305960250000002</v>
      </c>
      <c r="AB23" s="162"/>
    </row>
    <row r="24" spans="2:28" s="1" customFormat="1" ht="16.5" customHeight="1">
      <c r="B24" s="43"/>
      <c r="C24" s="132">
        <v>44</v>
      </c>
      <c r="D24" s="130" t="s">
        <v>7</v>
      </c>
      <c r="E24" s="130">
        <v>132</v>
      </c>
      <c r="F24" s="143">
        <v>49</v>
      </c>
      <c r="G24" s="144" t="s">
        <v>5</v>
      </c>
      <c r="H24" s="145">
        <f t="shared" si="0"/>
        <v>24.677380000000003</v>
      </c>
      <c r="I24" s="146">
        <v>38442.354166666664</v>
      </c>
      <c r="J24" s="146">
        <v>38442.62152777778</v>
      </c>
      <c r="K24" s="147">
        <f t="shared" si="1"/>
        <v>6.4166666668024845</v>
      </c>
      <c r="L24" s="148">
        <f t="shared" si="2"/>
        <v>385</v>
      </c>
      <c r="M24" s="149" t="s">
        <v>170</v>
      </c>
      <c r="N24" s="150" t="str">
        <f t="shared" si="3"/>
        <v>--</v>
      </c>
      <c r="O24" s="151">
        <f t="shared" si="4"/>
        <v>50</v>
      </c>
      <c r="P24" s="152">
        <f t="shared" si="5"/>
        <v>79.2143898</v>
      </c>
      <c r="Q24" s="153" t="str">
        <f t="shared" si="6"/>
        <v>--</v>
      </c>
      <c r="R24" s="154" t="str">
        <f t="shared" si="7"/>
        <v>--</v>
      </c>
      <c r="S24" s="154" t="str">
        <f t="shared" si="8"/>
        <v>--</v>
      </c>
      <c r="T24" s="155" t="str">
        <f t="shared" si="9"/>
        <v>--</v>
      </c>
      <c r="U24" s="156" t="str">
        <f t="shared" si="10"/>
        <v>--</v>
      </c>
      <c r="V24" s="156" t="str">
        <f t="shared" si="11"/>
        <v>--</v>
      </c>
      <c r="W24" s="157" t="str">
        <f t="shared" si="12"/>
        <v>--</v>
      </c>
      <c r="X24" s="158" t="str">
        <f t="shared" si="13"/>
        <v>--</v>
      </c>
      <c r="Y24" s="159" t="str">
        <f t="shared" si="14"/>
        <v>--</v>
      </c>
      <c r="Z24" s="160" t="str">
        <f t="shared" si="15"/>
        <v>SI</v>
      </c>
      <c r="AA24" s="161">
        <f t="shared" si="16"/>
        <v>79.2143898</v>
      </c>
      <c r="AB24" s="162"/>
    </row>
    <row r="25" spans="2:28" s="1" customFormat="1" ht="16.5" customHeight="1">
      <c r="B25" s="43"/>
      <c r="C25" s="132">
        <v>45</v>
      </c>
      <c r="D25" s="130" t="s">
        <v>6</v>
      </c>
      <c r="E25" s="130">
        <v>132</v>
      </c>
      <c r="F25" s="143">
        <v>62.9</v>
      </c>
      <c r="G25" s="144" t="s">
        <v>4</v>
      </c>
      <c r="H25" s="145">
        <f t="shared" si="0"/>
        <v>31.677698</v>
      </c>
      <c r="I25" s="146">
        <v>38442.80416666667</v>
      </c>
      <c r="J25" s="146">
        <v>38442.99930555555</v>
      </c>
      <c r="K25" s="147">
        <f t="shared" si="1"/>
        <v>4.68333333323244</v>
      </c>
      <c r="L25" s="148">
        <f t="shared" si="2"/>
        <v>281</v>
      </c>
      <c r="M25" s="149" t="s">
        <v>171</v>
      </c>
      <c r="N25" s="150" t="str">
        <f t="shared" si="3"/>
        <v>--</v>
      </c>
      <c r="O25" s="151">
        <f t="shared" si="4"/>
        <v>10</v>
      </c>
      <c r="P25" s="152" t="str">
        <f t="shared" si="5"/>
        <v>--</v>
      </c>
      <c r="Q25" s="153" t="str">
        <f t="shared" si="6"/>
        <v>--</v>
      </c>
      <c r="R25" s="154">
        <f t="shared" si="7"/>
        <v>316.77698</v>
      </c>
      <c r="S25" s="154">
        <f t="shared" si="8"/>
        <v>950.3309399999999</v>
      </c>
      <c r="T25" s="155">
        <f t="shared" si="9"/>
        <v>53.21853263999999</v>
      </c>
      <c r="U25" s="156" t="str">
        <f t="shared" si="10"/>
        <v>--</v>
      </c>
      <c r="V25" s="156" t="str">
        <f t="shared" si="11"/>
        <v>--</v>
      </c>
      <c r="W25" s="157" t="str">
        <f t="shared" si="12"/>
        <v>--</v>
      </c>
      <c r="X25" s="158" t="str">
        <f t="shared" si="13"/>
        <v>--</v>
      </c>
      <c r="Y25" s="159" t="str">
        <f t="shared" si="14"/>
        <v>--</v>
      </c>
      <c r="Z25" s="160" t="str">
        <f t="shared" si="15"/>
        <v>SI</v>
      </c>
      <c r="AA25" s="161">
        <f t="shared" si="16"/>
        <v>1320.3264526399998</v>
      </c>
      <c r="AB25" s="162"/>
    </row>
    <row r="26" spans="2:28" s="1" customFormat="1" ht="16.5" customHeight="1">
      <c r="B26" s="43"/>
      <c r="C26" s="132"/>
      <c r="D26" s="130"/>
      <c r="E26" s="130"/>
      <c r="F26" s="143"/>
      <c r="G26" s="144"/>
      <c r="H26" s="145">
        <f t="shared" si="0"/>
        <v>12.590499999999999</v>
      </c>
      <c r="I26" s="146"/>
      <c r="J26" s="146"/>
      <c r="K26" s="147">
        <f t="shared" si="1"/>
      </c>
      <c r="L26" s="148">
        <f t="shared" si="2"/>
      </c>
      <c r="M26" s="146"/>
      <c r="N26" s="150">
        <f t="shared" si="3"/>
      </c>
      <c r="O26" s="151">
        <f t="shared" si="4"/>
        <v>10</v>
      </c>
      <c r="P26" s="152" t="str">
        <f t="shared" si="5"/>
        <v>--</v>
      </c>
      <c r="Q26" s="153" t="str">
        <f t="shared" si="6"/>
        <v>--</v>
      </c>
      <c r="R26" s="154" t="str">
        <f t="shared" si="7"/>
        <v>--</v>
      </c>
      <c r="S26" s="154" t="str">
        <f t="shared" si="8"/>
        <v>--</v>
      </c>
      <c r="T26" s="155" t="str">
        <f t="shared" si="9"/>
        <v>--</v>
      </c>
      <c r="U26" s="156" t="str">
        <f t="shared" si="10"/>
        <v>--</v>
      </c>
      <c r="V26" s="156" t="str">
        <f t="shared" si="11"/>
        <v>--</v>
      </c>
      <c r="W26" s="157" t="str">
        <f t="shared" si="12"/>
        <v>--</v>
      </c>
      <c r="X26" s="158" t="str">
        <f t="shared" si="13"/>
        <v>--</v>
      </c>
      <c r="Y26" s="159" t="str">
        <f t="shared" si="14"/>
        <v>--</v>
      </c>
      <c r="Z26" s="160">
        <f t="shared" si="15"/>
      </c>
      <c r="AA26" s="161">
        <f t="shared" si="16"/>
      </c>
      <c r="AB26" s="162"/>
    </row>
    <row r="27" spans="2:28" s="1" customFormat="1" ht="16.5" customHeight="1">
      <c r="B27" s="43"/>
      <c r="C27" s="132"/>
      <c r="D27" s="130"/>
      <c r="E27" s="130"/>
      <c r="F27" s="143"/>
      <c r="G27" s="144"/>
      <c r="H27" s="145">
        <f t="shared" si="0"/>
        <v>12.590499999999999</v>
      </c>
      <c r="I27" s="146"/>
      <c r="J27" s="146"/>
      <c r="K27" s="147">
        <f t="shared" si="1"/>
      </c>
      <c r="L27" s="148">
        <f t="shared" si="2"/>
      </c>
      <c r="M27" s="146"/>
      <c r="N27" s="150">
        <f t="shared" si="3"/>
      </c>
      <c r="O27" s="151">
        <f t="shared" si="4"/>
        <v>10</v>
      </c>
      <c r="P27" s="152" t="str">
        <f t="shared" si="5"/>
        <v>--</v>
      </c>
      <c r="Q27" s="153" t="str">
        <f t="shared" si="6"/>
        <v>--</v>
      </c>
      <c r="R27" s="154" t="str">
        <f t="shared" si="7"/>
        <v>--</v>
      </c>
      <c r="S27" s="154" t="str">
        <f t="shared" si="8"/>
        <v>--</v>
      </c>
      <c r="T27" s="155" t="str">
        <f t="shared" si="9"/>
        <v>--</v>
      </c>
      <c r="U27" s="156" t="str">
        <f t="shared" si="10"/>
        <v>--</v>
      </c>
      <c r="V27" s="156" t="str">
        <f t="shared" si="11"/>
        <v>--</v>
      </c>
      <c r="W27" s="157" t="str">
        <f t="shared" si="12"/>
        <v>--</v>
      </c>
      <c r="X27" s="158" t="str">
        <f t="shared" si="13"/>
        <v>--</v>
      </c>
      <c r="Y27" s="159" t="str">
        <f t="shared" si="14"/>
        <v>--</v>
      </c>
      <c r="Z27" s="160">
        <f t="shared" si="15"/>
      </c>
      <c r="AA27" s="161">
        <f t="shared" si="16"/>
      </c>
      <c r="AB27" s="162"/>
    </row>
    <row r="28" spans="2:28" s="1" customFormat="1" ht="16.5" customHeight="1">
      <c r="B28" s="43"/>
      <c r="C28" s="132"/>
      <c r="D28" s="130"/>
      <c r="E28" s="130"/>
      <c r="F28" s="143"/>
      <c r="G28" s="144"/>
      <c r="H28" s="145">
        <f t="shared" si="0"/>
        <v>12.590499999999999</v>
      </c>
      <c r="I28" s="146"/>
      <c r="J28" s="146"/>
      <c r="K28" s="147">
        <f t="shared" si="1"/>
      </c>
      <c r="L28" s="148">
        <f t="shared" si="2"/>
      </c>
      <c r="M28" s="146"/>
      <c r="N28" s="150">
        <f t="shared" si="3"/>
      </c>
      <c r="O28" s="151">
        <f t="shared" si="4"/>
        <v>10</v>
      </c>
      <c r="P28" s="152" t="str">
        <f t="shared" si="5"/>
        <v>--</v>
      </c>
      <c r="Q28" s="153" t="str">
        <f t="shared" si="6"/>
        <v>--</v>
      </c>
      <c r="R28" s="154" t="str">
        <f t="shared" si="7"/>
        <v>--</v>
      </c>
      <c r="S28" s="154" t="str">
        <f t="shared" si="8"/>
        <v>--</v>
      </c>
      <c r="T28" s="155" t="str">
        <f t="shared" si="9"/>
        <v>--</v>
      </c>
      <c r="U28" s="156" t="str">
        <f t="shared" si="10"/>
        <v>--</v>
      </c>
      <c r="V28" s="156" t="str">
        <f t="shared" si="11"/>
        <v>--</v>
      </c>
      <c r="W28" s="157" t="str">
        <f t="shared" si="12"/>
        <v>--</v>
      </c>
      <c r="X28" s="158" t="str">
        <f t="shared" si="13"/>
        <v>--</v>
      </c>
      <c r="Y28" s="159" t="str">
        <f t="shared" si="14"/>
        <v>--</v>
      </c>
      <c r="Z28" s="160">
        <f t="shared" si="15"/>
      </c>
      <c r="AA28" s="161">
        <f t="shared" si="16"/>
      </c>
      <c r="AB28" s="162"/>
    </row>
    <row r="29" spans="2:28" s="1" customFormat="1" ht="16.5" customHeight="1">
      <c r="B29" s="43"/>
      <c r="C29" s="132"/>
      <c r="D29" s="130"/>
      <c r="E29" s="130"/>
      <c r="F29" s="143"/>
      <c r="G29" s="144"/>
      <c r="H29" s="145">
        <f t="shared" si="0"/>
        <v>12.590499999999999</v>
      </c>
      <c r="I29" s="146"/>
      <c r="J29" s="146"/>
      <c r="K29" s="147">
        <f t="shared" si="1"/>
      </c>
      <c r="L29" s="148">
        <f t="shared" si="2"/>
      </c>
      <c r="M29" s="146"/>
      <c r="N29" s="150">
        <f t="shared" si="3"/>
      </c>
      <c r="O29" s="151">
        <f t="shared" si="4"/>
        <v>10</v>
      </c>
      <c r="P29" s="152" t="str">
        <f t="shared" si="5"/>
        <v>--</v>
      </c>
      <c r="Q29" s="153" t="str">
        <f t="shared" si="6"/>
        <v>--</v>
      </c>
      <c r="R29" s="154" t="str">
        <f t="shared" si="7"/>
        <v>--</v>
      </c>
      <c r="S29" s="154" t="str">
        <f t="shared" si="8"/>
        <v>--</v>
      </c>
      <c r="T29" s="155" t="str">
        <f t="shared" si="9"/>
        <v>--</v>
      </c>
      <c r="U29" s="156" t="str">
        <f t="shared" si="10"/>
        <v>--</v>
      </c>
      <c r="V29" s="156" t="str">
        <f t="shared" si="11"/>
        <v>--</v>
      </c>
      <c r="W29" s="157" t="str">
        <f t="shared" si="12"/>
        <v>--</v>
      </c>
      <c r="X29" s="158" t="str">
        <f t="shared" si="13"/>
        <v>--</v>
      </c>
      <c r="Y29" s="159" t="str">
        <f t="shared" si="14"/>
        <v>--</v>
      </c>
      <c r="Z29" s="160">
        <f t="shared" si="15"/>
      </c>
      <c r="AA29" s="161">
        <f t="shared" si="16"/>
      </c>
      <c r="AB29" s="162"/>
    </row>
    <row r="30" spans="2:28" s="1" customFormat="1" ht="16.5" customHeight="1">
      <c r="B30" s="43"/>
      <c r="C30" s="132"/>
      <c r="D30" s="130"/>
      <c r="E30" s="130"/>
      <c r="F30" s="143"/>
      <c r="G30" s="144"/>
      <c r="H30" s="145">
        <f t="shared" si="0"/>
        <v>12.590499999999999</v>
      </c>
      <c r="I30" s="146"/>
      <c r="J30" s="146"/>
      <c r="K30" s="147">
        <f t="shared" si="1"/>
      </c>
      <c r="L30" s="148">
        <f t="shared" si="2"/>
      </c>
      <c r="M30" s="146"/>
      <c r="N30" s="150">
        <f t="shared" si="3"/>
      </c>
      <c r="O30" s="151">
        <f t="shared" si="4"/>
        <v>10</v>
      </c>
      <c r="P30" s="152" t="str">
        <f t="shared" si="5"/>
        <v>--</v>
      </c>
      <c r="Q30" s="153" t="str">
        <f t="shared" si="6"/>
        <v>--</v>
      </c>
      <c r="R30" s="154" t="str">
        <f t="shared" si="7"/>
        <v>--</v>
      </c>
      <c r="S30" s="154" t="str">
        <f t="shared" si="8"/>
        <v>--</v>
      </c>
      <c r="T30" s="155" t="str">
        <f t="shared" si="9"/>
        <v>--</v>
      </c>
      <c r="U30" s="156" t="str">
        <f t="shared" si="10"/>
        <v>--</v>
      </c>
      <c r="V30" s="156" t="str">
        <f t="shared" si="11"/>
        <v>--</v>
      </c>
      <c r="W30" s="157" t="str">
        <f t="shared" si="12"/>
        <v>--</v>
      </c>
      <c r="X30" s="158" t="str">
        <f t="shared" si="13"/>
        <v>--</v>
      </c>
      <c r="Y30" s="159" t="str">
        <f t="shared" si="14"/>
        <v>--</v>
      </c>
      <c r="Z30" s="160">
        <f t="shared" si="15"/>
      </c>
      <c r="AA30" s="161">
        <f t="shared" si="16"/>
      </c>
      <c r="AB30" s="162"/>
    </row>
    <row r="31" spans="2:28" s="1" customFormat="1" ht="16.5" customHeight="1">
      <c r="B31" s="43"/>
      <c r="C31" s="132"/>
      <c r="D31" s="130"/>
      <c r="E31" s="130"/>
      <c r="F31" s="143"/>
      <c r="G31" s="144"/>
      <c r="H31" s="145">
        <f t="shared" si="0"/>
        <v>12.590499999999999</v>
      </c>
      <c r="I31" s="146"/>
      <c r="J31" s="146"/>
      <c r="K31" s="147">
        <f t="shared" si="1"/>
      </c>
      <c r="L31" s="148">
        <f t="shared" si="2"/>
      </c>
      <c r="M31" s="146"/>
      <c r="N31" s="150">
        <f t="shared" si="3"/>
      </c>
      <c r="O31" s="151">
        <f t="shared" si="4"/>
        <v>10</v>
      </c>
      <c r="P31" s="152" t="str">
        <f t="shared" si="5"/>
        <v>--</v>
      </c>
      <c r="Q31" s="153" t="str">
        <f t="shared" si="6"/>
        <v>--</v>
      </c>
      <c r="R31" s="154" t="str">
        <f t="shared" si="7"/>
        <v>--</v>
      </c>
      <c r="S31" s="154" t="str">
        <f t="shared" si="8"/>
        <v>--</v>
      </c>
      <c r="T31" s="155" t="str">
        <f t="shared" si="9"/>
        <v>--</v>
      </c>
      <c r="U31" s="156" t="str">
        <f t="shared" si="10"/>
        <v>--</v>
      </c>
      <c r="V31" s="156" t="str">
        <f t="shared" si="11"/>
        <v>--</v>
      </c>
      <c r="W31" s="157" t="str">
        <f t="shared" si="12"/>
        <v>--</v>
      </c>
      <c r="X31" s="158" t="str">
        <f t="shared" si="13"/>
        <v>--</v>
      </c>
      <c r="Y31" s="159" t="str">
        <f t="shared" si="14"/>
        <v>--</v>
      </c>
      <c r="Z31" s="160">
        <f t="shared" si="15"/>
      </c>
      <c r="AA31" s="161">
        <f t="shared" si="16"/>
      </c>
      <c r="AB31" s="162"/>
    </row>
    <row r="32" spans="2:28" s="1" customFormat="1" ht="16.5" customHeight="1">
      <c r="B32" s="43"/>
      <c r="C32" s="132"/>
      <c r="D32" s="130"/>
      <c r="E32" s="130"/>
      <c r="F32" s="143"/>
      <c r="G32" s="144"/>
      <c r="H32" s="145">
        <f t="shared" si="0"/>
        <v>12.590499999999999</v>
      </c>
      <c r="I32" s="146"/>
      <c r="J32" s="146"/>
      <c r="K32" s="147">
        <f t="shared" si="1"/>
      </c>
      <c r="L32" s="148">
        <f t="shared" si="2"/>
      </c>
      <c r="M32" s="146"/>
      <c r="N32" s="150">
        <f t="shared" si="3"/>
      </c>
      <c r="O32" s="151">
        <f t="shared" si="4"/>
        <v>10</v>
      </c>
      <c r="P32" s="152" t="str">
        <f t="shared" si="5"/>
        <v>--</v>
      </c>
      <c r="Q32" s="153" t="str">
        <f t="shared" si="6"/>
        <v>--</v>
      </c>
      <c r="R32" s="154" t="str">
        <f t="shared" si="7"/>
        <v>--</v>
      </c>
      <c r="S32" s="154" t="str">
        <f t="shared" si="8"/>
        <v>--</v>
      </c>
      <c r="T32" s="155" t="str">
        <f t="shared" si="9"/>
        <v>--</v>
      </c>
      <c r="U32" s="156" t="str">
        <f t="shared" si="10"/>
        <v>--</v>
      </c>
      <c r="V32" s="156" t="str">
        <f t="shared" si="11"/>
        <v>--</v>
      </c>
      <c r="W32" s="157" t="str">
        <f t="shared" si="12"/>
        <v>--</v>
      </c>
      <c r="X32" s="158" t="str">
        <f t="shared" si="13"/>
        <v>--</v>
      </c>
      <c r="Y32" s="159" t="str">
        <f t="shared" si="14"/>
        <v>--</v>
      </c>
      <c r="Z32" s="160">
        <f t="shared" si="15"/>
      </c>
      <c r="AA32" s="161">
        <f t="shared" si="16"/>
      </c>
      <c r="AB32" s="162"/>
    </row>
    <row r="33" spans="2:28" s="1" customFormat="1" ht="16.5" customHeight="1">
      <c r="B33" s="43"/>
      <c r="C33" s="132"/>
      <c r="D33" s="130"/>
      <c r="E33" s="130"/>
      <c r="F33" s="143"/>
      <c r="G33" s="144"/>
      <c r="H33" s="145">
        <f t="shared" si="0"/>
        <v>12.590499999999999</v>
      </c>
      <c r="I33" s="146"/>
      <c r="J33" s="146"/>
      <c r="K33" s="147">
        <f t="shared" si="1"/>
      </c>
      <c r="L33" s="148">
        <f t="shared" si="2"/>
      </c>
      <c r="M33" s="146"/>
      <c r="N33" s="150">
        <f t="shared" si="3"/>
      </c>
      <c r="O33" s="151">
        <f t="shared" si="4"/>
        <v>10</v>
      </c>
      <c r="P33" s="152" t="str">
        <f t="shared" si="5"/>
        <v>--</v>
      </c>
      <c r="Q33" s="153" t="str">
        <f t="shared" si="6"/>
        <v>--</v>
      </c>
      <c r="R33" s="154" t="str">
        <f t="shared" si="7"/>
        <v>--</v>
      </c>
      <c r="S33" s="154" t="str">
        <f t="shared" si="8"/>
        <v>--</v>
      </c>
      <c r="T33" s="155" t="str">
        <f t="shared" si="9"/>
        <v>--</v>
      </c>
      <c r="U33" s="156" t="str">
        <f t="shared" si="10"/>
        <v>--</v>
      </c>
      <c r="V33" s="156" t="str">
        <f t="shared" si="11"/>
        <v>--</v>
      </c>
      <c r="W33" s="157" t="str">
        <f t="shared" si="12"/>
        <v>--</v>
      </c>
      <c r="X33" s="158" t="str">
        <f t="shared" si="13"/>
        <v>--</v>
      </c>
      <c r="Y33" s="159" t="str">
        <f t="shared" si="14"/>
        <v>--</v>
      </c>
      <c r="Z33" s="160">
        <f t="shared" si="15"/>
      </c>
      <c r="AA33" s="161">
        <f t="shared" si="16"/>
      </c>
      <c r="AB33" s="162"/>
    </row>
    <row r="34" spans="2:28" s="1" customFormat="1" ht="16.5" customHeight="1">
      <c r="B34" s="163"/>
      <c r="C34" s="132"/>
      <c r="D34" s="130"/>
      <c r="E34" s="130"/>
      <c r="F34" s="143"/>
      <c r="G34" s="144"/>
      <c r="H34" s="145">
        <f t="shared" si="0"/>
        <v>12.590499999999999</v>
      </c>
      <c r="I34" s="146"/>
      <c r="J34" s="146"/>
      <c r="K34" s="147">
        <f t="shared" si="1"/>
      </c>
      <c r="L34" s="148">
        <f t="shared" si="2"/>
      </c>
      <c r="M34" s="146"/>
      <c r="N34" s="150">
        <f t="shared" si="3"/>
      </c>
      <c r="O34" s="151">
        <f t="shared" si="4"/>
        <v>10</v>
      </c>
      <c r="P34" s="152" t="str">
        <f t="shared" si="5"/>
        <v>--</v>
      </c>
      <c r="Q34" s="153" t="str">
        <f t="shared" si="6"/>
        <v>--</v>
      </c>
      <c r="R34" s="154" t="str">
        <f t="shared" si="7"/>
        <v>--</v>
      </c>
      <c r="S34" s="154" t="str">
        <f t="shared" si="8"/>
        <v>--</v>
      </c>
      <c r="T34" s="155" t="str">
        <f t="shared" si="9"/>
        <v>--</v>
      </c>
      <c r="U34" s="156" t="str">
        <f t="shared" si="10"/>
        <v>--</v>
      </c>
      <c r="V34" s="156" t="str">
        <f t="shared" si="11"/>
        <v>--</v>
      </c>
      <c r="W34" s="157" t="str">
        <f t="shared" si="12"/>
        <v>--</v>
      </c>
      <c r="X34" s="158" t="str">
        <f t="shared" si="13"/>
        <v>--</v>
      </c>
      <c r="Y34" s="159" t="str">
        <f t="shared" si="14"/>
        <v>--</v>
      </c>
      <c r="Z34" s="160">
        <f t="shared" si="15"/>
      </c>
      <c r="AA34" s="161">
        <f t="shared" si="16"/>
      </c>
      <c r="AB34" s="162"/>
    </row>
    <row r="35" spans="2:28" s="1" customFormat="1" ht="16.5" customHeight="1">
      <c r="B35" s="163"/>
      <c r="C35" s="132"/>
      <c r="D35" s="130"/>
      <c r="E35" s="130"/>
      <c r="F35" s="143"/>
      <c r="G35" s="144"/>
      <c r="H35" s="145">
        <f t="shared" si="0"/>
        <v>12.590499999999999</v>
      </c>
      <c r="I35" s="146"/>
      <c r="J35" s="146"/>
      <c r="K35" s="147">
        <f t="shared" si="1"/>
      </c>
      <c r="L35" s="148">
        <f t="shared" si="2"/>
      </c>
      <c r="M35" s="146"/>
      <c r="N35" s="150">
        <f t="shared" si="3"/>
      </c>
      <c r="O35" s="151">
        <f t="shared" si="4"/>
        <v>10</v>
      </c>
      <c r="P35" s="152" t="str">
        <f t="shared" si="5"/>
        <v>--</v>
      </c>
      <c r="Q35" s="153" t="str">
        <f t="shared" si="6"/>
        <v>--</v>
      </c>
      <c r="R35" s="154" t="str">
        <f t="shared" si="7"/>
        <v>--</v>
      </c>
      <c r="S35" s="154" t="str">
        <f t="shared" si="8"/>
        <v>--</v>
      </c>
      <c r="T35" s="155" t="str">
        <f t="shared" si="9"/>
        <v>--</v>
      </c>
      <c r="U35" s="156" t="str">
        <f t="shared" si="10"/>
        <v>--</v>
      </c>
      <c r="V35" s="156" t="str">
        <f t="shared" si="11"/>
        <v>--</v>
      </c>
      <c r="W35" s="157" t="str">
        <f t="shared" si="12"/>
        <v>--</v>
      </c>
      <c r="X35" s="158" t="str">
        <f t="shared" si="13"/>
        <v>--</v>
      </c>
      <c r="Y35" s="159" t="str">
        <f t="shared" si="14"/>
        <v>--</v>
      </c>
      <c r="Z35" s="160">
        <f t="shared" si="15"/>
      </c>
      <c r="AA35" s="161">
        <f t="shared" si="16"/>
      </c>
      <c r="AB35" s="162"/>
    </row>
    <row r="36" spans="2:28" s="1" customFormat="1" ht="16.5" customHeight="1">
      <c r="B36" s="163"/>
      <c r="C36" s="132"/>
      <c r="D36" s="130"/>
      <c r="E36" s="130"/>
      <c r="F36" s="143"/>
      <c r="G36" s="144"/>
      <c r="H36" s="145">
        <f t="shared" si="0"/>
        <v>12.590499999999999</v>
      </c>
      <c r="I36" s="146"/>
      <c r="J36" s="146"/>
      <c r="K36" s="147">
        <f t="shared" si="1"/>
      </c>
      <c r="L36" s="148">
        <f t="shared" si="2"/>
      </c>
      <c r="M36" s="146"/>
      <c r="N36" s="150">
        <f t="shared" si="3"/>
      </c>
      <c r="O36" s="151">
        <f t="shared" si="4"/>
        <v>10</v>
      </c>
      <c r="P36" s="152" t="str">
        <f t="shared" si="5"/>
        <v>--</v>
      </c>
      <c r="Q36" s="153" t="str">
        <f t="shared" si="6"/>
        <v>--</v>
      </c>
      <c r="R36" s="154" t="str">
        <f t="shared" si="7"/>
        <v>--</v>
      </c>
      <c r="S36" s="154" t="str">
        <f t="shared" si="8"/>
        <v>--</v>
      </c>
      <c r="T36" s="155" t="str">
        <f t="shared" si="9"/>
        <v>--</v>
      </c>
      <c r="U36" s="156" t="str">
        <f t="shared" si="10"/>
        <v>--</v>
      </c>
      <c r="V36" s="156" t="str">
        <f t="shared" si="11"/>
        <v>--</v>
      </c>
      <c r="W36" s="157" t="str">
        <f t="shared" si="12"/>
        <v>--</v>
      </c>
      <c r="X36" s="158" t="str">
        <f t="shared" si="13"/>
        <v>--</v>
      </c>
      <c r="Y36" s="159" t="str">
        <f t="shared" si="14"/>
        <v>--</v>
      </c>
      <c r="Z36" s="160">
        <f t="shared" si="15"/>
      </c>
      <c r="AA36" s="161">
        <f t="shared" si="16"/>
      </c>
      <c r="AB36" s="162"/>
    </row>
    <row r="37" spans="2:28" s="1" customFormat="1" ht="16.5" customHeight="1">
      <c r="B37" s="163"/>
      <c r="C37" s="132"/>
      <c r="D37" s="130"/>
      <c r="E37" s="130"/>
      <c r="F37" s="143"/>
      <c r="G37" s="144"/>
      <c r="H37" s="145">
        <f t="shared" si="0"/>
        <v>12.590499999999999</v>
      </c>
      <c r="I37" s="146"/>
      <c r="J37" s="146"/>
      <c r="K37" s="147">
        <f t="shared" si="1"/>
      </c>
      <c r="L37" s="148">
        <f t="shared" si="2"/>
      </c>
      <c r="M37" s="146"/>
      <c r="N37" s="150">
        <f t="shared" si="3"/>
      </c>
      <c r="O37" s="151">
        <f t="shared" si="4"/>
        <v>10</v>
      </c>
      <c r="P37" s="152" t="str">
        <f t="shared" si="5"/>
        <v>--</v>
      </c>
      <c r="Q37" s="153" t="str">
        <f t="shared" si="6"/>
        <v>--</v>
      </c>
      <c r="R37" s="154" t="str">
        <f t="shared" si="7"/>
        <v>--</v>
      </c>
      <c r="S37" s="154" t="str">
        <f t="shared" si="8"/>
        <v>--</v>
      </c>
      <c r="T37" s="155" t="str">
        <f t="shared" si="9"/>
        <v>--</v>
      </c>
      <c r="U37" s="156" t="str">
        <f t="shared" si="10"/>
        <v>--</v>
      </c>
      <c r="V37" s="156" t="str">
        <f t="shared" si="11"/>
        <v>--</v>
      </c>
      <c r="W37" s="157" t="str">
        <f t="shared" si="12"/>
        <v>--</v>
      </c>
      <c r="X37" s="158" t="str">
        <f t="shared" si="13"/>
        <v>--</v>
      </c>
      <c r="Y37" s="159" t="str">
        <f t="shared" si="14"/>
        <v>--</v>
      </c>
      <c r="Z37" s="160">
        <f t="shared" si="15"/>
      </c>
      <c r="AA37" s="161">
        <f t="shared" si="16"/>
      </c>
      <c r="AB37" s="162"/>
    </row>
    <row r="38" spans="2:28" s="1" customFormat="1" ht="16.5" customHeight="1">
      <c r="B38" s="163"/>
      <c r="C38" s="132"/>
      <c r="D38" s="130"/>
      <c r="E38" s="130"/>
      <c r="F38" s="143"/>
      <c r="G38" s="144"/>
      <c r="H38" s="145">
        <f t="shared" si="0"/>
        <v>12.590499999999999</v>
      </c>
      <c r="I38" s="146"/>
      <c r="J38" s="146"/>
      <c r="K38" s="147">
        <f t="shared" si="1"/>
      </c>
      <c r="L38" s="148">
        <f t="shared" si="2"/>
      </c>
      <c r="M38" s="146"/>
      <c r="N38" s="150">
        <f t="shared" si="3"/>
      </c>
      <c r="O38" s="151">
        <f t="shared" si="4"/>
        <v>10</v>
      </c>
      <c r="P38" s="152" t="str">
        <f t="shared" si="5"/>
        <v>--</v>
      </c>
      <c r="Q38" s="153" t="str">
        <f t="shared" si="6"/>
        <v>--</v>
      </c>
      <c r="R38" s="154" t="str">
        <f t="shared" si="7"/>
        <v>--</v>
      </c>
      <c r="S38" s="154" t="str">
        <f t="shared" si="8"/>
        <v>--</v>
      </c>
      <c r="T38" s="155" t="str">
        <f t="shared" si="9"/>
        <v>--</v>
      </c>
      <c r="U38" s="156" t="str">
        <f t="shared" si="10"/>
        <v>--</v>
      </c>
      <c r="V38" s="156" t="str">
        <f t="shared" si="11"/>
        <v>--</v>
      </c>
      <c r="W38" s="157" t="str">
        <f t="shared" si="12"/>
        <v>--</v>
      </c>
      <c r="X38" s="158" t="str">
        <f t="shared" si="13"/>
        <v>--</v>
      </c>
      <c r="Y38" s="159" t="str">
        <f t="shared" si="14"/>
        <v>--</v>
      </c>
      <c r="Z38" s="160">
        <f t="shared" si="15"/>
      </c>
      <c r="AA38" s="161">
        <f t="shared" si="16"/>
      </c>
      <c r="AB38" s="162"/>
    </row>
    <row r="39" spans="2:28" s="1" customFormat="1" ht="16.5" customHeight="1">
      <c r="B39" s="163"/>
      <c r="C39" s="132"/>
      <c r="D39" s="130"/>
      <c r="E39" s="130"/>
      <c r="F39" s="143"/>
      <c r="G39" s="144"/>
      <c r="H39" s="145">
        <f t="shared" si="0"/>
        <v>12.590499999999999</v>
      </c>
      <c r="I39" s="146"/>
      <c r="J39" s="146"/>
      <c r="K39" s="147">
        <f t="shared" si="1"/>
      </c>
      <c r="L39" s="148">
        <f t="shared" si="2"/>
      </c>
      <c r="M39" s="146"/>
      <c r="N39" s="150">
        <f t="shared" si="3"/>
      </c>
      <c r="O39" s="151">
        <f t="shared" si="4"/>
        <v>10</v>
      </c>
      <c r="P39" s="152" t="str">
        <f t="shared" si="5"/>
        <v>--</v>
      </c>
      <c r="Q39" s="153" t="str">
        <f t="shared" si="6"/>
        <v>--</v>
      </c>
      <c r="R39" s="154" t="str">
        <f t="shared" si="7"/>
        <v>--</v>
      </c>
      <c r="S39" s="154" t="str">
        <f t="shared" si="8"/>
        <v>--</v>
      </c>
      <c r="T39" s="155" t="str">
        <f t="shared" si="9"/>
        <v>--</v>
      </c>
      <c r="U39" s="156" t="str">
        <f t="shared" si="10"/>
        <v>--</v>
      </c>
      <c r="V39" s="156" t="str">
        <f t="shared" si="11"/>
        <v>--</v>
      </c>
      <c r="W39" s="157" t="str">
        <f t="shared" si="12"/>
        <v>--</v>
      </c>
      <c r="X39" s="158" t="str">
        <f t="shared" si="13"/>
        <v>--</v>
      </c>
      <c r="Y39" s="159" t="str">
        <f t="shared" si="14"/>
        <v>--</v>
      </c>
      <c r="Z39" s="160">
        <f t="shared" si="15"/>
      </c>
      <c r="AA39" s="161">
        <f t="shared" si="16"/>
      </c>
      <c r="AB39" s="162"/>
    </row>
    <row r="40" spans="2:28" s="1" customFormat="1" ht="16.5" customHeight="1">
      <c r="B40" s="163"/>
      <c r="C40" s="132"/>
      <c r="D40" s="130"/>
      <c r="E40" s="130"/>
      <c r="F40" s="143"/>
      <c r="G40" s="144"/>
      <c r="H40" s="145">
        <f t="shared" si="0"/>
        <v>12.590499999999999</v>
      </c>
      <c r="I40" s="146"/>
      <c r="J40" s="146"/>
      <c r="K40" s="147">
        <f t="shared" si="1"/>
      </c>
      <c r="L40" s="148">
        <f t="shared" si="2"/>
      </c>
      <c r="M40" s="146"/>
      <c r="N40" s="150">
        <f t="shared" si="3"/>
      </c>
      <c r="O40" s="151">
        <f t="shared" si="4"/>
        <v>10</v>
      </c>
      <c r="P40" s="152" t="str">
        <f t="shared" si="5"/>
        <v>--</v>
      </c>
      <c r="Q40" s="153" t="str">
        <f t="shared" si="6"/>
        <v>--</v>
      </c>
      <c r="R40" s="154" t="str">
        <f t="shared" si="7"/>
        <v>--</v>
      </c>
      <c r="S40" s="154" t="str">
        <f t="shared" si="8"/>
        <v>--</v>
      </c>
      <c r="T40" s="155" t="str">
        <f t="shared" si="9"/>
        <v>--</v>
      </c>
      <c r="U40" s="156" t="str">
        <f t="shared" si="10"/>
        <v>--</v>
      </c>
      <c r="V40" s="156" t="str">
        <f t="shared" si="11"/>
        <v>--</v>
      </c>
      <c r="W40" s="157" t="str">
        <f t="shared" si="12"/>
        <v>--</v>
      </c>
      <c r="X40" s="158" t="str">
        <f t="shared" si="13"/>
        <v>--</v>
      </c>
      <c r="Y40" s="159" t="str">
        <f t="shared" si="14"/>
        <v>--</v>
      </c>
      <c r="Z40" s="160">
        <f t="shared" si="15"/>
      </c>
      <c r="AA40" s="161">
        <f t="shared" si="16"/>
      </c>
      <c r="AB40" s="162"/>
    </row>
    <row r="41" spans="2:28" s="1" customFormat="1" ht="16.5" customHeight="1" thickBot="1">
      <c r="B41" s="43"/>
      <c r="C41" s="164"/>
      <c r="D41" s="400"/>
      <c r="E41" s="401"/>
      <c r="F41" s="402"/>
      <c r="G41" s="402"/>
      <c r="H41" s="166"/>
      <c r="I41" s="402"/>
      <c r="J41" s="402"/>
      <c r="K41" s="165"/>
      <c r="L41" s="165"/>
      <c r="M41" s="402"/>
      <c r="N41" s="403"/>
      <c r="O41" s="404"/>
      <c r="P41" s="405"/>
      <c r="Q41" s="406"/>
      <c r="R41" s="407"/>
      <c r="S41" s="408"/>
      <c r="T41" s="408"/>
      <c r="U41" s="409"/>
      <c r="V41" s="409"/>
      <c r="W41" s="409"/>
      <c r="X41" s="410"/>
      <c r="Y41" s="411"/>
      <c r="Z41" s="412"/>
      <c r="AA41" s="167"/>
      <c r="AB41" s="162"/>
    </row>
    <row r="42" spans="2:28" s="1" customFormat="1" ht="16.5" customHeight="1" thickBot="1" thickTop="1">
      <c r="B42" s="43"/>
      <c r="C42" s="168" t="s">
        <v>156</v>
      </c>
      <c r="D42" s="169" t="s">
        <v>130</v>
      </c>
      <c r="E42" s="170"/>
      <c r="F42" s="171"/>
      <c r="G42" s="171"/>
      <c r="H42" s="172"/>
      <c r="I42" s="172"/>
      <c r="J42" s="172"/>
      <c r="K42" s="172"/>
      <c r="L42" s="172"/>
      <c r="M42" s="172"/>
      <c r="N42" s="173"/>
      <c r="O42" s="173"/>
      <c r="P42" s="174">
        <f aca="true" t="shared" si="17" ref="P42:Y42">SUM(P19:P41)</f>
        <v>129.52547381800002</v>
      </c>
      <c r="Q42" s="175">
        <f t="shared" si="17"/>
        <v>0</v>
      </c>
      <c r="R42" s="176">
        <f t="shared" si="17"/>
        <v>316.77698</v>
      </c>
      <c r="S42" s="176">
        <f t="shared" si="17"/>
        <v>950.3309399999999</v>
      </c>
      <c r="T42" s="176">
        <f t="shared" si="17"/>
        <v>53.21853263999999</v>
      </c>
      <c r="U42" s="177">
        <f t="shared" si="17"/>
        <v>0</v>
      </c>
      <c r="V42" s="177">
        <f t="shared" si="17"/>
        <v>0</v>
      </c>
      <c r="W42" s="177">
        <f t="shared" si="17"/>
        <v>0</v>
      </c>
      <c r="X42" s="178">
        <f t="shared" si="17"/>
        <v>0</v>
      </c>
      <c r="Y42" s="179">
        <f t="shared" si="17"/>
        <v>0</v>
      </c>
      <c r="Z42" s="180"/>
      <c r="AA42" s="415">
        <f>ROUND(SUM(AA19:AA41),2)</f>
        <v>6292.1</v>
      </c>
      <c r="AB42" s="182"/>
    </row>
    <row r="43" spans="2:28" s="183" customFormat="1" ht="9.75" thickTop="1">
      <c r="B43" s="184"/>
      <c r="C43" s="185"/>
      <c r="D43" s="186" t="s">
        <v>131</v>
      </c>
      <c r="E43" s="187"/>
      <c r="F43" s="188"/>
      <c r="G43" s="188"/>
      <c r="H43" s="189"/>
      <c r="I43" s="189"/>
      <c r="J43" s="189"/>
      <c r="K43" s="189"/>
      <c r="L43" s="189"/>
      <c r="M43" s="189"/>
      <c r="N43" s="190"/>
      <c r="O43" s="190"/>
      <c r="P43" s="191"/>
      <c r="Q43" s="191"/>
      <c r="R43" s="192"/>
      <c r="S43" s="192"/>
      <c r="T43" s="193"/>
      <c r="U43" s="193"/>
      <c r="V43" s="193"/>
      <c r="W43" s="193"/>
      <c r="X43" s="193"/>
      <c r="Y43" s="193"/>
      <c r="Z43" s="193"/>
      <c r="AA43" s="194"/>
      <c r="AB43" s="195"/>
    </row>
    <row r="44" spans="2:28" s="1" customFormat="1" ht="16.5" customHeight="1" thickBot="1"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8"/>
    </row>
    <row r="45" spans="2:28" ht="13.5" thickTop="1">
      <c r="B45" s="199"/>
      <c r="AB45" s="199"/>
    </row>
    <row r="90" ht="12.75">
      <c r="B90" s="199"/>
    </row>
  </sheetData>
  <sheetProtection sheet="1" objects="1" scenarios="1"/>
  <printOptions/>
  <pageMargins left="0.5905511811023623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B46"/>
  <sheetViews>
    <sheetView zoomScale="75" zoomScaleNormal="75" workbookViewId="0" topLeftCell="F16">
      <selection activeCell="F143" sqref="F143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30.7109375" style="7" customWidth="1"/>
    <col min="5" max="5" width="25.7109375" style="7" customWidth="1"/>
    <col min="6" max="6" width="7.28125" style="7" customWidth="1"/>
    <col min="7" max="7" width="12.00390625" style="7" customWidth="1"/>
    <col min="8" max="8" width="13.28125" style="7" hidden="1" customWidth="1"/>
    <col min="9" max="10" width="15.7109375" style="7" customWidth="1"/>
    <col min="11" max="13" width="9.7109375" style="7" customWidth="1"/>
    <col min="14" max="16" width="7.7109375" style="7" customWidth="1"/>
    <col min="17" max="17" width="13.28125" style="7" hidden="1" customWidth="1"/>
    <col min="18" max="19" width="14.57421875" style="7" hidden="1" customWidth="1"/>
    <col min="20" max="20" width="16.28125" style="7" hidden="1" customWidth="1"/>
    <col min="21" max="21" width="16.8515625" style="7" hidden="1" customWidth="1"/>
    <col min="22" max="22" width="16.28125" style="7" hidden="1" customWidth="1"/>
    <col min="23" max="25" width="16.8515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pans="2:28" s="3" customFormat="1" ht="32.25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382"/>
    </row>
    <row r="2" spans="2:28" s="3" customFormat="1" ht="26.25">
      <c r="B2" s="67" t="str">
        <f>+'tot-0503'!B2</f>
        <v>ANEXO a la Resolución ENRE N° 933/2006                      ,-</v>
      </c>
      <c r="C2" s="201"/>
      <c r="D2" s="201"/>
      <c r="E2" s="6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2:28" s="1" customFormat="1" ht="12" customHeight="1">
      <c r="B3" s="68"/>
      <c r="C3" s="202"/>
      <c r="D3" s="202"/>
      <c r="E3" s="8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spans="1:28" s="12" customFormat="1" ht="11.25">
      <c r="A4" s="10" t="s">
        <v>93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1:28" s="12" customFormat="1" ht="11.25">
      <c r="A5" s="10" t="s">
        <v>94</v>
      </c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</row>
    <row r="6" spans="2:28" s="1" customFormat="1" ht="16.5" customHeight="1" thickBo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2:28" s="1" customFormat="1" ht="16.5" customHeight="1" thickTop="1"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</row>
    <row r="8" spans="2:28" s="73" customFormat="1" ht="20.25">
      <c r="B8" s="209"/>
      <c r="C8" s="210"/>
      <c r="D8" s="211" t="s">
        <v>104</v>
      </c>
      <c r="F8" s="210"/>
      <c r="G8" s="212"/>
      <c r="H8" s="212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3"/>
    </row>
    <row r="9" spans="2:28" s="1" customFormat="1" ht="16.5" customHeight="1">
      <c r="B9" s="214"/>
      <c r="C9" s="2"/>
      <c r="D9" s="2"/>
      <c r="E9" s="2"/>
      <c r="F9" s="2"/>
      <c r="G9" s="20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15"/>
    </row>
    <row r="10" spans="2:28" s="73" customFormat="1" ht="20.25">
      <c r="B10" s="209"/>
      <c r="C10" s="210"/>
      <c r="D10" s="211" t="s">
        <v>132</v>
      </c>
      <c r="E10" s="210"/>
      <c r="F10" s="210"/>
      <c r="G10" s="212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3"/>
    </row>
    <row r="11" spans="2:28" s="1" customFormat="1" ht="16.5" customHeight="1">
      <c r="B11" s="214"/>
      <c r="C11" s="2"/>
      <c r="D11" s="216"/>
      <c r="E11" s="2"/>
      <c r="F11" s="2"/>
      <c r="G11" s="20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15"/>
    </row>
    <row r="12" spans="2:28" s="73" customFormat="1" ht="20.25">
      <c r="B12" s="209"/>
      <c r="C12" s="210"/>
      <c r="D12" s="217" t="s">
        <v>133</v>
      </c>
      <c r="E12" s="211"/>
      <c r="F12" s="212"/>
      <c r="G12" s="212"/>
      <c r="H12" s="218"/>
      <c r="I12" s="210"/>
      <c r="J12" s="212"/>
      <c r="K12" s="212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3"/>
    </row>
    <row r="13" spans="2:28" s="1" customFormat="1" ht="16.5" customHeight="1">
      <c r="B13" s="214"/>
      <c r="C13" s="2"/>
      <c r="D13" s="219"/>
      <c r="E13" s="219"/>
      <c r="F13" s="219"/>
      <c r="G13" s="220"/>
      <c r="H13" s="22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15"/>
    </row>
    <row r="14" spans="2:28" s="16" customFormat="1" ht="18.75">
      <c r="B14" s="222" t="str">
        <f>+'tot-0503'!B14</f>
        <v>Desde el 01 al 31 de marzo de 2005</v>
      </c>
      <c r="C14" s="79"/>
      <c r="D14" s="223"/>
      <c r="E14" s="223"/>
      <c r="F14" s="223"/>
      <c r="G14" s="223"/>
      <c r="H14" s="223"/>
      <c r="I14" s="80"/>
      <c r="J14" s="80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4"/>
    </row>
    <row r="15" spans="2:28" s="1" customFormat="1" ht="16.5" customHeight="1" thickBot="1">
      <c r="B15" s="214"/>
      <c r="C15" s="2"/>
      <c r="D15" s="2"/>
      <c r="E15" s="2"/>
      <c r="F15" s="2"/>
      <c r="G15" s="225"/>
      <c r="H15" s="2"/>
      <c r="I15" s="2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15"/>
    </row>
    <row r="16" spans="2:28" s="1" customFormat="1" ht="16.5" customHeight="1" thickBot="1" thickTop="1">
      <c r="B16" s="214"/>
      <c r="C16" s="2"/>
      <c r="D16" s="227" t="s">
        <v>134</v>
      </c>
      <c r="E16" s="228"/>
      <c r="F16" s="229"/>
      <c r="G16" s="383">
        <v>0.176</v>
      </c>
      <c r="H16" s="20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15"/>
    </row>
    <row r="17" spans="2:28" s="1" customFormat="1" ht="16.5" customHeight="1" thickBot="1" thickTop="1">
      <c r="B17" s="214"/>
      <c r="C17" s="2"/>
      <c r="D17" s="230" t="s">
        <v>135</v>
      </c>
      <c r="E17" s="231"/>
      <c r="F17" s="231"/>
      <c r="G17" s="232">
        <f>60*'tot-0503'!B13</f>
        <v>60</v>
      </c>
      <c r="H17" s="233"/>
      <c r="I17" s="233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4"/>
      <c r="V17" s="2"/>
      <c r="W17" s="234"/>
      <c r="X17" s="234"/>
      <c r="Y17" s="234"/>
      <c r="Z17" s="234"/>
      <c r="AA17" s="234"/>
      <c r="AB17" s="215"/>
    </row>
    <row r="18" spans="2:28" s="1" customFormat="1" ht="16.5" customHeight="1" thickBot="1" thickTop="1">
      <c r="B18" s="214"/>
      <c r="C18" s="2"/>
      <c r="D18" s="2"/>
      <c r="E18" s="2"/>
      <c r="F18" s="2"/>
      <c r="G18" s="235"/>
      <c r="H18" s="2"/>
      <c r="I18" s="23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15"/>
    </row>
    <row r="19" spans="2:28" s="237" customFormat="1" ht="34.5" customHeight="1" thickBot="1" thickTop="1">
      <c r="B19" s="238"/>
      <c r="C19" s="239" t="s">
        <v>112</v>
      </c>
      <c r="D19" s="240" t="s">
        <v>136</v>
      </c>
      <c r="E19" s="241" t="s">
        <v>137</v>
      </c>
      <c r="F19" s="242" t="s">
        <v>138</v>
      </c>
      <c r="G19" s="243" t="s">
        <v>113</v>
      </c>
      <c r="H19" s="244" t="s">
        <v>115</v>
      </c>
      <c r="I19" s="241" t="s">
        <v>116</v>
      </c>
      <c r="J19" s="241" t="s">
        <v>117</v>
      </c>
      <c r="K19" s="240" t="s">
        <v>139</v>
      </c>
      <c r="L19" s="240" t="s">
        <v>140</v>
      </c>
      <c r="M19" s="101" t="s">
        <v>155</v>
      </c>
      <c r="N19" s="241" t="s">
        <v>141</v>
      </c>
      <c r="O19" s="240" t="s">
        <v>120</v>
      </c>
      <c r="P19" s="241" t="s">
        <v>142</v>
      </c>
      <c r="Q19" s="245" t="s">
        <v>143</v>
      </c>
      <c r="R19" s="246" t="s">
        <v>122</v>
      </c>
      <c r="S19" s="247" t="s">
        <v>123</v>
      </c>
      <c r="T19" s="248" t="s">
        <v>144</v>
      </c>
      <c r="U19" s="249"/>
      <c r="V19" s="250" t="s">
        <v>145</v>
      </c>
      <c r="W19" s="251"/>
      <c r="X19" s="252" t="s">
        <v>126</v>
      </c>
      <c r="Y19" s="253" t="s">
        <v>127</v>
      </c>
      <c r="Z19" s="243" t="s">
        <v>146</v>
      </c>
      <c r="AA19" s="243" t="s">
        <v>129</v>
      </c>
      <c r="AB19" s="254"/>
    </row>
    <row r="20" spans="2:28" s="1" customFormat="1" ht="16.5" customHeight="1" hidden="1" thickTop="1">
      <c r="B20" s="214"/>
      <c r="C20" s="255"/>
      <c r="D20" s="256"/>
      <c r="E20" s="257"/>
      <c r="F20" s="257"/>
      <c r="G20" s="257"/>
      <c r="H20" s="258"/>
      <c r="I20" s="256"/>
      <c r="J20" s="257"/>
      <c r="K20" s="259"/>
      <c r="L20" s="259"/>
      <c r="M20" s="257"/>
      <c r="N20" s="257"/>
      <c r="O20" s="257"/>
      <c r="P20" s="257"/>
      <c r="Q20" s="127"/>
      <c r="R20" s="125"/>
      <c r="S20" s="260"/>
      <c r="T20" s="261"/>
      <c r="U20" s="262"/>
      <c r="V20" s="263"/>
      <c r="W20" s="264"/>
      <c r="X20" s="265"/>
      <c r="Y20" s="266"/>
      <c r="Z20" s="257"/>
      <c r="AA20" s="267"/>
      <c r="AB20" s="215"/>
    </row>
    <row r="21" spans="2:28" s="1" customFormat="1" ht="16.5" customHeight="1" thickTop="1">
      <c r="B21" s="214"/>
      <c r="C21" s="268"/>
      <c r="D21" s="269"/>
      <c r="E21" s="270"/>
      <c r="F21" s="270"/>
      <c r="G21" s="270"/>
      <c r="H21" s="271"/>
      <c r="I21" s="269"/>
      <c r="J21" s="270"/>
      <c r="K21" s="272"/>
      <c r="L21" s="272"/>
      <c r="M21" s="270"/>
      <c r="N21" s="270"/>
      <c r="O21" s="270"/>
      <c r="P21" s="270"/>
      <c r="Q21" s="141"/>
      <c r="R21" s="139"/>
      <c r="S21" s="273"/>
      <c r="T21" s="274"/>
      <c r="U21" s="275"/>
      <c r="V21" s="276"/>
      <c r="W21" s="277"/>
      <c r="X21" s="278"/>
      <c r="Y21" s="279"/>
      <c r="Z21" s="270"/>
      <c r="AA21" s="280"/>
      <c r="AB21" s="215"/>
    </row>
    <row r="22" spans="2:28" s="1" customFormat="1" ht="16.5" customHeight="1">
      <c r="B22" s="214"/>
      <c r="C22" s="268">
        <v>46</v>
      </c>
      <c r="D22" s="130" t="s">
        <v>45</v>
      </c>
      <c r="E22" s="132" t="s">
        <v>49</v>
      </c>
      <c r="F22" s="281">
        <v>15</v>
      </c>
      <c r="G22" s="282" t="s">
        <v>29</v>
      </c>
      <c r="H22" s="283">
        <f aca="true" t="shared" si="0" ref="H22:H41">F22*$G$16</f>
        <v>2.6399999999999997</v>
      </c>
      <c r="I22" s="284">
        <v>38412.06527777778</v>
      </c>
      <c r="J22" s="284">
        <v>38412.589583333334</v>
      </c>
      <c r="K22" s="285">
        <f aca="true" t="shared" si="1" ref="K22:K41">IF(D22="","",(J22-I22)*24)</f>
        <v>12.58333333331393</v>
      </c>
      <c r="L22" s="286">
        <f aca="true" t="shared" si="2" ref="L22:L41">IF(D22="","",ROUND((J22-I22)*24*60,0))</f>
        <v>755</v>
      </c>
      <c r="M22" s="287" t="s">
        <v>171</v>
      </c>
      <c r="N22" s="288" t="str">
        <f aca="true" t="shared" si="3" ref="N22:N41">IF(D22="","",IF(OR(M22="P",M22="RP"),"--","NO"))</f>
        <v>NO</v>
      </c>
      <c r="O22" s="288" t="str">
        <f aca="true" t="shared" si="4" ref="O22:O39">IF(D22="","","--")</f>
        <v>--</v>
      </c>
      <c r="P22" s="287" t="str">
        <f aca="true" t="shared" si="5" ref="P22:P41">IF(D22="","","NO")</f>
        <v>NO</v>
      </c>
      <c r="Q22" s="159">
        <f aca="true" t="shared" si="6" ref="Q22:Q41">$G$17*IF(OR(M22="P",M22="RP"),0.1,1)*IF(P22="SI",1,0.1)</f>
        <v>6</v>
      </c>
      <c r="R22" s="289" t="str">
        <f aca="true" t="shared" si="7" ref="R22:R41">IF(M22="P",H22*Q22*ROUND(L22/60,2),"--")</f>
        <v>--</v>
      </c>
      <c r="S22" s="290" t="str">
        <f aca="true" t="shared" si="8" ref="S22:S41">IF(M22="RP",H22*Q22*ROUND(L22/60,2)*O22/100,"--")</f>
        <v>--</v>
      </c>
      <c r="T22" s="291">
        <f aca="true" t="shared" si="9" ref="T22:T41">IF(AND(M22="F",N22="NO"),H22*Q22,"--")</f>
        <v>15.839999999999998</v>
      </c>
      <c r="U22" s="292">
        <f aca="true" t="shared" si="10" ref="U22:U41">IF(M22="F",H22*Q22*ROUND(L22/60,2),"--")</f>
        <v>199.26719999999997</v>
      </c>
      <c r="V22" s="293" t="str">
        <f aca="true" t="shared" si="11" ref="V22:V41">IF(AND(M22="R",N22="NO"),H22*Q22*O22/100,"--")</f>
        <v>--</v>
      </c>
      <c r="W22" s="294" t="str">
        <f aca="true" t="shared" si="12" ref="W22:W41">IF(M22="R",H22*Q22*ROUND(L22/60,2)*O22/100,"--")</f>
        <v>--</v>
      </c>
      <c r="X22" s="295" t="str">
        <f aca="true" t="shared" si="13" ref="X22:X41">IF(M22="RF",H22*Q22*ROUND(L22/60,2),"--")</f>
        <v>--</v>
      </c>
      <c r="Y22" s="296" t="str">
        <f aca="true" t="shared" si="14" ref="Y22:Y41">IF(M22="RR",H22*Q22*ROUND(L22/60,2)*O22/100,"--")</f>
        <v>--</v>
      </c>
      <c r="Z22" s="287" t="str">
        <f aca="true" t="shared" si="15" ref="Z22:Z41">IF(D22="","","SI")</f>
        <v>SI</v>
      </c>
      <c r="AA22" s="297">
        <f aca="true" t="shared" si="16" ref="AA22:AA41">IF(D22="","",SUM(R22:Y22)*IF(Z22="SI",1,2))</f>
        <v>215.10719999999998</v>
      </c>
      <c r="AB22" s="298"/>
    </row>
    <row r="23" spans="2:28" s="1" customFormat="1" ht="16.5" customHeight="1">
      <c r="B23" s="214"/>
      <c r="C23" s="268">
        <v>47</v>
      </c>
      <c r="D23" s="130" t="s">
        <v>60</v>
      </c>
      <c r="E23" s="132" t="s">
        <v>28</v>
      </c>
      <c r="F23" s="281">
        <v>15</v>
      </c>
      <c r="G23" s="282" t="s">
        <v>29</v>
      </c>
      <c r="H23" s="283">
        <f t="shared" si="0"/>
        <v>2.6399999999999997</v>
      </c>
      <c r="I23" s="284">
        <v>38412.38055555556</v>
      </c>
      <c r="J23" s="284">
        <v>38412.645833333336</v>
      </c>
      <c r="K23" s="285">
        <f t="shared" si="1"/>
        <v>6.366666666639503</v>
      </c>
      <c r="L23" s="286">
        <f t="shared" si="2"/>
        <v>382</v>
      </c>
      <c r="M23" s="287" t="s">
        <v>170</v>
      </c>
      <c r="N23" s="288" t="str">
        <f t="shared" si="3"/>
        <v>--</v>
      </c>
      <c r="O23" s="288" t="str">
        <f t="shared" si="4"/>
        <v>--</v>
      </c>
      <c r="P23" s="287" t="str">
        <f t="shared" si="5"/>
        <v>NO</v>
      </c>
      <c r="Q23" s="159">
        <f t="shared" si="6"/>
        <v>0.6000000000000001</v>
      </c>
      <c r="R23" s="289">
        <f t="shared" si="7"/>
        <v>10.09008</v>
      </c>
      <c r="S23" s="290" t="str">
        <f t="shared" si="8"/>
        <v>--</v>
      </c>
      <c r="T23" s="291" t="str">
        <f t="shared" si="9"/>
        <v>--</v>
      </c>
      <c r="U23" s="292" t="str">
        <f t="shared" si="10"/>
        <v>--</v>
      </c>
      <c r="V23" s="293" t="str">
        <f t="shared" si="11"/>
        <v>--</v>
      </c>
      <c r="W23" s="294" t="str">
        <f t="shared" si="12"/>
        <v>--</v>
      </c>
      <c r="X23" s="295" t="str">
        <f t="shared" si="13"/>
        <v>--</v>
      </c>
      <c r="Y23" s="296" t="str">
        <f t="shared" si="14"/>
        <v>--</v>
      </c>
      <c r="Z23" s="287" t="str">
        <f t="shared" si="15"/>
        <v>SI</v>
      </c>
      <c r="AA23" s="297">
        <f t="shared" si="16"/>
        <v>10.09008</v>
      </c>
      <c r="AB23" s="298"/>
    </row>
    <row r="24" spans="2:28" s="1" customFormat="1" ht="16.5" customHeight="1">
      <c r="B24" s="214"/>
      <c r="C24" s="268">
        <v>48</v>
      </c>
      <c r="D24" s="130" t="s">
        <v>36</v>
      </c>
      <c r="E24" s="132" t="s">
        <v>28</v>
      </c>
      <c r="F24" s="281">
        <v>30</v>
      </c>
      <c r="G24" s="282" t="s">
        <v>29</v>
      </c>
      <c r="H24" s="283">
        <f t="shared" si="0"/>
        <v>5.279999999999999</v>
      </c>
      <c r="I24" s="284">
        <v>38413.345138888886</v>
      </c>
      <c r="J24" s="284">
        <v>38413.38888888889</v>
      </c>
      <c r="K24" s="285">
        <f t="shared" si="1"/>
        <v>1.0500000001047738</v>
      </c>
      <c r="L24" s="286">
        <f t="shared" si="2"/>
        <v>63</v>
      </c>
      <c r="M24" s="287" t="s">
        <v>172</v>
      </c>
      <c r="N24" s="288" t="str">
        <f t="shared" si="3"/>
        <v>--</v>
      </c>
      <c r="O24" s="288">
        <v>25</v>
      </c>
      <c r="P24" s="287" t="str">
        <f t="shared" si="5"/>
        <v>NO</v>
      </c>
      <c r="Q24" s="159">
        <f t="shared" si="6"/>
        <v>0.6000000000000001</v>
      </c>
      <c r="R24" s="289" t="str">
        <f t="shared" si="7"/>
        <v>--</v>
      </c>
      <c r="S24" s="290">
        <f t="shared" si="8"/>
        <v>0.8316000000000001</v>
      </c>
      <c r="T24" s="291" t="str">
        <f t="shared" si="9"/>
        <v>--</v>
      </c>
      <c r="U24" s="292" t="str">
        <f t="shared" si="10"/>
        <v>--</v>
      </c>
      <c r="V24" s="293" t="str">
        <f t="shared" si="11"/>
        <v>--</v>
      </c>
      <c r="W24" s="294" t="str">
        <f t="shared" si="12"/>
        <v>--</v>
      </c>
      <c r="X24" s="295" t="str">
        <f t="shared" si="13"/>
        <v>--</v>
      </c>
      <c r="Y24" s="296" t="str">
        <f t="shared" si="14"/>
        <v>--</v>
      </c>
      <c r="Z24" s="287" t="str">
        <f t="shared" si="15"/>
        <v>SI</v>
      </c>
      <c r="AA24" s="297">
        <f t="shared" si="16"/>
        <v>0.8316000000000001</v>
      </c>
      <c r="AB24" s="215"/>
    </row>
    <row r="25" spans="2:28" s="1" customFormat="1" ht="16.5" customHeight="1">
      <c r="B25" s="214"/>
      <c r="C25" s="268">
        <v>49</v>
      </c>
      <c r="D25" s="130" t="s">
        <v>60</v>
      </c>
      <c r="E25" s="132" t="s">
        <v>28</v>
      </c>
      <c r="F25" s="281">
        <v>15</v>
      </c>
      <c r="G25" s="282" t="s">
        <v>29</v>
      </c>
      <c r="H25" s="283">
        <f t="shared" si="0"/>
        <v>2.6399999999999997</v>
      </c>
      <c r="I25" s="284">
        <v>38413.368055555555</v>
      </c>
      <c r="J25" s="284">
        <v>38413.61597222222</v>
      </c>
      <c r="K25" s="285">
        <f t="shared" si="1"/>
        <v>5.9500000000116415</v>
      </c>
      <c r="L25" s="286">
        <f t="shared" si="2"/>
        <v>357</v>
      </c>
      <c r="M25" s="287" t="s">
        <v>170</v>
      </c>
      <c r="N25" s="288" t="str">
        <f t="shared" si="3"/>
        <v>--</v>
      </c>
      <c r="O25" s="288" t="str">
        <f t="shared" si="4"/>
        <v>--</v>
      </c>
      <c r="P25" s="287" t="str">
        <f t="shared" si="5"/>
        <v>NO</v>
      </c>
      <c r="Q25" s="159">
        <f t="shared" si="6"/>
        <v>0.6000000000000001</v>
      </c>
      <c r="R25" s="289">
        <f t="shared" si="7"/>
        <v>9.424800000000001</v>
      </c>
      <c r="S25" s="290" t="str">
        <f t="shared" si="8"/>
        <v>--</v>
      </c>
      <c r="T25" s="291" t="str">
        <f t="shared" si="9"/>
        <v>--</v>
      </c>
      <c r="U25" s="292" t="str">
        <f t="shared" si="10"/>
        <v>--</v>
      </c>
      <c r="V25" s="293" t="str">
        <f t="shared" si="11"/>
        <v>--</v>
      </c>
      <c r="W25" s="294" t="str">
        <f t="shared" si="12"/>
        <v>--</v>
      </c>
      <c r="X25" s="295" t="str">
        <f t="shared" si="13"/>
        <v>--</v>
      </c>
      <c r="Y25" s="296" t="str">
        <f t="shared" si="14"/>
        <v>--</v>
      </c>
      <c r="Z25" s="287" t="str">
        <f t="shared" si="15"/>
        <v>SI</v>
      </c>
      <c r="AA25" s="297">
        <f t="shared" si="16"/>
        <v>9.424800000000001</v>
      </c>
      <c r="AB25" s="215"/>
    </row>
    <row r="26" spans="2:28" s="1" customFormat="1" ht="16.5" customHeight="1">
      <c r="B26" s="214"/>
      <c r="C26" s="268">
        <v>50</v>
      </c>
      <c r="D26" s="130" t="s">
        <v>60</v>
      </c>
      <c r="E26" s="132" t="s">
        <v>28</v>
      </c>
      <c r="F26" s="281">
        <v>15</v>
      </c>
      <c r="G26" s="282" t="s">
        <v>29</v>
      </c>
      <c r="H26" s="283">
        <f t="shared" si="0"/>
        <v>2.6399999999999997</v>
      </c>
      <c r="I26" s="284">
        <v>38414.35763888889</v>
      </c>
      <c r="J26" s="284">
        <v>38414.623611111114</v>
      </c>
      <c r="K26" s="285">
        <f t="shared" si="1"/>
        <v>6.383333333360497</v>
      </c>
      <c r="L26" s="286">
        <f t="shared" si="2"/>
        <v>383</v>
      </c>
      <c r="M26" s="287" t="s">
        <v>170</v>
      </c>
      <c r="N26" s="288" t="str">
        <f t="shared" si="3"/>
        <v>--</v>
      </c>
      <c r="O26" s="288" t="str">
        <f t="shared" si="4"/>
        <v>--</v>
      </c>
      <c r="P26" s="287" t="str">
        <f t="shared" si="5"/>
        <v>NO</v>
      </c>
      <c r="Q26" s="159">
        <f t="shared" si="6"/>
        <v>0.6000000000000001</v>
      </c>
      <c r="R26" s="289">
        <f t="shared" si="7"/>
        <v>10.105920000000001</v>
      </c>
      <c r="S26" s="290" t="str">
        <f t="shared" si="8"/>
        <v>--</v>
      </c>
      <c r="T26" s="291" t="str">
        <f t="shared" si="9"/>
        <v>--</v>
      </c>
      <c r="U26" s="292" t="str">
        <f t="shared" si="10"/>
        <v>--</v>
      </c>
      <c r="V26" s="293" t="str">
        <f t="shared" si="11"/>
        <v>--</v>
      </c>
      <c r="W26" s="294" t="str">
        <f t="shared" si="12"/>
        <v>--</v>
      </c>
      <c r="X26" s="295" t="str">
        <f t="shared" si="13"/>
        <v>--</v>
      </c>
      <c r="Y26" s="296" t="str">
        <f t="shared" si="14"/>
        <v>--</v>
      </c>
      <c r="Z26" s="287" t="str">
        <f t="shared" si="15"/>
        <v>SI</v>
      </c>
      <c r="AA26" s="297">
        <f t="shared" si="16"/>
        <v>10.105920000000001</v>
      </c>
      <c r="AB26" s="215"/>
    </row>
    <row r="27" spans="2:28" s="1" customFormat="1" ht="16.5" customHeight="1">
      <c r="B27" s="214"/>
      <c r="C27" s="268">
        <v>51</v>
      </c>
      <c r="D27" s="130" t="s">
        <v>45</v>
      </c>
      <c r="E27" s="132" t="s">
        <v>28</v>
      </c>
      <c r="F27" s="281">
        <v>5</v>
      </c>
      <c r="G27" s="282" t="s">
        <v>38</v>
      </c>
      <c r="H27" s="283">
        <f t="shared" si="0"/>
        <v>0.8799999999999999</v>
      </c>
      <c r="I27" s="284">
        <v>38414.413194444445</v>
      </c>
      <c r="J27" s="284">
        <v>38414.620833333334</v>
      </c>
      <c r="K27" s="285">
        <f t="shared" si="1"/>
        <v>4.983333333337214</v>
      </c>
      <c r="L27" s="286">
        <f t="shared" si="2"/>
        <v>299</v>
      </c>
      <c r="M27" s="287" t="s">
        <v>170</v>
      </c>
      <c r="N27" s="288" t="str">
        <f t="shared" si="3"/>
        <v>--</v>
      </c>
      <c r="O27" s="288" t="str">
        <f t="shared" si="4"/>
        <v>--</v>
      </c>
      <c r="P27" s="287" t="str">
        <f t="shared" si="5"/>
        <v>NO</v>
      </c>
      <c r="Q27" s="159">
        <f t="shared" si="6"/>
        <v>0.6000000000000001</v>
      </c>
      <c r="R27" s="289">
        <f t="shared" si="7"/>
        <v>2.62944</v>
      </c>
      <c r="S27" s="290" t="str">
        <f t="shared" si="8"/>
        <v>--</v>
      </c>
      <c r="T27" s="291" t="str">
        <f t="shared" si="9"/>
        <v>--</v>
      </c>
      <c r="U27" s="292" t="str">
        <f t="shared" si="10"/>
        <v>--</v>
      </c>
      <c r="V27" s="293" t="str">
        <f t="shared" si="11"/>
        <v>--</v>
      </c>
      <c r="W27" s="294" t="str">
        <f t="shared" si="12"/>
        <v>--</v>
      </c>
      <c r="X27" s="295" t="str">
        <f t="shared" si="13"/>
        <v>--</v>
      </c>
      <c r="Y27" s="296" t="str">
        <f t="shared" si="14"/>
        <v>--</v>
      </c>
      <c r="Z27" s="287" t="str">
        <f t="shared" si="15"/>
        <v>SI</v>
      </c>
      <c r="AA27" s="297">
        <f t="shared" si="16"/>
        <v>2.62944</v>
      </c>
      <c r="AB27" s="215"/>
    </row>
    <row r="28" spans="2:28" s="1" customFormat="1" ht="16.5" customHeight="1">
      <c r="B28" s="214"/>
      <c r="C28" s="268">
        <v>52</v>
      </c>
      <c r="D28" s="130" t="s">
        <v>55</v>
      </c>
      <c r="E28" s="132" t="s">
        <v>30</v>
      </c>
      <c r="F28" s="281">
        <v>15</v>
      </c>
      <c r="G28" s="282" t="s">
        <v>29</v>
      </c>
      <c r="H28" s="283">
        <f t="shared" si="0"/>
        <v>2.6399999999999997</v>
      </c>
      <c r="I28" s="284">
        <v>38414.45625</v>
      </c>
      <c r="J28" s="284">
        <v>38414.48125</v>
      </c>
      <c r="K28" s="285">
        <f t="shared" si="1"/>
        <v>0.5999999998603016</v>
      </c>
      <c r="L28" s="286">
        <f t="shared" si="2"/>
        <v>36</v>
      </c>
      <c r="M28" s="287" t="s">
        <v>170</v>
      </c>
      <c r="N28" s="288" t="str">
        <f t="shared" si="3"/>
        <v>--</v>
      </c>
      <c r="O28" s="288" t="str">
        <f t="shared" si="4"/>
        <v>--</v>
      </c>
      <c r="P28" s="287" t="str">
        <f t="shared" si="5"/>
        <v>NO</v>
      </c>
      <c r="Q28" s="159">
        <f t="shared" si="6"/>
        <v>0.6000000000000001</v>
      </c>
      <c r="R28" s="289">
        <f t="shared" si="7"/>
        <v>0.9504</v>
      </c>
      <c r="S28" s="290" t="str">
        <f t="shared" si="8"/>
        <v>--</v>
      </c>
      <c r="T28" s="291" t="str">
        <f t="shared" si="9"/>
        <v>--</v>
      </c>
      <c r="U28" s="292" t="str">
        <f t="shared" si="10"/>
        <v>--</v>
      </c>
      <c r="V28" s="293" t="str">
        <f t="shared" si="11"/>
        <v>--</v>
      </c>
      <c r="W28" s="294" t="str">
        <f t="shared" si="12"/>
        <v>--</v>
      </c>
      <c r="X28" s="295" t="str">
        <f t="shared" si="13"/>
        <v>--</v>
      </c>
      <c r="Y28" s="296" t="str">
        <f t="shared" si="14"/>
        <v>--</v>
      </c>
      <c r="Z28" s="287" t="str">
        <f t="shared" si="15"/>
        <v>SI</v>
      </c>
      <c r="AA28" s="297">
        <f t="shared" si="16"/>
        <v>0.9504</v>
      </c>
      <c r="AB28" s="215"/>
    </row>
    <row r="29" spans="2:28" s="1" customFormat="1" ht="16.5" customHeight="1">
      <c r="B29" s="214"/>
      <c r="C29" s="268">
        <v>53</v>
      </c>
      <c r="D29" s="130" t="s">
        <v>48</v>
      </c>
      <c r="E29" s="132" t="s">
        <v>35</v>
      </c>
      <c r="F29" s="281">
        <v>10</v>
      </c>
      <c r="G29" s="282" t="s">
        <v>29</v>
      </c>
      <c r="H29" s="283">
        <f t="shared" si="0"/>
        <v>1.7599999999999998</v>
      </c>
      <c r="I29" s="284">
        <v>38415.325694444444</v>
      </c>
      <c r="J29" s="284">
        <v>38415.36041666667</v>
      </c>
      <c r="K29" s="285">
        <f t="shared" si="1"/>
        <v>0.8333333334303461</v>
      </c>
      <c r="L29" s="286">
        <f t="shared" si="2"/>
        <v>50</v>
      </c>
      <c r="M29" s="287" t="s">
        <v>170</v>
      </c>
      <c r="N29" s="288" t="str">
        <f t="shared" si="3"/>
        <v>--</v>
      </c>
      <c r="O29" s="288" t="str">
        <f t="shared" si="4"/>
        <v>--</v>
      </c>
      <c r="P29" s="287" t="str">
        <f t="shared" si="5"/>
        <v>NO</v>
      </c>
      <c r="Q29" s="159">
        <f t="shared" si="6"/>
        <v>0.6000000000000001</v>
      </c>
      <c r="R29" s="289">
        <f t="shared" si="7"/>
        <v>0.87648</v>
      </c>
      <c r="S29" s="290" t="str">
        <f t="shared" si="8"/>
        <v>--</v>
      </c>
      <c r="T29" s="291" t="str">
        <f t="shared" si="9"/>
        <v>--</v>
      </c>
      <c r="U29" s="292" t="str">
        <f t="shared" si="10"/>
        <v>--</v>
      </c>
      <c r="V29" s="293" t="str">
        <f t="shared" si="11"/>
        <v>--</v>
      </c>
      <c r="W29" s="294" t="str">
        <f t="shared" si="12"/>
        <v>--</v>
      </c>
      <c r="X29" s="295" t="str">
        <f t="shared" si="13"/>
        <v>--</v>
      </c>
      <c r="Y29" s="296" t="str">
        <f t="shared" si="14"/>
        <v>--</v>
      </c>
      <c r="Z29" s="287" t="str">
        <f t="shared" si="15"/>
        <v>SI</v>
      </c>
      <c r="AA29" s="297">
        <f t="shared" si="16"/>
        <v>0.87648</v>
      </c>
      <c r="AB29" s="215"/>
    </row>
    <row r="30" spans="2:28" s="1" customFormat="1" ht="16.5" customHeight="1">
      <c r="B30" s="214"/>
      <c r="C30" s="268">
        <v>54</v>
      </c>
      <c r="D30" s="130" t="s">
        <v>34</v>
      </c>
      <c r="E30" s="132" t="s">
        <v>26</v>
      </c>
      <c r="F30" s="281">
        <v>30</v>
      </c>
      <c r="G30" s="282" t="s">
        <v>29</v>
      </c>
      <c r="H30" s="283">
        <f t="shared" si="0"/>
        <v>5.279999999999999</v>
      </c>
      <c r="I30" s="284">
        <v>38419.1875</v>
      </c>
      <c r="J30" s="284">
        <v>38419.229166666664</v>
      </c>
      <c r="K30" s="285">
        <f t="shared" si="1"/>
        <v>0.9999999999417923</v>
      </c>
      <c r="L30" s="286">
        <f t="shared" si="2"/>
        <v>60</v>
      </c>
      <c r="M30" s="287" t="s">
        <v>171</v>
      </c>
      <c r="N30" s="288" t="str">
        <f t="shared" si="3"/>
        <v>NO</v>
      </c>
      <c r="O30" s="288" t="str">
        <f t="shared" si="4"/>
        <v>--</v>
      </c>
      <c r="P30" s="287" t="s">
        <v>173</v>
      </c>
      <c r="Q30" s="159">
        <f t="shared" si="6"/>
        <v>60</v>
      </c>
      <c r="R30" s="289" t="str">
        <f t="shared" si="7"/>
        <v>--</v>
      </c>
      <c r="S30" s="290" t="str">
        <f t="shared" si="8"/>
        <v>--</v>
      </c>
      <c r="T30" s="291">
        <f t="shared" si="9"/>
        <v>316.79999999999995</v>
      </c>
      <c r="U30" s="292">
        <f t="shared" si="10"/>
        <v>316.79999999999995</v>
      </c>
      <c r="V30" s="293" t="str">
        <f t="shared" si="11"/>
        <v>--</v>
      </c>
      <c r="W30" s="294" t="str">
        <f t="shared" si="12"/>
        <v>--</v>
      </c>
      <c r="X30" s="295" t="str">
        <f t="shared" si="13"/>
        <v>--</v>
      </c>
      <c r="Y30" s="296" t="str">
        <f t="shared" si="14"/>
        <v>--</v>
      </c>
      <c r="Z30" s="287" t="str">
        <f t="shared" si="15"/>
        <v>SI</v>
      </c>
      <c r="AA30" s="297">
        <f t="shared" si="16"/>
        <v>633.5999999999999</v>
      </c>
      <c r="AB30" s="215"/>
    </row>
    <row r="31" spans="2:28" s="1" customFormat="1" ht="16.5" customHeight="1">
      <c r="B31" s="214"/>
      <c r="C31" s="268">
        <v>55</v>
      </c>
      <c r="D31" s="130" t="s">
        <v>34</v>
      </c>
      <c r="E31" s="132" t="s">
        <v>35</v>
      </c>
      <c r="F31" s="281">
        <v>30</v>
      </c>
      <c r="G31" s="282" t="s">
        <v>166</v>
      </c>
      <c r="H31" s="283">
        <f t="shared" si="0"/>
        <v>5.279999999999999</v>
      </c>
      <c r="I31" s="284">
        <v>38419.1875</v>
      </c>
      <c r="J31" s="284">
        <v>38419.23055555556</v>
      </c>
      <c r="K31" s="285">
        <f t="shared" si="1"/>
        <v>1.03333333338378</v>
      </c>
      <c r="L31" s="286">
        <f t="shared" si="2"/>
        <v>62</v>
      </c>
      <c r="M31" s="287" t="s">
        <v>171</v>
      </c>
      <c r="N31" s="288" t="str">
        <f t="shared" si="3"/>
        <v>NO</v>
      </c>
      <c r="O31" s="288" t="str">
        <f t="shared" si="4"/>
        <v>--</v>
      </c>
      <c r="P31" s="287" t="s">
        <v>173</v>
      </c>
      <c r="Q31" s="159">
        <f t="shared" si="6"/>
        <v>60</v>
      </c>
      <c r="R31" s="289" t="str">
        <f t="shared" si="7"/>
        <v>--</v>
      </c>
      <c r="S31" s="290" t="str">
        <f t="shared" si="8"/>
        <v>--</v>
      </c>
      <c r="T31" s="291">
        <f t="shared" si="9"/>
        <v>316.79999999999995</v>
      </c>
      <c r="U31" s="292">
        <f t="shared" si="10"/>
        <v>326.304</v>
      </c>
      <c r="V31" s="293" t="str">
        <f t="shared" si="11"/>
        <v>--</v>
      </c>
      <c r="W31" s="294" t="str">
        <f t="shared" si="12"/>
        <v>--</v>
      </c>
      <c r="X31" s="295" t="str">
        <f t="shared" si="13"/>
        <v>--</v>
      </c>
      <c r="Y31" s="296" t="str">
        <f t="shared" si="14"/>
        <v>--</v>
      </c>
      <c r="Z31" s="287" t="str">
        <f t="shared" si="15"/>
        <v>SI</v>
      </c>
      <c r="AA31" s="297">
        <f t="shared" si="16"/>
        <v>643.1039999999999</v>
      </c>
      <c r="AB31" s="215"/>
    </row>
    <row r="32" spans="2:28" s="1" customFormat="1" ht="16.5" customHeight="1">
      <c r="B32" s="214"/>
      <c r="C32" s="268">
        <v>56</v>
      </c>
      <c r="D32" s="130" t="s">
        <v>55</v>
      </c>
      <c r="E32" s="132" t="s">
        <v>30</v>
      </c>
      <c r="F32" s="281">
        <v>15</v>
      </c>
      <c r="G32" s="282" t="s">
        <v>29</v>
      </c>
      <c r="H32" s="283">
        <f t="shared" si="0"/>
        <v>2.6399999999999997</v>
      </c>
      <c r="I32" s="284">
        <v>38419.404861111114</v>
      </c>
      <c r="J32" s="284">
        <v>38419.64791666667</v>
      </c>
      <c r="K32" s="285">
        <f t="shared" si="1"/>
        <v>5.833333333313931</v>
      </c>
      <c r="L32" s="286">
        <f t="shared" si="2"/>
        <v>350</v>
      </c>
      <c r="M32" s="287" t="s">
        <v>170</v>
      </c>
      <c r="N32" s="288" t="str">
        <f t="shared" si="3"/>
        <v>--</v>
      </c>
      <c r="O32" s="288" t="str">
        <f t="shared" si="4"/>
        <v>--</v>
      </c>
      <c r="P32" s="287" t="str">
        <f t="shared" si="5"/>
        <v>NO</v>
      </c>
      <c r="Q32" s="159">
        <f t="shared" si="6"/>
        <v>0.6000000000000001</v>
      </c>
      <c r="R32" s="289">
        <f t="shared" si="7"/>
        <v>9.234720000000001</v>
      </c>
      <c r="S32" s="290" t="str">
        <f t="shared" si="8"/>
        <v>--</v>
      </c>
      <c r="T32" s="291" t="str">
        <f t="shared" si="9"/>
        <v>--</v>
      </c>
      <c r="U32" s="292" t="str">
        <f t="shared" si="10"/>
        <v>--</v>
      </c>
      <c r="V32" s="293" t="str">
        <f t="shared" si="11"/>
        <v>--</v>
      </c>
      <c r="W32" s="294" t="str">
        <f t="shared" si="12"/>
        <v>--</v>
      </c>
      <c r="X32" s="295" t="str">
        <f t="shared" si="13"/>
        <v>--</v>
      </c>
      <c r="Y32" s="296" t="str">
        <f t="shared" si="14"/>
        <v>--</v>
      </c>
      <c r="Z32" s="287" t="str">
        <f t="shared" si="15"/>
        <v>SI</v>
      </c>
      <c r="AA32" s="297">
        <f t="shared" si="16"/>
        <v>9.234720000000001</v>
      </c>
      <c r="AB32" s="215"/>
    </row>
    <row r="33" spans="2:28" s="1" customFormat="1" ht="16.5" customHeight="1">
      <c r="B33" s="214"/>
      <c r="C33" s="268">
        <v>57</v>
      </c>
      <c r="D33" s="130" t="s">
        <v>32</v>
      </c>
      <c r="E33" s="132" t="s">
        <v>26</v>
      </c>
      <c r="F33" s="281">
        <v>15</v>
      </c>
      <c r="G33" s="282" t="s">
        <v>29</v>
      </c>
      <c r="H33" s="283">
        <f t="shared" si="0"/>
        <v>2.6399999999999997</v>
      </c>
      <c r="I33" s="284">
        <v>38420.368055555555</v>
      </c>
      <c r="J33" s="284">
        <v>38420.60138888889</v>
      </c>
      <c r="K33" s="285">
        <f t="shared" si="1"/>
        <v>5.600000000093132</v>
      </c>
      <c r="L33" s="286">
        <f t="shared" si="2"/>
        <v>336</v>
      </c>
      <c r="M33" s="287" t="s">
        <v>170</v>
      </c>
      <c r="N33" s="288" t="str">
        <f t="shared" si="3"/>
        <v>--</v>
      </c>
      <c r="O33" s="288" t="str">
        <f t="shared" si="4"/>
        <v>--</v>
      </c>
      <c r="P33" s="287" t="str">
        <f t="shared" si="5"/>
        <v>NO</v>
      </c>
      <c r="Q33" s="159">
        <f t="shared" si="6"/>
        <v>0.6000000000000001</v>
      </c>
      <c r="R33" s="289">
        <f t="shared" si="7"/>
        <v>8.8704</v>
      </c>
      <c r="S33" s="290" t="str">
        <f t="shared" si="8"/>
        <v>--</v>
      </c>
      <c r="T33" s="291" t="str">
        <f t="shared" si="9"/>
        <v>--</v>
      </c>
      <c r="U33" s="292" t="str">
        <f t="shared" si="10"/>
        <v>--</v>
      </c>
      <c r="V33" s="293" t="str">
        <f t="shared" si="11"/>
        <v>--</v>
      </c>
      <c r="W33" s="294" t="str">
        <f t="shared" si="12"/>
        <v>--</v>
      </c>
      <c r="X33" s="295" t="str">
        <f t="shared" si="13"/>
        <v>--</v>
      </c>
      <c r="Y33" s="296" t="str">
        <f t="shared" si="14"/>
        <v>--</v>
      </c>
      <c r="Z33" s="287" t="str">
        <f t="shared" si="15"/>
        <v>SI</v>
      </c>
      <c r="AA33" s="297">
        <f t="shared" si="16"/>
        <v>8.8704</v>
      </c>
      <c r="AB33" s="215"/>
    </row>
    <row r="34" spans="2:28" s="1" customFormat="1" ht="16.5" customHeight="1">
      <c r="B34" s="214"/>
      <c r="C34" s="268">
        <v>58</v>
      </c>
      <c r="D34" s="130" t="s">
        <v>32</v>
      </c>
      <c r="E34" s="132" t="s">
        <v>26</v>
      </c>
      <c r="F34" s="281">
        <v>15</v>
      </c>
      <c r="G34" s="282" t="s">
        <v>29</v>
      </c>
      <c r="H34" s="283">
        <f t="shared" si="0"/>
        <v>2.6399999999999997</v>
      </c>
      <c r="I34" s="284">
        <v>38421.364583333336</v>
      </c>
      <c r="J34" s="284">
        <v>38421.60833333333</v>
      </c>
      <c r="K34" s="285">
        <f t="shared" si="1"/>
        <v>5.849999999860302</v>
      </c>
      <c r="L34" s="286">
        <f t="shared" si="2"/>
        <v>351</v>
      </c>
      <c r="M34" s="287" t="s">
        <v>170</v>
      </c>
      <c r="N34" s="288" t="str">
        <f t="shared" si="3"/>
        <v>--</v>
      </c>
      <c r="O34" s="288" t="str">
        <f t="shared" si="4"/>
        <v>--</v>
      </c>
      <c r="P34" s="287" t="str">
        <f t="shared" si="5"/>
        <v>NO</v>
      </c>
      <c r="Q34" s="159">
        <f t="shared" si="6"/>
        <v>0.6000000000000001</v>
      </c>
      <c r="R34" s="289">
        <f t="shared" si="7"/>
        <v>9.266399999999999</v>
      </c>
      <c r="S34" s="290" t="str">
        <f t="shared" si="8"/>
        <v>--</v>
      </c>
      <c r="T34" s="291" t="str">
        <f t="shared" si="9"/>
        <v>--</v>
      </c>
      <c r="U34" s="292" t="str">
        <f t="shared" si="10"/>
        <v>--</v>
      </c>
      <c r="V34" s="293" t="str">
        <f t="shared" si="11"/>
        <v>--</v>
      </c>
      <c r="W34" s="294" t="str">
        <f t="shared" si="12"/>
        <v>--</v>
      </c>
      <c r="X34" s="295" t="str">
        <f t="shared" si="13"/>
        <v>--</v>
      </c>
      <c r="Y34" s="296" t="str">
        <f t="shared" si="14"/>
        <v>--</v>
      </c>
      <c r="Z34" s="287" t="str">
        <f t="shared" si="15"/>
        <v>SI</v>
      </c>
      <c r="AA34" s="297">
        <f t="shared" si="16"/>
        <v>9.266399999999999</v>
      </c>
      <c r="AB34" s="215"/>
    </row>
    <row r="35" spans="2:28" s="1" customFormat="1" ht="16.5" customHeight="1">
      <c r="B35" s="214"/>
      <c r="C35" s="268">
        <v>59</v>
      </c>
      <c r="D35" s="130" t="s">
        <v>42</v>
      </c>
      <c r="E35" s="132" t="s">
        <v>33</v>
      </c>
      <c r="F35" s="281">
        <v>5</v>
      </c>
      <c r="G35" s="282" t="s">
        <v>38</v>
      </c>
      <c r="H35" s="283">
        <f t="shared" si="0"/>
        <v>0.8799999999999999</v>
      </c>
      <c r="I35" s="284">
        <v>38421.413194444445</v>
      </c>
      <c r="J35" s="284">
        <v>38421.60833333333</v>
      </c>
      <c r="K35" s="285">
        <f t="shared" si="1"/>
        <v>4.68333333323244</v>
      </c>
      <c r="L35" s="286">
        <f t="shared" si="2"/>
        <v>281</v>
      </c>
      <c r="M35" s="287" t="s">
        <v>170</v>
      </c>
      <c r="N35" s="288" t="str">
        <f t="shared" si="3"/>
        <v>--</v>
      </c>
      <c r="O35" s="288" t="str">
        <f t="shared" si="4"/>
        <v>--</v>
      </c>
      <c r="P35" s="287" t="str">
        <f t="shared" si="5"/>
        <v>NO</v>
      </c>
      <c r="Q35" s="159">
        <f t="shared" si="6"/>
        <v>0.6000000000000001</v>
      </c>
      <c r="R35" s="289">
        <f t="shared" si="7"/>
        <v>2.47104</v>
      </c>
      <c r="S35" s="290" t="str">
        <f t="shared" si="8"/>
        <v>--</v>
      </c>
      <c r="T35" s="291" t="str">
        <f t="shared" si="9"/>
        <v>--</v>
      </c>
      <c r="U35" s="292" t="str">
        <f t="shared" si="10"/>
        <v>--</v>
      </c>
      <c r="V35" s="293" t="str">
        <f t="shared" si="11"/>
        <v>--</v>
      </c>
      <c r="W35" s="294" t="str">
        <f t="shared" si="12"/>
        <v>--</v>
      </c>
      <c r="X35" s="295" t="str">
        <f t="shared" si="13"/>
        <v>--</v>
      </c>
      <c r="Y35" s="296" t="str">
        <f t="shared" si="14"/>
        <v>--</v>
      </c>
      <c r="Z35" s="287" t="str">
        <f t="shared" si="15"/>
        <v>SI</v>
      </c>
      <c r="AA35" s="297">
        <f t="shared" si="16"/>
        <v>2.47104</v>
      </c>
      <c r="AB35" s="215"/>
    </row>
    <row r="36" spans="2:28" s="1" customFormat="1" ht="16.5" customHeight="1">
      <c r="B36" s="214"/>
      <c r="C36" s="268">
        <v>60</v>
      </c>
      <c r="D36" s="130" t="s">
        <v>47</v>
      </c>
      <c r="E36" s="132" t="s">
        <v>30</v>
      </c>
      <c r="F36" s="281">
        <v>15</v>
      </c>
      <c r="G36" s="282" t="s">
        <v>29</v>
      </c>
      <c r="H36" s="283">
        <f t="shared" si="0"/>
        <v>2.6399999999999997</v>
      </c>
      <c r="I36" s="284">
        <v>38421.7625</v>
      </c>
      <c r="J36" s="284">
        <v>38422.45138888889</v>
      </c>
      <c r="K36" s="285">
        <f t="shared" si="1"/>
        <v>16.533333333441988</v>
      </c>
      <c r="L36" s="286">
        <f t="shared" si="2"/>
        <v>992</v>
      </c>
      <c r="M36" s="287" t="s">
        <v>174</v>
      </c>
      <c r="N36" s="288" t="str">
        <f t="shared" si="3"/>
        <v>NO</v>
      </c>
      <c r="O36" s="288">
        <v>60</v>
      </c>
      <c r="P36" s="287" t="str">
        <f t="shared" si="5"/>
        <v>NO</v>
      </c>
      <c r="Q36" s="159">
        <f t="shared" si="6"/>
        <v>6</v>
      </c>
      <c r="R36" s="289" t="str">
        <f t="shared" si="7"/>
        <v>--</v>
      </c>
      <c r="S36" s="290" t="str">
        <f t="shared" si="8"/>
        <v>--</v>
      </c>
      <c r="T36" s="291" t="str">
        <f t="shared" si="9"/>
        <v>--</v>
      </c>
      <c r="U36" s="292" t="str">
        <f t="shared" si="10"/>
        <v>--</v>
      </c>
      <c r="V36" s="293">
        <f t="shared" si="11"/>
        <v>9.503999999999998</v>
      </c>
      <c r="W36" s="294">
        <f t="shared" si="12"/>
        <v>157.10111999999998</v>
      </c>
      <c r="X36" s="295" t="str">
        <f t="shared" si="13"/>
        <v>--</v>
      </c>
      <c r="Y36" s="296" t="str">
        <f t="shared" si="14"/>
        <v>--</v>
      </c>
      <c r="Z36" s="287" t="str">
        <f t="shared" si="15"/>
        <v>SI</v>
      </c>
      <c r="AA36" s="297">
        <f t="shared" si="16"/>
        <v>166.60511999999997</v>
      </c>
      <c r="AB36" s="215"/>
    </row>
    <row r="37" spans="2:28" s="1" customFormat="1" ht="16.5" customHeight="1">
      <c r="B37" s="214"/>
      <c r="C37" s="268">
        <v>61</v>
      </c>
      <c r="D37" s="130" t="s">
        <v>47</v>
      </c>
      <c r="E37" s="132" t="s">
        <v>30</v>
      </c>
      <c r="F37" s="281">
        <v>15</v>
      </c>
      <c r="G37" s="282" t="s">
        <v>29</v>
      </c>
      <c r="H37" s="283">
        <f t="shared" si="0"/>
        <v>2.6399999999999997</v>
      </c>
      <c r="I37" s="284">
        <v>38421.74444444444</v>
      </c>
      <c r="J37" s="284">
        <v>38421.7625</v>
      </c>
      <c r="K37" s="285">
        <f t="shared" si="1"/>
        <v>0.4333333333488554</v>
      </c>
      <c r="L37" s="286">
        <f t="shared" si="2"/>
        <v>26</v>
      </c>
      <c r="M37" s="287" t="s">
        <v>171</v>
      </c>
      <c r="N37" s="288" t="str">
        <f t="shared" si="3"/>
        <v>NO</v>
      </c>
      <c r="O37" s="288" t="str">
        <f t="shared" si="4"/>
        <v>--</v>
      </c>
      <c r="P37" s="287" t="s">
        <v>173</v>
      </c>
      <c r="Q37" s="159">
        <f t="shared" si="6"/>
        <v>60</v>
      </c>
      <c r="R37" s="289" t="str">
        <f t="shared" si="7"/>
        <v>--</v>
      </c>
      <c r="S37" s="290" t="str">
        <f t="shared" si="8"/>
        <v>--</v>
      </c>
      <c r="T37" s="291">
        <f t="shared" si="9"/>
        <v>158.39999999999998</v>
      </c>
      <c r="U37" s="292">
        <f t="shared" si="10"/>
        <v>68.112</v>
      </c>
      <c r="V37" s="293" t="str">
        <f t="shared" si="11"/>
        <v>--</v>
      </c>
      <c r="W37" s="294" t="str">
        <f t="shared" si="12"/>
        <v>--</v>
      </c>
      <c r="X37" s="295" t="str">
        <f t="shared" si="13"/>
        <v>--</v>
      </c>
      <c r="Y37" s="296" t="str">
        <f t="shared" si="14"/>
        <v>--</v>
      </c>
      <c r="Z37" s="287" t="str">
        <f t="shared" si="15"/>
        <v>SI</v>
      </c>
      <c r="AA37" s="297">
        <f t="shared" si="16"/>
        <v>226.51199999999997</v>
      </c>
      <c r="AB37" s="215"/>
    </row>
    <row r="38" spans="2:28" s="1" customFormat="1" ht="16.5" customHeight="1">
      <c r="B38" s="214"/>
      <c r="C38" s="268">
        <v>62</v>
      </c>
      <c r="D38" s="130" t="s">
        <v>53</v>
      </c>
      <c r="E38" s="132" t="s">
        <v>26</v>
      </c>
      <c r="F38" s="281">
        <v>15</v>
      </c>
      <c r="G38" s="282" t="s">
        <v>29</v>
      </c>
      <c r="H38" s="283">
        <f t="shared" si="0"/>
        <v>2.6399999999999997</v>
      </c>
      <c r="I38" s="284">
        <v>38421.876388888886</v>
      </c>
      <c r="J38" s="284">
        <v>38421.89444444444</v>
      </c>
      <c r="K38" s="285">
        <f t="shared" si="1"/>
        <v>0.4333333333488554</v>
      </c>
      <c r="L38" s="286">
        <f t="shared" si="2"/>
        <v>26</v>
      </c>
      <c r="M38" s="287" t="s">
        <v>171</v>
      </c>
      <c r="N38" s="288" t="str">
        <f t="shared" si="3"/>
        <v>NO</v>
      </c>
      <c r="O38" s="288" t="str">
        <f t="shared" si="4"/>
        <v>--</v>
      </c>
      <c r="P38" s="287" t="s">
        <v>173</v>
      </c>
      <c r="Q38" s="159">
        <f t="shared" si="6"/>
        <v>60</v>
      </c>
      <c r="R38" s="289" t="str">
        <f t="shared" si="7"/>
        <v>--</v>
      </c>
      <c r="S38" s="290" t="str">
        <f t="shared" si="8"/>
        <v>--</v>
      </c>
      <c r="T38" s="291">
        <f t="shared" si="9"/>
        <v>158.39999999999998</v>
      </c>
      <c r="U38" s="292">
        <f t="shared" si="10"/>
        <v>68.112</v>
      </c>
      <c r="V38" s="293" t="str">
        <f t="shared" si="11"/>
        <v>--</v>
      </c>
      <c r="W38" s="294" t="str">
        <f t="shared" si="12"/>
        <v>--</v>
      </c>
      <c r="X38" s="295" t="str">
        <f t="shared" si="13"/>
        <v>--</v>
      </c>
      <c r="Y38" s="296" t="str">
        <f t="shared" si="14"/>
        <v>--</v>
      </c>
      <c r="Z38" s="287" t="str">
        <f t="shared" si="15"/>
        <v>SI</v>
      </c>
      <c r="AA38" s="297">
        <f t="shared" si="16"/>
        <v>226.51199999999997</v>
      </c>
      <c r="AB38" s="215"/>
    </row>
    <row r="39" spans="2:28" s="1" customFormat="1" ht="16.5" customHeight="1">
      <c r="B39" s="214"/>
      <c r="C39" s="268">
        <v>63</v>
      </c>
      <c r="D39" s="130" t="s">
        <v>42</v>
      </c>
      <c r="E39" s="132" t="s">
        <v>33</v>
      </c>
      <c r="F39" s="281">
        <v>5</v>
      </c>
      <c r="G39" s="282" t="s">
        <v>38</v>
      </c>
      <c r="H39" s="283">
        <f t="shared" si="0"/>
        <v>0.8799999999999999</v>
      </c>
      <c r="I39" s="284">
        <v>38422.36319444444</v>
      </c>
      <c r="J39" s="284">
        <v>38422.520833333336</v>
      </c>
      <c r="K39" s="285">
        <f t="shared" si="1"/>
        <v>3.7833333334419876</v>
      </c>
      <c r="L39" s="286">
        <f t="shared" si="2"/>
        <v>227</v>
      </c>
      <c r="M39" s="287" t="s">
        <v>170</v>
      </c>
      <c r="N39" s="288" t="str">
        <f t="shared" si="3"/>
        <v>--</v>
      </c>
      <c r="O39" s="288" t="str">
        <f t="shared" si="4"/>
        <v>--</v>
      </c>
      <c r="P39" s="287" t="str">
        <f t="shared" si="5"/>
        <v>NO</v>
      </c>
      <c r="Q39" s="159">
        <f t="shared" si="6"/>
        <v>0.6000000000000001</v>
      </c>
      <c r="R39" s="289">
        <f t="shared" si="7"/>
        <v>1.99584</v>
      </c>
      <c r="S39" s="290" t="str">
        <f t="shared" si="8"/>
        <v>--</v>
      </c>
      <c r="T39" s="291" t="str">
        <f t="shared" si="9"/>
        <v>--</v>
      </c>
      <c r="U39" s="292" t="str">
        <f t="shared" si="10"/>
        <v>--</v>
      </c>
      <c r="V39" s="293" t="str">
        <f t="shared" si="11"/>
        <v>--</v>
      </c>
      <c r="W39" s="294" t="str">
        <f t="shared" si="12"/>
        <v>--</v>
      </c>
      <c r="X39" s="295" t="str">
        <f t="shared" si="13"/>
        <v>--</v>
      </c>
      <c r="Y39" s="296" t="str">
        <f t="shared" si="14"/>
        <v>--</v>
      </c>
      <c r="Z39" s="287" t="str">
        <f t="shared" si="15"/>
        <v>SI</v>
      </c>
      <c r="AA39" s="297">
        <f t="shared" si="16"/>
        <v>1.99584</v>
      </c>
      <c r="AB39" s="215"/>
    </row>
    <row r="40" spans="2:28" s="1" customFormat="1" ht="16.5" customHeight="1">
      <c r="B40" s="214"/>
      <c r="C40" s="268">
        <v>64</v>
      </c>
      <c r="D40" s="130" t="s">
        <v>54</v>
      </c>
      <c r="E40" s="132" t="s">
        <v>30</v>
      </c>
      <c r="F40" s="281">
        <v>30</v>
      </c>
      <c r="G40" s="282" t="s">
        <v>29</v>
      </c>
      <c r="H40" s="283">
        <f t="shared" si="0"/>
        <v>5.279999999999999</v>
      </c>
      <c r="I40" s="284">
        <v>38424.7375</v>
      </c>
      <c r="J40" s="284">
        <v>38424.75</v>
      </c>
      <c r="K40" s="285">
        <f t="shared" si="1"/>
        <v>0.2999999999301508</v>
      </c>
      <c r="L40" s="286">
        <f t="shared" si="2"/>
        <v>18</v>
      </c>
      <c r="M40" s="287" t="s">
        <v>174</v>
      </c>
      <c r="N40" s="288" t="str">
        <f t="shared" si="3"/>
        <v>NO</v>
      </c>
      <c r="O40" s="288">
        <v>60</v>
      </c>
      <c r="P40" s="287" t="s">
        <v>173</v>
      </c>
      <c r="Q40" s="159">
        <f t="shared" si="6"/>
        <v>60</v>
      </c>
      <c r="R40" s="289" t="str">
        <f t="shared" si="7"/>
        <v>--</v>
      </c>
      <c r="S40" s="290" t="str">
        <f t="shared" si="8"/>
        <v>--</v>
      </c>
      <c r="T40" s="291" t="str">
        <f t="shared" si="9"/>
        <v>--</v>
      </c>
      <c r="U40" s="292" t="str">
        <f t="shared" si="10"/>
        <v>--</v>
      </c>
      <c r="V40" s="293">
        <f t="shared" si="11"/>
        <v>190.07999999999996</v>
      </c>
      <c r="W40" s="294">
        <f t="shared" si="12"/>
        <v>57.02399999999999</v>
      </c>
      <c r="X40" s="295" t="str">
        <f t="shared" si="13"/>
        <v>--</v>
      </c>
      <c r="Y40" s="296" t="str">
        <f t="shared" si="14"/>
        <v>--</v>
      </c>
      <c r="Z40" s="287" t="str">
        <f t="shared" si="15"/>
        <v>SI</v>
      </c>
      <c r="AA40" s="297">
        <f t="shared" si="16"/>
        <v>247.10399999999993</v>
      </c>
      <c r="AB40" s="215"/>
    </row>
    <row r="41" spans="2:28" s="1" customFormat="1" ht="16.5" customHeight="1">
      <c r="B41" s="214"/>
      <c r="C41" s="268">
        <v>65</v>
      </c>
      <c r="D41" s="130" t="s">
        <v>54</v>
      </c>
      <c r="E41" s="132" t="s">
        <v>28</v>
      </c>
      <c r="F41" s="281">
        <v>15</v>
      </c>
      <c r="G41" s="282" t="s">
        <v>29</v>
      </c>
      <c r="H41" s="283">
        <f t="shared" si="0"/>
        <v>2.6399999999999997</v>
      </c>
      <c r="I41" s="284">
        <v>38424.75</v>
      </c>
      <c r="J41" s="284">
        <v>38442.99930555555</v>
      </c>
      <c r="K41" s="285">
        <f t="shared" si="1"/>
        <v>437.983333333279</v>
      </c>
      <c r="L41" s="286">
        <f t="shared" si="2"/>
        <v>26279</v>
      </c>
      <c r="M41" s="287" t="s">
        <v>174</v>
      </c>
      <c r="N41" s="288" t="str">
        <f t="shared" si="3"/>
        <v>NO</v>
      </c>
      <c r="O41" s="288">
        <v>40</v>
      </c>
      <c r="P41" s="287" t="str">
        <f t="shared" si="5"/>
        <v>NO</v>
      </c>
      <c r="Q41" s="159">
        <f t="shared" si="6"/>
        <v>6</v>
      </c>
      <c r="R41" s="289" t="str">
        <f t="shared" si="7"/>
        <v>--</v>
      </c>
      <c r="S41" s="290" t="str">
        <f t="shared" si="8"/>
        <v>--</v>
      </c>
      <c r="T41" s="291" t="str">
        <f t="shared" si="9"/>
        <v>--</v>
      </c>
      <c r="U41" s="292" t="str">
        <f t="shared" si="10"/>
        <v>--</v>
      </c>
      <c r="V41" s="293">
        <f t="shared" si="11"/>
        <v>6.335999999999999</v>
      </c>
      <c r="W41" s="294">
        <f t="shared" si="12"/>
        <v>2775.0412799999995</v>
      </c>
      <c r="X41" s="295" t="str">
        <f t="shared" si="13"/>
        <v>--</v>
      </c>
      <c r="Y41" s="296" t="str">
        <f t="shared" si="14"/>
        <v>--</v>
      </c>
      <c r="Z41" s="287" t="str">
        <f t="shared" si="15"/>
        <v>SI</v>
      </c>
      <c r="AA41" s="297">
        <f t="shared" si="16"/>
        <v>2781.3772799999992</v>
      </c>
      <c r="AB41" s="215"/>
    </row>
    <row r="42" spans="2:28" s="1" customFormat="1" ht="16.5" customHeight="1" thickBot="1">
      <c r="B42" s="214"/>
      <c r="C42" s="385"/>
      <c r="D42" s="385"/>
      <c r="E42" s="385"/>
      <c r="F42" s="385"/>
      <c r="G42" s="385"/>
      <c r="H42" s="300"/>
      <c r="I42" s="385"/>
      <c r="J42" s="385"/>
      <c r="K42" s="299"/>
      <c r="L42" s="299"/>
      <c r="M42" s="385"/>
      <c r="N42" s="385"/>
      <c r="O42" s="385"/>
      <c r="P42" s="385"/>
      <c r="Q42" s="386"/>
      <c r="R42" s="387"/>
      <c r="S42" s="388"/>
      <c r="T42" s="389"/>
      <c r="U42" s="390"/>
      <c r="V42" s="391"/>
      <c r="W42" s="392"/>
      <c r="X42" s="393"/>
      <c r="Y42" s="394"/>
      <c r="Z42" s="385"/>
      <c r="AA42" s="301"/>
      <c r="AB42" s="215"/>
    </row>
    <row r="43" spans="2:28" s="1" customFormat="1" ht="16.5" customHeight="1" thickBot="1" thickTop="1">
      <c r="B43" s="214"/>
      <c r="C43" s="168" t="s">
        <v>156</v>
      </c>
      <c r="D43" s="169" t="s">
        <v>130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2">
        <f>SUM(R20:R42)</f>
        <v>65.91552</v>
      </c>
      <c r="S43" s="303">
        <f>SUM(S20:S42)</f>
        <v>0.8316000000000001</v>
      </c>
      <c r="T43" s="304">
        <f>SUM(T20:T42)</f>
        <v>966.2399999999998</v>
      </c>
      <c r="U43" s="305">
        <f>SUM(U22:U42)</f>
        <v>978.5951999999999</v>
      </c>
      <c r="V43" s="306">
        <f>SUM(V20:V42)</f>
        <v>205.91999999999996</v>
      </c>
      <c r="W43" s="306">
        <f>SUM(W22:W42)</f>
        <v>2989.1663999999996</v>
      </c>
      <c r="X43" s="307">
        <f>SUM(X20:X42)</f>
        <v>0</v>
      </c>
      <c r="Y43" s="308">
        <f>SUM(Y22:Y42)</f>
        <v>0</v>
      </c>
      <c r="Z43" s="309"/>
      <c r="AA43" s="310">
        <f>ROUND(SUM(AA20:AA42),2)</f>
        <v>5206.67</v>
      </c>
      <c r="AB43" s="215"/>
    </row>
    <row r="44" spans="2:28" s="183" customFormat="1" ht="9.75" thickTop="1">
      <c r="B44" s="311"/>
      <c r="C44" s="185"/>
      <c r="D44" s="186" t="s">
        <v>131</v>
      </c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3"/>
      <c r="S44" s="313"/>
      <c r="T44" s="313"/>
      <c r="U44" s="313"/>
      <c r="V44" s="313"/>
      <c r="W44" s="313"/>
      <c r="X44" s="313"/>
      <c r="Y44" s="313"/>
      <c r="Z44" s="312"/>
      <c r="AA44" s="314"/>
      <c r="AB44" s="315"/>
    </row>
    <row r="45" spans="2:28" s="1" customFormat="1" ht="16.5" customHeight="1" thickBot="1">
      <c r="B45" s="31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8"/>
    </row>
    <row r="46" spans="2:28" ht="16.5" customHeight="1" thickTop="1"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20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 sheet="1" objects="1" scenarios="1"/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B46"/>
  <sheetViews>
    <sheetView zoomScale="75" zoomScaleNormal="75" workbookViewId="0" topLeftCell="E1">
      <pane xSplit="14925" topLeftCell="Z5" activePane="topLeft" state="split"/>
      <selection pane="topLeft" activeCell="F143" sqref="F143"/>
      <selection pane="topRight" activeCell="Z19" sqref="Z19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30.7109375" style="7" customWidth="1"/>
    <col min="5" max="5" width="25.7109375" style="7" customWidth="1"/>
    <col min="6" max="6" width="7.28125" style="7" customWidth="1"/>
    <col min="7" max="7" width="12.00390625" style="7" customWidth="1"/>
    <col min="8" max="8" width="13.28125" style="7" hidden="1" customWidth="1"/>
    <col min="9" max="10" width="15.7109375" style="7" customWidth="1"/>
    <col min="11" max="13" width="9.7109375" style="7" customWidth="1"/>
    <col min="14" max="16" width="7.7109375" style="7" customWidth="1"/>
    <col min="17" max="17" width="13.28125" style="7" hidden="1" customWidth="1"/>
    <col min="18" max="19" width="14.57421875" style="7" hidden="1" customWidth="1"/>
    <col min="20" max="20" width="16.28125" style="7" hidden="1" customWidth="1"/>
    <col min="21" max="21" width="16.8515625" style="7" hidden="1" customWidth="1"/>
    <col min="22" max="22" width="16.28125" style="7" hidden="1" customWidth="1"/>
    <col min="23" max="25" width="16.8515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pans="2:28" s="3" customFormat="1" ht="32.25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382"/>
    </row>
    <row r="2" spans="2:28" s="3" customFormat="1" ht="26.25">
      <c r="B2" s="67" t="str">
        <f>+'tot-0503'!B2</f>
        <v>ANEXO a la Resolución ENRE N° 933/2006                      ,-</v>
      </c>
      <c r="C2" s="201"/>
      <c r="D2" s="201"/>
      <c r="E2" s="6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2:28" s="1" customFormat="1" ht="12" customHeight="1">
      <c r="B3" s="68"/>
      <c r="C3" s="202"/>
      <c r="D3" s="202"/>
      <c r="E3" s="8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spans="1:28" s="12" customFormat="1" ht="11.25">
      <c r="A4" s="10" t="s">
        <v>93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1:28" s="12" customFormat="1" ht="11.25">
      <c r="A5" s="10" t="s">
        <v>94</v>
      </c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</row>
    <row r="6" spans="2:28" s="1" customFormat="1" ht="16.5" customHeight="1" thickBo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2:28" s="1" customFormat="1" ht="16.5" customHeight="1" thickTop="1"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</row>
    <row r="8" spans="2:28" s="73" customFormat="1" ht="20.25">
      <c r="B8" s="209"/>
      <c r="C8" s="210"/>
      <c r="D8" s="211" t="s">
        <v>104</v>
      </c>
      <c r="F8" s="210"/>
      <c r="G8" s="212"/>
      <c r="H8" s="212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3"/>
    </row>
    <row r="9" spans="2:28" s="1" customFormat="1" ht="16.5" customHeight="1">
      <c r="B9" s="214"/>
      <c r="C9" s="2"/>
      <c r="D9" s="2"/>
      <c r="E9" s="2"/>
      <c r="F9" s="2"/>
      <c r="G9" s="20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15"/>
    </row>
    <row r="10" spans="2:28" s="73" customFormat="1" ht="20.25">
      <c r="B10" s="209"/>
      <c r="C10" s="210"/>
      <c r="D10" s="211" t="s">
        <v>132</v>
      </c>
      <c r="E10" s="210"/>
      <c r="F10" s="210"/>
      <c r="G10" s="212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3"/>
    </row>
    <row r="11" spans="2:28" s="1" customFormat="1" ht="16.5" customHeight="1">
      <c r="B11" s="214"/>
      <c r="C11" s="2"/>
      <c r="D11" s="216"/>
      <c r="E11" s="2"/>
      <c r="F11" s="2"/>
      <c r="G11" s="20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15"/>
    </row>
    <row r="12" spans="2:28" s="73" customFormat="1" ht="20.25">
      <c r="B12" s="209"/>
      <c r="C12" s="210"/>
      <c r="D12" s="217" t="s">
        <v>133</v>
      </c>
      <c r="E12" s="211"/>
      <c r="F12" s="212"/>
      <c r="G12" s="212"/>
      <c r="H12" s="218"/>
      <c r="I12" s="210"/>
      <c r="J12" s="212"/>
      <c r="K12" s="212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3"/>
    </row>
    <row r="13" spans="2:28" s="1" customFormat="1" ht="16.5" customHeight="1">
      <c r="B13" s="214"/>
      <c r="C13" s="2"/>
      <c r="D13" s="219"/>
      <c r="E13" s="219"/>
      <c r="F13" s="219"/>
      <c r="G13" s="220"/>
      <c r="H13" s="22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15"/>
    </row>
    <row r="14" spans="2:28" s="16" customFormat="1" ht="18.75">
      <c r="B14" s="222" t="str">
        <f>+'tot-0503'!B14</f>
        <v>Desde el 01 al 31 de marzo de 2005</v>
      </c>
      <c r="C14" s="79"/>
      <c r="D14" s="223"/>
      <c r="E14" s="223"/>
      <c r="F14" s="223"/>
      <c r="G14" s="223"/>
      <c r="H14" s="223"/>
      <c r="I14" s="80"/>
      <c r="J14" s="80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4"/>
    </row>
    <row r="15" spans="2:28" s="1" customFormat="1" ht="16.5" customHeight="1" thickBot="1">
      <c r="B15" s="214"/>
      <c r="C15" s="2"/>
      <c r="D15" s="2"/>
      <c r="E15" s="2"/>
      <c r="F15" s="2"/>
      <c r="G15" s="225"/>
      <c r="H15" s="2"/>
      <c r="I15" s="2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15"/>
    </row>
    <row r="16" spans="2:28" s="1" customFormat="1" ht="16.5" customHeight="1" thickBot="1" thickTop="1">
      <c r="B16" s="214"/>
      <c r="C16" s="2"/>
      <c r="D16" s="227" t="s">
        <v>134</v>
      </c>
      <c r="E16" s="228"/>
      <c r="F16" s="229"/>
      <c r="G16" s="383">
        <v>0.176</v>
      </c>
      <c r="H16" s="20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15"/>
    </row>
    <row r="17" spans="2:28" s="1" customFormat="1" ht="16.5" customHeight="1" thickBot="1" thickTop="1">
      <c r="B17" s="214"/>
      <c r="C17" s="2"/>
      <c r="D17" s="230" t="s">
        <v>135</v>
      </c>
      <c r="E17" s="231"/>
      <c r="F17" s="231"/>
      <c r="G17" s="232">
        <f>60*'tot-0503'!B13</f>
        <v>60</v>
      </c>
      <c r="H17" s="233"/>
      <c r="I17" s="233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4"/>
      <c r="V17" s="2"/>
      <c r="W17" s="234"/>
      <c r="X17" s="234"/>
      <c r="Y17" s="234"/>
      <c r="Z17" s="234"/>
      <c r="AA17" s="234"/>
      <c r="AB17" s="215"/>
    </row>
    <row r="18" spans="2:28" s="1" customFormat="1" ht="16.5" customHeight="1" thickBot="1" thickTop="1">
      <c r="B18" s="214"/>
      <c r="C18" s="2"/>
      <c r="D18" s="2"/>
      <c r="E18" s="2"/>
      <c r="F18" s="2"/>
      <c r="G18" s="235"/>
      <c r="H18" s="2"/>
      <c r="I18" s="23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15"/>
    </row>
    <row r="19" spans="2:28" s="237" customFormat="1" ht="34.5" customHeight="1" thickBot="1" thickTop="1">
      <c r="B19" s="238"/>
      <c r="C19" s="239" t="s">
        <v>112</v>
      </c>
      <c r="D19" s="240" t="s">
        <v>136</v>
      </c>
      <c r="E19" s="241" t="s">
        <v>137</v>
      </c>
      <c r="F19" s="242" t="s">
        <v>138</v>
      </c>
      <c r="G19" s="243" t="s">
        <v>113</v>
      </c>
      <c r="H19" s="244" t="s">
        <v>115</v>
      </c>
      <c r="I19" s="241" t="s">
        <v>116</v>
      </c>
      <c r="J19" s="241" t="s">
        <v>117</v>
      </c>
      <c r="K19" s="240" t="s">
        <v>139</v>
      </c>
      <c r="L19" s="240" t="s">
        <v>140</v>
      </c>
      <c r="M19" s="101" t="s">
        <v>155</v>
      </c>
      <c r="N19" s="241" t="s">
        <v>141</v>
      </c>
      <c r="O19" s="240" t="s">
        <v>120</v>
      </c>
      <c r="P19" s="241" t="s">
        <v>142</v>
      </c>
      <c r="Q19" s="245" t="s">
        <v>143</v>
      </c>
      <c r="R19" s="246" t="s">
        <v>122</v>
      </c>
      <c r="S19" s="247" t="s">
        <v>123</v>
      </c>
      <c r="T19" s="248" t="s">
        <v>144</v>
      </c>
      <c r="U19" s="249"/>
      <c r="V19" s="250" t="s">
        <v>145</v>
      </c>
      <c r="W19" s="251"/>
      <c r="X19" s="252" t="s">
        <v>126</v>
      </c>
      <c r="Y19" s="253" t="s">
        <v>127</v>
      </c>
      <c r="Z19" s="243" t="s">
        <v>146</v>
      </c>
      <c r="AA19" s="243" t="s">
        <v>129</v>
      </c>
      <c r="AB19" s="254"/>
    </row>
    <row r="20" spans="2:28" s="1" customFormat="1" ht="16.5" customHeight="1" thickTop="1">
      <c r="B20" s="214"/>
      <c r="C20" s="255"/>
      <c r="D20" s="256" t="s">
        <v>167</v>
      </c>
      <c r="E20" s="257"/>
      <c r="F20" s="257"/>
      <c r="G20" s="257"/>
      <c r="H20" s="258"/>
      <c r="I20" s="256"/>
      <c r="J20" s="257"/>
      <c r="K20" s="259"/>
      <c r="L20" s="259"/>
      <c r="M20" s="257"/>
      <c r="N20" s="257"/>
      <c r="O20" s="257"/>
      <c r="P20" s="257"/>
      <c r="Q20" s="127"/>
      <c r="R20" s="125"/>
      <c r="S20" s="260"/>
      <c r="T20" s="261"/>
      <c r="U20" s="262"/>
      <c r="V20" s="263"/>
      <c r="W20" s="264"/>
      <c r="X20" s="265"/>
      <c r="Y20" s="266"/>
      <c r="Z20" s="257"/>
      <c r="AA20" s="267">
        <f>ROUND('TR-0503'!AA43,2)</f>
        <v>5206.67</v>
      </c>
      <c r="AB20" s="215"/>
    </row>
    <row r="21" spans="2:28" s="1" customFormat="1" ht="16.5" customHeight="1">
      <c r="B21" s="214"/>
      <c r="C21" s="268"/>
      <c r="D21" s="269"/>
      <c r="E21" s="270"/>
      <c r="F21" s="270"/>
      <c r="G21" s="419"/>
      <c r="H21" s="271"/>
      <c r="I21" s="269"/>
      <c r="J21" s="270"/>
      <c r="K21" s="272"/>
      <c r="L21" s="272"/>
      <c r="M21" s="270"/>
      <c r="N21" s="270"/>
      <c r="O21" s="270"/>
      <c r="P21" s="270"/>
      <c r="Q21" s="141"/>
      <c r="R21" s="139"/>
      <c r="S21" s="273"/>
      <c r="T21" s="274"/>
      <c r="U21" s="275"/>
      <c r="V21" s="276"/>
      <c r="W21" s="277"/>
      <c r="X21" s="278"/>
      <c r="Y21" s="279"/>
      <c r="Z21" s="270"/>
      <c r="AA21" s="280"/>
      <c r="AB21" s="215"/>
    </row>
    <row r="22" spans="2:28" s="1" customFormat="1" ht="16.5" customHeight="1">
      <c r="B22" s="214"/>
      <c r="C22" s="418">
        <v>66</v>
      </c>
      <c r="D22" s="418" t="s">
        <v>61</v>
      </c>
      <c r="E22" s="418" t="s">
        <v>28</v>
      </c>
      <c r="F22" s="418">
        <v>15</v>
      </c>
      <c r="G22" s="418" t="s">
        <v>29</v>
      </c>
      <c r="H22" s="283">
        <f aca="true" t="shared" si="0" ref="H22:H40">F22*$G$16</f>
        <v>2.6399999999999997</v>
      </c>
      <c r="I22" s="284">
        <v>38426.364583333336</v>
      </c>
      <c r="J22" s="284">
        <v>38426.72777777778</v>
      </c>
      <c r="K22" s="285">
        <f aca="true" t="shared" si="1" ref="K22:K40">IF(D22="","",(J22-I22)*24)</f>
        <v>8.71666666661622</v>
      </c>
      <c r="L22" s="286">
        <f aca="true" t="shared" si="2" ref="L22:L40">IF(D22="","",ROUND((J22-I22)*24*60,0))</f>
        <v>523</v>
      </c>
      <c r="M22" s="287" t="s">
        <v>170</v>
      </c>
      <c r="N22" s="288" t="str">
        <f aca="true" t="shared" si="3" ref="N22:N40">IF(D22="","",IF(OR(M22="P",M22="RP"),"--","NO"))</f>
        <v>--</v>
      </c>
      <c r="O22" s="288" t="str">
        <f>IF(D22="","","--")</f>
        <v>--</v>
      </c>
      <c r="P22" s="287" t="str">
        <f aca="true" t="shared" si="4" ref="P22:P28">IF(D22="","","NO")</f>
        <v>NO</v>
      </c>
      <c r="Q22" s="159">
        <f aca="true" t="shared" si="5" ref="Q22:Q40">$G$17*IF(OR(M22="P",M22="RP"),0.1,1)*IF(P22="SI",1,0.1)</f>
        <v>0.6000000000000001</v>
      </c>
      <c r="R22" s="289">
        <f aca="true" t="shared" si="6" ref="R22:R40">IF(M22="P",H22*Q22*ROUND(L22/60,2),"--")</f>
        <v>13.812480000000003</v>
      </c>
      <c r="S22" s="290" t="str">
        <f aca="true" t="shared" si="7" ref="S22:S40">IF(M22="RP",H22*Q22*ROUND(L22/60,2)*O22/100,"--")</f>
        <v>--</v>
      </c>
      <c r="T22" s="291" t="str">
        <f aca="true" t="shared" si="8" ref="T22:T40">IF(AND(M22="F",N22="NO"),H22*Q22,"--")</f>
        <v>--</v>
      </c>
      <c r="U22" s="292" t="str">
        <f aca="true" t="shared" si="9" ref="U22:U40">IF(M22="F",H22*Q22*ROUND(L22/60,2),"--")</f>
        <v>--</v>
      </c>
      <c r="V22" s="293" t="str">
        <f aca="true" t="shared" si="10" ref="V22:V40">IF(AND(M22="R",N22="NO"),H22*Q22*O22/100,"--")</f>
        <v>--</v>
      </c>
      <c r="W22" s="294" t="str">
        <f aca="true" t="shared" si="11" ref="W22:W40">IF(M22="R",H22*Q22*ROUND(L22/60,2)*O22/100,"--")</f>
        <v>--</v>
      </c>
      <c r="X22" s="295" t="str">
        <f aca="true" t="shared" si="12" ref="X22:X40">IF(M22="RF",H22*Q22*ROUND(L22/60,2),"--")</f>
        <v>--</v>
      </c>
      <c r="Y22" s="296" t="str">
        <f aca="true" t="shared" si="13" ref="Y22:Y40">IF(M22="RR",H22*Q22*ROUND(L22/60,2)*O22/100,"--")</f>
        <v>--</v>
      </c>
      <c r="Z22" s="287" t="str">
        <f aca="true" t="shared" si="14" ref="Z22:Z40">IF(D22="","","SI")</f>
        <v>SI</v>
      </c>
      <c r="AA22" s="297">
        <f aca="true" t="shared" si="15" ref="AA22:AA40">IF(D22="","",SUM(R22:Y22)*IF(Z22="SI",1,2))</f>
        <v>13.812480000000003</v>
      </c>
      <c r="AB22" s="298"/>
    </row>
    <row r="23" spans="2:28" s="1" customFormat="1" ht="16.5" customHeight="1">
      <c r="B23" s="214"/>
      <c r="C23" s="418">
        <v>67</v>
      </c>
      <c r="D23" s="130" t="s">
        <v>45</v>
      </c>
      <c r="E23" s="130" t="s">
        <v>28</v>
      </c>
      <c r="F23" s="281">
        <v>5</v>
      </c>
      <c r="G23" s="282" t="s">
        <v>38</v>
      </c>
      <c r="H23" s="283">
        <f t="shared" si="0"/>
        <v>0.8799999999999999</v>
      </c>
      <c r="I23" s="284">
        <v>38426.3875</v>
      </c>
      <c r="J23" s="284">
        <v>38426.64236111111</v>
      </c>
      <c r="K23" s="285">
        <f t="shared" si="1"/>
        <v>6.116666666697711</v>
      </c>
      <c r="L23" s="286">
        <f t="shared" si="2"/>
        <v>367</v>
      </c>
      <c r="M23" s="287" t="s">
        <v>170</v>
      </c>
      <c r="N23" s="288" t="str">
        <f t="shared" si="3"/>
        <v>--</v>
      </c>
      <c r="O23" s="288" t="str">
        <f>IF(D23="","","--")</f>
        <v>--</v>
      </c>
      <c r="P23" s="287" t="str">
        <f t="shared" si="4"/>
        <v>NO</v>
      </c>
      <c r="Q23" s="159">
        <f t="shared" si="5"/>
        <v>0.6000000000000001</v>
      </c>
      <c r="R23" s="289">
        <f t="shared" si="6"/>
        <v>3.23136</v>
      </c>
      <c r="S23" s="290" t="str">
        <f t="shared" si="7"/>
        <v>--</v>
      </c>
      <c r="T23" s="291" t="str">
        <f t="shared" si="8"/>
        <v>--</v>
      </c>
      <c r="U23" s="292" t="str">
        <f t="shared" si="9"/>
        <v>--</v>
      </c>
      <c r="V23" s="293" t="str">
        <f t="shared" si="10"/>
        <v>--</v>
      </c>
      <c r="W23" s="294" t="str">
        <f t="shared" si="11"/>
        <v>--</v>
      </c>
      <c r="X23" s="295" t="str">
        <f t="shared" si="12"/>
        <v>--</v>
      </c>
      <c r="Y23" s="296" t="str">
        <f t="shared" si="13"/>
        <v>--</v>
      </c>
      <c r="Z23" s="287" t="str">
        <f t="shared" si="14"/>
        <v>SI</v>
      </c>
      <c r="AA23" s="297">
        <f t="shared" si="15"/>
        <v>3.23136</v>
      </c>
      <c r="AB23" s="298"/>
    </row>
    <row r="24" spans="2:28" s="1" customFormat="1" ht="16.5" customHeight="1">
      <c r="B24" s="214"/>
      <c r="C24" s="418">
        <v>68</v>
      </c>
      <c r="D24" s="130" t="s">
        <v>45</v>
      </c>
      <c r="E24" s="130" t="s">
        <v>28</v>
      </c>
      <c r="F24" s="281">
        <v>5</v>
      </c>
      <c r="G24" s="282" t="s">
        <v>38</v>
      </c>
      <c r="H24" s="283">
        <f t="shared" si="0"/>
        <v>0.8799999999999999</v>
      </c>
      <c r="I24" s="284">
        <v>38426.3875</v>
      </c>
      <c r="J24" s="284">
        <v>38426.64236111111</v>
      </c>
      <c r="K24" s="285">
        <f t="shared" si="1"/>
        <v>6.116666666697711</v>
      </c>
      <c r="L24" s="286">
        <f t="shared" si="2"/>
        <v>367</v>
      </c>
      <c r="M24" s="287" t="s">
        <v>170</v>
      </c>
      <c r="N24" s="288" t="str">
        <f t="shared" si="3"/>
        <v>--</v>
      </c>
      <c r="O24" s="288" t="str">
        <f>IF(D24="","","--")</f>
        <v>--</v>
      </c>
      <c r="P24" s="287" t="str">
        <f t="shared" si="4"/>
        <v>NO</v>
      </c>
      <c r="Q24" s="159">
        <f t="shared" si="5"/>
        <v>0.6000000000000001</v>
      </c>
      <c r="R24" s="289">
        <f t="shared" si="6"/>
        <v>3.23136</v>
      </c>
      <c r="S24" s="290" t="str">
        <f t="shared" si="7"/>
        <v>--</v>
      </c>
      <c r="T24" s="291" t="str">
        <f t="shared" si="8"/>
        <v>--</v>
      </c>
      <c r="U24" s="292" t="str">
        <f t="shared" si="9"/>
        <v>--</v>
      </c>
      <c r="V24" s="293" t="str">
        <f t="shared" si="10"/>
        <v>--</v>
      </c>
      <c r="W24" s="294" t="str">
        <f t="shared" si="11"/>
        <v>--</v>
      </c>
      <c r="X24" s="295" t="str">
        <f t="shared" si="12"/>
        <v>--</v>
      </c>
      <c r="Y24" s="296" t="str">
        <f t="shared" si="13"/>
        <v>--</v>
      </c>
      <c r="Z24" s="287" t="str">
        <f t="shared" si="14"/>
        <v>SI</v>
      </c>
      <c r="AA24" s="297">
        <f t="shared" si="15"/>
        <v>3.23136</v>
      </c>
      <c r="AB24" s="215"/>
    </row>
    <row r="25" spans="2:28" s="1" customFormat="1" ht="16.5" customHeight="1">
      <c r="B25" s="214"/>
      <c r="C25" s="418">
        <v>69</v>
      </c>
      <c r="D25" s="421" t="s">
        <v>61</v>
      </c>
      <c r="E25" s="421" t="s">
        <v>28</v>
      </c>
      <c r="F25" s="421">
        <v>15</v>
      </c>
      <c r="G25" s="421" t="s">
        <v>29</v>
      </c>
      <c r="H25" s="425">
        <f t="shared" si="0"/>
        <v>2.6399999999999997</v>
      </c>
      <c r="I25" s="360">
        <v>38427.353472222225</v>
      </c>
      <c r="J25" s="284">
        <v>38427.68819444445</v>
      </c>
      <c r="K25" s="285">
        <f t="shared" si="1"/>
        <v>8.033333333325572</v>
      </c>
      <c r="L25" s="286">
        <f t="shared" si="2"/>
        <v>482</v>
      </c>
      <c r="M25" s="287" t="s">
        <v>172</v>
      </c>
      <c r="N25" s="288" t="str">
        <f t="shared" si="3"/>
        <v>--</v>
      </c>
      <c r="O25" s="288">
        <v>40</v>
      </c>
      <c r="P25" s="287" t="str">
        <f t="shared" si="4"/>
        <v>NO</v>
      </c>
      <c r="Q25" s="159">
        <f t="shared" si="5"/>
        <v>0.6000000000000001</v>
      </c>
      <c r="R25" s="289" t="str">
        <f t="shared" si="6"/>
        <v>--</v>
      </c>
      <c r="S25" s="290">
        <f t="shared" si="7"/>
        <v>5.087808</v>
      </c>
      <c r="T25" s="291" t="str">
        <f t="shared" si="8"/>
        <v>--</v>
      </c>
      <c r="U25" s="292" t="str">
        <f t="shared" si="9"/>
        <v>--</v>
      </c>
      <c r="V25" s="293" t="str">
        <f t="shared" si="10"/>
        <v>--</v>
      </c>
      <c r="W25" s="294" t="str">
        <f t="shared" si="11"/>
        <v>--</v>
      </c>
      <c r="X25" s="295" t="str">
        <f t="shared" si="12"/>
        <v>--</v>
      </c>
      <c r="Y25" s="296" t="str">
        <f t="shared" si="13"/>
        <v>--</v>
      </c>
      <c r="Z25" s="287" t="str">
        <f t="shared" si="14"/>
        <v>SI</v>
      </c>
      <c r="AA25" s="297">
        <f t="shared" si="15"/>
        <v>5.087808</v>
      </c>
      <c r="AB25" s="215"/>
    </row>
    <row r="26" spans="2:28" s="1" customFormat="1" ht="16.5" customHeight="1">
      <c r="B26" s="214"/>
      <c r="C26" s="418">
        <v>70</v>
      </c>
      <c r="D26" s="130" t="s">
        <v>45</v>
      </c>
      <c r="E26" s="130" t="s">
        <v>28</v>
      </c>
      <c r="F26" s="281">
        <v>5</v>
      </c>
      <c r="G26" s="282" t="s">
        <v>38</v>
      </c>
      <c r="H26" s="283">
        <f t="shared" si="0"/>
        <v>0.8799999999999999</v>
      </c>
      <c r="I26" s="284">
        <v>38427.40069444444</v>
      </c>
      <c r="J26" s="284">
        <v>38427.65555555555</v>
      </c>
      <c r="K26" s="285">
        <f t="shared" si="1"/>
        <v>6.116666666697711</v>
      </c>
      <c r="L26" s="286">
        <f t="shared" si="2"/>
        <v>367</v>
      </c>
      <c r="M26" s="287" t="s">
        <v>170</v>
      </c>
      <c r="N26" s="288" t="str">
        <f t="shared" si="3"/>
        <v>--</v>
      </c>
      <c r="O26" s="288" t="str">
        <f aca="true" t="shared" si="16" ref="O26:O40">IF(D26="","","--")</f>
        <v>--</v>
      </c>
      <c r="P26" s="287" t="str">
        <f t="shared" si="4"/>
        <v>NO</v>
      </c>
      <c r="Q26" s="159">
        <f t="shared" si="5"/>
        <v>0.6000000000000001</v>
      </c>
      <c r="R26" s="289">
        <f t="shared" si="6"/>
        <v>3.23136</v>
      </c>
      <c r="S26" s="290" t="str">
        <f t="shared" si="7"/>
        <v>--</v>
      </c>
      <c r="T26" s="291" t="str">
        <f t="shared" si="8"/>
        <v>--</v>
      </c>
      <c r="U26" s="292" t="str">
        <f t="shared" si="9"/>
        <v>--</v>
      </c>
      <c r="V26" s="293" t="str">
        <f t="shared" si="10"/>
        <v>--</v>
      </c>
      <c r="W26" s="294" t="str">
        <f t="shared" si="11"/>
        <v>--</v>
      </c>
      <c r="X26" s="295" t="str">
        <f t="shared" si="12"/>
        <v>--</v>
      </c>
      <c r="Y26" s="296" t="str">
        <f t="shared" si="13"/>
        <v>--</v>
      </c>
      <c r="Z26" s="287" t="str">
        <f t="shared" si="14"/>
        <v>SI</v>
      </c>
      <c r="AA26" s="297">
        <f t="shared" si="15"/>
        <v>3.23136</v>
      </c>
      <c r="AB26" s="215"/>
    </row>
    <row r="27" spans="2:28" s="1" customFormat="1" ht="16.5" customHeight="1">
      <c r="B27" s="214"/>
      <c r="C27" s="418">
        <v>71</v>
      </c>
      <c r="D27" s="130" t="s">
        <v>45</v>
      </c>
      <c r="E27" s="130" t="s">
        <v>28</v>
      </c>
      <c r="F27" s="281">
        <v>5</v>
      </c>
      <c r="G27" s="282" t="s">
        <v>38</v>
      </c>
      <c r="H27" s="283">
        <f t="shared" si="0"/>
        <v>0.8799999999999999</v>
      </c>
      <c r="I27" s="284">
        <v>38427.40069444444</v>
      </c>
      <c r="J27" s="284">
        <v>38427.65555555555</v>
      </c>
      <c r="K27" s="285">
        <f t="shared" si="1"/>
        <v>6.116666666697711</v>
      </c>
      <c r="L27" s="286">
        <f t="shared" si="2"/>
        <v>367</v>
      </c>
      <c r="M27" s="287" t="s">
        <v>170</v>
      </c>
      <c r="N27" s="288" t="str">
        <f t="shared" si="3"/>
        <v>--</v>
      </c>
      <c r="O27" s="288" t="str">
        <f t="shared" si="16"/>
        <v>--</v>
      </c>
      <c r="P27" s="287" t="str">
        <f t="shared" si="4"/>
        <v>NO</v>
      </c>
      <c r="Q27" s="159">
        <f t="shared" si="5"/>
        <v>0.6000000000000001</v>
      </c>
      <c r="R27" s="289">
        <f t="shared" si="6"/>
        <v>3.23136</v>
      </c>
      <c r="S27" s="290" t="str">
        <f t="shared" si="7"/>
        <v>--</v>
      </c>
      <c r="T27" s="291" t="str">
        <f t="shared" si="8"/>
        <v>--</v>
      </c>
      <c r="U27" s="292" t="str">
        <f t="shared" si="9"/>
        <v>--</v>
      </c>
      <c r="V27" s="293" t="str">
        <f t="shared" si="10"/>
        <v>--</v>
      </c>
      <c r="W27" s="294" t="str">
        <f t="shared" si="11"/>
        <v>--</v>
      </c>
      <c r="X27" s="295" t="str">
        <f t="shared" si="12"/>
        <v>--</v>
      </c>
      <c r="Y27" s="296" t="str">
        <f t="shared" si="13"/>
        <v>--</v>
      </c>
      <c r="Z27" s="287" t="str">
        <f t="shared" si="14"/>
        <v>SI</v>
      </c>
      <c r="AA27" s="297">
        <f t="shared" si="15"/>
        <v>3.23136</v>
      </c>
      <c r="AB27" s="215"/>
    </row>
    <row r="28" spans="2:28" s="1" customFormat="1" ht="16.5" customHeight="1">
      <c r="B28" s="214"/>
      <c r="C28" s="418">
        <v>72</v>
      </c>
      <c r="D28" s="130" t="s">
        <v>54</v>
      </c>
      <c r="E28" s="130" t="s">
        <v>28</v>
      </c>
      <c r="F28" s="281">
        <v>15</v>
      </c>
      <c r="G28" s="282" t="s">
        <v>29</v>
      </c>
      <c r="H28" s="283">
        <f t="shared" si="0"/>
        <v>2.6399999999999997</v>
      </c>
      <c r="I28" s="284">
        <v>38427.42638888889</v>
      </c>
      <c r="J28" s="284">
        <v>38427.60902777778</v>
      </c>
      <c r="K28" s="285">
        <f t="shared" si="1"/>
        <v>4.383333333302289</v>
      </c>
      <c r="L28" s="286">
        <f t="shared" si="2"/>
        <v>263</v>
      </c>
      <c r="M28" s="287" t="s">
        <v>170</v>
      </c>
      <c r="N28" s="288" t="str">
        <f t="shared" si="3"/>
        <v>--</v>
      </c>
      <c r="O28" s="288" t="str">
        <f t="shared" si="16"/>
        <v>--</v>
      </c>
      <c r="P28" s="287" t="str">
        <f t="shared" si="4"/>
        <v>NO</v>
      </c>
      <c r="Q28" s="159">
        <f t="shared" si="5"/>
        <v>0.6000000000000001</v>
      </c>
      <c r="R28" s="289">
        <f t="shared" si="6"/>
        <v>6.93792</v>
      </c>
      <c r="S28" s="290" t="str">
        <f t="shared" si="7"/>
        <v>--</v>
      </c>
      <c r="T28" s="291" t="str">
        <f t="shared" si="8"/>
        <v>--</v>
      </c>
      <c r="U28" s="292" t="str">
        <f t="shared" si="9"/>
        <v>--</v>
      </c>
      <c r="V28" s="293" t="str">
        <f t="shared" si="10"/>
        <v>--</v>
      </c>
      <c r="W28" s="294" t="str">
        <f t="shared" si="11"/>
        <v>--</v>
      </c>
      <c r="X28" s="295" t="str">
        <f t="shared" si="12"/>
        <v>--</v>
      </c>
      <c r="Y28" s="296" t="str">
        <f t="shared" si="13"/>
        <v>--</v>
      </c>
      <c r="Z28" s="287" t="str">
        <f t="shared" si="14"/>
        <v>SI</v>
      </c>
      <c r="AA28" s="297">
        <f t="shared" si="15"/>
        <v>6.93792</v>
      </c>
      <c r="AB28" s="215"/>
    </row>
    <row r="29" spans="2:28" s="1" customFormat="1" ht="16.5" customHeight="1">
      <c r="B29" s="214"/>
      <c r="C29" s="418">
        <v>73</v>
      </c>
      <c r="D29" s="418" t="s">
        <v>36</v>
      </c>
      <c r="E29" s="418" t="s">
        <v>30</v>
      </c>
      <c r="F29" s="418">
        <v>30</v>
      </c>
      <c r="G29" s="418" t="s">
        <v>29</v>
      </c>
      <c r="H29" s="283">
        <f t="shared" si="0"/>
        <v>5.279999999999999</v>
      </c>
      <c r="I29" s="284">
        <v>38427.808333333334</v>
      </c>
      <c r="J29" s="284">
        <v>38427.82708333333</v>
      </c>
      <c r="K29" s="285">
        <f t="shared" si="1"/>
        <v>0.4499999998952262</v>
      </c>
      <c r="L29" s="286">
        <f t="shared" si="2"/>
        <v>27</v>
      </c>
      <c r="M29" s="287" t="s">
        <v>171</v>
      </c>
      <c r="N29" s="288" t="str">
        <f t="shared" si="3"/>
        <v>NO</v>
      </c>
      <c r="O29" s="288" t="str">
        <f t="shared" si="16"/>
        <v>--</v>
      </c>
      <c r="P29" s="287" t="s">
        <v>173</v>
      </c>
      <c r="Q29" s="159">
        <f t="shared" si="5"/>
        <v>60</v>
      </c>
      <c r="R29" s="289" t="str">
        <f t="shared" si="6"/>
        <v>--</v>
      </c>
      <c r="S29" s="290" t="str">
        <f t="shared" si="7"/>
        <v>--</v>
      </c>
      <c r="T29" s="291">
        <f t="shared" si="8"/>
        <v>316.79999999999995</v>
      </c>
      <c r="U29" s="292">
        <f t="shared" si="9"/>
        <v>142.55999999999997</v>
      </c>
      <c r="V29" s="293" t="str">
        <f t="shared" si="10"/>
        <v>--</v>
      </c>
      <c r="W29" s="294" t="str">
        <f t="shared" si="11"/>
        <v>--</v>
      </c>
      <c r="X29" s="295" t="str">
        <f t="shared" si="12"/>
        <v>--</v>
      </c>
      <c r="Y29" s="296" t="str">
        <f t="shared" si="13"/>
        <v>--</v>
      </c>
      <c r="Z29" s="287" t="str">
        <f t="shared" si="14"/>
        <v>SI</v>
      </c>
      <c r="AA29" s="297">
        <f t="shared" si="15"/>
        <v>459.3599999999999</v>
      </c>
      <c r="AB29" s="215"/>
    </row>
    <row r="30" spans="2:28" s="1" customFormat="1" ht="16.5" customHeight="1">
      <c r="B30" s="214"/>
      <c r="C30" s="418">
        <v>74</v>
      </c>
      <c r="D30" s="130" t="s">
        <v>61</v>
      </c>
      <c r="E30" s="130" t="s">
        <v>26</v>
      </c>
      <c r="F30" s="281">
        <v>7.5</v>
      </c>
      <c r="G30" s="282" t="s">
        <v>62</v>
      </c>
      <c r="H30" s="283">
        <f t="shared" si="0"/>
        <v>1.3199999999999998</v>
      </c>
      <c r="I30" s="284">
        <v>38428.35625</v>
      </c>
      <c r="J30" s="284">
        <v>38428.62291666667</v>
      </c>
      <c r="K30" s="285">
        <f t="shared" si="1"/>
        <v>6.400000000081491</v>
      </c>
      <c r="L30" s="286">
        <f t="shared" si="2"/>
        <v>384</v>
      </c>
      <c r="M30" s="287" t="s">
        <v>170</v>
      </c>
      <c r="N30" s="288" t="str">
        <f t="shared" si="3"/>
        <v>--</v>
      </c>
      <c r="O30" s="288" t="str">
        <f t="shared" si="16"/>
        <v>--</v>
      </c>
      <c r="P30" s="287" t="str">
        <f aca="true" t="shared" si="17" ref="P30:P38">IF(D30="","","NO")</f>
        <v>NO</v>
      </c>
      <c r="Q30" s="159">
        <f t="shared" si="5"/>
        <v>0.6000000000000001</v>
      </c>
      <c r="R30" s="289">
        <f t="shared" si="6"/>
        <v>5.0688</v>
      </c>
      <c r="S30" s="290" t="str">
        <f t="shared" si="7"/>
        <v>--</v>
      </c>
      <c r="T30" s="291" t="str">
        <f t="shared" si="8"/>
        <v>--</v>
      </c>
      <c r="U30" s="292" t="str">
        <f t="shared" si="9"/>
        <v>--</v>
      </c>
      <c r="V30" s="293" t="str">
        <f t="shared" si="10"/>
        <v>--</v>
      </c>
      <c r="W30" s="294" t="str">
        <f t="shared" si="11"/>
        <v>--</v>
      </c>
      <c r="X30" s="295" t="str">
        <f t="shared" si="12"/>
        <v>--</v>
      </c>
      <c r="Y30" s="296" t="str">
        <f t="shared" si="13"/>
        <v>--</v>
      </c>
      <c r="Z30" s="287" t="str">
        <f t="shared" si="14"/>
        <v>SI</v>
      </c>
      <c r="AA30" s="297">
        <f t="shared" si="15"/>
        <v>5.0688</v>
      </c>
      <c r="AB30" s="215"/>
    </row>
    <row r="31" spans="2:28" s="1" customFormat="1" ht="16.5" customHeight="1">
      <c r="B31" s="214"/>
      <c r="C31" s="418">
        <v>75</v>
      </c>
      <c r="D31" s="130" t="s">
        <v>45</v>
      </c>
      <c r="E31" s="130" t="s">
        <v>28</v>
      </c>
      <c r="F31" s="281">
        <v>5</v>
      </c>
      <c r="G31" s="282" t="s">
        <v>38</v>
      </c>
      <c r="H31" s="283">
        <f t="shared" si="0"/>
        <v>0.8799999999999999</v>
      </c>
      <c r="I31" s="284">
        <v>38428.40138888889</v>
      </c>
      <c r="J31" s="284">
        <v>38428.66111111111</v>
      </c>
      <c r="K31" s="285">
        <f t="shared" si="1"/>
        <v>6.2333333333954215</v>
      </c>
      <c r="L31" s="286">
        <f t="shared" si="2"/>
        <v>374</v>
      </c>
      <c r="M31" s="287" t="s">
        <v>170</v>
      </c>
      <c r="N31" s="288" t="str">
        <f t="shared" si="3"/>
        <v>--</v>
      </c>
      <c r="O31" s="288" t="str">
        <f t="shared" si="16"/>
        <v>--</v>
      </c>
      <c r="P31" s="287" t="str">
        <f t="shared" si="17"/>
        <v>NO</v>
      </c>
      <c r="Q31" s="159">
        <f t="shared" si="5"/>
        <v>0.6000000000000001</v>
      </c>
      <c r="R31" s="289">
        <f t="shared" si="6"/>
        <v>3.2894400000000004</v>
      </c>
      <c r="S31" s="290" t="str">
        <f t="shared" si="7"/>
        <v>--</v>
      </c>
      <c r="T31" s="291" t="str">
        <f t="shared" si="8"/>
        <v>--</v>
      </c>
      <c r="U31" s="292" t="str">
        <f t="shared" si="9"/>
        <v>--</v>
      </c>
      <c r="V31" s="293" t="str">
        <f t="shared" si="10"/>
        <v>--</v>
      </c>
      <c r="W31" s="294" t="str">
        <f t="shared" si="11"/>
        <v>--</v>
      </c>
      <c r="X31" s="295" t="str">
        <f t="shared" si="12"/>
        <v>--</v>
      </c>
      <c r="Y31" s="296" t="str">
        <f t="shared" si="13"/>
        <v>--</v>
      </c>
      <c r="Z31" s="287" t="str">
        <f t="shared" si="14"/>
        <v>SI</v>
      </c>
      <c r="AA31" s="297">
        <f t="shared" si="15"/>
        <v>3.2894400000000004</v>
      </c>
      <c r="AB31" s="215"/>
    </row>
    <row r="32" spans="2:28" s="1" customFormat="1" ht="16.5" customHeight="1">
      <c r="B32" s="214"/>
      <c r="C32" s="418">
        <v>76</v>
      </c>
      <c r="D32" s="130" t="s">
        <v>61</v>
      </c>
      <c r="E32" s="130" t="s">
        <v>26</v>
      </c>
      <c r="F32" s="281">
        <v>7.5</v>
      </c>
      <c r="G32" s="282" t="s">
        <v>62</v>
      </c>
      <c r="H32" s="283">
        <f t="shared" si="0"/>
        <v>1.3199999999999998</v>
      </c>
      <c r="I32" s="284">
        <v>38429.34027777778</v>
      </c>
      <c r="J32" s="284">
        <v>38429.51944444444</v>
      </c>
      <c r="K32" s="285">
        <f t="shared" si="1"/>
        <v>4.299999999871943</v>
      </c>
      <c r="L32" s="286">
        <f t="shared" si="2"/>
        <v>258</v>
      </c>
      <c r="M32" s="287" t="s">
        <v>170</v>
      </c>
      <c r="N32" s="288" t="str">
        <f t="shared" si="3"/>
        <v>--</v>
      </c>
      <c r="O32" s="288" t="str">
        <f t="shared" si="16"/>
        <v>--</v>
      </c>
      <c r="P32" s="287" t="str">
        <f t="shared" si="17"/>
        <v>NO</v>
      </c>
      <c r="Q32" s="159">
        <f t="shared" si="5"/>
        <v>0.6000000000000001</v>
      </c>
      <c r="R32" s="289">
        <f t="shared" si="6"/>
        <v>3.4056</v>
      </c>
      <c r="S32" s="290" t="str">
        <f t="shared" si="7"/>
        <v>--</v>
      </c>
      <c r="T32" s="291" t="str">
        <f t="shared" si="8"/>
        <v>--</v>
      </c>
      <c r="U32" s="292" t="str">
        <f t="shared" si="9"/>
        <v>--</v>
      </c>
      <c r="V32" s="293" t="str">
        <f t="shared" si="10"/>
        <v>--</v>
      </c>
      <c r="W32" s="294" t="str">
        <f t="shared" si="11"/>
        <v>--</v>
      </c>
      <c r="X32" s="295" t="str">
        <f t="shared" si="12"/>
        <v>--</v>
      </c>
      <c r="Y32" s="296" t="str">
        <f t="shared" si="13"/>
        <v>--</v>
      </c>
      <c r="Z32" s="287" t="str">
        <f t="shared" si="14"/>
        <v>SI</v>
      </c>
      <c r="AA32" s="297">
        <f t="shared" si="15"/>
        <v>3.4056</v>
      </c>
      <c r="AB32" s="215"/>
    </row>
    <row r="33" spans="2:28" s="1" customFormat="1" ht="16.5" customHeight="1">
      <c r="B33" s="214"/>
      <c r="C33" s="418">
        <v>77</v>
      </c>
      <c r="D33" s="418" t="s">
        <v>45</v>
      </c>
      <c r="E33" s="418" t="s">
        <v>28</v>
      </c>
      <c r="F33" s="418">
        <v>5</v>
      </c>
      <c r="G33" s="418" t="s">
        <v>38</v>
      </c>
      <c r="H33" s="283">
        <f t="shared" si="0"/>
        <v>0.8799999999999999</v>
      </c>
      <c r="I33" s="284">
        <v>38429.407638888886</v>
      </c>
      <c r="J33" s="284">
        <v>38429.61319444444</v>
      </c>
      <c r="K33" s="285">
        <f t="shared" si="1"/>
        <v>4.933333333348855</v>
      </c>
      <c r="L33" s="286">
        <f t="shared" si="2"/>
        <v>296</v>
      </c>
      <c r="M33" s="287" t="s">
        <v>170</v>
      </c>
      <c r="N33" s="288" t="str">
        <f t="shared" si="3"/>
        <v>--</v>
      </c>
      <c r="O33" s="288" t="str">
        <f t="shared" si="16"/>
        <v>--</v>
      </c>
      <c r="P33" s="287" t="str">
        <f t="shared" si="17"/>
        <v>NO</v>
      </c>
      <c r="Q33" s="159">
        <f t="shared" si="5"/>
        <v>0.6000000000000001</v>
      </c>
      <c r="R33" s="289">
        <f t="shared" si="6"/>
        <v>2.60304</v>
      </c>
      <c r="S33" s="290" t="str">
        <f t="shared" si="7"/>
        <v>--</v>
      </c>
      <c r="T33" s="291" t="str">
        <f t="shared" si="8"/>
        <v>--</v>
      </c>
      <c r="U33" s="292" t="str">
        <f t="shared" si="9"/>
        <v>--</v>
      </c>
      <c r="V33" s="293" t="str">
        <f t="shared" si="10"/>
        <v>--</v>
      </c>
      <c r="W33" s="294" t="str">
        <f t="shared" si="11"/>
        <v>--</v>
      </c>
      <c r="X33" s="295" t="str">
        <f t="shared" si="12"/>
        <v>--</v>
      </c>
      <c r="Y33" s="296" t="str">
        <f t="shared" si="13"/>
        <v>--</v>
      </c>
      <c r="Z33" s="287" t="str">
        <f t="shared" si="14"/>
        <v>SI</v>
      </c>
      <c r="AA33" s="297">
        <f t="shared" si="15"/>
        <v>2.60304</v>
      </c>
      <c r="AB33" s="215"/>
    </row>
    <row r="34" spans="2:28" s="1" customFormat="1" ht="16.5" customHeight="1">
      <c r="B34" s="214"/>
      <c r="C34" s="418">
        <v>78</v>
      </c>
      <c r="D34" s="418" t="s">
        <v>43</v>
      </c>
      <c r="E34" s="418" t="s">
        <v>30</v>
      </c>
      <c r="F34" s="418">
        <v>15</v>
      </c>
      <c r="G34" s="418" t="s">
        <v>29</v>
      </c>
      <c r="H34" s="283">
        <f t="shared" si="0"/>
        <v>2.6399999999999997</v>
      </c>
      <c r="I34" s="284">
        <v>38431.34583333333</v>
      </c>
      <c r="J34" s="284">
        <v>38431.41458333333</v>
      </c>
      <c r="K34" s="285">
        <f t="shared" si="1"/>
        <v>1.6499999999650754</v>
      </c>
      <c r="L34" s="286">
        <f t="shared" si="2"/>
        <v>99</v>
      </c>
      <c r="M34" s="287" t="s">
        <v>170</v>
      </c>
      <c r="N34" s="288" t="str">
        <f t="shared" si="3"/>
        <v>--</v>
      </c>
      <c r="O34" s="288" t="str">
        <f t="shared" si="16"/>
        <v>--</v>
      </c>
      <c r="P34" s="287" t="str">
        <f t="shared" si="17"/>
        <v>NO</v>
      </c>
      <c r="Q34" s="159">
        <f t="shared" si="5"/>
        <v>0.6000000000000001</v>
      </c>
      <c r="R34" s="289">
        <f t="shared" si="6"/>
        <v>2.6136</v>
      </c>
      <c r="S34" s="290" t="str">
        <f t="shared" si="7"/>
        <v>--</v>
      </c>
      <c r="T34" s="291" t="str">
        <f t="shared" si="8"/>
        <v>--</v>
      </c>
      <c r="U34" s="292" t="str">
        <f t="shared" si="9"/>
        <v>--</v>
      </c>
      <c r="V34" s="293" t="str">
        <f t="shared" si="10"/>
        <v>--</v>
      </c>
      <c r="W34" s="294" t="str">
        <f t="shared" si="11"/>
        <v>--</v>
      </c>
      <c r="X34" s="295" t="str">
        <f t="shared" si="12"/>
        <v>--</v>
      </c>
      <c r="Y34" s="296" t="str">
        <f t="shared" si="13"/>
        <v>--</v>
      </c>
      <c r="Z34" s="287" t="str">
        <f t="shared" si="14"/>
        <v>SI</v>
      </c>
      <c r="AA34" s="297">
        <f t="shared" si="15"/>
        <v>2.6136</v>
      </c>
      <c r="AB34" s="215"/>
    </row>
    <row r="35" spans="2:28" s="1" customFormat="1" ht="16.5" customHeight="1">
      <c r="B35" s="214"/>
      <c r="C35" s="418">
        <v>79</v>
      </c>
      <c r="D35" s="130" t="s">
        <v>58</v>
      </c>
      <c r="E35" s="130" t="s">
        <v>30</v>
      </c>
      <c r="F35" s="281">
        <v>20</v>
      </c>
      <c r="G35" s="282" t="s">
        <v>29</v>
      </c>
      <c r="H35" s="283">
        <f t="shared" si="0"/>
        <v>3.5199999999999996</v>
      </c>
      <c r="I35" s="284">
        <v>38432.4625</v>
      </c>
      <c r="J35" s="284">
        <v>38432.614583333336</v>
      </c>
      <c r="K35" s="285">
        <f t="shared" si="1"/>
        <v>3.650000000023283</v>
      </c>
      <c r="L35" s="286">
        <f t="shared" si="2"/>
        <v>219</v>
      </c>
      <c r="M35" s="287" t="s">
        <v>170</v>
      </c>
      <c r="N35" s="288" t="str">
        <f t="shared" si="3"/>
        <v>--</v>
      </c>
      <c r="O35" s="288" t="str">
        <f t="shared" si="16"/>
        <v>--</v>
      </c>
      <c r="P35" s="287" t="str">
        <f t="shared" si="17"/>
        <v>NO</v>
      </c>
      <c r="Q35" s="159">
        <f t="shared" si="5"/>
        <v>0.6000000000000001</v>
      </c>
      <c r="R35" s="289">
        <f t="shared" si="6"/>
        <v>7.7088</v>
      </c>
      <c r="S35" s="290" t="str">
        <f t="shared" si="7"/>
        <v>--</v>
      </c>
      <c r="T35" s="291" t="str">
        <f t="shared" si="8"/>
        <v>--</v>
      </c>
      <c r="U35" s="292" t="str">
        <f t="shared" si="9"/>
        <v>--</v>
      </c>
      <c r="V35" s="293" t="str">
        <f t="shared" si="10"/>
        <v>--</v>
      </c>
      <c r="W35" s="294" t="str">
        <f t="shared" si="11"/>
        <v>--</v>
      </c>
      <c r="X35" s="295" t="str">
        <f t="shared" si="12"/>
        <v>--</v>
      </c>
      <c r="Y35" s="296" t="str">
        <f t="shared" si="13"/>
        <v>--</v>
      </c>
      <c r="Z35" s="287" t="str">
        <f t="shared" si="14"/>
        <v>SI</v>
      </c>
      <c r="AA35" s="297">
        <f t="shared" si="15"/>
        <v>7.7088</v>
      </c>
      <c r="AB35" s="215"/>
    </row>
    <row r="36" spans="2:28" s="1" customFormat="1" ht="16.5" customHeight="1">
      <c r="B36" s="214"/>
      <c r="C36" s="418">
        <v>80</v>
      </c>
      <c r="D36" s="418" t="s">
        <v>52</v>
      </c>
      <c r="E36" s="418" t="s">
        <v>30</v>
      </c>
      <c r="F36" s="418">
        <v>30</v>
      </c>
      <c r="G36" s="416" t="s">
        <v>29</v>
      </c>
      <c r="H36" s="283">
        <f t="shared" si="0"/>
        <v>5.279999999999999</v>
      </c>
      <c r="I36" s="284">
        <v>38433.404861111114</v>
      </c>
      <c r="J36" s="284">
        <v>38433.555555555555</v>
      </c>
      <c r="K36" s="285">
        <f t="shared" si="1"/>
        <v>3.6166666665812954</v>
      </c>
      <c r="L36" s="286">
        <f t="shared" si="2"/>
        <v>217</v>
      </c>
      <c r="M36" s="287" t="s">
        <v>170</v>
      </c>
      <c r="N36" s="288" t="str">
        <f t="shared" si="3"/>
        <v>--</v>
      </c>
      <c r="O36" s="288" t="str">
        <f t="shared" si="16"/>
        <v>--</v>
      </c>
      <c r="P36" s="287" t="str">
        <f t="shared" si="17"/>
        <v>NO</v>
      </c>
      <c r="Q36" s="159">
        <f t="shared" si="5"/>
        <v>0.6000000000000001</v>
      </c>
      <c r="R36" s="289">
        <f t="shared" si="6"/>
        <v>11.468160000000001</v>
      </c>
      <c r="S36" s="290" t="str">
        <f t="shared" si="7"/>
        <v>--</v>
      </c>
      <c r="T36" s="291" t="str">
        <f t="shared" si="8"/>
        <v>--</v>
      </c>
      <c r="U36" s="292" t="str">
        <f t="shared" si="9"/>
        <v>--</v>
      </c>
      <c r="V36" s="293" t="str">
        <f t="shared" si="10"/>
        <v>--</v>
      </c>
      <c r="W36" s="294" t="str">
        <f t="shared" si="11"/>
        <v>--</v>
      </c>
      <c r="X36" s="295" t="str">
        <f t="shared" si="12"/>
        <v>--</v>
      </c>
      <c r="Y36" s="296" t="str">
        <f t="shared" si="13"/>
        <v>--</v>
      </c>
      <c r="Z36" s="287" t="str">
        <f t="shared" si="14"/>
        <v>SI</v>
      </c>
      <c r="AA36" s="297">
        <f t="shared" si="15"/>
        <v>11.468160000000001</v>
      </c>
      <c r="AB36" s="215"/>
    </row>
    <row r="37" spans="2:28" s="1" customFormat="1" ht="16.5" customHeight="1">
      <c r="B37" s="214"/>
      <c r="C37" s="418">
        <v>81</v>
      </c>
      <c r="D37" s="130" t="s">
        <v>58</v>
      </c>
      <c r="E37" s="130" t="s">
        <v>30</v>
      </c>
      <c r="F37" s="281">
        <v>20</v>
      </c>
      <c r="G37" s="417" t="s">
        <v>29</v>
      </c>
      <c r="H37" s="283">
        <f t="shared" si="0"/>
        <v>3.5199999999999996</v>
      </c>
      <c r="I37" s="284">
        <v>38433.45138888889</v>
      </c>
      <c r="J37" s="284">
        <v>38433.595138888886</v>
      </c>
      <c r="K37" s="285">
        <f t="shared" si="1"/>
        <v>3.449999999895226</v>
      </c>
      <c r="L37" s="286">
        <f t="shared" si="2"/>
        <v>207</v>
      </c>
      <c r="M37" s="287" t="s">
        <v>170</v>
      </c>
      <c r="N37" s="288" t="str">
        <f t="shared" si="3"/>
        <v>--</v>
      </c>
      <c r="O37" s="288" t="str">
        <f t="shared" si="16"/>
        <v>--</v>
      </c>
      <c r="P37" s="287" t="str">
        <f t="shared" si="17"/>
        <v>NO</v>
      </c>
      <c r="Q37" s="159">
        <f t="shared" si="5"/>
        <v>0.6000000000000001</v>
      </c>
      <c r="R37" s="289">
        <f t="shared" si="6"/>
        <v>7.2864</v>
      </c>
      <c r="S37" s="290" t="str">
        <f t="shared" si="7"/>
        <v>--</v>
      </c>
      <c r="T37" s="291" t="str">
        <f t="shared" si="8"/>
        <v>--</v>
      </c>
      <c r="U37" s="292" t="str">
        <f t="shared" si="9"/>
        <v>--</v>
      </c>
      <c r="V37" s="293" t="str">
        <f t="shared" si="10"/>
        <v>--</v>
      </c>
      <c r="W37" s="294" t="str">
        <f t="shared" si="11"/>
        <v>--</v>
      </c>
      <c r="X37" s="295" t="str">
        <f t="shared" si="12"/>
        <v>--</v>
      </c>
      <c r="Y37" s="296" t="str">
        <f t="shared" si="13"/>
        <v>--</v>
      </c>
      <c r="Z37" s="287" t="str">
        <f t="shared" si="14"/>
        <v>SI</v>
      </c>
      <c r="AA37" s="297">
        <f t="shared" si="15"/>
        <v>7.2864</v>
      </c>
      <c r="AB37" s="215"/>
    </row>
    <row r="38" spans="2:28" s="1" customFormat="1" ht="16.5" customHeight="1">
      <c r="B38" s="214"/>
      <c r="C38" s="418">
        <v>82</v>
      </c>
      <c r="D38" s="418" t="s">
        <v>37</v>
      </c>
      <c r="E38" s="418" t="s">
        <v>40</v>
      </c>
      <c r="F38" s="418">
        <v>5</v>
      </c>
      <c r="G38" s="416" t="s">
        <v>39</v>
      </c>
      <c r="H38" s="283">
        <f t="shared" si="0"/>
        <v>0.8799999999999999</v>
      </c>
      <c r="I38" s="284">
        <v>38433.45277777778</v>
      </c>
      <c r="J38" s="284">
        <v>38433.61944444444</v>
      </c>
      <c r="K38" s="285">
        <f t="shared" si="1"/>
        <v>3.9999999999417923</v>
      </c>
      <c r="L38" s="286">
        <f t="shared" si="2"/>
        <v>240</v>
      </c>
      <c r="M38" s="287" t="s">
        <v>170</v>
      </c>
      <c r="N38" s="288" t="str">
        <f t="shared" si="3"/>
        <v>--</v>
      </c>
      <c r="O38" s="288" t="str">
        <f t="shared" si="16"/>
        <v>--</v>
      </c>
      <c r="P38" s="287" t="str">
        <f t="shared" si="17"/>
        <v>NO</v>
      </c>
      <c r="Q38" s="159">
        <f t="shared" si="5"/>
        <v>0.6000000000000001</v>
      </c>
      <c r="R38" s="289">
        <f t="shared" si="6"/>
        <v>2.112</v>
      </c>
      <c r="S38" s="290" t="str">
        <f t="shared" si="7"/>
        <v>--</v>
      </c>
      <c r="T38" s="291" t="str">
        <f t="shared" si="8"/>
        <v>--</v>
      </c>
      <c r="U38" s="292" t="str">
        <f t="shared" si="9"/>
        <v>--</v>
      </c>
      <c r="V38" s="293" t="str">
        <f t="shared" si="10"/>
        <v>--</v>
      </c>
      <c r="W38" s="294" t="str">
        <f t="shared" si="11"/>
        <v>--</v>
      </c>
      <c r="X38" s="295" t="str">
        <f t="shared" si="12"/>
        <v>--</v>
      </c>
      <c r="Y38" s="296" t="str">
        <f t="shared" si="13"/>
        <v>--</v>
      </c>
      <c r="Z38" s="287" t="str">
        <f t="shared" si="14"/>
        <v>SI</v>
      </c>
      <c r="AA38" s="297">
        <f t="shared" si="15"/>
        <v>2.112</v>
      </c>
      <c r="AB38" s="215"/>
    </row>
    <row r="39" spans="2:28" s="1" customFormat="1" ht="16.5" customHeight="1">
      <c r="B39" s="214"/>
      <c r="C39" s="418">
        <v>84</v>
      </c>
      <c r="D39" s="130" t="s">
        <v>37</v>
      </c>
      <c r="E39" s="130" t="s">
        <v>40</v>
      </c>
      <c r="F39" s="281">
        <v>5</v>
      </c>
      <c r="G39" s="417" t="s">
        <v>39</v>
      </c>
      <c r="H39" s="283">
        <f t="shared" si="0"/>
        <v>0.8799999999999999</v>
      </c>
      <c r="I39" s="284">
        <v>38434.34375</v>
      </c>
      <c r="J39" s="284">
        <v>38434.552083333336</v>
      </c>
      <c r="K39" s="285">
        <f t="shared" si="1"/>
        <v>5.000000000058208</v>
      </c>
      <c r="L39" s="286">
        <f t="shared" si="2"/>
        <v>300</v>
      </c>
      <c r="M39" s="287" t="s">
        <v>170</v>
      </c>
      <c r="N39" s="288" t="str">
        <f t="shared" si="3"/>
        <v>--</v>
      </c>
      <c r="O39" s="288" t="str">
        <f t="shared" si="16"/>
        <v>--</v>
      </c>
      <c r="P39" s="287" t="str">
        <f>IF(D39="","","NO")</f>
        <v>NO</v>
      </c>
      <c r="Q39" s="159">
        <f t="shared" si="5"/>
        <v>0.6000000000000001</v>
      </c>
      <c r="R39" s="289">
        <f t="shared" si="6"/>
        <v>2.64</v>
      </c>
      <c r="S39" s="290" t="str">
        <f t="shared" si="7"/>
        <v>--</v>
      </c>
      <c r="T39" s="291" t="str">
        <f t="shared" si="8"/>
        <v>--</v>
      </c>
      <c r="U39" s="292" t="str">
        <f t="shared" si="9"/>
        <v>--</v>
      </c>
      <c r="V39" s="293" t="str">
        <f t="shared" si="10"/>
        <v>--</v>
      </c>
      <c r="W39" s="294" t="str">
        <f t="shared" si="11"/>
        <v>--</v>
      </c>
      <c r="X39" s="295" t="str">
        <f t="shared" si="12"/>
        <v>--</v>
      </c>
      <c r="Y39" s="296" t="str">
        <f t="shared" si="13"/>
        <v>--</v>
      </c>
      <c r="Z39" s="287" t="str">
        <f t="shared" si="14"/>
        <v>SI</v>
      </c>
      <c r="AA39" s="297">
        <f t="shared" si="15"/>
        <v>2.64</v>
      </c>
      <c r="AB39" s="215"/>
    </row>
    <row r="40" spans="2:28" s="1" customFormat="1" ht="16.5" customHeight="1">
      <c r="B40" s="214"/>
      <c r="C40" s="418">
        <v>85</v>
      </c>
      <c r="D40" s="130" t="s">
        <v>53</v>
      </c>
      <c r="E40" s="130" t="s">
        <v>26</v>
      </c>
      <c r="F40" s="281">
        <v>15</v>
      </c>
      <c r="G40" s="417" t="s">
        <v>29</v>
      </c>
      <c r="H40" s="283">
        <f t="shared" si="0"/>
        <v>2.6399999999999997</v>
      </c>
      <c r="I40" s="284">
        <v>38439.37430555555</v>
      </c>
      <c r="J40" s="284">
        <v>38439.62777777778</v>
      </c>
      <c r="K40" s="285">
        <f t="shared" si="1"/>
        <v>6.083333333430346</v>
      </c>
      <c r="L40" s="286">
        <f t="shared" si="2"/>
        <v>365</v>
      </c>
      <c r="M40" s="287" t="s">
        <v>170</v>
      </c>
      <c r="N40" s="288" t="str">
        <f t="shared" si="3"/>
        <v>--</v>
      </c>
      <c r="O40" s="288" t="str">
        <f t="shared" si="16"/>
        <v>--</v>
      </c>
      <c r="P40" s="287" t="str">
        <f>IF(D40="","","NO")</f>
        <v>NO</v>
      </c>
      <c r="Q40" s="159">
        <f t="shared" si="5"/>
        <v>0.6000000000000001</v>
      </c>
      <c r="R40" s="289">
        <f t="shared" si="6"/>
        <v>9.63072</v>
      </c>
      <c r="S40" s="290" t="str">
        <f t="shared" si="7"/>
        <v>--</v>
      </c>
      <c r="T40" s="291" t="str">
        <f t="shared" si="8"/>
        <v>--</v>
      </c>
      <c r="U40" s="292" t="str">
        <f t="shared" si="9"/>
        <v>--</v>
      </c>
      <c r="V40" s="293" t="str">
        <f t="shared" si="10"/>
        <v>--</v>
      </c>
      <c r="W40" s="294" t="str">
        <f t="shared" si="11"/>
        <v>--</v>
      </c>
      <c r="X40" s="295" t="str">
        <f t="shared" si="12"/>
        <v>--</v>
      </c>
      <c r="Y40" s="296" t="str">
        <f t="shared" si="13"/>
        <v>--</v>
      </c>
      <c r="Z40" s="287" t="str">
        <f t="shared" si="14"/>
        <v>SI</v>
      </c>
      <c r="AA40" s="297">
        <f t="shared" si="15"/>
        <v>9.63072</v>
      </c>
      <c r="AB40" s="215"/>
    </row>
    <row r="41" spans="2:28" s="1" customFormat="1" ht="16.5" customHeight="1">
      <c r="B41" s="214"/>
      <c r="C41" s="418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215"/>
    </row>
    <row r="42" spans="2:28" s="1" customFormat="1" ht="16.5" customHeight="1" thickBot="1">
      <c r="B42" s="214"/>
      <c r="C42" s="385"/>
      <c r="D42" s="385"/>
      <c r="E42" s="385"/>
      <c r="F42" s="385"/>
      <c r="G42" s="385"/>
      <c r="H42" s="300"/>
      <c r="I42" s="385"/>
      <c r="J42" s="385"/>
      <c r="K42" s="299"/>
      <c r="L42" s="299"/>
      <c r="M42" s="385"/>
      <c r="N42" s="385"/>
      <c r="O42" s="385"/>
      <c r="P42" s="385"/>
      <c r="Q42" s="386"/>
      <c r="R42" s="387"/>
      <c r="S42" s="388"/>
      <c r="T42" s="389"/>
      <c r="U42" s="390"/>
      <c r="V42" s="391"/>
      <c r="W42" s="392"/>
      <c r="X42" s="393"/>
      <c r="Y42" s="394"/>
      <c r="Z42" s="385"/>
      <c r="AA42" s="301"/>
      <c r="AB42" s="215"/>
    </row>
    <row r="43" spans="2:28" s="1" customFormat="1" ht="16.5" customHeight="1" thickBot="1" thickTop="1">
      <c r="B43" s="214"/>
      <c r="C43" s="168" t="s">
        <v>156</v>
      </c>
      <c r="D43" s="169" t="s">
        <v>130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2">
        <f>SUM(R20:R42)</f>
        <v>91.5024</v>
      </c>
      <c r="S43" s="303">
        <f>SUM(S20:S42)</f>
        <v>5.087808</v>
      </c>
      <c r="T43" s="304">
        <f>SUM(T20:T42)</f>
        <v>316.79999999999995</v>
      </c>
      <c r="U43" s="305">
        <f>SUM(U22:U42)</f>
        <v>142.55999999999997</v>
      </c>
      <c r="V43" s="306">
        <f>SUM(V20:V42)</f>
        <v>0</v>
      </c>
      <c r="W43" s="306">
        <f>SUM(W22:W42)</f>
        <v>0</v>
      </c>
      <c r="X43" s="307">
        <f>SUM(X20:X42)</f>
        <v>0</v>
      </c>
      <c r="Y43" s="308">
        <f>SUM(Y22:Y42)</f>
        <v>0</v>
      </c>
      <c r="Z43" s="309"/>
      <c r="AA43" s="310">
        <f>ROUND(SUM(AA20:AA42),2)</f>
        <v>5762.62</v>
      </c>
      <c r="AB43" s="215"/>
    </row>
    <row r="44" spans="2:28" s="183" customFormat="1" ht="9.75" thickTop="1">
      <c r="B44" s="311"/>
      <c r="C44" s="185"/>
      <c r="D44" s="186" t="s">
        <v>131</v>
      </c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3"/>
      <c r="S44" s="313"/>
      <c r="T44" s="313"/>
      <c r="U44" s="313"/>
      <c r="V44" s="313"/>
      <c r="W44" s="313"/>
      <c r="X44" s="313"/>
      <c r="Y44" s="313"/>
      <c r="Z44" s="312"/>
      <c r="AA44" s="314"/>
      <c r="AB44" s="315"/>
    </row>
    <row r="45" spans="2:28" s="1" customFormat="1" ht="16.5" customHeight="1" thickBot="1">
      <c r="B45" s="31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8"/>
    </row>
    <row r="46" spans="2:28" ht="16.5" customHeight="1" thickTop="1"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20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AB46"/>
  <sheetViews>
    <sheetView tabSelected="1" zoomScale="75" zoomScaleNormal="75" workbookViewId="0" topLeftCell="E1">
      <selection activeCell="F143" sqref="F143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30.7109375" style="7" customWidth="1"/>
    <col min="5" max="5" width="25.7109375" style="7" customWidth="1"/>
    <col min="6" max="6" width="7.28125" style="7" customWidth="1"/>
    <col min="7" max="7" width="12.00390625" style="7" customWidth="1"/>
    <col min="8" max="8" width="13.28125" style="7" hidden="1" customWidth="1"/>
    <col min="9" max="10" width="15.7109375" style="7" customWidth="1"/>
    <col min="11" max="13" width="9.7109375" style="7" customWidth="1"/>
    <col min="14" max="16" width="7.7109375" style="7" customWidth="1"/>
    <col min="17" max="17" width="13.28125" style="7" hidden="1" customWidth="1"/>
    <col min="18" max="19" width="14.57421875" style="7" hidden="1" customWidth="1"/>
    <col min="20" max="20" width="16.28125" style="7" hidden="1" customWidth="1"/>
    <col min="21" max="21" width="16.8515625" style="7" hidden="1" customWidth="1"/>
    <col min="22" max="22" width="16.28125" style="7" hidden="1" customWidth="1"/>
    <col min="23" max="25" width="16.8515625" style="7" hidden="1" customWidth="1"/>
    <col min="26" max="26" width="9.7109375" style="7" customWidth="1"/>
    <col min="27" max="28" width="15.7109375" style="7" customWidth="1"/>
    <col min="29" max="16384" width="11.421875" style="7" customWidth="1"/>
  </cols>
  <sheetData>
    <row r="1" spans="2:28" s="3" customFormat="1" ht="32.25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382"/>
    </row>
    <row r="2" spans="2:28" s="3" customFormat="1" ht="26.25">
      <c r="B2" s="67" t="str">
        <f>+'tot-0503'!B2</f>
        <v>ANEXO a la Resolución ENRE N° 933/2006                      ,-</v>
      </c>
      <c r="C2" s="201"/>
      <c r="D2" s="201"/>
      <c r="E2" s="6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2:28" s="1" customFormat="1" ht="12" customHeight="1">
      <c r="B3" s="68"/>
      <c r="C3" s="202"/>
      <c r="D3" s="202"/>
      <c r="E3" s="8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</row>
    <row r="4" spans="1:28" s="12" customFormat="1" ht="11.25">
      <c r="A4" s="10" t="s">
        <v>93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1:28" s="12" customFormat="1" ht="11.25">
      <c r="A5" s="10" t="s">
        <v>94</v>
      </c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</row>
    <row r="6" spans="2:28" s="1" customFormat="1" ht="16.5" customHeight="1" thickBo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2:28" s="1" customFormat="1" ht="16.5" customHeight="1" thickTop="1"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8"/>
    </row>
    <row r="8" spans="2:28" s="73" customFormat="1" ht="20.25">
      <c r="B8" s="209"/>
      <c r="C8" s="210"/>
      <c r="D8" s="211" t="s">
        <v>104</v>
      </c>
      <c r="F8" s="210"/>
      <c r="G8" s="212"/>
      <c r="H8" s="212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3"/>
    </row>
    <row r="9" spans="2:28" s="1" customFormat="1" ht="16.5" customHeight="1">
      <c r="B9" s="214"/>
      <c r="C9" s="2"/>
      <c r="D9" s="2"/>
      <c r="E9" s="2"/>
      <c r="F9" s="2"/>
      <c r="G9" s="20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15"/>
    </row>
    <row r="10" spans="2:28" s="73" customFormat="1" ht="20.25">
      <c r="B10" s="209"/>
      <c r="C10" s="210"/>
      <c r="D10" s="211" t="s">
        <v>132</v>
      </c>
      <c r="E10" s="210"/>
      <c r="F10" s="210"/>
      <c r="G10" s="212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3"/>
    </row>
    <row r="11" spans="2:28" s="1" customFormat="1" ht="16.5" customHeight="1">
      <c r="B11" s="214"/>
      <c r="C11" s="2"/>
      <c r="D11" s="216"/>
      <c r="E11" s="2"/>
      <c r="F11" s="2"/>
      <c r="G11" s="20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15"/>
    </row>
    <row r="12" spans="2:28" s="73" customFormat="1" ht="20.25">
      <c r="B12" s="209"/>
      <c r="C12" s="210"/>
      <c r="D12" s="217" t="s">
        <v>133</v>
      </c>
      <c r="E12" s="211"/>
      <c r="F12" s="212"/>
      <c r="G12" s="212"/>
      <c r="H12" s="218"/>
      <c r="I12" s="210"/>
      <c r="J12" s="212"/>
      <c r="K12" s="212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3"/>
    </row>
    <row r="13" spans="2:28" s="1" customFormat="1" ht="16.5" customHeight="1">
      <c r="B13" s="214"/>
      <c r="C13" s="2"/>
      <c r="D13" s="219"/>
      <c r="E13" s="219"/>
      <c r="F13" s="219"/>
      <c r="G13" s="220"/>
      <c r="H13" s="22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15"/>
    </row>
    <row r="14" spans="2:28" s="16" customFormat="1" ht="18.75">
      <c r="B14" s="222" t="str">
        <f>+'tot-0503'!B14</f>
        <v>Desde el 01 al 31 de marzo de 2005</v>
      </c>
      <c r="C14" s="79"/>
      <c r="D14" s="223"/>
      <c r="E14" s="223"/>
      <c r="F14" s="223"/>
      <c r="G14" s="223"/>
      <c r="H14" s="223"/>
      <c r="I14" s="80"/>
      <c r="J14" s="80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4"/>
    </row>
    <row r="15" spans="2:28" s="1" customFormat="1" ht="16.5" customHeight="1" thickBot="1">
      <c r="B15" s="214"/>
      <c r="C15" s="2"/>
      <c r="D15" s="2"/>
      <c r="E15" s="2"/>
      <c r="F15" s="2"/>
      <c r="G15" s="225"/>
      <c r="H15" s="2"/>
      <c r="I15" s="2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15"/>
    </row>
    <row r="16" spans="2:28" s="1" customFormat="1" ht="16.5" customHeight="1" thickBot="1" thickTop="1">
      <c r="B16" s="214"/>
      <c r="C16" s="2"/>
      <c r="D16" s="227" t="s">
        <v>134</v>
      </c>
      <c r="E16" s="228"/>
      <c r="F16" s="229"/>
      <c r="G16" s="383">
        <v>0.176</v>
      </c>
      <c r="H16" s="20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15"/>
    </row>
    <row r="17" spans="2:28" s="1" customFormat="1" ht="16.5" customHeight="1" thickBot="1" thickTop="1">
      <c r="B17" s="214"/>
      <c r="C17" s="2"/>
      <c r="D17" s="230" t="s">
        <v>135</v>
      </c>
      <c r="E17" s="231"/>
      <c r="F17" s="231"/>
      <c r="G17" s="232">
        <f>60*'tot-0503'!B13</f>
        <v>60</v>
      </c>
      <c r="H17" s="233"/>
      <c r="I17" s="233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34"/>
      <c r="V17" s="2"/>
      <c r="W17" s="234"/>
      <c r="X17" s="234"/>
      <c r="Y17" s="234"/>
      <c r="Z17" s="234"/>
      <c r="AA17" s="234"/>
      <c r="AB17" s="215"/>
    </row>
    <row r="18" spans="2:28" s="1" customFormat="1" ht="16.5" customHeight="1" thickBot="1" thickTop="1">
      <c r="B18" s="214"/>
      <c r="C18" s="2"/>
      <c r="D18" s="2"/>
      <c r="E18" s="2"/>
      <c r="F18" s="2"/>
      <c r="G18" s="235"/>
      <c r="H18" s="2"/>
      <c r="I18" s="23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15"/>
    </row>
    <row r="19" spans="2:28" s="237" customFormat="1" ht="34.5" customHeight="1" thickBot="1" thickTop="1">
      <c r="B19" s="238"/>
      <c r="C19" s="239" t="s">
        <v>112</v>
      </c>
      <c r="D19" s="240" t="s">
        <v>136</v>
      </c>
      <c r="E19" s="241" t="s">
        <v>137</v>
      </c>
      <c r="F19" s="242" t="s">
        <v>138</v>
      </c>
      <c r="G19" s="243" t="s">
        <v>113</v>
      </c>
      <c r="H19" s="244" t="s">
        <v>115</v>
      </c>
      <c r="I19" s="241" t="s">
        <v>116</v>
      </c>
      <c r="J19" s="241" t="s">
        <v>117</v>
      </c>
      <c r="K19" s="240" t="s">
        <v>139</v>
      </c>
      <c r="L19" s="240" t="s">
        <v>140</v>
      </c>
      <c r="M19" s="101" t="s">
        <v>155</v>
      </c>
      <c r="N19" s="241" t="s">
        <v>141</v>
      </c>
      <c r="O19" s="240" t="s">
        <v>120</v>
      </c>
      <c r="P19" s="241" t="s">
        <v>142</v>
      </c>
      <c r="Q19" s="245" t="s">
        <v>143</v>
      </c>
      <c r="R19" s="246" t="s">
        <v>122</v>
      </c>
      <c r="S19" s="247" t="s">
        <v>123</v>
      </c>
      <c r="T19" s="248" t="s">
        <v>144</v>
      </c>
      <c r="U19" s="249"/>
      <c r="V19" s="250" t="s">
        <v>145</v>
      </c>
      <c r="W19" s="251"/>
      <c r="X19" s="252" t="s">
        <v>126</v>
      </c>
      <c r="Y19" s="253" t="s">
        <v>127</v>
      </c>
      <c r="Z19" s="243" t="s">
        <v>146</v>
      </c>
      <c r="AA19" s="243" t="s">
        <v>129</v>
      </c>
      <c r="AB19" s="254"/>
    </row>
    <row r="20" spans="2:28" s="1" customFormat="1" ht="16.5" customHeight="1" thickTop="1">
      <c r="B20" s="214"/>
      <c r="C20" s="255"/>
      <c r="D20" s="256" t="s">
        <v>168</v>
      </c>
      <c r="E20" s="257"/>
      <c r="F20" s="257"/>
      <c r="G20" s="257"/>
      <c r="H20" s="258"/>
      <c r="I20" s="256"/>
      <c r="J20" s="257"/>
      <c r="K20" s="259"/>
      <c r="L20" s="259"/>
      <c r="M20" s="257"/>
      <c r="N20" s="257"/>
      <c r="O20" s="257"/>
      <c r="P20" s="257"/>
      <c r="Q20" s="127"/>
      <c r="R20" s="125"/>
      <c r="S20" s="260"/>
      <c r="T20" s="261"/>
      <c r="U20" s="262"/>
      <c r="V20" s="263"/>
      <c r="W20" s="264"/>
      <c r="X20" s="265"/>
      <c r="Y20" s="266"/>
      <c r="Z20" s="257"/>
      <c r="AA20" s="267">
        <f>ROUND('TR-0503 (2)'!AA43,2)</f>
        <v>5762.62</v>
      </c>
      <c r="AB20" s="215"/>
    </row>
    <row r="21" spans="2:28" s="1" customFormat="1" ht="16.5" customHeight="1">
      <c r="B21" s="214"/>
      <c r="C21" s="268"/>
      <c r="D21" s="269"/>
      <c r="E21" s="270"/>
      <c r="F21" s="270"/>
      <c r="G21" s="422"/>
      <c r="H21" s="271"/>
      <c r="I21" s="269"/>
      <c r="J21" s="270"/>
      <c r="K21" s="272"/>
      <c r="L21" s="272"/>
      <c r="M21" s="270"/>
      <c r="N21" s="270"/>
      <c r="O21" s="270"/>
      <c r="P21" s="270"/>
      <c r="Q21" s="141"/>
      <c r="R21" s="139"/>
      <c r="S21" s="273"/>
      <c r="T21" s="274"/>
      <c r="U21" s="275"/>
      <c r="V21" s="276"/>
      <c r="W21" s="277"/>
      <c r="X21" s="278"/>
      <c r="Y21" s="279"/>
      <c r="Z21" s="270"/>
      <c r="AA21" s="423"/>
      <c r="AB21" s="215"/>
    </row>
    <row r="22" spans="2:28" s="1" customFormat="1" ht="16.5" customHeight="1">
      <c r="B22" s="214"/>
      <c r="C22" s="268">
        <v>86</v>
      </c>
      <c r="D22" s="130" t="s">
        <v>63</v>
      </c>
      <c r="E22" s="130" t="s">
        <v>28</v>
      </c>
      <c r="F22" s="281">
        <v>15</v>
      </c>
      <c r="G22" s="417" t="s">
        <v>29</v>
      </c>
      <c r="H22" s="283">
        <f aca="true" t="shared" si="0" ref="H22:H41">F22*$G$16</f>
        <v>2.6399999999999997</v>
      </c>
      <c r="I22" s="284">
        <v>38440.347916666666</v>
      </c>
      <c r="J22" s="284">
        <v>38440.62777777778</v>
      </c>
      <c r="K22" s="285">
        <f aca="true" t="shared" si="1" ref="K22:K41">IF(D22="","",(J22-I22)*24)</f>
        <v>6.716666666732635</v>
      </c>
      <c r="L22" s="286">
        <f aca="true" t="shared" si="2" ref="L22:L41">IF(D22="","",ROUND((J22-I22)*24*60,0))</f>
        <v>403</v>
      </c>
      <c r="M22" s="287" t="s">
        <v>170</v>
      </c>
      <c r="N22" s="288" t="str">
        <f aca="true" t="shared" si="3" ref="N22:N41">IF(D22="","",IF(OR(M22="P",M22="RP"),"--","NO"))</f>
        <v>--</v>
      </c>
      <c r="O22" s="288" t="str">
        <f aca="true" t="shared" si="4" ref="O22:O41">IF(D22="","","--")</f>
        <v>--</v>
      </c>
      <c r="P22" s="287" t="str">
        <f>IF(D22="","","NO")</f>
        <v>NO</v>
      </c>
      <c r="Q22" s="159">
        <f>$G$17*IF(OR(M22="P",M22="RP"),0.1,1)*IF(P22="SI",1,0.1)</f>
        <v>0.6000000000000001</v>
      </c>
      <c r="R22" s="289">
        <f>IF(M22="P",H22*Q22*ROUND(L22/60,2),"--")</f>
        <v>10.64448</v>
      </c>
      <c r="S22" s="290" t="str">
        <f>IF(M22="RP",H22*Q22*ROUND(L22/60,2)*O22/100,"--")</f>
        <v>--</v>
      </c>
      <c r="T22" s="291" t="str">
        <f>IF(AND(M22="F",N22="NO"),H22*Q22,"--")</f>
        <v>--</v>
      </c>
      <c r="U22" s="292" t="str">
        <f>IF(M22="F",H22*Q22*ROUND(L22/60,2),"--")</f>
        <v>--</v>
      </c>
      <c r="V22" s="293" t="str">
        <f>IF(AND(M22="R",N22="NO"),H22*Q22*O22/100,"--")</f>
        <v>--</v>
      </c>
      <c r="W22" s="294" t="str">
        <f>IF(M22="R",H22*Q22*ROUND(L22/60,2)*O22/100,"--")</f>
        <v>--</v>
      </c>
      <c r="X22" s="295" t="str">
        <f>IF(M22="RF",H22*Q22*ROUND(L22/60,2),"--")</f>
        <v>--</v>
      </c>
      <c r="Y22" s="296" t="str">
        <f>IF(M22="RR",H22*Q22*ROUND(L22/60,2)*O22/100,"--")</f>
        <v>--</v>
      </c>
      <c r="Z22" s="287" t="str">
        <f>IF(D22="","","SI")</f>
        <v>SI</v>
      </c>
      <c r="AA22" s="297">
        <f aca="true" t="shared" si="5" ref="AA22:AA41">IF(D22="","",SUM(R22:Y22)*IF(Z22="SI",1,2))</f>
        <v>10.64448</v>
      </c>
      <c r="AB22" s="215"/>
    </row>
    <row r="23" spans="2:28" s="1" customFormat="1" ht="16.5" customHeight="1">
      <c r="B23" s="214"/>
      <c r="C23" s="268">
        <v>87</v>
      </c>
      <c r="D23" s="130" t="s">
        <v>53</v>
      </c>
      <c r="E23" s="132" t="s">
        <v>26</v>
      </c>
      <c r="F23" s="281">
        <v>15</v>
      </c>
      <c r="G23" s="282" t="s">
        <v>29</v>
      </c>
      <c r="H23" s="283">
        <f t="shared" si="0"/>
        <v>2.6399999999999997</v>
      </c>
      <c r="I23" s="284">
        <v>38440.3625</v>
      </c>
      <c r="J23" s="284">
        <v>38440.620833333334</v>
      </c>
      <c r="K23" s="285">
        <f t="shared" si="1"/>
        <v>6.199999999953434</v>
      </c>
      <c r="L23" s="286">
        <f t="shared" si="2"/>
        <v>372</v>
      </c>
      <c r="M23" s="287" t="s">
        <v>170</v>
      </c>
      <c r="N23" s="288" t="str">
        <f t="shared" si="3"/>
        <v>--</v>
      </c>
      <c r="O23" s="288" t="str">
        <f t="shared" si="4"/>
        <v>--</v>
      </c>
      <c r="P23" s="287" t="str">
        <f aca="true" t="shared" si="6" ref="P23:P41">IF(D23="","","NO")</f>
        <v>NO</v>
      </c>
      <c r="Q23" s="159">
        <f aca="true" t="shared" si="7" ref="Q23:Q41">$G$17*IF(OR(M23="P",M23="RP"),0.1,1)*IF(P23="SI",1,0.1)</f>
        <v>0.6000000000000001</v>
      </c>
      <c r="R23" s="289">
        <f aca="true" t="shared" si="8" ref="R23:R41">IF(M23="P",H23*Q23*ROUND(L23/60,2),"--")</f>
        <v>9.8208</v>
      </c>
      <c r="S23" s="290" t="str">
        <f aca="true" t="shared" si="9" ref="S23:S41">IF(M23="RP",H23*Q23*ROUND(L23/60,2)*O23/100,"--")</f>
        <v>--</v>
      </c>
      <c r="T23" s="291" t="str">
        <f aca="true" t="shared" si="10" ref="T23:T41">IF(AND(M23="F",N23="NO"),H23*Q23,"--")</f>
        <v>--</v>
      </c>
      <c r="U23" s="292" t="str">
        <f aca="true" t="shared" si="11" ref="U23:U41">IF(M23="F",H23*Q23*ROUND(L23/60,2),"--")</f>
        <v>--</v>
      </c>
      <c r="V23" s="293" t="str">
        <f aca="true" t="shared" si="12" ref="V23:V41">IF(AND(M23="R",N23="NO"),H23*Q23*O23/100,"--")</f>
        <v>--</v>
      </c>
      <c r="W23" s="294" t="str">
        <f aca="true" t="shared" si="13" ref="W23:W41">IF(M23="R",H23*Q23*ROUND(L23/60,2)*O23/100,"--")</f>
        <v>--</v>
      </c>
      <c r="X23" s="295" t="str">
        <f aca="true" t="shared" si="14" ref="X23:X41">IF(M23="RF",H23*Q23*ROUND(L23/60,2),"--")</f>
        <v>--</v>
      </c>
      <c r="Y23" s="296" t="str">
        <f aca="true" t="shared" si="15" ref="Y23:Y41">IF(M23="RR",H23*Q23*ROUND(L23/60,2)*O23/100,"--")</f>
        <v>--</v>
      </c>
      <c r="Z23" s="287" t="str">
        <f aca="true" t="shared" si="16" ref="Z23:Z41">IF(D23="","","SI")</f>
        <v>SI</v>
      </c>
      <c r="AA23" s="297">
        <f t="shared" si="5"/>
        <v>9.8208</v>
      </c>
      <c r="AB23" s="298"/>
    </row>
    <row r="24" spans="2:28" s="1" customFormat="1" ht="16.5" customHeight="1">
      <c r="B24" s="214"/>
      <c r="C24" s="268">
        <v>88</v>
      </c>
      <c r="D24" s="130" t="s">
        <v>53</v>
      </c>
      <c r="E24" s="132" t="s">
        <v>26</v>
      </c>
      <c r="F24" s="281">
        <v>15</v>
      </c>
      <c r="G24" s="282" t="s">
        <v>29</v>
      </c>
      <c r="H24" s="283">
        <f t="shared" si="0"/>
        <v>2.6399999999999997</v>
      </c>
      <c r="I24" s="284">
        <v>38441.34652777778</v>
      </c>
      <c r="J24" s="284">
        <v>38441.65138888889</v>
      </c>
      <c r="K24" s="285">
        <f t="shared" si="1"/>
        <v>7.316666666592937</v>
      </c>
      <c r="L24" s="286">
        <f t="shared" si="2"/>
        <v>439</v>
      </c>
      <c r="M24" s="287" t="s">
        <v>170</v>
      </c>
      <c r="N24" s="288" t="str">
        <f t="shared" si="3"/>
        <v>--</v>
      </c>
      <c r="O24" s="288" t="str">
        <f t="shared" si="4"/>
        <v>--</v>
      </c>
      <c r="P24" s="287" t="str">
        <f t="shared" si="6"/>
        <v>NO</v>
      </c>
      <c r="Q24" s="159">
        <f t="shared" si="7"/>
        <v>0.6000000000000001</v>
      </c>
      <c r="R24" s="289">
        <f t="shared" si="8"/>
        <v>11.594880000000002</v>
      </c>
      <c r="S24" s="290" t="str">
        <f t="shared" si="9"/>
        <v>--</v>
      </c>
      <c r="T24" s="291" t="str">
        <f t="shared" si="10"/>
        <v>--</v>
      </c>
      <c r="U24" s="292" t="str">
        <f t="shared" si="11"/>
        <v>--</v>
      </c>
      <c r="V24" s="293" t="str">
        <f t="shared" si="12"/>
        <v>--</v>
      </c>
      <c r="W24" s="294" t="str">
        <f t="shared" si="13"/>
        <v>--</v>
      </c>
      <c r="X24" s="295" t="str">
        <f t="shared" si="14"/>
        <v>--</v>
      </c>
      <c r="Y24" s="296" t="str">
        <f t="shared" si="15"/>
        <v>--</v>
      </c>
      <c r="Z24" s="287" t="str">
        <f t="shared" si="16"/>
        <v>SI</v>
      </c>
      <c r="AA24" s="297">
        <f t="shared" si="5"/>
        <v>11.594880000000002</v>
      </c>
      <c r="AB24" s="298"/>
    </row>
    <row r="25" spans="2:28" s="1" customFormat="1" ht="16.5" customHeight="1">
      <c r="B25" s="214"/>
      <c r="C25" s="268">
        <v>89</v>
      </c>
      <c r="D25" s="130" t="s">
        <v>63</v>
      </c>
      <c r="E25" s="132" t="s">
        <v>28</v>
      </c>
      <c r="F25" s="281">
        <v>15</v>
      </c>
      <c r="G25" s="282" t="s">
        <v>29</v>
      </c>
      <c r="H25" s="283">
        <f t="shared" si="0"/>
        <v>2.6399999999999997</v>
      </c>
      <c r="I25" s="284">
        <v>38441.364583333336</v>
      </c>
      <c r="J25" s="284">
        <v>38441.65</v>
      </c>
      <c r="K25" s="285">
        <f t="shared" si="1"/>
        <v>6.849999999976717</v>
      </c>
      <c r="L25" s="286">
        <f t="shared" si="2"/>
        <v>411</v>
      </c>
      <c r="M25" s="287" t="s">
        <v>170</v>
      </c>
      <c r="N25" s="288" t="str">
        <f t="shared" si="3"/>
        <v>--</v>
      </c>
      <c r="O25" s="288" t="str">
        <f t="shared" si="4"/>
        <v>--</v>
      </c>
      <c r="P25" s="287" t="str">
        <f t="shared" si="6"/>
        <v>NO</v>
      </c>
      <c r="Q25" s="159">
        <f t="shared" si="7"/>
        <v>0.6000000000000001</v>
      </c>
      <c r="R25" s="289">
        <f t="shared" si="8"/>
        <v>10.8504</v>
      </c>
      <c r="S25" s="290" t="str">
        <f t="shared" si="9"/>
        <v>--</v>
      </c>
      <c r="T25" s="291" t="str">
        <f t="shared" si="10"/>
        <v>--</v>
      </c>
      <c r="U25" s="292" t="str">
        <f t="shared" si="11"/>
        <v>--</v>
      </c>
      <c r="V25" s="293" t="str">
        <f t="shared" si="12"/>
        <v>--</v>
      </c>
      <c r="W25" s="294" t="str">
        <f t="shared" si="13"/>
        <v>--</v>
      </c>
      <c r="X25" s="295" t="str">
        <f t="shared" si="14"/>
        <v>--</v>
      </c>
      <c r="Y25" s="296" t="str">
        <f t="shared" si="15"/>
        <v>--</v>
      </c>
      <c r="Z25" s="287" t="str">
        <f t="shared" si="16"/>
        <v>SI</v>
      </c>
      <c r="AA25" s="297">
        <f t="shared" si="5"/>
        <v>10.8504</v>
      </c>
      <c r="AB25" s="215"/>
    </row>
    <row r="26" spans="2:28" s="1" customFormat="1" ht="16.5" customHeight="1">
      <c r="B26" s="214"/>
      <c r="C26" s="268">
        <v>90</v>
      </c>
      <c r="D26" s="130" t="s">
        <v>63</v>
      </c>
      <c r="E26" s="132" t="s">
        <v>28</v>
      </c>
      <c r="F26" s="281">
        <v>15</v>
      </c>
      <c r="G26" s="282" t="s">
        <v>29</v>
      </c>
      <c r="H26" s="283">
        <f t="shared" si="0"/>
        <v>2.6399999999999997</v>
      </c>
      <c r="I26" s="284">
        <v>38442.34375</v>
      </c>
      <c r="J26" s="284">
        <v>38442.63125</v>
      </c>
      <c r="K26" s="285">
        <f t="shared" si="1"/>
        <v>6.899999999965075</v>
      </c>
      <c r="L26" s="286">
        <f t="shared" si="2"/>
        <v>414</v>
      </c>
      <c r="M26" s="287" t="s">
        <v>170</v>
      </c>
      <c r="N26" s="288" t="str">
        <f t="shared" si="3"/>
        <v>--</v>
      </c>
      <c r="O26" s="288" t="str">
        <f t="shared" si="4"/>
        <v>--</v>
      </c>
      <c r="P26" s="287" t="str">
        <f t="shared" si="6"/>
        <v>NO</v>
      </c>
      <c r="Q26" s="159">
        <f t="shared" si="7"/>
        <v>0.6000000000000001</v>
      </c>
      <c r="R26" s="289">
        <f t="shared" si="8"/>
        <v>10.9296</v>
      </c>
      <c r="S26" s="290" t="str">
        <f t="shared" si="9"/>
        <v>--</v>
      </c>
      <c r="T26" s="291" t="str">
        <f t="shared" si="10"/>
        <v>--</v>
      </c>
      <c r="U26" s="292" t="str">
        <f t="shared" si="11"/>
        <v>--</v>
      </c>
      <c r="V26" s="293" t="str">
        <f t="shared" si="12"/>
        <v>--</v>
      </c>
      <c r="W26" s="294" t="str">
        <f t="shared" si="13"/>
        <v>--</v>
      </c>
      <c r="X26" s="295" t="str">
        <f t="shared" si="14"/>
        <v>--</v>
      </c>
      <c r="Y26" s="296" t="str">
        <f t="shared" si="15"/>
        <v>--</v>
      </c>
      <c r="Z26" s="287" t="str">
        <f t="shared" si="16"/>
        <v>SI</v>
      </c>
      <c r="AA26" s="297">
        <f t="shared" si="5"/>
        <v>10.9296</v>
      </c>
      <c r="AB26" s="215"/>
    </row>
    <row r="27" spans="2:28" s="1" customFormat="1" ht="16.5" customHeight="1">
      <c r="B27" s="214"/>
      <c r="C27" s="268">
        <v>91</v>
      </c>
      <c r="D27" s="130" t="s">
        <v>53</v>
      </c>
      <c r="E27" s="132" t="s">
        <v>26</v>
      </c>
      <c r="F27" s="281">
        <v>15</v>
      </c>
      <c r="G27" s="282" t="s">
        <v>29</v>
      </c>
      <c r="H27" s="283">
        <f t="shared" si="0"/>
        <v>2.6399999999999997</v>
      </c>
      <c r="I27" s="284">
        <v>38442.36388888889</v>
      </c>
      <c r="J27" s="284">
        <v>38442.611805555556</v>
      </c>
      <c r="K27" s="285">
        <f t="shared" si="1"/>
        <v>5.9500000000116415</v>
      </c>
      <c r="L27" s="286">
        <f t="shared" si="2"/>
        <v>357</v>
      </c>
      <c r="M27" s="287" t="s">
        <v>170</v>
      </c>
      <c r="N27" s="288" t="str">
        <f t="shared" si="3"/>
        <v>--</v>
      </c>
      <c r="O27" s="288" t="str">
        <f t="shared" si="4"/>
        <v>--</v>
      </c>
      <c r="P27" s="287" t="str">
        <f t="shared" si="6"/>
        <v>NO</v>
      </c>
      <c r="Q27" s="159">
        <f t="shared" si="7"/>
        <v>0.6000000000000001</v>
      </c>
      <c r="R27" s="289">
        <f t="shared" si="8"/>
        <v>9.424800000000001</v>
      </c>
      <c r="S27" s="290" t="str">
        <f t="shared" si="9"/>
        <v>--</v>
      </c>
      <c r="T27" s="291" t="str">
        <f t="shared" si="10"/>
        <v>--</v>
      </c>
      <c r="U27" s="292" t="str">
        <f t="shared" si="11"/>
        <v>--</v>
      </c>
      <c r="V27" s="293" t="str">
        <f t="shared" si="12"/>
        <v>--</v>
      </c>
      <c r="W27" s="294" t="str">
        <f t="shared" si="13"/>
        <v>--</v>
      </c>
      <c r="X27" s="295" t="str">
        <f t="shared" si="14"/>
        <v>--</v>
      </c>
      <c r="Y27" s="296" t="str">
        <f t="shared" si="15"/>
        <v>--</v>
      </c>
      <c r="Z27" s="287" t="str">
        <f t="shared" si="16"/>
        <v>SI</v>
      </c>
      <c r="AA27" s="297">
        <f t="shared" si="5"/>
        <v>9.424800000000001</v>
      </c>
      <c r="AB27" s="215"/>
    </row>
    <row r="28" spans="2:28" s="1" customFormat="1" ht="16.5" customHeight="1">
      <c r="B28" s="214"/>
      <c r="C28" s="268"/>
      <c r="D28" s="130"/>
      <c r="E28" s="132"/>
      <c r="F28" s="281"/>
      <c r="G28" s="282"/>
      <c r="H28" s="283">
        <f t="shared" si="0"/>
        <v>0</v>
      </c>
      <c r="I28" s="284"/>
      <c r="J28" s="284"/>
      <c r="K28" s="285">
        <f t="shared" si="1"/>
      </c>
      <c r="L28" s="286">
        <f t="shared" si="2"/>
      </c>
      <c r="M28" s="287"/>
      <c r="N28" s="288">
        <f t="shared" si="3"/>
      </c>
      <c r="O28" s="288">
        <f t="shared" si="4"/>
      </c>
      <c r="P28" s="287">
        <f t="shared" si="6"/>
      </c>
      <c r="Q28" s="159">
        <f t="shared" si="7"/>
        <v>6</v>
      </c>
      <c r="R28" s="289" t="str">
        <f t="shared" si="8"/>
        <v>--</v>
      </c>
      <c r="S28" s="290" t="str">
        <f t="shared" si="9"/>
        <v>--</v>
      </c>
      <c r="T28" s="291" t="str">
        <f t="shared" si="10"/>
        <v>--</v>
      </c>
      <c r="U28" s="292" t="str">
        <f t="shared" si="11"/>
        <v>--</v>
      </c>
      <c r="V28" s="293" t="str">
        <f t="shared" si="12"/>
        <v>--</v>
      </c>
      <c r="W28" s="294" t="str">
        <f t="shared" si="13"/>
        <v>--</v>
      </c>
      <c r="X28" s="295" t="str">
        <f t="shared" si="14"/>
        <v>--</v>
      </c>
      <c r="Y28" s="296" t="str">
        <f t="shared" si="15"/>
        <v>--</v>
      </c>
      <c r="Z28" s="287">
        <f t="shared" si="16"/>
      </c>
      <c r="AA28" s="297">
        <f t="shared" si="5"/>
      </c>
      <c r="AB28" s="215"/>
    </row>
    <row r="29" spans="2:28" s="1" customFormat="1" ht="16.5" customHeight="1">
      <c r="B29" s="214"/>
      <c r="C29" s="268"/>
      <c r="D29" s="130"/>
      <c r="E29" s="132"/>
      <c r="F29" s="281"/>
      <c r="G29" s="282"/>
      <c r="H29" s="283">
        <f t="shared" si="0"/>
        <v>0</v>
      </c>
      <c r="I29" s="284"/>
      <c r="J29" s="284"/>
      <c r="K29" s="285">
        <f t="shared" si="1"/>
      </c>
      <c r="L29" s="286">
        <f t="shared" si="2"/>
      </c>
      <c r="M29" s="287"/>
      <c r="N29" s="288">
        <f t="shared" si="3"/>
      </c>
      <c r="O29" s="288">
        <f t="shared" si="4"/>
      </c>
      <c r="P29" s="287">
        <f t="shared" si="6"/>
      </c>
      <c r="Q29" s="159">
        <f t="shared" si="7"/>
        <v>6</v>
      </c>
      <c r="R29" s="289" t="str">
        <f t="shared" si="8"/>
        <v>--</v>
      </c>
      <c r="S29" s="290" t="str">
        <f t="shared" si="9"/>
        <v>--</v>
      </c>
      <c r="T29" s="291" t="str">
        <f t="shared" si="10"/>
        <v>--</v>
      </c>
      <c r="U29" s="292" t="str">
        <f t="shared" si="11"/>
        <v>--</v>
      </c>
      <c r="V29" s="293" t="str">
        <f t="shared" si="12"/>
        <v>--</v>
      </c>
      <c r="W29" s="294" t="str">
        <f t="shared" si="13"/>
        <v>--</v>
      </c>
      <c r="X29" s="295" t="str">
        <f t="shared" si="14"/>
        <v>--</v>
      </c>
      <c r="Y29" s="296" t="str">
        <f t="shared" si="15"/>
        <v>--</v>
      </c>
      <c r="Z29" s="287">
        <f t="shared" si="16"/>
      </c>
      <c r="AA29" s="297">
        <f t="shared" si="5"/>
      </c>
      <c r="AB29" s="215"/>
    </row>
    <row r="30" spans="2:28" s="1" customFormat="1" ht="16.5" customHeight="1">
      <c r="B30" s="214"/>
      <c r="C30" s="268"/>
      <c r="D30" s="130"/>
      <c r="E30" s="132"/>
      <c r="F30" s="281"/>
      <c r="G30" s="282"/>
      <c r="H30" s="283">
        <f t="shared" si="0"/>
        <v>0</v>
      </c>
      <c r="I30" s="284"/>
      <c r="J30" s="284"/>
      <c r="K30" s="285">
        <f t="shared" si="1"/>
      </c>
      <c r="L30" s="286">
        <f t="shared" si="2"/>
      </c>
      <c r="M30" s="287"/>
      <c r="N30" s="288">
        <f t="shared" si="3"/>
      </c>
      <c r="O30" s="288">
        <f t="shared" si="4"/>
      </c>
      <c r="P30" s="287">
        <f t="shared" si="6"/>
      </c>
      <c r="Q30" s="159">
        <f t="shared" si="7"/>
        <v>6</v>
      </c>
      <c r="R30" s="289" t="str">
        <f t="shared" si="8"/>
        <v>--</v>
      </c>
      <c r="S30" s="290" t="str">
        <f t="shared" si="9"/>
        <v>--</v>
      </c>
      <c r="T30" s="291" t="str">
        <f t="shared" si="10"/>
        <v>--</v>
      </c>
      <c r="U30" s="292" t="str">
        <f t="shared" si="11"/>
        <v>--</v>
      </c>
      <c r="V30" s="293" t="str">
        <f t="shared" si="12"/>
        <v>--</v>
      </c>
      <c r="W30" s="294" t="str">
        <f t="shared" si="13"/>
        <v>--</v>
      </c>
      <c r="X30" s="295" t="str">
        <f t="shared" si="14"/>
        <v>--</v>
      </c>
      <c r="Y30" s="296" t="str">
        <f t="shared" si="15"/>
        <v>--</v>
      </c>
      <c r="Z30" s="287">
        <f t="shared" si="16"/>
      </c>
      <c r="AA30" s="297">
        <f t="shared" si="5"/>
      </c>
      <c r="AB30" s="215"/>
    </row>
    <row r="31" spans="2:28" s="1" customFormat="1" ht="16.5" customHeight="1">
      <c r="B31" s="214"/>
      <c r="C31" s="268"/>
      <c r="D31" s="130"/>
      <c r="E31" s="132"/>
      <c r="F31" s="281"/>
      <c r="G31" s="282"/>
      <c r="H31" s="283">
        <f t="shared" si="0"/>
        <v>0</v>
      </c>
      <c r="I31" s="284"/>
      <c r="J31" s="284"/>
      <c r="K31" s="285">
        <f t="shared" si="1"/>
      </c>
      <c r="L31" s="286">
        <f t="shared" si="2"/>
      </c>
      <c r="M31" s="287"/>
      <c r="N31" s="288">
        <f t="shared" si="3"/>
      </c>
      <c r="O31" s="288">
        <f t="shared" si="4"/>
      </c>
      <c r="P31" s="287">
        <f t="shared" si="6"/>
      </c>
      <c r="Q31" s="159">
        <f t="shared" si="7"/>
        <v>6</v>
      </c>
      <c r="R31" s="289" t="str">
        <f t="shared" si="8"/>
        <v>--</v>
      </c>
      <c r="S31" s="290" t="str">
        <f t="shared" si="9"/>
        <v>--</v>
      </c>
      <c r="T31" s="291" t="str">
        <f t="shared" si="10"/>
        <v>--</v>
      </c>
      <c r="U31" s="292" t="str">
        <f t="shared" si="11"/>
        <v>--</v>
      </c>
      <c r="V31" s="293" t="str">
        <f t="shared" si="12"/>
        <v>--</v>
      </c>
      <c r="W31" s="294" t="str">
        <f t="shared" si="13"/>
        <v>--</v>
      </c>
      <c r="X31" s="295" t="str">
        <f t="shared" si="14"/>
        <v>--</v>
      </c>
      <c r="Y31" s="296" t="str">
        <f t="shared" si="15"/>
        <v>--</v>
      </c>
      <c r="Z31" s="287">
        <f t="shared" si="16"/>
      </c>
      <c r="AA31" s="297">
        <f t="shared" si="5"/>
      </c>
      <c r="AB31" s="215"/>
    </row>
    <row r="32" spans="2:28" s="1" customFormat="1" ht="16.5" customHeight="1">
      <c r="B32" s="214"/>
      <c r="C32" s="268"/>
      <c r="D32" s="130"/>
      <c r="E32" s="132"/>
      <c r="F32" s="281"/>
      <c r="G32" s="282"/>
      <c r="H32" s="283">
        <f t="shared" si="0"/>
        <v>0</v>
      </c>
      <c r="I32" s="284"/>
      <c r="J32" s="284"/>
      <c r="K32" s="285">
        <f t="shared" si="1"/>
      </c>
      <c r="L32" s="286">
        <f t="shared" si="2"/>
      </c>
      <c r="M32" s="287"/>
      <c r="N32" s="288">
        <f t="shared" si="3"/>
      </c>
      <c r="O32" s="288">
        <f t="shared" si="4"/>
      </c>
      <c r="P32" s="287">
        <f t="shared" si="6"/>
      </c>
      <c r="Q32" s="159">
        <f t="shared" si="7"/>
        <v>6</v>
      </c>
      <c r="R32" s="289" t="str">
        <f t="shared" si="8"/>
        <v>--</v>
      </c>
      <c r="S32" s="290" t="str">
        <f t="shared" si="9"/>
        <v>--</v>
      </c>
      <c r="T32" s="291" t="str">
        <f t="shared" si="10"/>
        <v>--</v>
      </c>
      <c r="U32" s="292" t="str">
        <f t="shared" si="11"/>
        <v>--</v>
      </c>
      <c r="V32" s="293" t="str">
        <f t="shared" si="12"/>
        <v>--</v>
      </c>
      <c r="W32" s="294" t="str">
        <f t="shared" si="13"/>
        <v>--</v>
      </c>
      <c r="X32" s="295" t="str">
        <f t="shared" si="14"/>
        <v>--</v>
      </c>
      <c r="Y32" s="296" t="str">
        <f t="shared" si="15"/>
        <v>--</v>
      </c>
      <c r="Z32" s="287">
        <f t="shared" si="16"/>
      </c>
      <c r="AA32" s="297">
        <f t="shared" si="5"/>
      </c>
      <c r="AB32" s="215"/>
    </row>
    <row r="33" spans="2:28" s="1" customFormat="1" ht="16.5" customHeight="1">
      <c r="B33" s="214"/>
      <c r="C33" s="268"/>
      <c r="D33" s="130"/>
      <c r="E33" s="132"/>
      <c r="F33" s="281"/>
      <c r="G33" s="282"/>
      <c r="H33" s="283">
        <f t="shared" si="0"/>
        <v>0</v>
      </c>
      <c r="I33" s="284"/>
      <c r="J33" s="284"/>
      <c r="K33" s="285">
        <f t="shared" si="1"/>
      </c>
      <c r="L33" s="286">
        <f t="shared" si="2"/>
      </c>
      <c r="M33" s="287"/>
      <c r="N33" s="288">
        <f t="shared" si="3"/>
      </c>
      <c r="O33" s="288">
        <f t="shared" si="4"/>
      </c>
      <c r="P33" s="287">
        <f t="shared" si="6"/>
      </c>
      <c r="Q33" s="159">
        <f t="shared" si="7"/>
        <v>6</v>
      </c>
      <c r="R33" s="289" t="str">
        <f t="shared" si="8"/>
        <v>--</v>
      </c>
      <c r="S33" s="290" t="str">
        <f t="shared" si="9"/>
        <v>--</v>
      </c>
      <c r="T33" s="291" t="str">
        <f t="shared" si="10"/>
        <v>--</v>
      </c>
      <c r="U33" s="292" t="str">
        <f t="shared" si="11"/>
        <v>--</v>
      </c>
      <c r="V33" s="293" t="str">
        <f t="shared" si="12"/>
        <v>--</v>
      </c>
      <c r="W33" s="294" t="str">
        <f t="shared" si="13"/>
        <v>--</v>
      </c>
      <c r="X33" s="295" t="str">
        <f t="shared" si="14"/>
        <v>--</v>
      </c>
      <c r="Y33" s="296" t="str">
        <f t="shared" si="15"/>
        <v>--</v>
      </c>
      <c r="Z33" s="287">
        <f t="shared" si="16"/>
      </c>
      <c r="AA33" s="297">
        <f t="shared" si="5"/>
      </c>
      <c r="AB33" s="215"/>
    </row>
    <row r="34" spans="2:28" s="1" customFormat="1" ht="16.5" customHeight="1">
      <c r="B34" s="214"/>
      <c r="C34" s="268"/>
      <c r="D34" s="130"/>
      <c r="E34" s="132"/>
      <c r="F34" s="281"/>
      <c r="G34" s="282"/>
      <c r="H34" s="283">
        <f t="shared" si="0"/>
        <v>0</v>
      </c>
      <c r="I34" s="284"/>
      <c r="J34" s="284"/>
      <c r="K34" s="285">
        <f t="shared" si="1"/>
      </c>
      <c r="L34" s="286">
        <f t="shared" si="2"/>
      </c>
      <c r="M34" s="287"/>
      <c r="N34" s="288">
        <f t="shared" si="3"/>
      </c>
      <c r="O34" s="288">
        <f t="shared" si="4"/>
      </c>
      <c r="P34" s="287">
        <f t="shared" si="6"/>
      </c>
      <c r="Q34" s="159">
        <f t="shared" si="7"/>
        <v>6</v>
      </c>
      <c r="R34" s="289" t="str">
        <f t="shared" si="8"/>
        <v>--</v>
      </c>
      <c r="S34" s="290" t="str">
        <f t="shared" si="9"/>
        <v>--</v>
      </c>
      <c r="T34" s="291" t="str">
        <f t="shared" si="10"/>
        <v>--</v>
      </c>
      <c r="U34" s="292" t="str">
        <f t="shared" si="11"/>
        <v>--</v>
      </c>
      <c r="V34" s="293" t="str">
        <f t="shared" si="12"/>
        <v>--</v>
      </c>
      <c r="W34" s="294" t="str">
        <f t="shared" si="13"/>
        <v>--</v>
      </c>
      <c r="X34" s="295" t="str">
        <f t="shared" si="14"/>
        <v>--</v>
      </c>
      <c r="Y34" s="296" t="str">
        <f t="shared" si="15"/>
        <v>--</v>
      </c>
      <c r="Z34" s="287">
        <f t="shared" si="16"/>
      </c>
      <c r="AA34" s="297">
        <f t="shared" si="5"/>
      </c>
      <c r="AB34" s="215"/>
    </row>
    <row r="35" spans="2:28" s="1" customFormat="1" ht="16.5" customHeight="1">
      <c r="B35" s="214"/>
      <c r="C35" s="268"/>
      <c r="D35" s="130"/>
      <c r="E35" s="132"/>
      <c r="F35" s="281"/>
      <c r="G35" s="282"/>
      <c r="H35" s="283">
        <f t="shared" si="0"/>
        <v>0</v>
      </c>
      <c r="I35" s="284"/>
      <c r="J35" s="284"/>
      <c r="K35" s="285">
        <f t="shared" si="1"/>
      </c>
      <c r="L35" s="286">
        <f t="shared" si="2"/>
      </c>
      <c r="M35" s="287"/>
      <c r="N35" s="288">
        <f t="shared" si="3"/>
      </c>
      <c r="O35" s="288">
        <f t="shared" si="4"/>
      </c>
      <c r="P35" s="287">
        <f t="shared" si="6"/>
      </c>
      <c r="Q35" s="159">
        <f t="shared" si="7"/>
        <v>6</v>
      </c>
      <c r="R35" s="289" t="str">
        <f t="shared" si="8"/>
        <v>--</v>
      </c>
      <c r="S35" s="290" t="str">
        <f t="shared" si="9"/>
        <v>--</v>
      </c>
      <c r="T35" s="291" t="str">
        <f t="shared" si="10"/>
        <v>--</v>
      </c>
      <c r="U35" s="292" t="str">
        <f t="shared" si="11"/>
        <v>--</v>
      </c>
      <c r="V35" s="293" t="str">
        <f t="shared" si="12"/>
        <v>--</v>
      </c>
      <c r="W35" s="294" t="str">
        <f t="shared" si="13"/>
        <v>--</v>
      </c>
      <c r="X35" s="295" t="str">
        <f t="shared" si="14"/>
        <v>--</v>
      </c>
      <c r="Y35" s="296" t="str">
        <f t="shared" si="15"/>
        <v>--</v>
      </c>
      <c r="Z35" s="287">
        <f t="shared" si="16"/>
      </c>
      <c r="AA35" s="297">
        <f t="shared" si="5"/>
      </c>
      <c r="AB35" s="215"/>
    </row>
    <row r="36" spans="2:28" s="1" customFormat="1" ht="16.5" customHeight="1">
      <c r="B36" s="214"/>
      <c r="C36" s="268"/>
      <c r="D36" s="130"/>
      <c r="E36" s="132"/>
      <c r="F36" s="281"/>
      <c r="G36" s="282"/>
      <c r="H36" s="283">
        <f t="shared" si="0"/>
        <v>0</v>
      </c>
      <c r="I36" s="284"/>
      <c r="J36" s="284"/>
      <c r="K36" s="285">
        <f t="shared" si="1"/>
      </c>
      <c r="L36" s="286">
        <f t="shared" si="2"/>
      </c>
      <c r="M36" s="287"/>
      <c r="N36" s="288">
        <f t="shared" si="3"/>
      </c>
      <c r="O36" s="288">
        <f t="shared" si="4"/>
      </c>
      <c r="P36" s="287">
        <f t="shared" si="6"/>
      </c>
      <c r="Q36" s="159">
        <f t="shared" si="7"/>
        <v>6</v>
      </c>
      <c r="R36" s="289" t="str">
        <f t="shared" si="8"/>
        <v>--</v>
      </c>
      <c r="S36" s="290" t="str">
        <f t="shared" si="9"/>
        <v>--</v>
      </c>
      <c r="T36" s="291" t="str">
        <f t="shared" si="10"/>
        <v>--</v>
      </c>
      <c r="U36" s="292" t="str">
        <f t="shared" si="11"/>
        <v>--</v>
      </c>
      <c r="V36" s="293" t="str">
        <f t="shared" si="12"/>
        <v>--</v>
      </c>
      <c r="W36" s="294" t="str">
        <f t="shared" si="13"/>
        <v>--</v>
      </c>
      <c r="X36" s="295" t="str">
        <f t="shared" si="14"/>
        <v>--</v>
      </c>
      <c r="Y36" s="296" t="str">
        <f t="shared" si="15"/>
        <v>--</v>
      </c>
      <c r="Z36" s="287">
        <f t="shared" si="16"/>
      </c>
      <c r="AA36" s="297">
        <f t="shared" si="5"/>
      </c>
      <c r="AB36" s="215"/>
    </row>
    <row r="37" spans="2:28" s="1" customFormat="1" ht="16.5" customHeight="1">
      <c r="B37" s="214"/>
      <c r="C37" s="268"/>
      <c r="D37" s="130"/>
      <c r="E37" s="132"/>
      <c r="F37" s="281"/>
      <c r="G37" s="282"/>
      <c r="H37" s="283">
        <f t="shared" si="0"/>
        <v>0</v>
      </c>
      <c r="I37" s="284"/>
      <c r="J37" s="284"/>
      <c r="K37" s="285">
        <f t="shared" si="1"/>
      </c>
      <c r="L37" s="286">
        <f t="shared" si="2"/>
      </c>
      <c r="M37" s="287"/>
      <c r="N37" s="288">
        <f t="shared" si="3"/>
      </c>
      <c r="O37" s="288">
        <f t="shared" si="4"/>
      </c>
      <c r="P37" s="287">
        <f t="shared" si="6"/>
      </c>
      <c r="Q37" s="159">
        <f t="shared" si="7"/>
        <v>6</v>
      </c>
      <c r="R37" s="289" t="str">
        <f t="shared" si="8"/>
        <v>--</v>
      </c>
      <c r="S37" s="290" t="str">
        <f t="shared" si="9"/>
        <v>--</v>
      </c>
      <c r="T37" s="291" t="str">
        <f t="shared" si="10"/>
        <v>--</v>
      </c>
      <c r="U37" s="292" t="str">
        <f t="shared" si="11"/>
        <v>--</v>
      </c>
      <c r="V37" s="293" t="str">
        <f t="shared" si="12"/>
        <v>--</v>
      </c>
      <c r="W37" s="294" t="str">
        <f t="shared" si="13"/>
        <v>--</v>
      </c>
      <c r="X37" s="295" t="str">
        <f t="shared" si="14"/>
        <v>--</v>
      </c>
      <c r="Y37" s="296" t="str">
        <f t="shared" si="15"/>
        <v>--</v>
      </c>
      <c r="Z37" s="287">
        <f t="shared" si="16"/>
      </c>
      <c r="AA37" s="297">
        <f t="shared" si="5"/>
      </c>
      <c r="AB37" s="215"/>
    </row>
    <row r="38" spans="2:28" s="1" customFormat="1" ht="16.5" customHeight="1">
      <c r="B38" s="214"/>
      <c r="C38" s="268"/>
      <c r="D38" s="130"/>
      <c r="E38" s="132"/>
      <c r="F38" s="281"/>
      <c r="G38" s="282"/>
      <c r="H38" s="283">
        <f t="shared" si="0"/>
        <v>0</v>
      </c>
      <c r="I38" s="284"/>
      <c r="J38" s="284"/>
      <c r="K38" s="285">
        <f t="shared" si="1"/>
      </c>
      <c r="L38" s="286">
        <f t="shared" si="2"/>
      </c>
      <c r="M38" s="287"/>
      <c r="N38" s="288">
        <f t="shared" si="3"/>
      </c>
      <c r="O38" s="288">
        <f t="shared" si="4"/>
      </c>
      <c r="P38" s="287">
        <f t="shared" si="6"/>
      </c>
      <c r="Q38" s="159">
        <f t="shared" si="7"/>
        <v>6</v>
      </c>
      <c r="R38" s="289" t="str">
        <f t="shared" si="8"/>
        <v>--</v>
      </c>
      <c r="S38" s="290" t="str">
        <f t="shared" si="9"/>
        <v>--</v>
      </c>
      <c r="T38" s="291" t="str">
        <f t="shared" si="10"/>
        <v>--</v>
      </c>
      <c r="U38" s="292" t="str">
        <f t="shared" si="11"/>
        <v>--</v>
      </c>
      <c r="V38" s="293" t="str">
        <f t="shared" si="12"/>
        <v>--</v>
      </c>
      <c r="W38" s="294" t="str">
        <f t="shared" si="13"/>
        <v>--</v>
      </c>
      <c r="X38" s="295" t="str">
        <f t="shared" si="14"/>
        <v>--</v>
      </c>
      <c r="Y38" s="296" t="str">
        <f t="shared" si="15"/>
        <v>--</v>
      </c>
      <c r="Z38" s="287">
        <f t="shared" si="16"/>
      </c>
      <c r="AA38" s="297">
        <f t="shared" si="5"/>
      </c>
      <c r="AB38" s="215"/>
    </row>
    <row r="39" spans="2:28" s="1" customFormat="1" ht="16.5" customHeight="1">
      <c r="B39" s="214"/>
      <c r="C39" s="268"/>
      <c r="D39" s="130"/>
      <c r="E39" s="132"/>
      <c r="F39" s="281"/>
      <c r="G39" s="282"/>
      <c r="H39" s="283">
        <f t="shared" si="0"/>
        <v>0</v>
      </c>
      <c r="I39" s="284"/>
      <c r="J39" s="284"/>
      <c r="K39" s="285">
        <f t="shared" si="1"/>
      </c>
      <c r="L39" s="286">
        <f t="shared" si="2"/>
      </c>
      <c r="M39" s="287"/>
      <c r="N39" s="288">
        <f t="shared" si="3"/>
      </c>
      <c r="O39" s="288">
        <f t="shared" si="4"/>
      </c>
      <c r="P39" s="287">
        <f t="shared" si="6"/>
      </c>
      <c r="Q39" s="159">
        <f t="shared" si="7"/>
        <v>6</v>
      </c>
      <c r="R39" s="289" t="str">
        <f t="shared" si="8"/>
        <v>--</v>
      </c>
      <c r="S39" s="290" t="str">
        <f t="shared" si="9"/>
        <v>--</v>
      </c>
      <c r="T39" s="291" t="str">
        <f t="shared" si="10"/>
        <v>--</v>
      </c>
      <c r="U39" s="292" t="str">
        <f t="shared" si="11"/>
        <v>--</v>
      </c>
      <c r="V39" s="293" t="str">
        <f t="shared" si="12"/>
        <v>--</v>
      </c>
      <c r="W39" s="294" t="str">
        <f t="shared" si="13"/>
        <v>--</v>
      </c>
      <c r="X39" s="295" t="str">
        <f t="shared" si="14"/>
        <v>--</v>
      </c>
      <c r="Y39" s="296" t="str">
        <f t="shared" si="15"/>
        <v>--</v>
      </c>
      <c r="Z39" s="287">
        <f t="shared" si="16"/>
      </c>
      <c r="AA39" s="297">
        <f t="shared" si="5"/>
      </c>
      <c r="AB39" s="215"/>
    </row>
    <row r="40" spans="2:28" s="1" customFormat="1" ht="16.5" customHeight="1">
      <c r="B40" s="214"/>
      <c r="C40" s="268"/>
      <c r="D40" s="130"/>
      <c r="E40" s="132"/>
      <c r="F40" s="281"/>
      <c r="G40" s="282"/>
      <c r="H40" s="283">
        <f t="shared" si="0"/>
        <v>0</v>
      </c>
      <c r="I40" s="284"/>
      <c r="J40" s="284"/>
      <c r="K40" s="285">
        <f t="shared" si="1"/>
      </c>
      <c r="L40" s="286">
        <f t="shared" si="2"/>
      </c>
      <c r="M40" s="287"/>
      <c r="N40" s="288">
        <f t="shared" si="3"/>
      </c>
      <c r="O40" s="288">
        <f t="shared" si="4"/>
      </c>
      <c r="P40" s="287">
        <f t="shared" si="6"/>
      </c>
      <c r="Q40" s="159">
        <f t="shared" si="7"/>
        <v>6</v>
      </c>
      <c r="R40" s="289" t="str">
        <f t="shared" si="8"/>
        <v>--</v>
      </c>
      <c r="S40" s="290" t="str">
        <f t="shared" si="9"/>
        <v>--</v>
      </c>
      <c r="T40" s="291" t="str">
        <f t="shared" si="10"/>
        <v>--</v>
      </c>
      <c r="U40" s="292" t="str">
        <f t="shared" si="11"/>
        <v>--</v>
      </c>
      <c r="V40" s="293" t="str">
        <f t="shared" si="12"/>
        <v>--</v>
      </c>
      <c r="W40" s="294" t="str">
        <f t="shared" si="13"/>
        <v>--</v>
      </c>
      <c r="X40" s="295" t="str">
        <f t="shared" si="14"/>
        <v>--</v>
      </c>
      <c r="Y40" s="296" t="str">
        <f t="shared" si="15"/>
        <v>--</v>
      </c>
      <c r="Z40" s="287">
        <f t="shared" si="16"/>
      </c>
      <c r="AA40" s="297">
        <f t="shared" si="5"/>
      </c>
      <c r="AB40" s="215"/>
    </row>
    <row r="41" spans="2:28" s="1" customFormat="1" ht="16.5" customHeight="1">
      <c r="B41" s="214"/>
      <c r="C41" s="268"/>
      <c r="D41" s="130"/>
      <c r="E41" s="132"/>
      <c r="F41" s="281"/>
      <c r="G41" s="282"/>
      <c r="H41" s="283">
        <f t="shared" si="0"/>
        <v>0</v>
      </c>
      <c r="I41" s="284"/>
      <c r="J41" s="284"/>
      <c r="K41" s="285">
        <f t="shared" si="1"/>
      </c>
      <c r="L41" s="286">
        <f t="shared" si="2"/>
      </c>
      <c r="M41" s="287"/>
      <c r="N41" s="288">
        <f t="shared" si="3"/>
      </c>
      <c r="O41" s="288">
        <f t="shared" si="4"/>
      </c>
      <c r="P41" s="287">
        <f t="shared" si="6"/>
      </c>
      <c r="Q41" s="159">
        <f t="shared" si="7"/>
        <v>6</v>
      </c>
      <c r="R41" s="289" t="str">
        <f t="shared" si="8"/>
        <v>--</v>
      </c>
      <c r="S41" s="290" t="str">
        <f t="shared" si="9"/>
        <v>--</v>
      </c>
      <c r="T41" s="291" t="str">
        <f t="shared" si="10"/>
        <v>--</v>
      </c>
      <c r="U41" s="292" t="str">
        <f t="shared" si="11"/>
        <v>--</v>
      </c>
      <c r="V41" s="293" t="str">
        <f t="shared" si="12"/>
        <v>--</v>
      </c>
      <c r="W41" s="294" t="str">
        <f t="shared" si="13"/>
        <v>--</v>
      </c>
      <c r="X41" s="295" t="str">
        <f t="shared" si="14"/>
        <v>--</v>
      </c>
      <c r="Y41" s="296" t="str">
        <f t="shared" si="15"/>
        <v>--</v>
      </c>
      <c r="Z41" s="287">
        <f t="shared" si="16"/>
      </c>
      <c r="AA41" s="297">
        <f t="shared" si="5"/>
      </c>
      <c r="AB41" s="215"/>
    </row>
    <row r="42" spans="2:28" s="1" customFormat="1" ht="16.5" customHeight="1" thickBot="1">
      <c r="B42" s="214"/>
      <c r="C42" s="385"/>
      <c r="D42" s="385"/>
      <c r="E42" s="385"/>
      <c r="F42" s="385"/>
      <c r="G42" s="385"/>
      <c r="H42" s="300"/>
      <c r="I42" s="385"/>
      <c r="J42" s="385"/>
      <c r="K42" s="299"/>
      <c r="L42" s="299"/>
      <c r="M42" s="385"/>
      <c r="N42" s="385"/>
      <c r="O42" s="385"/>
      <c r="P42" s="385"/>
      <c r="Q42" s="386"/>
      <c r="R42" s="387"/>
      <c r="S42" s="388"/>
      <c r="T42" s="389"/>
      <c r="U42" s="390"/>
      <c r="V42" s="391"/>
      <c r="W42" s="392"/>
      <c r="X42" s="393"/>
      <c r="Y42" s="394"/>
      <c r="Z42" s="385"/>
      <c r="AA42" s="301"/>
      <c r="AB42" s="215"/>
    </row>
    <row r="43" spans="2:28" s="1" customFormat="1" ht="16.5" customHeight="1" thickBot="1" thickTop="1">
      <c r="B43" s="214"/>
      <c r="C43" s="168" t="s">
        <v>156</v>
      </c>
      <c r="D43" s="169" t="s">
        <v>130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2">
        <f>SUM(R20:R42)</f>
        <v>63.26496</v>
      </c>
      <c r="S43" s="303">
        <f>SUM(S20:S42)</f>
        <v>0</v>
      </c>
      <c r="T43" s="304">
        <f>SUM(T20:T42)</f>
        <v>0</v>
      </c>
      <c r="U43" s="305">
        <f>SUM(U23:U42)</f>
        <v>0</v>
      </c>
      <c r="V43" s="306">
        <f>SUM(V20:V42)</f>
        <v>0</v>
      </c>
      <c r="W43" s="306">
        <f>SUM(W23:W42)</f>
        <v>0</v>
      </c>
      <c r="X43" s="307">
        <f>SUM(X20:X42)</f>
        <v>0</v>
      </c>
      <c r="Y43" s="308">
        <f>SUM(Y23:Y42)</f>
        <v>0</v>
      </c>
      <c r="Z43" s="309"/>
      <c r="AA43" s="420">
        <f>ROUND(SUM(AA20:AA42),2)</f>
        <v>5825.88</v>
      </c>
      <c r="AB43" s="215"/>
    </row>
    <row r="44" spans="2:28" s="183" customFormat="1" ht="9.75" thickTop="1">
      <c r="B44" s="311"/>
      <c r="C44" s="185"/>
      <c r="D44" s="186" t="s">
        <v>131</v>
      </c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3"/>
      <c r="S44" s="313"/>
      <c r="T44" s="313"/>
      <c r="U44" s="313"/>
      <c r="V44" s="313"/>
      <c r="W44" s="313"/>
      <c r="X44" s="313"/>
      <c r="Y44" s="313"/>
      <c r="Z44" s="312"/>
      <c r="AA44" s="314"/>
      <c r="AB44" s="315"/>
    </row>
    <row r="45" spans="2:28" s="1" customFormat="1" ht="16.5" customHeight="1" thickBot="1">
      <c r="B45" s="31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8"/>
    </row>
    <row r="46" spans="2:28" ht="16.5" customHeight="1" thickTop="1"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20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U48"/>
  <sheetViews>
    <sheetView zoomScale="75" zoomScaleNormal="75" workbookViewId="0" topLeftCell="D1">
      <selection activeCell="D42" sqref="A42:IV42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25.7109375" style="7" customWidth="1"/>
    <col min="5" max="5" width="35.7109375" style="7" customWidth="1"/>
    <col min="6" max="6" width="10.7109375" style="7" customWidth="1"/>
    <col min="7" max="7" width="12.421875" style="7" hidden="1" customWidth="1"/>
    <col min="8" max="9" width="15.7109375" style="7" customWidth="1"/>
    <col min="10" max="12" width="9.7109375" style="7" customWidth="1"/>
    <col min="13" max="13" width="7.7109375" style="7" customWidth="1"/>
    <col min="14" max="14" width="12.7109375" style="7" hidden="1" customWidth="1"/>
    <col min="15" max="15" width="15.00390625" style="7" hidden="1" customWidth="1"/>
    <col min="16" max="16" width="15.140625" style="7" hidden="1" customWidth="1"/>
    <col min="17" max="18" width="15.57421875" style="7" hidden="1" customWidth="1"/>
    <col min="19" max="19" width="9.7109375" style="7" customWidth="1"/>
    <col min="20" max="21" width="15.7109375" style="7" customWidth="1"/>
    <col min="22" max="16384" width="11.421875" style="7" customWidth="1"/>
  </cols>
  <sheetData>
    <row r="1" spans="1:21" s="3" customFormat="1" ht="30.75" customHeight="1">
      <c r="A1" s="321"/>
      <c r="U1" s="381"/>
    </row>
    <row r="2" spans="1:21" s="3" customFormat="1" ht="26.25">
      <c r="A2" s="321"/>
      <c r="B2" s="67" t="str">
        <f>+'tot-0503'!B2</f>
        <v>ANEXO a la Resolución ENRE N° 933/2006                      ,-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2.75">
      <c r="A3" s="322"/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" s="12" customFormat="1" ht="11.25">
      <c r="A4" s="10" t="s">
        <v>93</v>
      </c>
      <c r="B4" s="323"/>
    </row>
    <row r="5" spans="1:2" s="12" customFormat="1" ht="11.25">
      <c r="A5" s="10" t="s">
        <v>94</v>
      </c>
      <c r="B5" s="323"/>
    </row>
    <row r="6" s="1" customFormat="1" ht="16.5" customHeight="1" thickBot="1"/>
    <row r="7" spans="2:21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2:21" s="73" customFormat="1" ht="20.25">
      <c r="B8" s="74"/>
      <c r="D8" s="75" t="s">
        <v>147</v>
      </c>
      <c r="N8" s="76"/>
      <c r="O8" s="76"/>
      <c r="P8" s="76"/>
      <c r="Q8" s="76"/>
      <c r="R8" s="76"/>
      <c r="S8" s="76"/>
      <c r="T8" s="76"/>
      <c r="U8" s="77"/>
    </row>
    <row r="9" spans="2:21" s="1" customFormat="1" ht="16.5" customHeight="1">
      <c r="B9" s="43"/>
      <c r="D9" s="9"/>
      <c r="E9" s="9"/>
      <c r="F9" s="9"/>
      <c r="G9" s="83"/>
      <c r="H9" s="83"/>
      <c r="I9" s="83"/>
      <c r="J9" s="83"/>
      <c r="K9" s="83"/>
      <c r="N9" s="9"/>
      <c r="O9" s="9"/>
      <c r="P9" s="9"/>
      <c r="Q9" s="9"/>
      <c r="R9" s="9"/>
      <c r="S9" s="9"/>
      <c r="T9" s="9"/>
      <c r="U9" s="48"/>
    </row>
    <row r="10" spans="2:21" s="73" customFormat="1" ht="20.25">
      <c r="B10" s="74"/>
      <c r="D10" s="75" t="s">
        <v>148</v>
      </c>
      <c r="E10" s="75"/>
      <c r="F10" s="76"/>
      <c r="G10" s="75"/>
      <c r="H10" s="75"/>
      <c r="I10" s="75"/>
      <c r="J10" s="75"/>
      <c r="K10" s="75"/>
      <c r="N10" s="76"/>
      <c r="O10" s="76"/>
      <c r="P10" s="76"/>
      <c r="Q10" s="76"/>
      <c r="R10" s="76"/>
      <c r="S10" s="76"/>
      <c r="T10" s="76"/>
      <c r="U10" s="77"/>
    </row>
    <row r="11" spans="2:21" s="1" customFormat="1" ht="16.5" customHeight="1">
      <c r="B11" s="43"/>
      <c r="C11" s="9"/>
      <c r="D11" s="324"/>
      <c r="E11" s="83"/>
      <c r="F11" s="9"/>
      <c r="G11" s="83"/>
      <c r="H11" s="83"/>
      <c r="I11" s="83"/>
      <c r="J11" s="83"/>
      <c r="K11" s="83"/>
      <c r="N11" s="9"/>
      <c r="O11" s="9"/>
      <c r="P11" s="9"/>
      <c r="Q11" s="9"/>
      <c r="R11" s="9"/>
      <c r="S11" s="9"/>
      <c r="T11" s="9"/>
      <c r="U11" s="48"/>
    </row>
    <row r="12" spans="2:21" s="16" customFormat="1" ht="18.75">
      <c r="B12" s="30" t="str">
        <f>+'tot-0503'!B14</f>
        <v>Desde el 01 al 31 de marzo de 2005</v>
      </c>
      <c r="C12" s="325"/>
      <c r="D12" s="33"/>
      <c r="E12" s="33"/>
      <c r="F12" s="33"/>
      <c r="G12" s="33"/>
      <c r="H12" s="8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82"/>
    </row>
    <row r="13" spans="2:21" s="1" customFormat="1" ht="16.5" customHeight="1" thickBot="1">
      <c r="B13" s="43"/>
      <c r="C13" s="9"/>
      <c r="G13" s="85"/>
      <c r="I13" s="9"/>
      <c r="J13" s="9"/>
      <c r="K13" s="9"/>
      <c r="L13" s="85"/>
      <c r="M13" s="85"/>
      <c r="N13" s="85"/>
      <c r="O13" s="9"/>
      <c r="P13" s="9"/>
      <c r="Q13" s="9"/>
      <c r="R13" s="9"/>
      <c r="S13" s="9"/>
      <c r="T13" s="9"/>
      <c r="U13" s="48"/>
    </row>
    <row r="14" spans="2:21" s="1" customFormat="1" ht="16.5" customHeight="1" thickBot="1" thickTop="1">
      <c r="B14" s="43"/>
      <c r="C14" s="9"/>
      <c r="D14" s="326" t="s">
        <v>149</v>
      </c>
      <c r="E14" s="384">
        <v>4.687</v>
      </c>
      <c r="F14" s="328">
        <f>60*'tot-0503'!B13</f>
        <v>60</v>
      </c>
      <c r="G14" s="85"/>
      <c r="H14" s="233" t="str">
        <f>IF(F14=60," ",IF(F14=120,"    Coeficiente duplicado por tasa de falla &gt;4 Sal. x año/100 km.","    REVISAR COEFICIENTE"))</f>
        <v> </v>
      </c>
      <c r="I14" s="9"/>
      <c r="J14" s="9"/>
      <c r="K14" s="9"/>
      <c r="L14" s="85"/>
      <c r="M14" s="85"/>
      <c r="N14" s="85"/>
      <c r="O14" s="9"/>
      <c r="P14" s="9"/>
      <c r="Q14" s="9"/>
      <c r="R14" s="9"/>
      <c r="S14" s="9"/>
      <c r="T14" s="9"/>
      <c r="U14" s="48"/>
    </row>
    <row r="15" spans="2:21" s="1" customFormat="1" ht="16.5" customHeight="1" thickBot="1" thickTop="1">
      <c r="B15" s="43"/>
      <c r="C15" s="9"/>
      <c r="D15" s="326" t="s">
        <v>150</v>
      </c>
      <c r="E15" s="327">
        <v>2.343</v>
      </c>
      <c r="F15" s="328">
        <f>50*'tot-0503'!B13</f>
        <v>50</v>
      </c>
      <c r="H15" s="233" t="str">
        <f>IF(F15=50," ",IF(F15=100,"    Coeficiente duplicado por tasa de falla &gt;4 Sal. x año/100 km.","    REVISAR COEFICIENTE"))</f>
        <v> </v>
      </c>
      <c r="Q15" s="9"/>
      <c r="R15" s="9"/>
      <c r="S15" s="9"/>
      <c r="T15" s="329"/>
      <c r="U15" s="48"/>
    </row>
    <row r="16" spans="2:21" s="1" customFormat="1" ht="16.5" customHeight="1" thickBot="1" thickTop="1">
      <c r="B16" s="43"/>
      <c r="C16" s="9"/>
      <c r="D16" s="330" t="s">
        <v>151</v>
      </c>
      <c r="E16" s="331">
        <v>1.757</v>
      </c>
      <c r="F16" s="332">
        <f>50*'tot-0503'!B13</f>
        <v>50</v>
      </c>
      <c r="H16" s="233" t="str">
        <f>IF(F16=50," ",IF(F16=100,"    Coeficiente duplicado por tasa de falla &gt;4 Sal. x año/100 km.","    REVISAR COEFICIENTE"))</f>
        <v> </v>
      </c>
      <c r="I16" s="333"/>
      <c r="J16" s="333"/>
      <c r="K16" s="9"/>
      <c r="N16" s="334"/>
      <c r="O16" s="335"/>
      <c r="P16" s="64"/>
      <c r="Q16" s="9"/>
      <c r="R16" s="9"/>
      <c r="S16" s="9"/>
      <c r="T16" s="329"/>
      <c r="U16" s="48"/>
    </row>
    <row r="17" spans="2:21" s="1" customFormat="1" ht="16.5" customHeight="1" thickBot="1" thickTop="1">
      <c r="B17" s="43"/>
      <c r="C17" s="9"/>
      <c r="D17" s="336" t="s">
        <v>152</v>
      </c>
      <c r="E17" s="331">
        <v>1.757</v>
      </c>
      <c r="F17" s="337">
        <f>40*'tot-0503'!B13</f>
        <v>40</v>
      </c>
      <c r="H17" s="233" t="str">
        <f>IF(F17=40," ",IF(F17=80,"    Coeficiente duplicado por tasa de falla &gt;4 Sal. x año/100 km.","    REVISAR COEFICIENTE"))</f>
        <v> </v>
      </c>
      <c r="I17" s="333"/>
      <c r="J17" s="333"/>
      <c r="K17" s="9"/>
      <c r="N17" s="334"/>
      <c r="O17" s="335"/>
      <c r="P17" s="64"/>
      <c r="Q17" s="9"/>
      <c r="R17" s="9"/>
      <c r="S17" s="9"/>
      <c r="T17" s="329"/>
      <c r="U17" s="48"/>
    </row>
    <row r="18" spans="2:21" s="1" customFormat="1" ht="16.5" customHeight="1" thickBot="1" thickTop="1">
      <c r="B18" s="43"/>
      <c r="C18" s="9"/>
      <c r="D18" s="338"/>
      <c r="E18" s="339"/>
      <c r="F18" s="64"/>
      <c r="G18" s="9"/>
      <c r="H18" s="64"/>
      <c r="I18" s="333"/>
      <c r="J18" s="333"/>
      <c r="K18" s="9"/>
      <c r="L18" s="9"/>
      <c r="M18" s="9"/>
      <c r="N18" s="334"/>
      <c r="O18" s="335"/>
      <c r="P18" s="64"/>
      <c r="Q18" s="9"/>
      <c r="R18" s="9"/>
      <c r="S18" s="9"/>
      <c r="T18" s="329"/>
      <c r="U18" s="48"/>
    </row>
    <row r="19" spans="2:21" s="340" customFormat="1" ht="34.5" customHeight="1" thickBot="1" thickTop="1">
      <c r="B19" s="341"/>
      <c r="C19" s="239" t="s">
        <v>112</v>
      </c>
      <c r="D19" s="240" t="s">
        <v>136</v>
      </c>
      <c r="E19" s="241" t="s">
        <v>137</v>
      </c>
      <c r="F19" s="243" t="s">
        <v>113</v>
      </c>
      <c r="G19" s="102" t="s">
        <v>115</v>
      </c>
      <c r="H19" s="241" t="s">
        <v>116</v>
      </c>
      <c r="I19" s="241" t="s">
        <v>117</v>
      </c>
      <c r="J19" s="240" t="s">
        <v>139</v>
      </c>
      <c r="K19" s="240" t="s">
        <v>140</v>
      </c>
      <c r="L19" s="101" t="s">
        <v>155</v>
      </c>
      <c r="M19" s="241" t="s">
        <v>141</v>
      </c>
      <c r="N19" s="342" t="s">
        <v>153</v>
      </c>
      <c r="O19" s="343" t="s">
        <v>154</v>
      </c>
      <c r="P19" s="344" t="s">
        <v>144</v>
      </c>
      <c r="Q19" s="345"/>
      <c r="R19" s="346" t="s">
        <v>126</v>
      </c>
      <c r="S19" s="243" t="s">
        <v>128</v>
      </c>
      <c r="T19" s="243" t="s">
        <v>129</v>
      </c>
      <c r="U19" s="347"/>
    </row>
    <row r="20" spans="2:21" s="1" customFormat="1" ht="16.5" customHeight="1" hidden="1" thickTop="1">
      <c r="B20" s="43"/>
      <c r="C20" s="257"/>
      <c r="D20" s="255"/>
      <c r="E20" s="255"/>
      <c r="F20" s="348"/>
      <c r="G20" s="349"/>
      <c r="H20" s="256"/>
      <c r="I20" s="350"/>
      <c r="J20" s="259"/>
      <c r="K20" s="259"/>
      <c r="L20" s="256"/>
      <c r="M20" s="256"/>
      <c r="N20" s="351"/>
      <c r="O20" s="352"/>
      <c r="P20" s="353"/>
      <c r="Q20" s="354"/>
      <c r="R20" s="355"/>
      <c r="S20" s="356"/>
      <c r="T20" s="267"/>
      <c r="U20" s="215"/>
    </row>
    <row r="21" spans="2:21" s="1" customFormat="1" ht="16.5" customHeight="1" thickTop="1">
      <c r="B21" s="43"/>
      <c r="C21" s="269"/>
      <c r="D21" s="357"/>
      <c r="E21" s="357"/>
      <c r="F21" s="358"/>
      <c r="G21" s="359"/>
      <c r="H21" s="360"/>
      <c r="I21" s="361"/>
      <c r="J21" s="285"/>
      <c r="K21" s="362"/>
      <c r="L21" s="287"/>
      <c r="M21" s="287"/>
      <c r="N21" s="363"/>
      <c r="O21" s="364"/>
      <c r="P21" s="365"/>
      <c r="Q21" s="366"/>
      <c r="R21" s="367"/>
      <c r="S21" s="368"/>
      <c r="T21" s="369"/>
      <c r="U21" s="215"/>
    </row>
    <row r="22" spans="2:21" s="1" customFormat="1" ht="16.5" customHeight="1">
      <c r="B22" s="43"/>
      <c r="C22" s="269">
        <v>92</v>
      </c>
      <c r="D22" s="357" t="s">
        <v>48</v>
      </c>
      <c r="E22" s="357" t="s">
        <v>161</v>
      </c>
      <c r="F22" s="370">
        <v>220</v>
      </c>
      <c r="G22" s="359">
        <f aca="true" t="shared" si="0" ref="G22:G42">IF(F22=220,$E$14,IF(AND(F22&lt;=132,F22&gt;=66),$E$15,IF(AND(F22&lt;66,F22&gt;=33),$E$16,$E$17)))</f>
        <v>4.687</v>
      </c>
      <c r="H22" s="360">
        <v>38417.302083333336</v>
      </c>
      <c r="I22" s="361">
        <v>38417.771527777775</v>
      </c>
      <c r="J22" s="285">
        <f aca="true" t="shared" si="1" ref="J22:J42">IF(D22="","",(I22-H22)*24)</f>
        <v>11.26666666654637</v>
      </c>
      <c r="K22" s="362">
        <f aca="true" t="shared" si="2" ref="K22:K42">IF(D22="","",ROUND((I22-H22)*24*60,0))</f>
        <v>676</v>
      </c>
      <c r="L22" s="287" t="s">
        <v>170</v>
      </c>
      <c r="M22" s="287" t="str">
        <f aca="true" t="shared" si="3" ref="M22:M42">IF(L22="","",IF(OR(L22="P",L22="RP"),"--","NO"))</f>
        <v>--</v>
      </c>
      <c r="N22" s="363">
        <f aca="true" t="shared" si="4" ref="N22:N42">IF(F22=220,$F$14,IF(AND(F22&lt;=132,F22&gt;=66),$F$15,IF(AND(F22&lt;66,F22&gt;13.2),$F$16,$F$17)))</f>
        <v>60</v>
      </c>
      <c r="O22" s="364">
        <f aca="true" t="shared" si="5" ref="O22:O42">IF(L22="P",G22*N22*ROUND(K22/60,2)*0.1,"--")</f>
        <v>316.93494000000004</v>
      </c>
      <c r="P22" s="365" t="str">
        <f aca="true" t="shared" si="6" ref="P22:P42">IF(AND(L22="F",M22="NO"),G22*N22,"--")</f>
        <v>--</v>
      </c>
      <c r="Q22" s="366" t="str">
        <f aca="true" t="shared" si="7" ref="Q22:Q42">IF(L22="F",G22*N22*ROUND(K22/60,2),"--")</f>
        <v>--</v>
      </c>
      <c r="R22" s="367" t="str">
        <f aca="true" t="shared" si="8" ref="R22:R42">IF(L22="RF",G22*N22*ROUND(K22/60,2),"--")</f>
        <v>--</v>
      </c>
      <c r="S22" s="368" t="str">
        <f aca="true" t="shared" si="9" ref="S22:S42">IF(D22="","","SI")</f>
        <v>SI</v>
      </c>
      <c r="T22" s="371">
        <f aca="true" t="shared" si="10" ref="T22:T42">IF(D22="","",SUM(O22:R22)*IF(S22="SI",1,2)*IF(F22="500/220",0,1))</f>
        <v>316.93494000000004</v>
      </c>
      <c r="U22" s="298"/>
    </row>
    <row r="23" spans="2:21" s="1" customFormat="1" ht="16.5" customHeight="1">
      <c r="B23" s="43"/>
      <c r="C23" s="269">
        <v>93</v>
      </c>
      <c r="D23" s="357" t="s">
        <v>59</v>
      </c>
      <c r="E23" s="357" t="s">
        <v>84</v>
      </c>
      <c r="F23" s="358">
        <v>33</v>
      </c>
      <c r="G23" s="359">
        <f t="shared" si="0"/>
        <v>1.757</v>
      </c>
      <c r="H23" s="360">
        <v>38418.34375</v>
      </c>
      <c r="I23" s="361">
        <v>38418.65694444445</v>
      </c>
      <c r="J23" s="285">
        <f t="shared" si="1"/>
        <v>7.516666666720994</v>
      </c>
      <c r="K23" s="362">
        <f t="shared" si="2"/>
        <v>451</v>
      </c>
      <c r="L23" s="287" t="s">
        <v>170</v>
      </c>
      <c r="M23" s="287" t="str">
        <f t="shared" si="3"/>
        <v>--</v>
      </c>
      <c r="N23" s="363">
        <f t="shared" si="4"/>
        <v>50</v>
      </c>
      <c r="O23" s="364">
        <f t="shared" si="5"/>
        <v>66.0632</v>
      </c>
      <c r="P23" s="365" t="str">
        <f t="shared" si="6"/>
        <v>--</v>
      </c>
      <c r="Q23" s="366" t="str">
        <f t="shared" si="7"/>
        <v>--</v>
      </c>
      <c r="R23" s="367" t="str">
        <f t="shared" si="8"/>
        <v>--</v>
      </c>
      <c r="S23" s="368" t="str">
        <f t="shared" si="9"/>
        <v>SI</v>
      </c>
      <c r="T23" s="371">
        <f t="shared" si="10"/>
        <v>66.0632</v>
      </c>
      <c r="U23" s="298"/>
    </row>
    <row r="24" spans="2:21" s="1" customFormat="1" ht="16.5" customHeight="1">
      <c r="B24" s="43"/>
      <c r="C24" s="269">
        <v>94</v>
      </c>
      <c r="D24" s="357" t="s">
        <v>50</v>
      </c>
      <c r="E24" s="357" t="s">
        <v>72</v>
      </c>
      <c r="F24" s="358">
        <v>13.2</v>
      </c>
      <c r="G24" s="359">
        <f t="shared" si="0"/>
        <v>1.757</v>
      </c>
      <c r="H24" s="360">
        <v>38418.67013888889</v>
      </c>
      <c r="I24" s="361">
        <v>38418.70625</v>
      </c>
      <c r="J24" s="285">
        <f t="shared" si="1"/>
        <v>0.8666666666977108</v>
      </c>
      <c r="K24" s="362">
        <f t="shared" si="2"/>
        <v>52</v>
      </c>
      <c r="L24" s="287" t="s">
        <v>171</v>
      </c>
      <c r="M24" s="287" t="str">
        <f t="shared" si="3"/>
        <v>NO</v>
      </c>
      <c r="N24" s="363">
        <f t="shared" si="4"/>
        <v>40</v>
      </c>
      <c r="O24" s="364" t="str">
        <f t="shared" si="5"/>
        <v>--</v>
      </c>
      <c r="P24" s="365">
        <f t="shared" si="6"/>
        <v>70.28</v>
      </c>
      <c r="Q24" s="366">
        <f t="shared" si="7"/>
        <v>61.1436</v>
      </c>
      <c r="R24" s="367" t="str">
        <f t="shared" si="8"/>
        <v>--</v>
      </c>
      <c r="S24" s="368" t="str">
        <f t="shared" si="9"/>
        <v>SI</v>
      </c>
      <c r="T24" s="371">
        <f t="shared" si="10"/>
        <v>131.4236</v>
      </c>
      <c r="U24" s="298"/>
    </row>
    <row r="25" spans="2:21" s="1" customFormat="1" ht="16.5" customHeight="1">
      <c r="B25" s="43"/>
      <c r="C25" s="269">
        <v>95</v>
      </c>
      <c r="D25" s="357" t="s">
        <v>59</v>
      </c>
      <c r="E25" s="357" t="s">
        <v>84</v>
      </c>
      <c r="F25" s="358">
        <v>33</v>
      </c>
      <c r="G25" s="359">
        <f t="shared" si="0"/>
        <v>1.757</v>
      </c>
      <c r="H25" s="360">
        <v>38419.34652777778</v>
      </c>
      <c r="I25" s="361">
        <v>38419.606944444444</v>
      </c>
      <c r="J25" s="285">
        <f t="shared" si="1"/>
        <v>6.249999999941792</v>
      </c>
      <c r="K25" s="362">
        <f t="shared" si="2"/>
        <v>375</v>
      </c>
      <c r="L25" s="287" t="s">
        <v>170</v>
      </c>
      <c r="M25" s="287" t="str">
        <f t="shared" si="3"/>
        <v>--</v>
      </c>
      <c r="N25" s="363">
        <f t="shared" si="4"/>
        <v>50</v>
      </c>
      <c r="O25" s="364">
        <f t="shared" si="5"/>
        <v>54.90625</v>
      </c>
      <c r="P25" s="365" t="str">
        <f t="shared" si="6"/>
        <v>--</v>
      </c>
      <c r="Q25" s="366" t="str">
        <f t="shared" si="7"/>
        <v>--</v>
      </c>
      <c r="R25" s="367" t="str">
        <f t="shared" si="8"/>
        <v>--</v>
      </c>
      <c r="S25" s="368" t="str">
        <f t="shared" si="9"/>
        <v>SI</v>
      </c>
      <c r="T25" s="371">
        <f t="shared" si="10"/>
        <v>54.90625</v>
      </c>
      <c r="U25" s="298"/>
    </row>
    <row r="26" spans="2:21" s="1" customFormat="1" ht="16.5" customHeight="1">
      <c r="B26" s="43"/>
      <c r="C26" s="269">
        <v>96</v>
      </c>
      <c r="D26" s="357" t="s">
        <v>41</v>
      </c>
      <c r="E26" s="357" t="s">
        <v>70</v>
      </c>
      <c r="F26" s="358">
        <v>13.2</v>
      </c>
      <c r="G26" s="359">
        <f t="shared" si="0"/>
        <v>1.757</v>
      </c>
      <c r="H26" s="360">
        <v>38420.34375</v>
      </c>
      <c r="I26" s="361">
        <v>38420.54583333333</v>
      </c>
      <c r="J26" s="285">
        <f t="shared" si="1"/>
        <v>4.849999999918509</v>
      </c>
      <c r="K26" s="362">
        <f t="shared" si="2"/>
        <v>291</v>
      </c>
      <c r="L26" s="287" t="s">
        <v>170</v>
      </c>
      <c r="M26" s="287" t="str">
        <f t="shared" si="3"/>
        <v>--</v>
      </c>
      <c r="N26" s="363">
        <f t="shared" si="4"/>
        <v>40</v>
      </c>
      <c r="O26" s="364">
        <f t="shared" si="5"/>
        <v>34.0858</v>
      </c>
      <c r="P26" s="365" t="str">
        <f t="shared" si="6"/>
        <v>--</v>
      </c>
      <c r="Q26" s="366" t="str">
        <f t="shared" si="7"/>
        <v>--</v>
      </c>
      <c r="R26" s="367" t="str">
        <f t="shared" si="8"/>
        <v>--</v>
      </c>
      <c r="S26" s="368" t="str">
        <f t="shared" si="9"/>
        <v>SI</v>
      </c>
      <c r="T26" s="371">
        <f t="shared" si="10"/>
        <v>34.0858</v>
      </c>
      <c r="U26" s="298"/>
    </row>
    <row r="27" spans="2:21" s="1" customFormat="1" ht="16.5" customHeight="1">
      <c r="B27" s="43"/>
      <c r="C27" s="269">
        <v>97</v>
      </c>
      <c r="D27" s="357" t="s">
        <v>59</v>
      </c>
      <c r="E27" s="357" t="s">
        <v>159</v>
      </c>
      <c r="F27" s="358">
        <v>33</v>
      </c>
      <c r="G27" s="359">
        <f t="shared" si="0"/>
        <v>1.757</v>
      </c>
      <c r="H27" s="360">
        <v>38420.350694444445</v>
      </c>
      <c r="I27" s="361">
        <v>38420.59027777778</v>
      </c>
      <c r="J27" s="285">
        <f t="shared" si="1"/>
        <v>5.750000000058208</v>
      </c>
      <c r="K27" s="362">
        <f t="shared" si="2"/>
        <v>345</v>
      </c>
      <c r="L27" s="287" t="s">
        <v>170</v>
      </c>
      <c r="M27" s="287" t="str">
        <f t="shared" si="3"/>
        <v>--</v>
      </c>
      <c r="N27" s="363">
        <f t="shared" si="4"/>
        <v>50</v>
      </c>
      <c r="O27" s="364">
        <f t="shared" si="5"/>
        <v>50.51375</v>
      </c>
      <c r="P27" s="365" t="str">
        <f t="shared" si="6"/>
        <v>--</v>
      </c>
      <c r="Q27" s="366" t="str">
        <f t="shared" si="7"/>
        <v>--</v>
      </c>
      <c r="R27" s="367" t="str">
        <f t="shared" si="8"/>
        <v>--</v>
      </c>
      <c r="S27" s="368" t="str">
        <f t="shared" si="9"/>
        <v>SI</v>
      </c>
      <c r="T27" s="371">
        <f t="shared" si="10"/>
        <v>50.51375</v>
      </c>
      <c r="U27" s="298"/>
    </row>
    <row r="28" spans="2:21" s="1" customFormat="1" ht="16.5" customHeight="1">
      <c r="B28" s="43"/>
      <c r="C28" s="269">
        <v>98</v>
      </c>
      <c r="D28" s="357" t="s">
        <v>31</v>
      </c>
      <c r="E28" s="357" t="s">
        <v>66</v>
      </c>
      <c r="F28" s="358">
        <v>33</v>
      </c>
      <c r="G28" s="359">
        <f t="shared" si="0"/>
        <v>1.757</v>
      </c>
      <c r="H28" s="360">
        <v>38420.37152777778</v>
      </c>
      <c r="I28" s="361">
        <v>38420.62569444445</v>
      </c>
      <c r="J28" s="285">
        <f t="shared" si="1"/>
        <v>6.099999999976717</v>
      </c>
      <c r="K28" s="362">
        <f t="shared" si="2"/>
        <v>366</v>
      </c>
      <c r="L28" s="287" t="s">
        <v>170</v>
      </c>
      <c r="M28" s="287" t="str">
        <f t="shared" si="3"/>
        <v>--</v>
      </c>
      <c r="N28" s="363">
        <f t="shared" si="4"/>
        <v>50</v>
      </c>
      <c r="O28" s="364">
        <f t="shared" si="5"/>
        <v>53.5885</v>
      </c>
      <c r="P28" s="365" t="str">
        <f t="shared" si="6"/>
        <v>--</v>
      </c>
      <c r="Q28" s="366" t="str">
        <f t="shared" si="7"/>
        <v>--</v>
      </c>
      <c r="R28" s="367" t="str">
        <f t="shared" si="8"/>
        <v>--</v>
      </c>
      <c r="S28" s="368" t="str">
        <f t="shared" si="9"/>
        <v>SI</v>
      </c>
      <c r="T28" s="371">
        <f t="shared" si="10"/>
        <v>53.5885</v>
      </c>
      <c r="U28" s="298"/>
    </row>
    <row r="29" spans="2:21" s="1" customFormat="1" ht="16.5" customHeight="1">
      <c r="B29" s="43"/>
      <c r="C29" s="269">
        <v>99</v>
      </c>
      <c r="D29" s="357" t="s">
        <v>31</v>
      </c>
      <c r="E29" s="357" t="s">
        <v>68</v>
      </c>
      <c r="F29" s="358">
        <v>13.2</v>
      </c>
      <c r="G29" s="359">
        <f t="shared" si="0"/>
        <v>1.757</v>
      </c>
      <c r="H29" s="360">
        <v>38420.379166666666</v>
      </c>
      <c r="I29" s="361">
        <v>38420.620833333334</v>
      </c>
      <c r="J29" s="285">
        <f t="shared" si="1"/>
        <v>5.800000000046566</v>
      </c>
      <c r="K29" s="362">
        <f t="shared" si="2"/>
        <v>348</v>
      </c>
      <c r="L29" s="287" t="s">
        <v>170</v>
      </c>
      <c r="M29" s="287" t="str">
        <f t="shared" si="3"/>
        <v>--</v>
      </c>
      <c r="N29" s="363">
        <f t="shared" si="4"/>
        <v>40</v>
      </c>
      <c r="O29" s="364">
        <f t="shared" si="5"/>
        <v>40.7624</v>
      </c>
      <c r="P29" s="365" t="str">
        <f t="shared" si="6"/>
        <v>--</v>
      </c>
      <c r="Q29" s="366" t="str">
        <f t="shared" si="7"/>
        <v>--</v>
      </c>
      <c r="R29" s="367" t="str">
        <f t="shared" si="8"/>
        <v>--</v>
      </c>
      <c r="S29" s="368" t="str">
        <f t="shared" si="9"/>
        <v>SI</v>
      </c>
      <c r="T29" s="371">
        <f t="shared" si="10"/>
        <v>40.7624</v>
      </c>
      <c r="U29" s="298"/>
    </row>
    <row r="30" spans="2:21" s="1" customFormat="1" ht="16.5" customHeight="1">
      <c r="B30" s="43"/>
      <c r="C30" s="269">
        <v>100</v>
      </c>
      <c r="D30" s="357" t="s">
        <v>50</v>
      </c>
      <c r="E30" s="357" t="s">
        <v>72</v>
      </c>
      <c r="F30" s="358">
        <v>13.2</v>
      </c>
      <c r="G30" s="359">
        <f t="shared" si="0"/>
        <v>1.757</v>
      </c>
      <c r="H30" s="360">
        <v>38420.388194444444</v>
      </c>
      <c r="I30" s="361">
        <v>38420.509722222225</v>
      </c>
      <c r="J30" s="285">
        <f t="shared" si="1"/>
        <v>2.916666666744277</v>
      </c>
      <c r="K30" s="362">
        <f t="shared" si="2"/>
        <v>175</v>
      </c>
      <c r="L30" s="287" t="s">
        <v>170</v>
      </c>
      <c r="M30" s="287" t="str">
        <f t="shared" si="3"/>
        <v>--</v>
      </c>
      <c r="N30" s="363">
        <f t="shared" si="4"/>
        <v>40</v>
      </c>
      <c r="O30" s="364">
        <f t="shared" si="5"/>
        <v>20.52176</v>
      </c>
      <c r="P30" s="365" t="str">
        <f t="shared" si="6"/>
        <v>--</v>
      </c>
      <c r="Q30" s="366" t="str">
        <f t="shared" si="7"/>
        <v>--</v>
      </c>
      <c r="R30" s="367" t="str">
        <f t="shared" si="8"/>
        <v>--</v>
      </c>
      <c r="S30" s="368" t="str">
        <f t="shared" si="9"/>
        <v>SI</v>
      </c>
      <c r="T30" s="371">
        <f t="shared" si="10"/>
        <v>20.52176</v>
      </c>
      <c r="U30" s="298"/>
    </row>
    <row r="31" spans="2:21" s="1" customFormat="1" ht="16.5" customHeight="1">
      <c r="B31" s="43"/>
      <c r="C31" s="269">
        <v>101</v>
      </c>
      <c r="D31" s="357" t="s">
        <v>48</v>
      </c>
      <c r="E31" s="357" t="s">
        <v>161</v>
      </c>
      <c r="F31" s="358">
        <v>220</v>
      </c>
      <c r="G31" s="359">
        <f t="shared" si="0"/>
        <v>4.687</v>
      </c>
      <c r="H31" s="360">
        <v>38420.98055555556</v>
      </c>
      <c r="I31" s="361">
        <v>38421.205555555556</v>
      </c>
      <c r="J31" s="285">
        <f t="shared" si="1"/>
        <v>5.399999999965075</v>
      </c>
      <c r="K31" s="362">
        <f t="shared" si="2"/>
        <v>324</v>
      </c>
      <c r="L31" s="287" t="s">
        <v>170</v>
      </c>
      <c r="M31" s="287" t="str">
        <f t="shared" si="3"/>
        <v>--</v>
      </c>
      <c r="N31" s="363">
        <f t="shared" si="4"/>
        <v>60</v>
      </c>
      <c r="O31" s="364">
        <f t="shared" si="5"/>
        <v>151.85880000000003</v>
      </c>
      <c r="P31" s="365" t="str">
        <f t="shared" si="6"/>
        <v>--</v>
      </c>
      <c r="Q31" s="366" t="str">
        <f t="shared" si="7"/>
        <v>--</v>
      </c>
      <c r="R31" s="367" t="str">
        <f t="shared" si="8"/>
        <v>--</v>
      </c>
      <c r="S31" s="368" t="str">
        <f t="shared" si="9"/>
        <v>SI</v>
      </c>
      <c r="T31" s="371">
        <f t="shared" si="10"/>
        <v>151.85880000000003</v>
      </c>
      <c r="U31" s="298"/>
    </row>
    <row r="32" spans="2:21" s="1" customFormat="1" ht="16.5" customHeight="1">
      <c r="B32" s="43"/>
      <c r="C32" s="269">
        <v>102</v>
      </c>
      <c r="D32" s="357" t="s">
        <v>31</v>
      </c>
      <c r="E32" s="357" t="s">
        <v>69</v>
      </c>
      <c r="F32" s="358">
        <v>13.2</v>
      </c>
      <c r="G32" s="359">
        <f t="shared" si="0"/>
        <v>1.757</v>
      </c>
      <c r="H32" s="360">
        <v>38421.35763888889</v>
      </c>
      <c r="I32" s="361">
        <v>38421.604166666664</v>
      </c>
      <c r="J32" s="285">
        <f t="shared" si="1"/>
        <v>5.916666666569654</v>
      </c>
      <c r="K32" s="362">
        <f t="shared" si="2"/>
        <v>355</v>
      </c>
      <c r="L32" s="287" t="s">
        <v>170</v>
      </c>
      <c r="M32" s="287" t="str">
        <f t="shared" si="3"/>
        <v>--</v>
      </c>
      <c r="N32" s="363">
        <f t="shared" si="4"/>
        <v>40</v>
      </c>
      <c r="O32" s="364">
        <f t="shared" si="5"/>
        <v>41.605760000000004</v>
      </c>
      <c r="P32" s="365" t="str">
        <f t="shared" si="6"/>
        <v>--</v>
      </c>
      <c r="Q32" s="366" t="str">
        <f t="shared" si="7"/>
        <v>--</v>
      </c>
      <c r="R32" s="367" t="str">
        <f t="shared" si="8"/>
        <v>--</v>
      </c>
      <c r="S32" s="368" t="str">
        <f t="shared" si="9"/>
        <v>SI</v>
      </c>
      <c r="T32" s="371">
        <f t="shared" si="10"/>
        <v>41.605760000000004</v>
      </c>
      <c r="U32" s="298"/>
    </row>
    <row r="33" spans="2:21" s="1" customFormat="1" ht="16.5" customHeight="1">
      <c r="B33" s="43"/>
      <c r="C33" s="269">
        <v>103</v>
      </c>
      <c r="D33" s="357" t="s">
        <v>59</v>
      </c>
      <c r="E33" s="357" t="s">
        <v>159</v>
      </c>
      <c r="F33" s="358">
        <v>33</v>
      </c>
      <c r="G33" s="359">
        <f t="shared" si="0"/>
        <v>1.757</v>
      </c>
      <c r="H33" s="360">
        <v>38421.41527777778</v>
      </c>
      <c r="I33" s="361">
        <v>38421.57638888889</v>
      </c>
      <c r="J33" s="285">
        <f t="shared" si="1"/>
        <v>3.8666666666977108</v>
      </c>
      <c r="K33" s="362">
        <f t="shared" si="2"/>
        <v>232</v>
      </c>
      <c r="L33" s="287" t="s">
        <v>170</v>
      </c>
      <c r="M33" s="287" t="str">
        <f t="shared" si="3"/>
        <v>--</v>
      </c>
      <c r="N33" s="363">
        <f t="shared" si="4"/>
        <v>50</v>
      </c>
      <c r="O33" s="364">
        <f t="shared" si="5"/>
        <v>33.997949999999996</v>
      </c>
      <c r="P33" s="365" t="str">
        <f t="shared" si="6"/>
        <v>--</v>
      </c>
      <c r="Q33" s="366" t="str">
        <f t="shared" si="7"/>
        <v>--</v>
      </c>
      <c r="R33" s="367" t="str">
        <f t="shared" si="8"/>
        <v>--</v>
      </c>
      <c r="S33" s="368" t="str">
        <f t="shared" si="9"/>
        <v>SI</v>
      </c>
      <c r="T33" s="371">
        <f t="shared" si="10"/>
        <v>33.997949999999996</v>
      </c>
      <c r="U33" s="298"/>
    </row>
    <row r="34" spans="2:21" s="1" customFormat="1" ht="16.5" customHeight="1">
      <c r="B34" s="43"/>
      <c r="C34" s="269">
        <v>104</v>
      </c>
      <c r="D34" s="357" t="s">
        <v>31</v>
      </c>
      <c r="E34" s="357" t="s">
        <v>67</v>
      </c>
      <c r="F34" s="358">
        <v>13.2</v>
      </c>
      <c r="G34" s="359">
        <f t="shared" si="0"/>
        <v>1.757</v>
      </c>
      <c r="H34" s="360">
        <v>38422.339583333334</v>
      </c>
      <c r="I34" s="361">
        <v>38422.506944444445</v>
      </c>
      <c r="J34" s="285">
        <f t="shared" si="1"/>
        <v>4.016666666662786</v>
      </c>
      <c r="K34" s="362">
        <f t="shared" si="2"/>
        <v>241</v>
      </c>
      <c r="L34" s="287" t="s">
        <v>170</v>
      </c>
      <c r="M34" s="287" t="str">
        <f t="shared" si="3"/>
        <v>--</v>
      </c>
      <c r="N34" s="363">
        <f t="shared" si="4"/>
        <v>40</v>
      </c>
      <c r="O34" s="364">
        <f t="shared" si="5"/>
        <v>28.252560000000003</v>
      </c>
      <c r="P34" s="365" t="str">
        <f t="shared" si="6"/>
        <v>--</v>
      </c>
      <c r="Q34" s="366" t="str">
        <f t="shared" si="7"/>
        <v>--</v>
      </c>
      <c r="R34" s="367" t="str">
        <f t="shared" si="8"/>
        <v>--</v>
      </c>
      <c r="S34" s="368" t="str">
        <f t="shared" si="9"/>
        <v>SI</v>
      </c>
      <c r="T34" s="371">
        <f t="shared" si="10"/>
        <v>28.252560000000003</v>
      </c>
      <c r="U34" s="298"/>
    </row>
    <row r="35" spans="2:21" s="1" customFormat="1" ht="16.5" customHeight="1">
      <c r="B35" s="43"/>
      <c r="C35" s="269">
        <v>105</v>
      </c>
      <c r="D35" s="357" t="s">
        <v>59</v>
      </c>
      <c r="E35" s="357" t="s">
        <v>160</v>
      </c>
      <c r="F35" s="358">
        <v>33</v>
      </c>
      <c r="G35" s="359">
        <f t="shared" si="0"/>
        <v>1.757</v>
      </c>
      <c r="H35" s="360">
        <v>38422.35625</v>
      </c>
      <c r="I35" s="361">
        <v>38422.61111111111</v>
      </c>
      <c r="J35" s="285">
        <f t="shared" si="1"/>
        <v>6.116666666697711</v>
      </c>
      <c r="K35" s="362">
        <f t="shared" si="2"/>
        <v>367</v>
      </c>
      <c r="L35" s="287" t="s">
        <v>170</v>
      </c>
      <c r="M35" s="287" t="str">
        <f t="shared" si="3"/>
        <v>--</v>
      </c>
      <c r="N35" s="363">
        <f t="shared" si="4"/>
        <v>50</v>
      </c>
      <c r="O35" s="364">
        <f t="shared" si="5"/>
        <v>53.764199999999995</v>
      </c>
      <c r="P35" s="365" t="str">
        <f t="shared" si="6"/>
        <v>--</v>
      </c>
      <c r="Q35" s="366" t="str">
        <f t="shared" si="7"/>
        <v>--</v>
      </c>
      <c r="R35" s="367" t="str">
        <f t="shared" si="8"/>
        <v>--</v>
      </c>
      <c r="S35" s="368" t="str">
        <f t="shared" si="9"/>
        <v>SI</v>
      </c>
      <c r="T35" s="371">
        <f t="shared" si="10"/>
        <v>53.764199999999995</v>
      </c>
      <c r="U35" s="298"/>
    </row>
    <row r="36" spans="2:21" s="1" customFormat="1" ht="16.5" customHeight="1">
      <c r="B36" s="43"/>
      <c r="C36" s="269">
        <v>106</v>
      </c>
      <c r="D36" s="357" t="s">
        <v>46</v>
      </c>
      <c r="E36" s="357" t="s">
        <v>164</v>
      </c>
      <c r="F36" s="358">
        <v>33</v>
      </c>
      <c r="G36" s="359">
        <f t="shared" si="0"/>
        <v>1.757</v>
      </c>
      <c r="H36" s="360">
        <v>38425.444444444445</v>
      </c>
      <c r="I36" s="361">
        <v>38425.614583333336</v>
      </c>
      <c r="J36" s="285">
        <f t="shared" si="1"/>
        <v>4.083333333372138</v>
      </c>
      <c r="K36" s="362">
        <f t="shared" si="2"/>
        <v>245</v>
      </c>
      <c r="L36" s="287" t="s">
        <v>170</v>
      </c>
      <c r="M36" s="287" t="str">
        <f t="shared" si="3"/>
        <v>--</v>
      </c>
      <c r="N36" s="363">
        <f t="shared" si="4"/>
        <v>50</v>
      </c>
      <c r="O36" s="364">
        <f t="shared" si="5"/>
        <v>35.842800000000004</v>
      </c>
      <c r="P36" s="365" t="str">
        <f t="shared" si="6"/>
        <v>--</v>
      </c>
      <c r="Q36" s="366" t="str">
        <f t="shared" si="7"/>
        <v>--</v>
      </c>
      <c r="R36" s="367" t="str">
        <f t="shared" si="8"/>
        <v>--</v>
      </c>
      <c r="S36" s="368" t="str">
        <f t="shared" si="9"/>
        <v>SI</v>
      </c>
      <c r="T36" s="371">
        <f t="shared" si="10"/>
        <v>35.842800000000004</v>
      </c>
      <c r="U36" s="298"/>
    </row>
    <row r="37" spans="2:21" s="1" customFormat="1" ht="16.5" customHeight="1">
      <c r="B37" s="43"/>
      <c r="C37" s="269">
        <v>107</v>
      </c>
      <c r="D37" s="357" t="s">
        <v>59</v>
      </c>
      <c r="E37" s="357" t="s">
        <v>85</v>
      </c>
      <c r="F37" s="358">
        <v>33</v>
      </c>
      <c r="G37" s="359">
        <f t="shared" si="0"/>
        <v>1.757</v>
      </c>
      <c r="H37" s="360">
        <v>38426.38055555556</v>
      </c>
      <c r="I37" s="361">
        <v>38426.635416666664</v>
      </c>
      <c r="J37" s="285">
        <f t="shared" si="1"/>
        <v>6.116666666523088</v>
      </c>
      <c r="K37" s="362">
        <f t="shared" si="2"/>
        <v>367</v>
      </c>
      <c r="L37" s="287" t="s">
        <v>170</v>
      </c>
      <c r="M37" s="287" t="str">
        <f t="shared" si="3"/>
        <v>--</v>
      </c>
      <c r="N37" s="363">
        <f t="shared" si="4"/>
        <v>50</v>
      </c>
      <c r="O37" s="364">
        <f t="shared" si="5"/>
        <v>53.764199999999995</v>
      </c>
      <c r="P37" s="365" t="str">
        <f t="shared" si="6"/>
        <v>--</v>
      </c>
      <c r="Q37" s="366" t="str">
        <f t="shared" si="7"/>
        <v>--</v>
      </c>
      <c r="R37" s="367" t="str">
        <f t="shared" si="8"/>
        <v>--</v>
      </c>
      <c r="S37" s="368" t="str">
        <f t="shared" si="9"/>
        <v>SI</v>
      </c>
      <c r="T37" s="371">
        <f t="shared" si="10"/>
        <v>53.764199999999995</v>
      </c>
      <c r="U37" s="298"/>
    </row>
    <row r="38" spans="2:21" s="1" customFormat="1" ht="16.5" customHeight="1">
      <c r="B38" s="43"/>
      <c r="C38" s="269">
        <v>108</v>
      </c>
      <c r="D38" s="357" t="s">
        <v>57</v>
      </c>
      <c r="E38" s="357" t="s">
        <v>80</v>
      </c>
      <c r="F38" s="358">
        <v>13.2</v>
      </c>
      <c r="G38" s="359">
        <f t="shared" si="0"/>
        <v>1.757</v>
      </c>
      <c r="H38" s="360">
        <v>38429.347916666666</v>
      </c>
      <c r="I38" s="361">
        <v>38429.37847222222</v>
      </c>
      <c r="J38" s="285">
        <f t="shared" si="1"/>
        <v>0.7333333332790062</v>
      </c>
      <c r="K38" s="362">
        <f t="shared" si="2"/>
        <v>44</v>
      </c>
      <c r="L38" s="287" t="s">
        <v>170</v>
      </c>
      <c r="M38" s="287" t="str">
        <f t="shared" si="3"/>
        <v>--</v>
      </c>
      <c r="N38" s="363">
        <f t="shared" si="4"/>
        <v>40</v>
      </c>
      <c r="O38" s="364">
        <f t="shared" si="5"/>
        <v>5.13044</v>
      </c>
      <c r="P38" s="365" t="str">
        <f t="shared" si="6"/>
        <v>--</v>
      </c>
      <c r="Q38" s="366" t="str">
        <f t="shared" si="7"/>
        <v>--</v>
      </c>
      <c r="R38" s="367" t="str">
        <f t="shared" si="8"/>
        <v>--</v>
      </c>
      <c r="S38" s="368" t="str">
        <f t="shared" si="9"/>
        <v>SI</v>
      </c>
      <c r="T38" s="371">
        <f t="shared" si="10"/>
        <v>5.13044</v>
      </c>
      <c r="U38" s="298"/>
    </row>
    <row r="39" spans="2:21" s="1" customFormat="1" ht="16.5" customHeight="1">
      <c r="B39" s="43"/>
      <c r="C39" s="269">
        <v>109</v>
      </c>
      <c r="D39" s="357" t="s">
        <v>57</v>
      </c>
      <c r="E39" s="357" t="s">
        <v>81</v>
      </c>
      <c r="F39" s="358">
        <v>13.2</v>
      </c>
      <c r="G39" s="359">
        <f t="shared" si="0"/>
        <v>1.757</v>
      </c>
      <c r="H39" s="360">
        <v>38429.347916666666</v>
      </c>
      <c r="I39" s="361">
        <v>38429.37847222222</v>
      </c>
      <c r="J39" s="285">
        <f t="shared" si="1"/>
        <v>0.7333333332790062</v>
      </c>
      <c r="K39" s="362">
        <f t="shared" si="2"/>
        <v>44</v>
      </c>
      <c r="L39" s="287" t="s">
        <v>170</v>
      </c>
      <c r="M39" s="287" t="str">
        <f t="shared" si="3"/>
        <v>--</v>
      </c>
      <c r="N39" s="363">
        <f t="shared" si="4"/>
        <v>40</v>
      </c>
      <c r="O39" s="364">
        <f t="shared" si="5"/>
        <v>5.13044</v>
      </c>
      <c r="P39" s="365" t="str">
        <f t="shared" si="6"/>
        <v>--</v>
      </c>
      <c r="Q39" s="366" t="str">
        <f t="shared" si="7"/>
        <v>--</v>
      </c>
      <c r="R39" s="367" t="str">
        <f t="shared" si="8"/>
        <v>--</v>
      </c>
      <c r="S39" s="368" t="str">
        <f t="shared" si="9"/>
        <v>SI</v>
      </c>
      <c r="T39" s="371">
        <f t="shared" si="10"/>
        <v>5.13044</v>
      </c>
      <c r="U39" s="298"/>
    </row>
    <row r="40" spans="2:21" s="1" customFormat="1" ht="16.5" customHeight="1">
      <c r="B40" s="43"/>
      <c r="C40" s="269">
        <v>110</v>
      </c>
      <c r="D40" s="357" t="s">
        <v>57</v>
      </c>
      <c r="E40" s="357" t="s">
        <v>82</v>
      </c>
      <c r="F40" s="358">
        <v>13.2</v>
      </c>
      <c r="G40" s="359">
        <f t="shared" si="0"/>
        <v>1.757</v>
      </c>
      <c r="H40" s="360">
        <v>38429.384722222225</v>
      </c>
      <c r="I40" s="361">
        <v>38429.41458333333</v>
      </c>
      <c r="J40" s="285">
        <f t="shared" si="1"/>
        <v>0.7166666665580124</v>
      </c>
      <c r="K40" s="362">
        <f t="shared" si="2"/>
        <v>43</v>
      </c>
      <c r="L40" s="288" t="s">
        <v>170</v>
      </c>
      <c r="M40" s="287" t="str">
        <f t="shared" si="3"/>
        <v>--</v>
      </c>
      <c r="N40" s="363">
        <f t="shared" si="4"/>
        <v>40</v>
      </c>
      <c r="O40" s="364">
        <f t="shared" si="5"/>
        <v>5.06016</v>
      </c>
      <c r="P40" s="365" t="str">
        <f t="shared" si="6"/>
        <v>--</v>
      </c>
      <c r="Q40" s="366" t="str">
        <f t="shared" si="7"/>
        <v>--</v>
      </c>
      <c r="R40" s="367" t="str">
        <f t="shared" si="8"/>
        <v>--</v>
      </c>
      <c r="S40" s="368" t="str">
        <f t="shared" si="9"/>
        <v>SI</v>
      </c>
      <c r="T40" s="371">
        <f t="shared" si="10"/>
        <v>5.06016</v>
      </c>
      <c r="U40" s="298"/>
    </row>
    <row r="41" spans="2:21" s="1" customFormat="1" ht="16.5" customHeight="1">
      <c r="B41" s="43"/>
      <c r="C41" s="269">
        <v>111</v>
      </c>
      <c r="D41" s="357" t="s">
        <v>57</v>
      </c>
      <c r="E41" s="357" t="s">
        <v>83</v>
      </c>
      <c r="F41" s="358">
        <v>13.2</v>
      </c>
      <c r="G41" s="359">
        <f t="shared" si="0"/>
        <v>1.757</v>
      </c>
      <c r="H41" s="360">
        <v>38429.384722222225</v>
      </c>
      <c r="I41" s="361">
        <v>38429.41458333333</v>
      </c>
      <c r="J41" s="285">
        <f t="shared" si="1"/>
        <v>0.7166666665580124</v>
      </c>
      <c r="K41" s="362">
        <f t="shared" si="2"/>
        <v>43</v>
      </c>
      <c r="L41" s="287" t="s">
        <v>170</v>
      </c>
      <c r="M41" s="287" t="str">
        <f t="shared" si="3"/>
        <v>--</v>
      </c>
      <c r="N41" s="363">
        <f t="shared" si="4"/>
        <v>40</v>
      </c>
      <c r="O41" s="364">
        <f t="shared" si="5"/>
        <v>5.06016</v>
      </c>
      <c r="P41" s="365" t="str">
        <f t="shared" si="6"/>
        <v>--</v>
      </c>
      <c r="Q41" s="366" t="str">
        <f t="shared" si="7"/>
        <v>--</v>
      </c>
      <c r="R41" s="367" t="str">
        <f t="shared" si="8"/>
        <v>--</v>
      </c>
      <c r="S41" s="368" t="str">
        <f t="shared" si="9"/>
        <v>SI</v>
      </c>
      <c r="T41" s="371">
        <f t="shared" si="10"/>
        <v>5.06016</v>
      </c>
      <c r="U41" s="298"/>
    </row>
    <row r="42" spans="2:21" s="1" customFormat="1" ht="16.5" customHeight="1">
      <c r="B42" s="43"/>
      <c r="C42" s="269">
        <v>112</v>
      </c>
      <c r="D42" s="357" t="s">
        <v>63</v>
      </c>
      <c r="E42" s="357" t="s">
        <v>86</v>
      </c>
      <c r="F42" s="370">
        <v>33</v>
      </c>
      <c r="G42" s="359">
        <f t="shared" si="0"/>
        <v>1.757</v>
      </c>
      <c r="H42" s="360">
        <v>38432.34930555556</v>
      </c>
      <c r="I42" s="361">
        <v>38432.625</v>
      </c>
      <c r="J42" s="285">
        <f t="shared" si="1"/>
        <v>6.616666666581295</v>
      </c>
      <c r="K42" s="362">
        <f t="shared" si="2"/>
        <v>397</v>
      </c>
      <c r="L42" s="287" t="s">
        <v>170</v>
      </c>
      <c r="M42" s="287" t="str">
        <f t="shared" si="3"/>
        <v>--</v>
      </c>
      <c r="N42" s="363">
        <f t="shared" si="4"/>
        <v>50</v>
      </c>
      <c r="O42" s="364">
        <f t="shared" si="5"/>
        <v>58.1567</v>
      </c>
      <c r="P42" s="365" t="str">
        <f t="shared" si="6"/>
        <v>--</v>
      </c>
      <c r="Q42" s="366" t="str">
        <f t="shared" si="7"/>
        <v>--</v>
      </c>
      <c r="R42" s="367" t="str">
        <f t="shared" si="8"/>
        <v>--</v>
      </c>
      <c r="S42" s="368" t="str">
        <f t="shared" si="9"/>
        <v>SI</v>
      </c>
      <c r="T42" s="371">
        <f t="shared" si="10"/>
        <v>58.1567</v>
      </c>
      <c r="U42" s="298"/>
    </row>
    <row r="43" spans="2:21" s="1" customFormat="1" ht="16.5" customHeight="1" thickBot="1">
      <c r="B43" s="43"/>
      <c r="C43" s="385"/>
      <c r="D43" s="385"/>
      <c r="E43" s="385"/>
      <c r="F43" s="385"/>
      <c r="G43" s="372"/>
      <c r="H43" s="385"/>
      <c r="I43" s="385"/>
      <c r="J43" s="299"/>
      <c r="K43" s="299"/>
      <c r="L43" s="385"/>
      <c r="M43" s="385"/>
      <c r="N43" s="395"/>
      <c r="O43" s="396"/>
      <c r="P43" s="397"/>
      <c r="Q43" s="398"/>
      <c r="R43" s="399"/>
      <c r="S43" s="385"/>
      <c r="T43" s="373"/>
      <c r="U43" s="298"/>
    </row>
    <row r="44" spans="2:21" s="1" customFormat="1" ht="16.5" customHeight="1" thickBot="1" thickTop="1">
      <c r="B44" s="43"/>
      <c r="C44" s="168" t="s">
        <v>156</v>
      </c>
      <c r="D44" s="169" t="s">
        <v>130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374">
        <f>SUM(O20:O43)</f>
        <v>1115.0007699999999</v>
      </c>
      <c r="P44" s="375">
        <f>SUM(P20:P43)</f>
        <v>70.28</v>
      </c>
      <c r="Q44" s="375">
        <f>SUM(Q20:Q43)</f>
        <v>61.1436</v>
      </c>
      <c r="R44" s="376">
        <f>SUM(R20:R43)</f>
        <v>0</v>
      </c>
      <c r="S44" s="377"/>
      <c r="T44" s="378">
        <f>ROUND(SUM(T20:T43),2)</f>
        <v>1246.42</v>
      </c>
      <c r="U44" s="298"/>
    </row>
    <row r="45" spans="2:21" s="183" customFormat="1" ht="9.75" thickTop="1">
      <c r="B45" s="184"/>
      <c r="C45" s="185"/>
      <c r="D45" s="186" t="s">
        <v>131</v>
      </c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3"/>
      <c r="T45" s="379"/>
      <c r="U45" s="315"/>
    </row>
    <row r="46" spans="2:21" s="1" customFormat="1" ht="16.5" customHeight="1" thickBot="1">
      <c r="B46" s="196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8"/>
    </row>
    <row r="47" spans="2:21" ht="16.5" customHeight="1" thickTop="1"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</row>
    <row r="48" spans="3:4" ht="16.5" customHeight="1">
      <c r="C48" s="380"/>
      <c r="D48" s="380"/>
    </row>
    <row r="49" ht="16.5" customHeight="1"/>
    <row r="50" ht="16.5" customHeight="1"/>
    <row r="51" ht="16.5" customHeight="1"/>
    <row r="52" ht="16.5" customHeight="1"/>
    <row r="53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U49"/>
  <sheetViews>
    <sheetView zoomScale="75" zoomScaleNormal="75" workbookViewId="0" topLeftCell="D20">
      <selection activeCell="D22" sqref="A22:IV22"/>
    </sheetView>
  </sheetViews>
  <sheetFormatPr defaultColWidth="11.421875" defaultRowHeight="12.75"/>
  <cols>
    <col min="1" max="1" width="20.7109375" style="7" customWidth="1"/>
    <col min="2" max="2" width="15.7109375" style="7" customWidth="1"/>
    <col min="3" max="3" width="4.7109375" style="7" customWidth="1"/>
    <col min="4" max="4" width="25.7109375" style="7" customWidth="1"/>
    <col min="5" max="5" width="35.7109375" style="7" customWidth="1"/>
    <col min="6" max="6" width="10.7109375" style="7" customWidth="1"/>
    <col min="7" max="7" width="12.421875" style="7" hidden="1" customWidth="1"/>
    <col min="8" max="9" width="15.7109375" style="7" customWidth="1"/>
    <col min="10" max="12" width="9.7109375" style="7" customWidth="1"/>
    <col min="13" max="13" width="7.7109375" style="7" customWidth="1"/>
    <col min="14" max="14" width="12.7109375" style="7" hidden="1" customWidth="1"/>
    <col min="15" max="15" width="15.00390625" style="7" hidden="1" customWidth="1"/>
    <col min="16" max="16" width="15.140625" style="7" hidden="1" customWidth="1"/>
    <col min="17" max="18" width="15.57421875" style="7" hidden="1" customWidth="1"/>
    <col min="19" max="19" width="9.7109375" style="7" customWidth="1"/>
    <col min="20" max="21" width="15.7109375" style="7" customWidth="1"/>
    <col min="22" max="16384" width="11.421875" style="7" customWidth="1"/>
  </cols>
  <sheetData>
    <row r="1" spans="1:21" s="3" customFormat="1" ht="30.75" customHeight="1">
      <c r="A1" s="321"/>
      <c r="U1" s="381"/>
    </row>
    <row r="2" spans="1:21" s="3" customFormat="1" ht="26.25">
      <c r="A2" s="321"/>
      <c r="B2" s="67" t="str">
        <f>+'tot-0503'!B2</f>
        <v>ANEXO a la Resolución ENRE N° 933/2006                      ,-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12.75">
      <c r="A3" s="322"/>
      <c r="B3" s="6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" s="12" customFormat="1" ht="11.25">
      <c r="A4" s="10" t="s">
        <v>93</v>
      </c>
      <c r="B4" s="323"/>
    </row>
    <row r="5" spans="1:2" s="12" customFormat="1" ht="11.25">
      <c r="A5" s="10" t="s">
        <v>94</v>
      </c>
      <c r="B5" s="323"/>
    </row>
    <row r="6" s="1" customFormat="1" ht="16.5" customHeight="1" thickBot="1"/>
    <row r="7" spans="2:21" s="1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</row>
    <row r="8" spans="2:21" s="73" customFormat="1" ht="20.25">
      <c r="B8" s="74"/>
      <c r="D8" s="75" t="s">
        <v>147</v>
      </c>
      <c r="N8" s="76"/>
      <c r="O8" s="76"/>
      <c r="P8" s="76"/>
      <c r="Q8" s="76"/>
      <c r="R8" s="76"/>
      <c r="S8" s="76"/>
      <c r="T8" s="76"/>
      <c r="U8" s="77"/>
    </row>
    <row r="9" spans="2:21" s="1" customFormat="1" ht="16.5" customHeight="1">
      <c r="B9" s="43"/>
      <c r="D9" s="9"/>
      <c r="E9" s="9"/>
      <c r="F9" s="9"/>
      <c r="G9" s="83"/>
      <c r="H9" s="83"/>
      <c r="I9" s="83"/>
      <c r="J9" s="83"/>
      <c r="K9" s="83"/>
      <c r="N9" s="9"/>
      <c r="O9" s="9"/>
      <c r="P9" s="9"/>
      <c r="Q9" s="9"/>
      <c r="R9" s="9"/>
      <c r="S9" s="9"/>
      <c r="T9" s="9"/>
      <c r="U9" s="48"/>
    </row>
    <row r="10" spans="2:21" s="73" customFormat="1" ht="20.25">
      <c r="B10" s="74"/>
      <c r="D10" s="75" t="s">
        <v>148</v>
      </c>
      <c r="E10" s="75"/>
      <c r="F10" s="76"/>
      <c r="G10" s="75"/>
      <c r="H10" s="75"/>
      <c r="I10" s="75"/>
      <c r="J10" s="75"/>
      <c r="K10" s="75"/>
      <c r="N10" s="76"/>
      <c r="O10" s="76"/>
      <c r="P10" s="76"/>
      <c r="Q10" s="76"/>
      <c r="R10" s="76"/>
      <c r="S10" s="76"/>
      <c r="T10" s="76"/>
      <c r="U10" s="77"/>
    </row>
    <row r="11" spans="2:21" s="1" customFormat="1" ht="16.5" customHeight="1">
      <c r="B11" s="43"/>
      <c r="C11" s="9"/>
      <c r="D11" s="324"/>
      <c r="E11" s="83"/>
      <c r="F11" s="9"/>
      <c r="G11" s="83"/>
      <c r="H11" s="83"/>
      <c r="I11" s="83"/>
      <c r="J11" s="83"/>
      <c r="K11" s="83"/>
      <c r="N11" s="9"/>
      <c r="O11" s="9"/>
      <c r="P11" s="9"/>
      <c r="Q11" s="9"/>
      <c r="R11" s="9"/>
      <c r="S11" s="9"/>
      <c r="T11" s="9"/>
      <c r="U11" s="48"/>
    </row>
    <row r="12" spans="2:21" s="16" customFormat="1" ht="18.75">
      <c r="B12" s="30" t="str">
        <f>+'tot-0503'!B14</f>
        <v>Desde el 01 al 31 de marzo de 2005</v>
      </c>
      <c r="C12" s="325"/>
      <c r="D12" s="33"/>
      <c r="E12" s="33"/>
      <c r="F12" s="33"/>
      <c r="G12" s="33"/>
      <c r="H12" s="8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82"/>
    </row>
    <row r="13" spans="2:21" s="1" customFormat="1" ht="16.5" customHeight="1" thickBot="1">
      <c r="B13" s="43"/>
      <c r="C13" s="9"/>
      <c r="G13" s="85"/>
      <c r="I13" s="9"/>
      <c r="J13" s="9"/>
      <c r="K13" s="9"/>
      <c r="L13" s="85"/>
      <c r="M13" s="85"/>
      <c r="N13" s="85"/>
      <c r="O13" s="9"/>
      <c r="P13" s="9"/>
      <c r="Q13" s="9"/>
      <c r="R13" s="9"/>
      <c r="S13" s="9"/>
      <c r="T13" s="9"/>
      <c r="U13" s="48"/>
    </row>
    <row r="14" spans="2:21" s="1" customFormat="1" ht="16.5" customHeight="1" thickBot="1" thickTop="1">
      <c r="B14" s="43"/>
      <c r="C14" s="9"/>
      <c r="D14" s="326" t="s">
        <v>149</v>
      </c>
      <c r="E14" s="384">
        <v>4.687</v>
      </c>
      <c r="F14" s="328">
        <f>60*'tot-0503'!B13</f>
        <v>60</v>
      </c>
      <c r="G14" s="85"/>
      <c r="H14" s="233" t="str">
        <f>IF(F14=60," ",IF(F14=120,"    Coeficiente duplicado por tasa de falla &gt;4 Sal. x año/100 km.","    REVISAR COEFICIENTE"))</f>
        <v> </v>
      </c>
      <c r="I14" s="9"/>
      <c r="J14" s="9"/>
      <c r="K14" s="9"/>
      <c r="L14" s="85"/>
      <c r="M14" s="85"/>
      <c r="N14" s="85"/>
      <c r="O14" s="9"/>
      <c r="P14" s="9"/>
      <c r="Q14" s="9"/>
      <c r="R14" s="9"/>
      <c r="S14" s="9"/>
      <c r="T14" s="9"/>
      <c r="U14" s="48"/>
    </row>
    <row r="15" spans="2:21" s="1" customFormat="1" ht="16.5" customHeight="1" thickBot="1" thickTop="1">
      <c r="B15" s="43"/>
      <c r="C15" s="9"/>
      <c r="D15" s="326" t="s">
        <v>150</v>
      </c>
      <c r="E15" s="327">
        <v>2.343</v>
      </c>
      <c r="F15" s="328">
        <f>50*'tot-0503'!B13</f>
        <v>50</v>
      </c>
      <c r="H15" s="233" t="str">
        <f>IF(F15=50," ",IF(F15=100,"    Coeficiente duplicado por tasa de falla &gt;4 Sal. x año/100 km.","    REVISAR COEFICIENTE"))</f>
        <v> </v>
      </c>
      <c r="Q15" s="9"/>
      <c r="R15" s="9"/>
      <c r="S15" s="9"/>
      <c r="T15" s="329"/>
      <c r="U15" s="48"/>
    </row>
    <row r="16" spans="2:21" s="1" customFormat="1" ht="16.5" customHeight="1" thickBot="1" thickTop="1">
      <c r="B16" s="43"/>
      <c r="C16" s="9"/>
      <c r="D16" s="330" t="s">
        <v>151</v>
      </c>
      <c r="E16" s="331">
        <v>1.757</v>
      </c>
      <c r="F16" s="332">
        <f>50*'tot-0503'!B13</f>
        <v>50</v>
      </c>
      <c r="H16" s="233" t="str">
        <f>IF(F16=50," ",IF(F16=100,"    Coeficiente duplicado por tasa de falla &gt;4 Sal. x año/100 km.","    REVISAR COEFICIENTE"))</f>
        <v> </v>
      </c>
      <c r="I16" s="333"/>
      <c r="J16" s="333"/>
      <c r="K16" s="9"/>
      <c r="N16" s="334"/>
      <c r="O16" s="335"/>
      <c r="P16" s="64"/>
      <c r="Q16" s="9"/>
      <c r="R16" s="9"/>
      <c r="S16" s="9"/>
      <c r="T16" s="329"/>
      <c r="U16" s="48"/>
    </row>
    <row r="17" spans="2:21" s="1" customFormat="1" ht="16.5" customHeight="1" thickBot="1" thickTop="1">
      <c r="B17" s="43"/>
      <c r="C17" s="9"/>
      <c r="D17" s="336" t="s">
        <v>152</v>
      </c>
      <c r="E17" s="331">
        <v>1.757</v>
      </c>
      <c r="F17" s="337">
        <f>40*'tot-0503'!B13</f>
        <v>40</v>
      </c>
      <c r="H17" s="233" t="str">
        <f>IF(F17=40," ",IF(F17=80,"    Coeficiente duplicado por tasa de falla &gt;4 Sal. x año/100 km.","    REVISAR COEFICIENTE"))</f>
        <v> </v>
      </c>
      <c r="I17" s="333"/>
      <c r="J17" s="333"/>
      <c r="K17" s="9"/>
      <c r="N17" s="334"/>
      <c r="O17" s="335"/>
      <c r="P17" s="64"/>
      <c r="Q17" s="9"/>
      <c r="R17" s="9"/>
      <c r="S17" s="9"/>
      <c r="T17" s="329"/>
      <c r="U17" s="48"/>
    </row>
    <row r="18" spans="2:21" s="1" customFormat="1" ht="16.5" customHeight="1" thickBot="1" thickTop="1">
      <c r="B18" s="43"/>
      <c r="C18" s="9"/>
      <c r="D18" s="338"/>
      <c r="E18" s="339"/>
      <c r="F18" s="64"/>
      <c r="G18" s="9"/>
      <c r="H18" s="64"/>
      <c r="I18" s="333"/>
      <c r="J18" s="333"/>
      <c r="K18" s="9"/>
      <c r="L18" s="9"/>
      <c r="M18" s="9"/>
      <c r="N18" s="334"/>
      <c r="O18" s="335"/>
      <c r="P18" s="64"/>
      <c r="Q18" s="9"/>
      <c r="R18" s="9"/>
      <c r="S18" s="9"/>
      <c r="T18" s="329"/>
      <c r="U18" s="48"/>
    </row>
    <row r="19" spans="2:21" s="340" customFormat="1" ht="34.5" customHeight="1" thickBot="1" thickTop="1">
      <c r="B19" s="341"/>
      <c r="C19" s="239" t="s">
        <v>112</v>
      </c>
      <c r="D19" s="240" t="s">
        <v>136</v>
      </c>
      <c r="E19" s="241" t="s">
        <v>137</v>
      </c>
      <c r="F19" s="243" t="s">
        <v>113</v>
      </c>
      <c r="G19" s="102" t="s">
        <v>115</v>
      </c>
      <c r="H19" s="241" t="s">
        <v>116</v>
      </c>
      <c r="I19" s="241" t="s">
        <v>117</v>
      </c>
      <c r="J19" s="240" t="s">
        <v>139</v>
      </c>
      <c r="K19" s="240" t="s">
        <v>140</v>
      </c>
      <c r="L19" s="101" t="s">
        <v>155</v>
      </c>
      <c r="M19" s="241" t="s">
        <v>141</v>
      </c>
      <c r="N19" s="342" t="s">
        <v>153</v>
      </c>
      <c r="O19" s="343" t="s">
        <v>154</v>
      </c>
      <c r="P19" s="344" t="s">
        <v>144</v>
      </c>
      <c r="Q19" s="345"/>
      <c r="R19" s="346" t="s">
        <v>126</v>
      </c>
      <c r="S19" s="243" t="s">
        <v>128</v>
      </c>
      <c r="T19" s="243" t="s">
        <v>129</v>
      </c>
      <c r="U19" s="347"/>
    </row>
    <row r="20" spans="2:21" s="1" customFormat="1" ht="16.5" customHeight="1" thickTop="1">
      <c r="B20" s="43"/>
      <c r="C20" s="257"/>
      <c r="D20" s="255" t="s">
        <v>167</v>
      </c>
      <c r="E20" s="255"/>
      <c r="F20" s="348"/>
      <c r="G20" s="349"/>
      <c r="H20" s="256"/>
      <c r="I20" s="350"/>
      <c r="J20" s="259"/>
      <c r="K20" s="259"/>
      <c r="L20" s="256"/>
      <c r="M20" s="256"/>
      <c r="N20" s="351"/>
      <c r="O20" s="352"/>
      <c r="P20" s="353"/>
      <c r="Q20" s="354"/>
      <c r="R20" s="355"/>
      <c r="S20" s="356"/>
      <c r="T20" s="267">
        <f>ROUND('SA-0503'!T44,2)</f>
        <v>1246.42</v>
      </c>
      <c r="U20" s="215"/>
    </row>
    <row r="21" spans="2:21" s="1" customFormat="1" ht="16.5" customHeight="1">
      <c r="B21" s="43"/>
      <c r="C21" s="269"/>
      <c r="D21" s="357"/>
      <c r="E21" s="357"/>
      <c r="F21" s="358"/>
      <c r="G21" s="359"/>
      <c r="H21" s="360"/>
      <c r="I21" s="361"/>
      <c r="J21" s="285"/>
      <c r="K21" s="362"/>
      <c r="L21" s="287"/>
      <c r="M21" s="287"/>
      <c r="N21" s="363"/>
      <c r="O21" s="364"/>
      <c r="P21" s="365"/>
      <c r="Q21" s="366"/>
      <c r="R21" s="367"/>
      <c r="S21" s="368"/>
      <c r="T21" s="369"/>
      <c r="U21" s="215"/>
    </row>
    <row r="22" spans="2:21" s="1" customFormat="1" ht="16.5" customHeight="1">
      <c r="B22" s="43"/>
      <c r="C22" s="269">
        <v>113</v>
      </c>
      <c r="D22" s="357" t="s">
        <v>63</v>
      </c>
      <c r="E22" s="357" t="s">
        <v>88</v>
      </c>
      <c r="F22" s="358">
        <v>13.2</v>
      </c>
      <c r="G22" s="359">
        <f aca="true" t="shared" si="0" ref="G22:G43">IF(F22=220,$E$14,IF(AND(F22&lt;=132,F22&gt;=66),$E$15,IF(AND(F22&lt;66,F22&gt;=33),$E$16,$E$17)))</f>
        <v>1.757</v>
      </c>
      <c r="H22" s="360">
        <v>38432.36041666667</v>
      </c>
      <c r="I22" s="361">
        <v>38432.63055555556</v>
      </c>
      <c r="J22" s="285">
        <f aca="true" t="shared" si="1" ref="J22:J43">IF(D22="","",(I22-H22)*24)</f>
        <v>6.483333333337214</v>
      </c>
      <c r="K22" s="362">
        <f aca="true" t="shared" si="2" ref="K22:K43">IF(D22="","",ROUND((I22-H22)*24*60,0))</f>
        <v>389</v>
      </c>
      <c r="L22" s="287" t="s">
        <v>170</v>
      </c>
      <c r="M22" s="287" t="str">
        <f aca="true" t="shared" si="3" ref="M22:M43">IF(L22="","",IF(OR(L22="P",L22="RP"),"--","NO"))</f>
        <v>--</v>
      </c>
      <c r="N22" s="363">
        <f aca="true" t="shared" si="4" ref="N22:N43">IF(F22=220,$F$14,IF(AND(F22&lt;=132,F22&gt;=66),$F$15,IF(AND(F22&lt;66,F22&gt;13.2),$F$16,$F$17)))</f>
        <v>40</v>
      </c>
      <c r="O22" s="364">
        <f aca="true" t="shared" si="5" ref="O22:O43">IF(L22="P",G22*N22*ROUND(K22/60,2)*0.1,"--")</f>
        <v>45.54144000000001</v>
      </c>
      <c r="P22" s="365" t="str">
        <f aca="true" t="shared" si="6" ref="P22:P43">IF(AND(L22="F",M22="NO"),G22*N22,"--")</f>
        <v>--</v>
      </c>
      <c r="Q22" s="366" t="str">
        <f aca="true" t="shared" si="7" ref="Q22:Q43">IF(L22="F",G22*N22*ROUND(K22/60,2),"--")</f>
        <v>--</v>
      </c>
      <c r="R22" s="367" t="str">
        <f aca="true" t="shared" si="8" ref="R22:R43">IF(L22="RF",G22*N22*ROUND(K22/60,2),"--")</f>
        <v>--</v>
      </c>
      <c r="S22" s="368" t="str">
        <f aca="true" t="shared" si="9" ref="S22:S43">IF(D22="","","SI")</f>
        <v>SI</v>
      </c>
      <c r="T22" s="371">
        <f aca="true" t="shared" si="10" ref="T22:T43">IF(D22="","",SUM(O22:R22)*IF(S22="SI",1,2)*IF(F22="500/220",0,1))</f>
        <v>45.54144000000001</v>
      </c>
      <c r="U22" s="298"/>
    </row>
    <row r="23" spans="2:21" s="1" customFormat="1" ht="16.5" customHeight="1">
      <c r="B23" s="43"/>
      <c r="C23" s="269">
        <v>114</v>
      </c>
      <c r="D23" s="357" t="s">
        <v>44</v>
      </c>
      <c r="E23" s="357" t="s">
        <v>71</v>
      </c>
      <c r="F23" s="358">
        <v>13.2</v>
      </c>
      <c r="G23" s="359">
        <f t="shared" si="0"/>
        <v>1.757</v>
      </c>
      <c r="H23" s="360">
        <v>38432.41180555556</v>
      </c>
      <c r="I23" s="361">
        <v>38432.572222222225</v>
      </c>
      <c r="J23" s="285">
        <f t="shared" si="1"/>
        <v>3.849999999976717</v>
      </c>
      <c r="K23" s="362">
        <f t="shared" si="2"/>
        <v>231</v>
      </c>
      <c r="L23" s="287" t="s">
        <v>170</v>
      </c>
      <c r="M23" s="287" t="str">
        <f t="shared" si="3"/>
        <v>--</v>
      </c>
      <c r="N23" s="363">
        <f t="shared" si="4"/>
        <v>40</v>
      </c>
      <c r="O23" s="364">
        <f t="shared" si="5"/>
        <v>27.057800000000004</v>
      </c>
      <c r="P23" s="365" t="str">
        <f t="shared" si="6"/>
        <v>--</v>
      </c>
      <c r="Q23" s="366" t="str">
        <f t="shared" si="7"/>
        <v>--</v>
      </c>
      <c r="R23" s="367" t="str">
        <f t="shared" si="8"/>
        <v>--</v>
      </c>
      <c r="S23" s="368" t="str">
        <f t="shared" si="9"/>
        <v>SI</v>
      </c>
      <c r="T23" s="371">
        <f t="shared" si="10"/>
        <v>27.057800000000004</v>
      </c>
      <c r="U23" s="298"/>
    </row>
    <row r="24" spans="2:21" s="1" customFormat="1" ht="16.5" customHeight="1">
      <c r="B24" s="43"/>
      <c r="C24" s="269">
        <v>115</v>
      </c>
      <c r="D24" s="357" t="s">
        <v>63</v>
      </c>
      <c r="E24" s="357" t="s">
        <v>86</v>
      </c>
      <c r="F24" s="358">
        <v>33</v>
      </c>
      <c r="G24" s="359">
        <f t="shared" si="0"/>
        <v>1.757</v>
      </c>
      <c r="H24" s="360">
        <v>38433.34375</v>
      </c>
      <c r="I24" s="361">
        <v>38433.64375</v>
      </c>
      <c r="J24" s="285">
        <f t="shared" si="1"/>
        <v>7.200000000069849</v>
      </c>
      <c r="K24" s="362">
        <f t="shared" si="2"/>
        <v>432</v>
      </c>
      <c r="L24" s="287" t="s">
        <v>170</v>
      </c>
      <c r="M24" s="287" t="str">
        <f t="shared" si="3"/>
        <v>--</v>
      </c>
      <c r="N24" s="363">
        <f t="shared" si="4"/>
        <v>50</v>
      </c>
      <c r="O24" s="364">
        <f t="shared" si="5"/>
        <v>63.252</v>
      </c>
      <c r="P24" s="365" t="str">
        <f t="shared" si="6"/>
        <v>--</v>
      </c>
      <c r="Q24" s="366" t="str">
        <f t="shared" si="7"/>
        <v>--</v>
      </c>
      <c r="R24" s="367" t="str">
        <f t="shared" si="8"/>
        <v>--</v>
      </c>
      <c r="S24" s="368" t="str">
        <f t="shared" si="9"/>
        <v>SI</v>
      </c>
      <c r="T24" s="371">
        <f t="shared" si="10"/>
        <v>63.252</v>
      </c>
      <c r="U24" s="298"/>
    </row>
    <row r="25" spans="2:21" s="1" customFormat="1" ht="16.5" customHeight="1">
      <c r="B25" s="43"/>
      <c r="C25" s="269">
        <v>116</v>
      </c>
      <c r="D25" s="357" t="s">
        <v>48</v>
      </c>
      <c r="E25" s="357" t="s">
        <v>161</v>
      </c>
      <c r="F25" s="358">
        <v>220</v>
      </c>
      <c r="G25" s="359">
        <f t="shared" si="0"/>
        <v>4.687</v>
      </c>
      <c r="H25" s="360">
        <v>38433.35138888889</v>
      </c>
      <c r="I25" s="361">
        <v>38433.39375</v>
      </c>
      <c r="J25" s="285">
        <f t="shared" si="1"/>
        <v>1.0166666666627862</v>
      </c>
      <c r="K25" s="362">
        <f t="shared" si="2"/>
        <v>61</v>
      </c>
      <c r="L25" s="287" t="s">
        <v>171</v>
      </c>
      <c r="M25" s="287" t="str">
        <f t="shared" si="3"/>
        <v>NO</v>
      </c>
      <c r="N25" s="363">
        <f t="shared" si="4"/>
        <v>60</v>
      </c>
      <c r="O25" s="364" t="str">
        <f t="shared" si="5"/>
        <v>--</v>
      </c>
      <c r="P25" s="365">
        <f t="shared" si="6"/>
        <v>281.22</v>
      </c>
      <c r="Q25" s="366">
        <f t="shared" si="7"/>
        <v>286.8444</v>
      </c>
      <c r="R25" s="367" t="str">
        <f t="shared" si="8"/>
        <v>--</v>
      </c>
      <c r="S25" s="368" t="str">
        <f t="shared" si="9"/>
        <v>SI</v>
      </c>
      <c r="T25" s="371">
        <f t="shared" si="10"/>
        <v>568.0644</v>
      </c>
      <c r="U25" s="298"/>
    </row>
    <row r="26" spans="2:21" s="1" customFormat="1" ht="16.5" customHeight="1">
      <c r="B26" s="43"/>
      <c r="C26" s="269">
        <v>117</v>
      </c>
      <c r="D26" s="357" t="s">
        <v>51</v>
      </c>
      <c r="E26" s="357" t="s">
        <v>73</v>
      </c>
      <c r="F26" s="358">
        <v>33</v>
      </c>
      <c r="G26" s="359">
        <f t="shared" si="0"/>
        <v>1.757</v>
      </c>
      <c r="H26" s="360">
        <v>38433.41527777778</v>
      </c>
      <c r="I26" s="361">
        <v>38433.498611111114</v>
      </c>
      <c r="J26" s="285">
        <f t="shared" si="1"/>
        <v>2.0000000000582077</v>
      </c>
      <c r="K26" s="362">
        <f t="shared" si="2"/>
        <v>120</v>
      </c>
      <c r="L26" s="287" t="s">
        <v>170</v>
      </c>
      <c r="M26" s="287" t="str">
        <f t="shared" si="3"/>
        <v>--</v>
      </c>
      <c r="N26" s="363">
        <f t="shared" si="4"/>
        <v>50</v>
      </c>
      <c r="O26" s="364">
        <f t="shared" si="5"/>
        <v>17.57</v>
      </c>
      <c r="P26" s="365" t="str">
        <f t="shared" si="6"/>
        <v>--</v>
      </c>
      <c r="Q26" s="366" t="str">
        <f t="shared" si="7"/>
        <v>--</v>
      </c>
      <c r="R26" s="367" t="str">
        <f t="shared" si="8"/>
        <v>--</v>
      </c>
      <c r="S26" s="368" t="str">
        <f t="shared" si="9"/>
        <v>SI</v>
      </c>
      <c r="T26" s="371">
        <f t="shared" si="10"/>
        <v>17.57</v>
      </c>
      <c r="U26" s="298"/>
    </row>
    <row r="27" spans="2:21" s="1" customFormat="1" ht="16.5" customHeight="1">
      <c r="B27" s="43"/>
      <c r="C27" s="269">
        <v>118</v>
      </c>
      <c r="D27" s="357" t="s">
        <v>27</v>
      </c>
      <c r="E27" s="357" t="s">
        <v>64</v>
      </c>
      <c r="F27" s="358">
        <v>13.2</v>
      </c>
      <c r="G27" s="359">
        <f t="shared" si="0"/>
        <v>1.757</v>
      </c>
      <c r="H27" s="360">
        <v>38433.42986111111</v>
      </c>
      <c r="I27" s="361">
        <v>38433.59027777778</v>
      </c>
      <c r="J27" s="285">
        <f t="shared" si="1"/>
        <v>3.85000000015134</v>
      </c>
      <c r="K27" s="362">
        <f t="shared" si="2"/>
        <v>231</v>
      </c>
      <c r="L27" s="287" t="s">
        <v>170</v>
      </c>
      <c r="M27" s="287" t="str">
        <f t="shared" si="3"/>
        <v>--</v>
      </c>
      <c r="N27" s="363">
        <f t="shared" si="4"/>
        <v>40</v>
      </c>
      <c r="O27" s="364">
        <f t="shared" si="5"/>
        <v>27.057800000000004</v>
      </c>
      <c r="P27" s="365" t="str">
        <f t="shared" si="6"/>
        <v>--</v>
      </c>
      <c r="Q27" s="366" t="str">
        <f t="shared" si="7"/>
        <v>--</v>
      </c>
      <c r="R27" s="367" t="str">
        <f t="shared" si="8"/>
        <v>--</v>
      </c>
      <c r="S27" s="368" t="str">
        <f t="shared" si="9"/>
        <v>SI</v>
      </c>
      <c r="T27" s="371">
        <f t="shared" si="10"/>
        <v>27.057800000000004</v>
      </c>
      <c r="U27" s="298"/>
    </row>
    <row r="28" spans="2:21" s="1" customFormat="1" ht="16.5" customHeight="1">
      <c r="B28" s="43"/>
      <c r="C28" s="269">
        <v>119</v>
      </c>
      <c r="D28" s="357" t="s">
        <v>51</v>
      </c>
      <c r="E28" s="357" t="s">
        <v>74</v>
      </c>
      <c r="F28" s="358">
        <v>33</v>
      </c>
      <c r="G28" s="359">
        <f t="shared" si="0"/>
        <v>1.757</v>
      </c>
      <c r="H28" s="360">
        <v>38433.498611111114</v>
      </c>
      <c r="I28" s="361">
        <v>38433.60208333333</v>
      </c>
      <c r="J28" s="285">
        <f t="shared" si="1"/>
        <v>2.4833333332207985</v>
      </c>
      <c r="K28" s="362">
        <f t="shared" si="2"/>
        <v>149</v>
      </c>
      <c r="L28" s="287" t="s">
        <v>170</v>
      </c>
      <c r="M28" s="287" t="str">
        <f t="shared" si="3"/>
        <v>--</v>
      </c>
      <c r="N28" s="363">
        <f t="shared" si="4"/>
        <v>50</v>
      </c>
      <c r="O28" s="364">
        <f t="shared" si="5"/>
        <v>21.7868</v>
      </c>
      <c r="P28" s="365" t="str">
        <f t="shared" si="6"/>
        <v>--</v>
      </c>
      <c r="Q28" s="366" t="str">
        <f t="shared" si="7"/>
        <v>--</v>
      </c>
      <c r="R28" s="367" t="str">
        <f t="shared" si="8"/>
        <v>--</v>
      </c>
      <c r="S28" s="368" t="str">
        <f t="shared" si="9"/>
        <v>SI</v>
      </c>
      <c r="T28" s="371">
        <f t="shared" si="10"/>
        <v>21.7868</v>
      </c>
      <c r="U28" s="298"/>
    </row>
    <row r="29" spans="2:21" s="1" customFormat="1" ht="16.5" customHeight="1">
      <c r="B29" s="43"/>
      <c r="C29" s="269">
        <v>120</v>
      </c>
      <c r="D29" s="357" t="s">
        <v>48</v>
      </c>
      <c r="E29" s="357" t="s">
        <v>161</v>
      </c>
      <c r="F29" s="358">
        <v>220</v>
      </c>
      <c r="G29" s="359">
        <f t="shared" si="0"/>
        <v>4.687</v>
      </c>
      <c r="H29" s="360">
        <v>38433.96388888889</v>
      </c>
      <c r="I29" s="361">
        <v>38434.020833333336</v>
      </c>
      <c r="J29" s="285">
        <f t="shared" si="1"/>
        <v>1.3666666667559184</v>
      </c>
      <c r="K29" s="362">
        <f t="shared" si="2"/>
        <v>82</v>
      </c>
      <c r="L29" s="287" t="s">
        <v>170</v>
      </c>
      <c r="M29" s="287" t="str">
        <f t="shared" si="3"/>
        <v>--</v>
      </c>
      <c r="N29" s="363">
        <f t="shared" si="4"/>
        <v>60</v>
      </c>
      <c r="O29" s="364">
        <f t="shared" si="5"/>
        <v>38.52714000000001</v>
      </c>
      <c r="P29" s="365" t="str">
        <f t="shared" si="6"/>
        <v>--</v>
      </c>
      <c r="Q29" s="366" t="str">
        <f t="shared" si="7"/>
        <v>--</v>
      </c>
      <c r="R29" s="367" t="str">
        <f t="shared" si="8"/>
        <v>--</v>
      </c>
      <c r="S29" s="368" t="str">
        <f t="shared" si="9"/>
        <v>SI</v>
      </c>
      <c r="T29" s="371">
        <f t="shared" si="10"/>
        <v>38.52714000000001</v>
      </c>
      <c r="U29" s="298"/>
    </row>
    <row r="30" spans="2:21" s="1" customFormat="1" ht="16.5" customHeight="1">
      <c r="B30" s="43"/>
      <c r="C30" s="269">
        <v>121</v>
      </c>
      <c r="D30" s="357" t="s">
        <v>56</v>
      </c>
      <c r="E30" s="357" t="s">
        <v>79</v>
      </c>
      <c r="F30" s="358">
        <v>13.2</v>
      </c>
      <c r="G30" s="359">
        <f t="shared" si="0"/>
        <v>1.757</v>
      </c>
      <c r="H30" s="360">
        <v>38434.25902777778</v>
      </c>
      <c r="I30" s="361">
        <v>38434.32708333333</v>
      </c>
      <c r="J30" s="285">
        <f t="shared" si="1"/>
        <v>1.6333333332440816</v>
      </c>
      <c r="K30" s="362">
        <f t="shared" si="2"/>
        <v>98</v>
      </c>
      <c r="L30" s="287" t="s">
        <v>170</v>
      </c>
      <c r="M30" s="287" t="str">
        <f t="shared" si="3"/>
        <v>--</v>
      </c>
      <c r="N30" s="363">
        <f t="shared" si="4"/>
        <v>40</v>
      </c>
      <c r="O30" s="364">
        <f t="shared" si="5"/>
        <v>11.45564</v>
      </c>
      <c r="P30" s="365" t="str">
        <f t="shared" si="6"/>
        <v>--</v>
      </c>
      <c r="Q30" s="366" t="str">
        <f t="shared" si="7"/>
        <v>--</v>
      </c>
      <c r="R30" s="367" t="str">
        <f t="shared" si="8"/>
        <v>--</v>
      </c>
      <c r="S30" s="368" t="str">
        <f t="shared" si="9"/>
        <v>SI</v>
      </c>
      <c r="T30" s="371">
        <f t="shared" si="10"/>
        <v>11.45564</v>
      </c>
      <c r="U30" s="298"/>
    </row>
    <row r="31" spans="2:21" s="1" customFormat="1" ht="16.5" customHeight="1">
      <c r="B31" s="43"/>
      <c r="C31" s="269">
        <v>122</v>
      </c>
      <c r="D31" s="357" t="s">
        <v>63</v>
      </c>
      <c r="E31" s="357" t="s">
        <v>87</v>
      </c>
      <c r="F31" s="358">
        <v>33</v>
      </c>
      <c r="G31" s="359">
        <f t="shared" si="0"/>
        <v>1.757</v>
      </c>
      <c r="H31" s="360">
        <v>38434.35208333333</v>
      </c>
      <c r="I31" s="361">
        <v>38434.6</v>
      </c>
      <c r="J31" s="285">
        <f t="shared" si="1"/>
        <v>5.9500000000116415</v>
      </c>
      <c r="K31" s="362">
        <f t="shared" si="2"/>
        <v>357</v>
      </c>
      <c r="L31" s="287" t="s">
        <v>170</v>
      </c>
      <c r="M31" s="287" t="str">
        <f t="shared" si="3"/>
        <v>--</v>
      </c>
      <c r="N31" s="363">
        <f t="shared" si="4"/>
        <v>50</v>
      </c>
      <c r="O31" s="364">
        <f t="shared" si="5"/>
        <v>52.27075</v>
      </c>
      <c r="P31" s="365" t="str">
        <f t="shared" si="6"/>
        <v>--</v>
      </c>
      <c r="Q31" s="366" t="str">
        <f t="shared" si="7"/>
        <v>--</v>
      </c>
      <c r="R31" s="367" t="str">
        <f t="shared" si="8"/>
        <v>--</v>
      </c>
      <c r="S31" s="368" t="str">
        <f t="shared" si="9"/>
        <v>SI</v>
      </c>
      <c r="T31" s="371">
        <f t="shared" si="10"/>
        <v>52.27075</v>
      </c>
      <c r="U31" s="298"/>
    </row>
    <row r="32" spans="2:21" s="1" customFormat="1" ht="16.5" customHeight="1">
      <c r="B32" s="43"/>
      <c r="C32" s="269">
        <v>123</v>
      </c>
      <c r="D32" s="357" t="s">
        <v>63</v>
      </c>
      <c r="E32" s="357" t="s">
        <v>89</v>
      </c>
      <c r="F32" s="358">
        <v>13.2</v>
      </c>
      <c r="G32" s="359">
        <f t="shared" si="0"/>
        <v>1.757</v>
      </c>
      <c r="H32" s="360">
        <v>38439.35833333333</v>
      </c>
      <c r="I32" s="361">
        <v>38439.63055555556</v>
      </c>
      <c r="J32" s="285">
        <f t="shared" si="1"/>
        <v>6.533333333500195</v>
      </c>
      <c r="K32" s="362">
        <f t="shared" si="2"/>
        <v>392</v>
      </c>
      <c r="L32" s="287" t="s">
        <v>170</v>
      </c>
      <c r="M32" s="287" t="str">
        <f t="shared" si="3"/>
        <v>--</v>
      </c>
      <c r="N32" s="363">
        <f t="shared" si="4"/>
        <v>40</v>
      </c>
      <c r="O32" s="364">
        <f t="shared" si="5"/>
        <v>45.89284000000001</v>
      </c>
      <c r="P32" s="365" t="str">
        <f t="shared" si="6"/>
        <v>--</v>
      </c>
      <c r="Q32" s="366" t="str">
        <f t="shared" si="7"/>
        <v>--</v>
      </c>
      <c r="R32" s="367" t="str">
        <f t="shared" si="8"/>
        <v>--</v>
      </c>
      <c r="S32" s="368" t="str">
        <f t="shared" si="9"/>
        <v>SI</v>
      </c>
      <c r="T32" s="371">
        <f t="shared" si="10"/>
        <v>45.89284000000001</v>
      </c>
      <c r="U32" s="298"/>
    </row>
    <row r="33" spans="2:21" s="1" customFormat="1" ht="16.5" customHeight="1">
      <c r="B33" s="43"/>
      <c r="C33" s="269">
        <v>124</v>
      </c>
      <c r="D33" s="357" t="s">
        <v>63</v>
      </c>
      <c r="E33" s="357" t="s">
        <v>91</v>
      </c>
      <c r="F33" s="358">
        <v>13.2</v>
      </c>
      <c r="G33" s="359">
        <f t="shared" si="0"/>
        <v>1.757</v>
      </c>
      <c r="H33" s="360">
        <v>38440.33819444444</v>
      </c>
      <c r="I33" s="361">
        <v>38440.614583333336</v>
      </c>
      <c r="J33" s="285">
        <f t="shared" si="1"/>
        <v>6.633333333476912</v>
      </c>
      <c r="K33" s="362">
        <f t="shared" si="2"/>
        <v>398</v>
      </c>
      <c r="L33" s="287" t="s">
        <v>170</v>
      </c>
      <c r="M33" s="287" t="str">
        <f t="shared" si="3"/>
        <v>--</v>
      </c>
      <c r="N33" s="363">
        <f t="shared" si="4"/>
        <v>40</v>
      </c>
      <c r="O33" s="364">
        <f t="shared" si="5"/>
        <v>46.59564</v>
      </c>
      <c r="P33" s="365" t="str">
        <f t="shared" si="6"/>
        <v>--</v>
      </c>
      <c r="Q33" s="366" t="str">
        <f t="shared" si="7"/>
        <v>--</v>
      </c>
      <c r="R33" s="367" t="str">
        <f t="shared" si="8"/>
        <v>--</v>
      </c>
      <c r="S33" s="368" t="str">
        <f t="shared" si="9"/>
        <v>SI</v>
      </c>
      <c r="T33" s="371">
        <f t="shared" si="10"/>
        <v>46.59564</v>
      </c>
      <c r="U33" s="298"/>
    </row>
    <row r="34" spans="2:21" s="1" customFormat="1" ht="16.5" customHeight="1">
      <c r="B34" s="43"/>
      <c r="C34" s="269">
        <v>125</v>
      </c>
      <c r="D34" s="357" t="s">
        <v>53</v>
      </c>
      <c r="E34" s="357" t="s">
        <v>76</v>
      </c>
      <c r="F34" s="358">
        <v>33</v>
      </c>
      <c r="G34" s="359">
        <f t="shared" si="0"/>
        <v>1.757</v>
      </c>
      <c r="H34" s="360">
        <v>38440.35833333333</v>
      </c>
      <c r="I34" s="361">
        <v>38440.625</v>
      </c>
      <c r="J34" s="285">
        <f t="shared" si="1"/>
        <v>6.400000000081491</v>
      </c>
      <c r="K34" s="362">
        <f t="shared" si="2"/>
        <v>384</v>
      </c>
      <c r="L34" s="287" t="s">
        <v>170</v>
      </c>
      <c r="M34" s="287" t="str">
        <f t="shared" si="3"/>
        <v>--</v>
      </c>
      <c r="N34" s="363">
        <f t="shared" si="4"/>
        <v>50</v>
      </c>
      <c r="O34" s="364">
        <f t="shared" si="5"/>
        <v>56.224000000000004</v>
      </c>
      <c r="P34" s="365" t="str">
        <f t="shared" si="6"/>
        <v>--</v>
      </c>
      <c r="Q34" s="366" t="str">
        <f t="shared" si="7"/>
        <v>--</v>
      </c>
      <c r="R34" s="367" t="str">
        <f t="shared" si="8"/>
        <v>--</v>
      </c>
      <c r="S34" s="368" t="str">
        <f t="shared" si="9"/>
        <v>SI</v>
      </c>
      <c r="T34" s="371">
        <f t="shared" si="10"/>
        <v>56.224000000000004</v>
      </c>
      <c r="U34" s="298"/>
    </row>
    <row r="35" spans="2:21" s="1" customFormat="1" ht="16.5" customHeight="1">
      <c r="B35" s="43"/>
      <c r="C35" s="269">
        <v>126</v>
      </c>
      <c r="D35" s="357" t="s">
        <v>56</v>
      </c>
      <c r="E35" s="357" t="s">
        <v>77</v>
      </c>
      <c r="F35" s="358">
        <v>33</v>
      </c>
      <c r="G35" s="359">
        <f t="shared" si="0"/>
        <v>1.757</v>
      </c>
      <c r="H35" s="360">
        <v>38440.37986111111</v>
      </c>
      <c r="I35" s="361">
        <v>38440.64027777778</v>
      </c>
      <c r="J35" s="285">
        <f t="shared" si="1"/>
        <v>6.249999999941792</v>
      </c>
      <c r="K35" s="362">
        <f t="shared" si="2"/>
        <v>375</v>
      </c>
      <c r="L35" s="287" t="s">
        <v>170</v>
      </c>
      <c r="M35" s="287" t="str">
        <f t="shared" si="3"/>
        <v>--</v>
      </c>
      <c r="N35" s="363">
        <f t="shared" si="4"/>
        <v>50</v>
      </c>
      <c r="O35" s="364">
        <f t="shared" si="5"/>
        <v>54.90625</v>
      </c>
      <c r="P35" s="365" t="str">
        <f t="shared" si="6"/>
        <v>--</v>
      </c>
      <c r="Q35" s="366" t="str">
        <f t="shared" si="7"/>
        <v>--</v>
      </c>
      <c r="R35" s="367" t="str">
        <f t="shared" si="8"/>
        <v>--</v>
      </c>
      <c r="S35" s="368" t="str">
        <f t="shared" si="9"/>
        <v>SI</v>
      </c>
      <c r="T35" s="371">
        <f t="shared" si="10"/>
        <v>54.90625</v>
      </c>
      <c r="U35" s="298"/>
    </row>
    <row r="36" spans="2:21" s="1" customFormat="1" ht="16.5" customHeight="1">
      <c r="B36" s="43"/>
      <c r="C36" s="269">
        <v>127</v>
      </c>
      <c r="D36" s="357" t="s">
        <v>31</v>
      </c>
      <c r="E36" s="357" t="s">
        <v>65</v>
      </c>
      <c r="F36" s="358">
        <v>33</v>
      </c>
      <c r="G36" s="359">
        <f t="shared" si="0"/>
        <v>1.757</v>
      </c>
      <c r="H36" s="360">
        <v>38440.40138888889</v>
      </c>
      <c r="I36" s="361">
        <v>38440.509722222225</v>
      </c>
      <c r="J36" s="285">
        <f t="shared" si="1"/>
        <v>2.6000000000931323</v>
      </c>
      <c r="K36" s="362">
        <f t="shared" si="2"/>
        <v>156</v>
      </c>
      <c r="L36" s="287" t="s">
        <v>170</v>
      </c>
      <c r="M36" s="287" t="str">
        <f t="shared" si="3"/>
        <v>--</v>
      </c>
      <c r="N36" s="363">
        <f t="shared" si="4"/>
        <v>50</v>
      </c>
      <c r="O36" s="364">
        <f t="shared" si="5"/>
        <v>22.841</v>
      </c>
      <c r="P36" s="365" t="str">
        <f t="shared" si="6"/>
        <v>--</v>
      </c>
      <c r="Q36" s="366" t="str">
        <f t="shared" si="7"/>
        <v>--</v>
      </c>
      <c r="R36" s="367" t="str">
        <f t="shared" si="8"/>
        <v>--</v>
      </c>
      <c r="S36" s="368" t="str">
        <f t="shared" si="9"/>
        <v>SI</v>
      </c>
      <c r="T36" s="371">
        <f t="shared" si="10"/>
        <v>22.841</v>
      </c>
      <c r="U36" s="298"/>
    </row>
    <row r="37" spans="2:21" s="1" customFormat="1" ht="16.5" customHeight="1">
      <c r="B37" s="43"/>
      <c r="C37" s="269">
        <v>128</v>
      </c>
      <c r="D37" s="357" t="s">
        <v>31</v>
      </c>
      <c r="E37" s="357" t="s">
        <v>66</v>
      </c>
      <c r="F37" s="358">
        <v>33</v>
      </c>
      <c r="G37" s="359">
        <f t="shared" si="0"/>
        <v>1.757</v>
      </c>
      <c r="H37" s="360">
        <v>38440.51111111111</v>
      </c>
      <c r="I37" s="361">
        <v>38440.62708333333</v>
      </c>
      <c r="J37" s="285">
        <f t="shared" si="1"/>
        <v>2.7833333333255723</v>
      </c>
      <c r="K37" s="362">
        <f t="shared" si="2"/>
        <v>167</v>
      </c>
      <c r="L37" s="287" t="s">
        <v>170</v>
      </c>
      <c r="M37" s="287" t="str">
        <f t="shared" si="3"/>
        <v>--</v>
      </c>
      <c r="N37" s="363">
        <f t="shared" si="4"/>
        <v>50</v>
      </c>
      <c r="O37" s="364">
        <f t="shared" si="5"/>
        <v>24.422299999999996</v>
      </c>
      <c r="P37" s="365" t="str">
        <f t="shared" si="6"/>
        <v>--</v>
      </c>
      <c r="Q37" s="366" t="str">
        <f t="shared" si="7"/>
        <v>--</v>
      </c>
      <c r="R37" s="367" t="str">
        <f t="shared" si="8"/>
        <v>--</v>
      </c>
      <c r="S37" s="368" t="str">
        <f t="shared" si="9"/>
        <v>SI</v>
      </c>
      <c r="T37" s="371">
        <f t="shared" si="10"/>
        <v>24.422299999999996</v>
      </c>
      <c r="U37" s="298"/>
    </row>
    <row r="38" spans="2:21" s="1" customFormat="1" ht="16.5" customHeight="1">
      <c r="B38" s="43"/>
      <c r="C38" s="269">
        <v>129</v>
      </c>
      <c r="D38" s="357" t="s">
        <v>63</v>
      </c>
      <c r="E38" s="357" t="s">
        <v>92</v>
      </c>
      <c r="F38" s="358">
        <v>13.2</v>
      </c>
      <c r="G38" s="359">
        <f t="shared" si="0"/>
        <v>1.757</v>
      </c>
      <c r="H38" s="360">
        <v>38441.3375</v>
      </c>
      <c r="I38" s="361">
        <v>38441.65833333333</v>
      </c>
      <c r="J38" s="285">
        <f t="shared" si="1"/>
        <v>7.699999999953434</v>
      </c>
      <c r="K38" s="362">
        <f t="shared" si="2"/>
        <v>462</v>
      </c>
      <c r="L38" s="287" t="s">
        <v>170</v>
      </c>
      <c r="M38" s="287" t="str">
        <f t="shared" si="3"/>
        <v>--</v>
      </c>
      <c r="N38" s="363">
        <f t="shared" si="4"/>
        <v>40</v>
      </c>
      <c r="O38" s="364">
        <f t="shared" si="5"/>
        <v>54.11560000000001</v>
      </c>
      <c r="P38" s="365" t="str">
        <f t="shared" si="6"/>
        <v>--</v>
      </c>
      <c r="Q38" s="366" t="str">
        <f t="shared" si="7"/>
        <v>--</v>
      </c>
      <c r="R38" s="367" t="str">
        <f t="shared" si="8"/>
        <v>--</v>
      </c>
      <c r="S38" s="368" t="str">
        <f t="shared" si="9"/>
        <v>SI</v>
      </c>
      <c r="T38" s="371">
        <f t="shared" si="10"/>
        <v>54.11560000000001</v>
      </c>
      <c r="U38" s="298"/>
    </row>
    <row r="39" spans="2:21" s="1" customFormat="1" ht="16.5" customHeight="1">
      <c r="B39" s="43"/>
      <c r="C39" s="269">
        <v>130</v>
      </c>
      <c r="D39" s="357" t="s">
        <v>53</v>
      </c>
      <c r="E39" s="357" t="s">
        <v>75</v>
      </c>
      <c r="F39" s="358">
        <v>33</v>
      </c>
      <c r="G39" s="359">
        <f t="shared" si="0"/>
        <v>1.757</v>
      </c>
      <c r="H39" s="360">
        <v>38441.33888888889</v>
      </c>
      <c r="I39" s="361">
        <v>38441.677777777775</v>
      </c>
      <c r="J39" s="285">
        <f t="shared" si="1"/>
        <v>8.13333333330229</v>
      </c>
      <c r="K39" s="362">
        <f t="shared" si="2"/>
        <v>488</v>
      </c>
      <c r="L39" s="287" t="s">
        <v>170</v>
      </c>
      <c r="M39" s="287" t="str">
        <f t="shared" si="3"/>
        <v>--</v>
      </c>
      <c r="N39" s="363">
        <f t="shared" si="4"/>
        <v>50</v>
      </c>
      <c r="O39" s="364">
        <f t="shared" si="5"/>
        <v>71.42205</v>
      </c>
      <c r="P39" s="365" t="str">
        <f t="shared" si="6"/>
        <v>--</v>
      </c>
      <c r="Q39" s="366" t="str">
        <f t="shared" si="7"/>
        <v>--</v>
      </c>
      <c r="R39" s="367" t="str">
        <f t="shared" si="8"/>
        <v>--</v>
      </c>
      <c r="S39" s="368" t="str">
        <f t="shared" si="9"/>
        <v>SI</v>
      </c>
      <c r="T39" s="371">
        <f t="shared" si="10"/>
        <v>71.42205</v>
      </c>
      <c r="U39" s="298"/>
    </row>
    <row r="40" spans="2:21" s="1" customFormat="1" ht="16.5" customHeight="1">
      <c r="B40" s="43"/>
      <c r="C40" s="269">
        <v>131</v>
      </c>
      <c r="D40" s="357" t="s">
        <v>56</v>
      </c>
      <c r="E40" s="357" t="s">
        <v>77</v>
      </c>
      <c r="F40" s="358">
        <v>33</v>
      </c>
      <c r="G40" s="359">
        <f t="shared" si="0"/>
        <v>1.757</v>
      </c>
      <c r="H40" s="360">
        <v>38441.388194444444</v>
      </c>
      <c r="I40" s="361">
        <v>38441.64722222222</v>
      </c>
      <c r="J40" s="285">
        <f t="shared" si="1"/>
        <v>6.216666666674428</v>
      </c>
      <c r="K40" s="362">
        <f t="shared" si="2"/>
        <v>373</v>
      </c>
      <c r="L40" s="287" t="s">
        <v>170</v>
      </c>
      <c r="M40" s="287" t="str">
        <f t="shared" si="3"/>
        <v>--</v>
      </c>
      <c r="N40" s="363">
        <f t="shared" si="4"/>
        <v>50</v>
      </c>
      <c r="O40" s="364">
        <f t="shared" si="5"/>
        <v>54.64269999999999</v>
      </c>
      <c r="P40" s="365" t="str">
        <f t="shared" si="6"/>
        <v>--</v>
      </c>
      <c r="Q40" s="366" t="str">
        <f t="shared" si="7"/>
        <v>--</v>
      </c>
      <c r="R40" s="367" t="str">
        <f t="shared" si="8"/>
        <v>--</v>
      </c>
      <c r="S40" s="368" t="str">
        <f t="shared" si="9"/>
        <v>SI</v>
      </c>
      <c r="T40" s="371">
        <f t="shared" si="10"/>
        <v>54.64269999999999</v>
      </c>
      <c r="U40" s="298"/>
    </row>
    <row r="41" spans="2:21" s="1" customFormat="1" ht="16.5" customHeight="1">
      <c r="B41" s="43"/>
      <c r="C41" s="269">
        <v>132</v>
      </c>
      <c r="D41" s="357" t="s">
        <v>31</v>
      </c>
      <c r="E41" s="357" t="s">
        <v>67</v>
      </c>
      <c r="F41" s="370">
        <v>13.2</v>
      </c>
      <c r="G41" s="359">
        <f t="shared" si="0"/>
        <v>1.757</v>
      </c>
      <c r="H41" s="360">
        <v>38441.40694444445</v>
      </c>
      <c r="I41" s="361">
        <v>38441.461805555555</v>
      </c>
      <c r="J41" s="285">
        <f t="shared" si="1"/>
        <v>1.316666666592937</v>
      </c>
      <c r="K41" s="362">
        <f t="shared" si="2"/>
        <v>79</v>
      </c>
      <c r="L41" s="287" t="s">
        <v>170</v>
      </c>
      <c r="M41" s="287" t="str">
        <f t="shared" si="3"/>
        <v>--</v>
      </c>
      <c r="N41" s="363">
        <f t="shared" si="4"/>
        <v>40</v>
      </c>
      <c r="O41" s="364">
        <f t="shared" si="5"/>
        <v>9.27696</v>
      </c>
      <c r="P41" s="365" t="str">
        <f t="shared" si="6"/>
        <v>--</v>
      </c>
      <c r="Q41" s="366" t="str">
        <f t="shared" si="7"/>
        <v>--</v>
      </c>
      <c r="R41" s="367" t="str">
        <f t="shared" si="8"/>
        <v>--</v>
      </c>
      <c r="S41" s="368" t="str">
        <f t="shared" si="9"/>
        <v>SI</v>
      </c>
      <c r="T41" s="371">
        <f t="shared" si="10"/>
        <v>9.27696</v>
      </c>
      <c r="U41" s="298"/>
    </row>
    <row r="42" spans="2:21" s="1" customFormat="1" ht="16.5" customHeight="1">
      <c r="B42" s="43"/>
      <c r="C42" s="269">
        <v>133</v>
      </c>
      <c r="D42" s="357" t="s">
        <v>63</v>
      </c>
      <c r="E42" s="357" t="s">
        <v>90</v>
      </c>
      <c r="F42" s="358">
        <v>13.2</v>
      </c>
      <c r="G42" s="359">
        <f t="shared" si="0"/>
        <v>1.757</v>
      </c>
      <c r="H42" s="360">
        <v>38442.35555555556</v>
      </c>
      <c r="I42" s="361">
        <v>38442.62013888889</v>
      </c>
      <c r="J42" s="285">
        <f t="shared" si="1"/>
        <v>6.349999999918509</v>
      </c>
      <c r="K42" s="362">
        <f t="shared" si="2"/>
        <v>381</v>
      </c>
      <c r="L42" s="287" t="s">
        <v>170</v>
      </c>
      <c r="M42" s="287" t="str">
        <f t="shared" si="3"/>
        <v>--</v>
      </c>
      <c r="N42" s="363">
        <f t="shared" si="4"/>
        <v>40</v>
      </c>
      <c r="O42" s="364">
        <f t="shared" si="5"/>
        <v>44.6278</v>
      </c>
      <c r="P42" s="365" t="str">
        <f t="shared" si="6"/>
        <v>--</v>
      </c>
      <c r="Q42" s="366" t="str">
        <f t="shared" si="7"/>
        <v>--</v>
      </c>
      <c r="R42" s="367" t="str">
        <f t="shared" si="8"/>
        <v>--</v>
      </c>
      <c r="S42" s="368" t="str">
        <f t="shared" si="9"/>
        <v>SI</v>
      </c>
      <c r="T42" s="371">
        <f t="shared" si="10"/>
        <v>44.6278</v>
      </c>
      <c r="U42" s="298"/>
    </row>
    <row r="43" spans="2:21" s="1" customFormat="1" ht="16.5" customHeight="1">
      <c r="B43" s="43"/>
      <c r="C43" s="269">
        <v>134</v>
      </c>
      <c r="D43" s="357" t="s">
        <v>56</v>
      </c>
      <c r="E43" s="357" t="s">
        <v>78</v>
      </c>
      <c r="F43" s="358">
        <v>33</v>
      </c>
      <c r="G43" s="359">
        <f t="shared" si="0"/>
        <v>1.757</v>
      </c>
      <c r="H43" s="360">
        <v>38442.43472222222</v>
      </c>
      <c r="I43" s="361">
        <v>38442.65138888889</v>
      </c>
      <c r="J43" s="285">
        <f t="shared" si="1"/>
        <v>5.2000000000116415</v>
      </c>
      <c r="K43" s="362">
        <f t="shared" si="2"/>
        <v>312</v>
      </c>
      <c r="L43" s="287" t="s">
        <v>170</v>
      </c>
      <c r="M43" s="287" t="str">
        <f t="shared" si="3"/>
        <v>--</v>
      </c>
      <c r="N43" s="363">
        <f t="shared" si="4"/>
        <v>50</v>
      </c>
      <c r="O43" s="364">
        <f t="shared" si="5"/>
        <v>45.682</v>
      </c>
      <c r="P43" s="365" t="str">
        <f t="shared" si="6"/>
        <v>--</v>
      </c>
      <c r="Q43" s="366" t="str">
        <f t="shared" si="7"/>
        <v>--</v>
      </c>
      <c r="R43" s="367" t="str">
        <f t="shared" si="8"/>
        <v>--</v>
      </c>
      <c r="S43" s="368" t="str">
        <f t="shared" si="9"/>
        <v>SI</v>
      </c>
      <c r="T43" s="371">
        <f t="shared" si="10"/>
        <v>45.682</v>
      </c>
      <c r="U43" s="298"/>
    </row>
    <row r="44" spans="2:21" s="1" customFormat="1" ht="16.5" customHeight="1" thickBot="1">
      <c r="B44" s="43"/>
      <c r="C44" s="385"/>
      <c r="D44" s="385"/>
      <c r="E44" s="385"/>
      <c r="F44" s="385"/>
      <c r="G44" s="372"/>
      <c r="H44" s="385"/>
      <c r="I44" s="385"/>
      <c r="J44" s="299"/>
      <c r="K44" s="299"/>
      <c r="L44" s="385"/>
      <c r="M44" s="385"/>
      <c r="N44" s="395"/>
      <c r="O44" s="396"/>
      <c r="P44" s="397"/>
      <c r="Q44" s="398"/>
      <c r="R44" s="399"/>
      <c r="S44" s="385"/>
      <c r="T44" s="373"/>
      <c r="U44" s="298"/>
    </row>
    <row r="45" spans="2:21" s="1" customFormat="1" ht="16.5" customHeight="1" thickBot="1" thickTop="1">
      <c r="B45" s="43"/>
      <c r="C45" s="168" t="s">
        <v>156</v>
      </c>
      <c r="D45" s="169" t="s">
        <v>130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374">
        <f>SUM(O20:O44)</f>
        <v>835.16851</v>
      </c>
      <c r="P45" s="375">
        <f>SUM(P20:P44)</f>
        <v>281.22</v>
      </c>
      <c r="Q45" s="375">
        <f>SUM(Q20:Q44)</f>
        <v>286.8444</v>
      </c>
      <c r="R45" s="376">
        <f>SUM(R20:R44)</f>
        <v>0</v>
      </c>
      <c r="S45" s="377"/>
      <c r="T45" s="378">
        <f>ROUND(SUM(T20:T44),2)</f>
        <v>2649.65</v>
      </c>
      <c r="U45" s="298"/>
    </row>
    <row r="46" spans="2:21" s="183" customFormat="1" ht="9.75" thickTop="1">
      <c r="B46" s="184"/>
      <c r="C46" s="185"/>
      <c r="D46" s="186" t="s">
        <v>131</v>
      </c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3"/>
      <c r="T46" s="379"/>
      <c r="U46" s="315"/>
    </row>
    <row r="47" spans="2:21" s="1" customFormat="1" ht="16.5" customHeight="1" thickBot="1">
      <c r="B47" s="196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8"/>
    </row>
    <row r="48" spans="2:21" ht="16.5" customHeight="1" thickTop="1"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</row>
    <row r="49" spans="3:4" ht="16.5" customHeight="1">
      <c r="C49" s="380"/>
      <c r="D49" s="380"/>
    </row>
    <row r="50" ht="16.5" customHeight="1"/>
    <row r="51" ht="16.5" customHeight="1"/>
    <row r="52" ht="16.5" customHeight="1"/>
    <row r="53" ht="16.5" customHeight="1"/>
    <row r="54" ht="16.5" customHeight="1"/>
  </sheetData>
  <printOptions/>
  <pageMargins left="0.5905511811023623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nsantoro</cp:lastModifiedBy>
  <cp:lastPrinted>2005-09-08T15:30:21Z</cp:lastPrinted>
  <dcterms:created xsi:type="dcterms:W3CDTF">1998-09-02T21:36:20Z</dcterms:created>
  <dcterms:modified xsi:type="dcterms:W3CDTF">2006-11-03T13:36:33Z</dcterms:modified>
  <cp:category/>
  <cp:version/>
  <cp:contentType/>
  <cp:contentStatus/>
</cp:coreProperties>
</file>