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1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'TOTAL'!$A$1:$M$36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<sst xmlns="http://schemas.openxmlformats.org/spreadsheetml/2006/main" count="90" uniqueCount="83">
  <si>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</si>
  <si>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</si>
  <si>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</si>
  <si>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</si>
  <si>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</si>
  <si>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</si>
  <si>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</si>
  <si>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</si>
  <si>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</si>
  <si>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</si>
  <si>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</si>
  <si>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</si>
  <si>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</si>
  <si>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</si>
  <si>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</si>
  <si>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</si>
  <si>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</si>
  <si>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</si>
  <si>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</si>
  <si>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</si>
  <si>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</si>
  <si>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</si>
  <si>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</si>
  <si>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</si>
  <si>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</si>
  <si>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</si>
  <si>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</si>
  <si>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</si>
  <si>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</si>
  <si>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</si>
  <si>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</si>
  <si>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</si>
  <si>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</si>
  <si>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</si>
  <si>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</si>
  <si>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</si>
  <si>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</si>
  <si>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</si>
  <si>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</si>
  <si>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</si>
  <si>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</si>
  <si>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</si>
  <si>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</si>
  <si>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</si>
  <si>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</si>
  <si>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</si>
  <si>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</si>
  <si>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</si>
  <si>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</si>
  <si>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</si>
  <si>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</si>
  <si>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</si>
  <si>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</si>
  <si>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</si>
  <si>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</si>
  <si>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</si>
  <si>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</si>
  <si>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</si>
  <si>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</si>
  <si>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</si>
  <si>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</si>
  <si>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</si>
  <si>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</si>
  <si>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</si>
  <si>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</si>
  <si>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</si>
  <si>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</si>
  <si>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</si>
  <si>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</si>
  <si>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</si>
  <si>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</si>
  <si>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</si>
  <si>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</si>
  <si>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</si>
  <si>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</si>
  <si>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</si>
  <si>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</si>
  <si>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---</t>
  </si>
  <si>
    <t>Asociado al desempeño durante los doce meses anteriores a marzo de 2007</t>
  </si>
  <si>
    <t>Total s/Res. ENRE N° 423/09</t>
  </si>
  <si>
    <t>DIFERENCIA</t>
  </si>
  <si>
    <t>ANEXO V al Memorandum  D.T.E.E. N°  64 /2010</t>
  </si>
  <si>
    <t>ANEXO V al Memorandum  D.T.E.E. N°  64  /2010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</si>
</sst>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5" xfId="0" applyNumberFormat="1" applyFont="1" applyBorder="1" applyAlignment="1">
      <alignment horizontal="center"/>
    </xf>
    <xf numFmtId="0" fontId="18" fillId="0" borderId="6" xfId="0" applyNumberFormat="1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9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9" fontId="6" fillId="0" borderId="10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168" fontId="18" fillId="0" borderId="10" xfId="0" applyNumberFormat="1" applyFont="1" applyFill="1" applyBorder="1" applyAlignment="1" applyProtection="1">
      <alignment horizontal="center" vertical="center"/>
      <protection/>
    </xf>
    <xf numFmtId="165" fontId="18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13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2" borderId="0" xfId="0" applyFont="1" applyFill="1" applyBorder="1" applyAlignment="1">
      <alignment horizontal="center"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168" fontId="18" fillId="0" borderId="18" xfId="0" applyNumberFormat="1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8" fontId="18" fillId="0" borderId="20" xfId="0" applyNumberFormat="1" applyFont="1" applyFill="1" applyBorder="1" applyAlignment="1" applyProtection="1">
      <alignment horizontal="center" vertical="center"/>
      <protection/>
    </xf>
    <xf numFmtId="165" fontId="18" fillId="0" borderId="20" xfId="0" applyNumberFormat="1" applyFont="1" applyBorder="1" applyAlignment="1">
      <alignment horizontal="center" vertical="center"/>
    </xf>
    <xf numFmtId="165" fontId="18" fillId="0" borderId="18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23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 applyProtection="1">
      <alignment horizontal="center" vertical="center"/>
      <protection/>
    </xf>
    <xf numFmtId="168" fontId="18" fillId="0" borderId="24" xfId="0" applyNumberFormat="1" applyFont="1" applyFill="1" applyBorder="1" applyAlignment="1" applyProtection="1">
      <alignment horizontal="center" vertical="center"/>
      <protection/>
    </xf>
    <xf numFmtId="165" fontId="18" fillId="0" borderId="24" xfId="0" applyNumberFormat="1" applyFont="1" applyBorder="1" applyAlignment="1">
      <alignment horizontal="center" vertical="center"/>
    </xf>
    <xf numFmtId="167" fontId="19" fillId="0" borderId="25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26" xfId="0" applyFont="1" applyBorder="1" applyAlignment="1">
      <alignment horizontal="center" vertical="center"/>
    </xf>
    <xf numFmtId="169" fontId="6" fillId="0" borderId="27" xfId="0" applyNumberFormat="1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left" vertical="center"/>
      <protection/>
    </xf>
    <xf numFmtId="0" fontId="26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left" vertical="center"/>
      <protection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26" fillId="0" borderId="16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168" fontId="6" fillId="0" borderId="29" xfId="0" applyNumberFormat="1" applyFont="1" applyFill="1" applyBorder="1" applyAlignment="1" applyProtection="1">
      <alignment horizontal="left" vertical="center"/>
      <protection/>
    </xf>
    <xf numFmtId="0" fontId="18" fillId="0" borderId="30" xfId="0" applyFont="1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11" xfId="0" applyNumberFormat="1" applyFont="1" applyFill="1" applyBorder="1" applyAlignment="1" applyProtection="1">
      <alignment horizontal="center" vertical="center"/>
      <protection/>
    </xf>
    <xf numFmtId="169" fontId="18" fillId="0" borderId="26" xfId="0" applyNumberFormat="1" applyFont="1" applyFill="1" applyBorder="1" applyAlignment="1">
      <alignment horizontal="center" vertical="center"/>
    </xf>
    <xf numFmtId="169" fontId="18" fillId="0" borderId="34" xfId="0" applyNumberFormat="1" applyFont="1" applyFill="1" applyBorder="1" applyAlignment="1">
      <alignment horizontal="center" vertical="center"/>
    </xf>
    <xf numFmtId="169" fontId="18" fillId="0" borderId="27" xfId="0" applyNumberFormat="1" applyFont="1" applyFill="1" applyBorder="1" applyAlignment="1">
      <alignment horizontal="center" vertical="center"/>
    </xf>
    <xf numFmtId="169" fontId="18" fillId="0" borderId="24" xfId="0" applyNumberFormat="1" applyFont="1" applyFill="1" applyBorder="1" applyAlignment="1">
      <alignment horizontal="center" vertical="center"/>
    </xf>
    <xf numFmtId="169" fontId="18" fillId="0" borderId="35" xfId="0" applyNumberFormat="1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36" xfId="19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19" applyFont="1" applyFill="1" applyBorder="1" applyAlignment="1">
      <alignment horizontal="center"/>
      <protection/>
    </xf>
    <xf numFmtId="170" fontId="33" fillId="0" borderId="0" xfId="19" applyNumberFormat="1" applyFont="1" applyFill="1" applyBorder="1" applyAlignment="1">
      <alignment horizontal="right" wrapText="1"/>
      <protection/>
    </xf>
    <xf numFmtId="2" fontId="33" fillId="0" borderId="0" xfId="19" applyNumberFormat="1" applyFont="1" applyFill="1" applyBorder="1" applyAlignment="1">
      <alignment horizontal="right" wrapText="1"/>
      <protection/>
    </xf>
    <xf numFmtId="22" fontId="33" fillId="0" borderId="0" xfId="19" applyNumberFormat="1" applyFont="1" applyFill="1" applyBorder="1" applyAlignment="1">
      <alignment horizontal="right" wrapText="1"/>
      <protection/>
    </xf>
    <xf numFmtId="171" fontId="18" fillId="0" borderId="26" xfId="0" applyNumberFormat="1" applyFont="1" applyFill="1" applyBorder="1" applyAlignment="1" applyProtection="1">
      <alignment horizontal="center" vertical="center"/>
      <protection/>
    </xf>
    <xf numFmtId="171" fontId="18" fillId="0" borderId="34" xfId="0" applyNumberFormat="1" applyFont="1" applyFill="1" applyBorder="1" applyAlignment="1" applyProtection="1">
      <alignment horizontal="center" vertical="center"/>
      <protection/>
    </xf>
    <xf numFmtId="171" fontId="18" fillId="0" borderId="27" xfId="0" applyNumberFormat="1" applyFont="1" applyFill="1" applyBorder="1" applyAlignment="1" applyProtection="1">
      <alignment horizontal="center" vertical="center"/>
      <protection/>
    </xf>
    <xf numFmtId="171" fontId="18" fillId="0" borderId="24" xfId="0" applyNumberFormat="1" applyFont="1" applyFill="1" applyBorder="1" applyAlignment="1" applyProtection="1">
      <alignment horizontal="center" vertical="center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2" fontId="18" fillId="0" borderId="14" xfId="0" applyNumberFormat="1" applyFont="1" applyFill="1" applyBorder="1" applyAlignment="1" applyProtection="1">
      <alignment horizontal="center" vertical="center"/>
      <protection/>
    </xf>
    <xf numFmtId="2" fontId="18" fillId="0" borderId="15" xfId="0" applyNumberFormat="1" applyFont="1" applyFill="1" applyBorder="1" applyAlignment="1" applyProtection="1">
      <alignment horizontal="center" vertical="center"/>
      <protection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2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horizontal="left" vertical="center"/>
      <protection/>
    </xf>
    <xf numFmtId="165" fontId="18" fillId="3" borderId="15" xfId="0" applyNumberFormat="1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/>
    </xf>
    <xf numFmtId="0" fontId="6" fillId="3" borderId="34" xfId="0" applyFont="1" applyFill="1" applyBorder="1" applyAlignment="1" applyProtection="1">
      <alignment horizontal="left" vertical="center"/>
      <protection/>
    </xf>
    <xf numFmtId="165" fontId="18" fillId="3" borderId="34" xfId="0" applyNumberFormat="1" applyFont="1" applyFill="1" applyBorder="1" applyAlignment="1">
      <alignment horizontal="center" vertical="center"/>
    </xf>
    <xf numFmtId="165" fontId="18" fillId="3" borderId="27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 wrapText="1"/>
    </xf>
    <xf numFmtId="165" fontId="18" fillId="3" borderId="11" xfId="0" applyNumberFormat="1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/>
    </xf>
    <xf numFmtId="0" fontId="6" fillId="3" borderId="17" xfId="0" applyFont="1" applyFill="1" applyBorder="1" applyAlignment="1" applyProtection="1">
      <alignment horizontal="left" vertical="center"/>
      <protection/>
    </xf>
    <xf numFmtId="2" fontId="18" fillId="3" borderId="17" xfId="0" applyNumberFormat="1" applyFont="1" applyFill="1" applyBorder="1" applyAlignment="1">
      <alignment horizontal="center" vertical="center"/>
    </xf>
    <xf numFmtId="165" fontId="18" fillId="3" borderId="17" xfId="0" applyNumberFormat="1" applyFont="1" applyFill="1" applyBorder="1" applyAlignment="1">
      <alignment horizontal="center" vertical="center"/>
    </xf>
    <xf numFmtId="2" fontId="18" fillId="3" borderId="12" xfId="0" applyNumberFormat="1" applyFont="1" applyFill="1" applyBorder="1" applyAlignment="1">
      <alignment horizontal="center" vertical="center"/>
    </xf>
    <xf numFmtId="175" fontId="33" fillId="0" borderId="0" xfId="19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9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7" fontId="21" fillId="0" borderId="0" xfId="0" applyNumberFormat="1" applyFont="1" applyBorder="1" applyAlignment="1" quotePrefix="1">
      <alignment horizontal="center"/>
    </xf>
    <xf numFmtId="17" fontId="24" fillId="0" borderId="2" xfId="0" applyNumberFormat="1" applyFont="1" applyBorder="1" applyAlignment="1">
      <alignment/>
    </xf>
    <xf numFmtId="17" fontId="24" fillId="0" borderId="8" xfId="0" applyNumberFormat="1" applyFont="1" applyBorder="1" applyAlignment="1">
      <alignment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30" fillId="2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166" fontId="30" fillId="2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atos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44"/>
  <sheetViews>
    <sheetView zoomScale="75" zoomScaleNormal="75" workbookViewId="0" topLeftCell="A1">
      <selection activeCell="A17" sqref="A17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81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31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32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68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6">
        <v>39142</v>
      </c>
      <c r="C13" s="215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78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75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12</v>
      </c>
      <c r="E18" s="39" t="s">
        <v>11</v>
      </c>
      <c r="F18" s="33"/>
      <c r="G18" s="36"/>
      <c r="H18" s="36"/>
      <c r="J18" s="40">
        <f>+Datos1!G41</f>
        <v>303191.9908442035</v>
      </c>
      <c r="K18" s="214" t="s">
        <v>77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15</v>
      </c>
      <c r="E19" s="39" t="s">
        <v>13</v>
      </c>
      <c r="F19" s="33"/>
      <c r="G19" s="36"/>
      <c r="H19" s="36"/>
      <c r="J19" s="40">
        <f>+Datos1!H41</f>
        <v>40354.504880348875</v>
      </c>
      <c r="K19" s="214" t="s">
        <v>77</v>
      </c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16</v>
      </c>
      <c r="E20" s="39" t="s">
        <v>14</v>
      </c>
      <c r="F20" s="33"/>
      <c r="G20" s="36"/>
      <c r="H20" s="36"/>
      <c r="J20" s="40">
        <f>+Datos1!I41</f>
        <v>5309.413335922375</v>
      </c>
      <c r="K20" s="214" t="s">
        <v>77</v>
      </c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3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33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95943.11601870389</v>
      </c>
      <c r="K23" s="214" t="s">
        <v>77</v>
      </c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13141.174714285715</v>
      </c>
      <c r="K24" s="80">
        <f>J24*0.5</f>
        <v>6570.587357142857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17</v>
      </c>
      <c r="D26" s="39" t="s">
        <v>18</v>
      </c>
      <c r="E26" s="46"/>
      <c r="F26" s="46"/>
      <c r="G26" s="36"/>
      <c r="H26" s="36"/>
      <c r="I26" s="36"/>
      <c r="J26" s="40">
        <f>+Datos1!O41</f>
        <v>12381.711594202898</v>
      </c>
      <c r="K26" s="80">
        <f>J26*0.5</f>
        <v>6190.855797101449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7" t="s">
        <v>10</v>
      </c>
      <c r="H29" s="218"/>
      <c r="I29" s="218"/>
      <c r="J29" s="47">
        <f>SUM(J17:J27)+K24+K26</f>
        <v>483083.35454191157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20.25" thickBot="1" thickTop="1">
      <c r="B30" s="34"/>
      <c r="C30" s="38"/>
      <c r="D30" s="38"/>
      <c r="G30" s="217" t="s">
        <v>79</v>
      </c>
      <c r="H30" s="218"/>
      <c r="I30" s="218"/>
      <c r="J30" s="47">
        <v>473651.56</v>
      </c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6" customFormat="1" ht="20.25" thickBot="1" thickTop="1">
      <c r="B31" s="34"/>
      <c r="C31" s="38"/>
      <c r="D31" s="38"/>
      <c r="G31" s="217" t="s">
        <v>80</v>
      </c>
      <c r="H31" s="218"/>
      <c r="I31" s="218"/>
      <c r="J31" s="47">
        <f>+J29-J30</f>
        <v>9431.794541911571</v>
      </c>
      <c r="K31" s="186"/>
      <c r="L31" s="37"/>
      <c r="M31" s="33"/>
      <c r="N31" s="33"/>
      <c r="O31" s="33"/>
      <c r="P31" s="33"/>
      <c r="Q31" s="33"/>
      <c r="R31" s="33"/>
      <c r="S31" s="33"/>
      <c r="T31" s="33"/>
      <c r="U31" s="33"/>
    </row>
    <row r="32" spans="2:21" s="26" customFormat="1" ht="19.5" thickTop="1">
      <c r="B32" s="34"/>
      <c r="C32" s="38"/>
      <c r="D32" s="38"/>
      <c r="G32" s="210"/>
      <c r="H32" s="80"/>
      <c r="I32" s="80"/>
      <c r="J32" s="186"/>
      <c r="K32" s="186"/>
      <c r="L32" s="37"/>
      <c r="M32" s="33"/>
      <c r="N32" s="33"/>
      <c r="O32" s="33"/>
      <c r="P32" s="33"/>
      <c r="Q32" s="33"/>
      <c r="R32" s="33"/>
      <c r="S32" s="33"/>
      <c r="T32" s="33"/>
      <c r="U32" s="33"/>
    </row>
    <row r="33" spans="2:21" s="22" customFormat="1" ht="16.5" thickBot="1">
      <c r="B33" s="212" t="s">
        <v>76</v>
      </c>
      <c r="C33" s="48"/>
      <c r="D33" s="48"/>
      <c r="E33" s="49"/>
      <c r="F33" s="49"/>
      <c r="G33" s="49"/>
      <c r="H33" s="49"/>
      <c r="I33" s="49"/>
      <c r="J33" s="49"/>
      <c r="K33" s="49"/>
      <c r="L33" s="50"/>
      <c r="M33" s="23"/>
      <c r="N33" s="23"/>
      <c r="O33" s="51"/>
      <c r="P33" s="52"/>
      <c r="Q33" s="52"/>
      <c r="R33" s="53"/>
      <c r="S33" s="54"/>
      <c r="T33" s="23"/>
      <c r="U33" s="23"/>
    </row>
    <row r="34" spans="4:21" ht="13.5" thickTop="1">
      <c r="D34" s="3"/>
      <c r="G34" s="3"/>
      <c r="H34" s="3"/>
      <c r="I34" s="3"/>
      <c r="J34" s="3"/>
      <c r="K34" s="3"/>
      <c r="L34" s="3"/>
      <c r="M34" s="3"/>
      <c r="N34" s="3"/>
      <c r="O34" s="7"/>
      <c r="P34" s="55"/>
      <c r="Q34" s="55"/>
      <c r="R34" s="3"/>
      <c r="S34" s="56"/>
      <c r="T34" s="3"/>
      <c r="U34" s="3"/>
    </row>
    <row r="35" spans="4:21" ht="12.75">
      <c r="D35" s="3"/>
      <c r="G35" s="3"/>
      <c r="H35" s="3"/>
      <c r="I35" s="3"/>
      <c r="J35" s="3"/>
      <c r="K35" s="3"/>
      <c r="L35" s="3"/>
      <c r="M35" s="3"/>
      <c r="N35" s="3"/>
      <c r="O35" s="3"/>
      <c r="P35" s="57"/>
      <c r="Q35" s="57"/>
      <c r="R35" s="58"/>
      <c r="S35" s="56"/>
      <c r="T35" s="3"/>
      <c r="U35" s="3"/>
    </row>
    <row r="36" spans="4:21" ht="12.75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57"/>
      <c r="Q36" s="57"/>
      <c r="R36" s="58"/>
      <c r="S36" s="56"/>
      <c r="T36" s="3"/>
      <c r="U36" s="3"/>
    </row>
    <row r="37" spans="4:21" ht="12.75">
      <c r="D37" s="3"/>
      <c r="E37" s="3"/>
      <c r="F37" s="3"/>
      <c r="N37" s="3"/>
      <c r="O37" s="3"/>
      <c r="P37" s="3"/>
      <c r="Q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4:21" ht="12.75">
      <c r="D41" s="3"/>
      <c r="E41" s="3"/>
      <c r="F41" s="3"/>
      <c r="R41" s="3"/>
      <c r="S41" s="3"/>
      <c r="T41" s="3"/>
      <c r="U41" s="3"/>
    </row>
    <row r="42" spans="4:21" ht="12.75">
      <c r="D42" s="3"/>
      <c r="E42" s="3"/>
      <c r="F42" s="3"/>
      <c r="R42" s="3"/>
      <c r="S42" s="3"/>
      <c r="T42" s="3"/>
      <c r="U42" s="3"/>
    </row>
    <row r="43" spans="18:21" ht="12.75">
      <c r="R43" s="3"/>
      <c r="S43" s="3"/>
      <c r="T43" s="3"/>
      <c r="U43" s="3"/>
    </row>
    <row r="44" spans="18:21" ht="12.75">
      <c r="R44" s="3"/>
      <c r="S44" s="3"/>
      <c r="T44" s="3"/>
      <c r="U44" s="3"/>
    </row>
  </sheetData>
  <mergeCells count="3">
    <mergeCell ref="G29:I29"/>
    <mergeCell ref="G30:I30"/>
    <mergeCell ref="G31:I31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1" r:id="rId4"/>
  <headerFooter alignWithMargins="0">
    <oddFooter>&amp;L&amp;"Times New Roman,Normal"&amp;5&amp;F  - TRANSPORTE de ENERGÍA ELÉCTRICA - PJL - &amp;P/&amp;N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">
    <pageSetUpPr fitToPage="1"/>
  </sheetPr>
  <dimension ref="A1:T63"/>
  <sheetViews>
    <sheetView tabSelected="1" zoomScale="75" zoomScaleNormal="75" workbookViewId="0" topLeftCell="C1">
      <selection activeCell="A17" sqref="A17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">
        <v>82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19" t="s">
        <v>1</v>
      </c>
      <c r="B4" s="219"/>
      <c r="C4" s="77"/>
      <c r="P4" s="16"/>
    </row>
    <row r="5" spans="1:16" s="15" customFormat="1" ht="11.25">
      <c r="A5" s="219" t="s">
        <v>2</v>
      </c>
      <c r="B5" s="219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33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36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marzo de 2007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28" t="s">
        <v>45</v>
      </c>
      <c r="E14" s="228"/>
      <c r="F14" s="112"/>
      <c r="G14" s="230" t="s">
        <v>38</v>
      </c>
      <c r="H14" s="230"/>
      <c r="I14" s="230"/>
      <c r="J14" s="113"/>
      <c r="K14" s="122" t="s">
        <v>39</v>
      </c>
      <c r="L14" s="113"/>
      <c r="M14" s="122" t="s">
        <v>40</v>
      </c>
      <c r="N14" s="113"/>
      <c r="O14" s="122" t="s">
        <v>41</v>
      </c>
      <c r="P14" s="114"/>
    </row>
    <row r="15" spans="1:16" s="138" customFormat="1" ht="19.5">
      <c r="A15" s="134"/>
      <c r="B15" s="135"/>
      <c r="C15" s="134"/>
      <c r="D15" s="231" t="s">
        <v>47</v>
      </c>
      <c r="E15" s="231"/>
      <c r="F15" s="112"/>
      <c r="G15" s="229" t="s">
        <v>48</v>
      </c>
      <c r="H15" s="229"/>
      <c r="I15" s="229"/>
      <c r="J15" s="113"/>
      <c r="K15" s="136" t="s">
        <v>49</v>
      </c>
      <c r="L15" s="113"/>
      <c r="M15" s="136" t="s">
        <v>50</v>
      </c>
      <c r="N15" s="113"/>
      <c r="O15" s="136" t="s">
        <v>51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42</v>
      </c>
      <c r="H17" s="95" t="s">
        <v>43</v>
      </c>
      <c r="I17" s="95" t="s">
        <v>44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20" t="s">
        <v>54</v>
      </c>
      <c r="D18" s="145" t="s">
        <v>37</v>
      </c>
      <c r="E18" s="146" t="s">
        <v>57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3"/>
      <c r="D19" s="147" t="s">
        <v>23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4"/>
      <c r="D20" s="149" t="s">
        <v>24</v>
      </c>
      <c r="E20" s="150" t="s">
        <v>63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20" t="s">
        <v>55</v>
      </c>
      <c r="D22" s="151" t="s">
        <v>64</v>
      </c>
      <c r="E22" s="152" t="s">
        <v>58</v>
      </c>
      <c r="F22" s="116"/>
      <c r="G22" s="178">
        <v>20295.55000005488</v>
      </c>
      <c r="H22" s="179">
        <v>12488.916666753881</v>
      </c>
      <c r="I22" s="180">
        <v>67723.51528363793</v>
      </c>
      <c r="J22" s="181"/>
      <c r="K22" s="182">
        <v>244420.83333334594</v>
      </c>
      <c r="L22" s="181"/>
      <c r="M22" s="182">
        <v>1740.5333333343733</v>
      </c>
      <c r="N22" s="181"/>
      <c r="O22" s="182">
        <v>1205511.4999998212</v>
      </c>
      <c r="P22" s="100"/>
      <c r="T22" s="213"/>
    </row>
    <row r="23" spans="1:20" s="98" customFormat="1" ht="19.5" customHeight="1">
      <c r="A23" s="93"/>
      <c r="B23" s="94"/>
      <c r="C23" s="221"/>
      <c r="D23" s="153" t="s">
        <v>65</v>
      </c>
      <c r="E23" s="148" t="s">
        <v>59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21"/>
      <c r="D24" s="154" t="s">
        <v>66</v>
      </c>
      <c r="E24" s="155" t="s">
        <v>60</v>
      </c>
      <c r="F24" s="118"/>
      <c r="G24" s="183">
        <v>2982</v>
      </c>
      <c r="H24" s="184">
        <v>1413</v>
      </c>
      <c r="I24" s="163">
        <v>3111.1</v>
      </c>
      <c r="J24" s="140"/>
      <c r="K24" s="132">
        <v>9950</v>
      </c>
      <c r="L24" s="140"/>
      <c r="M24" s="132">
        <v>109</v>
      </c>
      <c r="N24" s="140"/>
      <c r="O24" s="185">
        <v>7162.5</v>
      </c>
      <c r="P24" s="97"/>
    </row>
    <row r="25" spans="1:16" s="98" customFormat="1" ht="19.5" customHeight="1" thickBot="1">
      <c r="A25" s="93"/>
      <c r="B25" s="94"/>
      <c r="C25" s="222"/>
      <c r="D25" s="156" t="s">
        <v>56</v>
      </c>
      <c r="E25" s="150" t="s">
        <v>61</v>
      </c>
      <c r="F25" s="119"/>
      <c r="G25" s="125">
        <v>6</v>
      </c>
      <c r="H25" s="126">
        <v>2</v>
      </c>
      <c r="I25" s="103">
        <v>27</v>
      </c>
      <c r="J25" s="140"/>
      <c r="K25" s="133">
        <v>23</v>
      </c>
      <c r="L25" s="140"/>
      <c r="M25" s="133">
        <v>12</v>
      </c>
      <c r="N25" s="140"/>
      <c r="O25" s="133">
        <v>32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20" t="s">
        <v>46</v>
      </c>
      <c r="D27" s="157" t="s">
        <v>25</v>
      </c>
      <c r="E27" s="158"/>
      <c r="F27" s="120"/>
      <c r="G27" s="127">
        <f>1-G22/G23/G24</f>
        <v>0.999223057140405</v>
      </c>
      <c r="H27" s="128">
        <f>1-H22/H23/H24</f>
        <v>0.9989910294277571</v>
      </c>
      <c r="I27" s="129">
        <f>1-I22/I23/I24</f>
        <v>0.9975150284801542</v>
      </c>
      <c r="J27" s="141"/>
      <c r="K27" s="104">
        <f>1-K22/K23/K24</f>
        <v>0.9971957867725231</v>
      </c>
      <c r="L27" s="141"/>
      <c r="M27" s="104">
        <f>1-M22/M23/M24</f>
        <v>0.9981771466074585</v>
      </c>
      <c r="N27" s="141"/>
      <c r="O27" s="104">
        <f>1-O22/O23/O24</f>
        <v>0.9807866711292832</v>
      </c>
      <c r="P27" s="97"/>
    </row>
    <row r="28" spans="1:16" s="98" customFormat="1" ht="19.5" customHeight="1" thickBot="1" thickTop="1">
      <c r="A28" s="93"/>
      <c r="B28" s="94"/>
      <c r="C28" s="223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4"/>
      <c r="D29" s="159" t="s">
        <v>26</v>
      </c>
      <c r="E29" s="160" t="s">
        <v>62</v>
      </c>
      <c r="F29" s="120"/>
      <c r="G29" s="131">
        <f>+G25/G24*100</f>
        <v>0.2012072434607646</v>
      </c>
      <c r="H29" s="131">
        <f>+H25/H24*100</f>
        <v>0.14154281670205238</v>
      </c>
      <c r="I29" s="130">
        <f>+I25/I24*100</f>
        <v>0.8678602423580085</v>
      </c>
      <c r="J29" s="142"/>
      <c r="K29" s="105">
        <f>+K25/K24*100</f>
        <v>0.23115577889447234</v>
      </c>
      <c r="L29" s="142"/>
      <c r="M29" s="105">
        <f>+M25/M24</f>
        <v>0.11009174311926606</v>
      </c>
      <c r="N29" s="142"/>
      <c r="O29" s="105">
        <f>+O25/O24*100</f>
        <v>0.4467713787085515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25" t="s">
        <v>74</v>
      </c>
      <c r="C32" s="195" t="s">
        <v>69</v>
      </c>
      <c r="D32" s="196"/>
      <c r="E32" s="197"/>
      <c r="F32" s="196"/>
      <c r="G32" s="198">
        <f>+(G27-G19)/(1-G19)</f>
        <v>0.9181044735327341</v>
      </c>
      <c r="H32" s="198">
        <f>+(H27-H19)/(1-H19)</f>
        <v>0.8449645709522243</v>
      </c>
      <c r="I32" s="198">
        <f>+(I27-I19)/(1-I19)</f>
        <v>0.22706951171201856</v>
      </c>
      <c r="J32" s="198"/>
      <c r="K32" s="198">
        <f>+(K27-K19)/(1-K19)</f>
        <v>0.6771942871558736</v>
      </c>
      <c r="L32" s="198"/>
      <c r="M32" s="198">
        <f>+(M27-M19)/(1-M19)</f>
        <v>-0.839408065127728</v>
      </c>
      <c r="N32" s="198"/>
      <c r="O32" s="199">
        <f>+(O27-O19)/(1-O19)</f>
        <v>-0.16777055070301747</v>
      </c>
      <c r="P32" s="190"/>
    </row>
    <row r="33" spans="1:16" s="191" customFormat="1" ht="19.5" customHeight="1" hidden="1">
      <c r="A33" s="189"/>
      <c r="B33" s="225"/>
      <c r="C33" s="200" t="s">
        <v>70</v>
      </c>
      <c r="D33" s="192"/>
      <c r="E33" s="193"/>
      <c r="F33" s="192"/>
      <c r="G33" s="194">
        <f>IF(G32&gt;0,G32,0)</f>
        <v>0.9181044735327341</v>
      </c>
      <c r="H33" s="194">
        <f aca="true" t="shared" si="0" ref="H33:O33">IF(H32&gt;0,H32,0)</f>
        <v>0.8449645709522243</v>
      </c>
      <c r="I33" s="194">
        <f t="shared" si="0"/>
        <v>0.22706951171201856</v>
      </c>
      <c r="J33" s="194"/>
      <c r="K33" s="194">
        <f t="shared" si="0"/>
        <v>0.6771942871558736</v>
      </c>
      <c r="L33" s="194"/>
      <c r="M33" s="194">
        <f t="shared" si="0"/>
        <v>0</v>
      </c>
      <c r="N33" s="194"/>
      <c r="O33" s="201">
        <f t="shared" si="0"/>
        <v>0</v>
      </c>
      <c r="P33" s="190"/>
    </row>
    <row r="34" spans="1:16" s="191" customFormat="1" ht="19.5" customHeight="1" hidden="1">
      <c r="A34" s="189"/>
      <c r="B34" s="225"/>
      <c r="C34" s="200" t="s">
        <v>71</v>
      </c>
      <c r="D34" s="192"/>
      <c r="E34" s="193"/>
      <c r="F34" s="192"/>
      <c r="G34" s="194">
        <f>+(G20-G29)/G20</f>
        <v>0.6589707737953142</v>
      </c>
      <c r="H34" s="194">
        <f>+(H20-H29)/H20</f>
        <v>0.8724839489170699</v>
      </c>
      <c r="I34" s="194">
        <f>+(I20-I29)/I20</f>
        <v>0.13213975764199148</v>
      </c>
      <c r="J34" s="194"/>
      <c r="K34" s="194">
        <f>+(K20-K29)/K20</f>
        <v>0.5376884422110553</v>
      </c>
      <c r="L34" s="194"/>
      <c r="M34" s="194">
        <f>+(M20-M29)/M20</f>
        <v>0.8427260812581914</v>
      </c>
      <c r="N34" s="194"/>
      <c r="O34" s="201">
        <f>+(O20-O29)/O20</f>
        <v>0.35250524824847607</v>
      </c>
      <c r="P34" s="190"/>
    </row>
    <row r="35" spans="1:16" s="191" customFormat="1" ht="19.5" customHeight="1" hidden="1">
      <c r="A35" s="189"/>
      <c r="B35" s="225"/>
      <c r="C35" s="200" t="s">
        <v>72</v>
      </c>
      <c r="D35" s="192"/>
      <c r="E35" s="193"/>
      <c r="F35" s="192"/>
      <c r="G35" s="194">
        <f>+G34+G33</f>
        <v>1.5770752473280483</v>
      </c>
      <c r="H35" s="194">
        <f aca="true" t="shared" si="1" ref="H35:O35">+H34+H33</f>
        <v>1.7174485198692944</v>
      </c>
      <c r="I35" s="194">
        <f t="shared" si="1"/>
        <v>0.35920926935401004</v>
      </c>
      <c r="J35" s="194"/>
      <c r="K35" s="194">
        <f t="shared" si="1"/>
        <v>1.2148827293669289</v>
      </c>
      <c r="L35" s="194"/>
      <c r="M35" s="194">
        <f t="shared" si="1"/>
        <v>0.8427260812581914</v>
      </c>
      <c r="N35" s="194"/>
      <c r="O35" s="201">
        <f t="shared" si="1"/>
        <v>0.35250524824847607</v>
      </c>
      <c r="P35" s="190"/>
    </row>
    <row r="36" spans="1:16" s="191" customFormat="1" ht="19.5" customHeight="1" hidden="1">
      <c r="A36" s="189"/>
      <c r="B36" s="225"/>
      <c r="C36" s="200" t="s">
        <v>70</v>
      </c>
      <c r="D36" s="192"/>
      <c r="E36" s="193"/>
      <c r="F36" s="192"/>
      <c r="G36" s="194">
        <f>IF(G35&gt;0,G35,0)</f>
        <v>1.5770752473280483</v>
      </c>
      <c r="H36" s="194">
        <f aca="true" t="shared" si="2" ref="H36:O36">IF(H35&gt;0,H35,0)</f>
        <v>1.7174485198692944</v>
      </c>
      <c r="I36" s="194">
        <f t="shared" si="2"/>
        <v>0.35920926935401004</v>
      </c>
      <c r="J36" s="194"/>
      <c r="K36" s="194">
        <f t="shared" si="2"/>
        <v>1.2148827293669289</v>
      </c>
      <c r="L36" s="194"/>
      <c r="M36" s="194">
        <f t="shared" si="2"/>
        <v>0.8427260812581914</v>
      </c>
      <c r="N36" s="194"/>
      <c r="O36" s="201">
        <f t="shared" si="2"/>
        <v>0.35250524824847607</v>
      </c>
      <c r="P36" s="190"/>
    </row>
    <row r="37" spans="1:16" s="191" customFormat="1" ht="19.5" customHeight="1" hidden="1">
      <c r="A37" s="189"/>
      <c r="B37" s="225"/>
      <c r="C37" s="200" t="s">
        <v>73</v>
      </c>
      <c r="D37" s="192"/>
      <c r="E37" s="193"/>
      <c r="F37" s="192"/>
      <c r="G37" s="194">
        <f>+G36*G24*G18</f>
        <v>303191.9908442035</v>
      </c>
      <c r="H37" s="194">
        <f aca="true" t="shared" si="3" ref="H37:O37">+H36*H24*H18</f>
        <v>40354.504880348875</v>
      </c>
      <c r="I37" s="194">
        <f t="shared" si="3"/>
        <v>5309.413335922375</v>
      </c>
      <c r="J37" s="194"/>
      <c r="K37" s="194">
        <f t="shared" si="3"/>
        <v>95943.11601870389</v>
      </c>
      <c r="L37" s="194"/>
      <c r="M37" s="194">
        <f t="shared" si="3"/>
        <v>13141.174714285715</v>
      </c>
      <c r="N37" s="194"/>
      <c r="O37" s="201">
        <f t="shared" si="3"/>
        <v>12381.711594202898</v>
      </c>
      <c r="P37" s="190"/>
    </row>
    <row r="38" spans="1:16" s="191" customFormat="1" ht="19.5" customHeight="1" hidden="1" thickBot="1">
      <c r="A38" s="189"/>
      <c r="B38" s="225"/>
      <c r="C38" s="202" t="s">
        <v>70</v>
      </c>
      <c r="D38" s="203"/>
      <c r="E38" s="204"/>
      <c r="F38" s="203"/>
      <c r="G38" s="205">
        <f>IF(G37&gt;0,G37,0)</f>
        <v>303191.9908442035</v>
      </c>
      <c r="H38" s="205">
        <f aca="true" t="shared" si="4" ref="H38:O38">IF(H37&gt;0,H37,0)</f>
        <v>40354.504880348875</v>
      </c>
      <c r="I38" s="205">
        <f t="shared" si="4"/>
        <v>5309.413335922375</v>
      </c>
      <c r="J38" s="206"/>
      <c r="K38" s="205">
        <f t="shared" si="4"/>
        <v>95943.11601870389</v>
      </c>
      <c r="L38" s="206"/>
      <c r="M38" s="205">
        <f t="shared" si="4"/>
        <v>13141.174714285715</v>
      </c>
      <c r="N38" s="206"/>
      <c r="O38" s="207">
        <f t="shared" si="4"/>
        <v>12381.711594202898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26" t="s">
        <v>27</v>
      </c>
      <c r="E41" s="227"/>
      <c r="F41" s="106"/>
      <c r="G41" s="108">
        <f>G38</f>
        <v>303191.9908442035</v>
      </c>
      <c r="H41" s="108">
        <f>H38</f>
        <v>40354.504880348875</v>
      </c>
      <c r="I41" s="108">
        <f>I38</f>
        <v>5309.413335922375</v>
      </c>
      <c r="J41" s="143"/>
      <c r="K41" s="108">
        <f>K38</f>
        <v>95943.11601870389</v>
      </c>
      <c r="L41" s="143"/>
      <c r="M41" s="108">
        <f>M38</f>
        <v>13141.174714285715</v>
      </c>
      <c r="N41" s="143"/>
      <c r="O41" s="108">
        <f>O38</f>
        <v>12381.711594202898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21</v>
      </c>
      <c r="E43" s="89"/>
      <c r="F43" s="89"/>
      <c r="G43" s="79"/>
      <c r="H43" s="83"/>
      <c r="I43" s="86"/>
      <c r="J43" s="86"/>
      <c r="K43" s="91" t="s">
        <v>35</v>
      </c>
      <c r="L43" s="86"/>
      <c r="M43" s="92"/>
      <c r="N43" s="86"/>
      <c r="O43" s="171">
        <f>+TOTAL!B13</f>
        <v>39142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19</v>
      </c>
      <c r="E45" s="88"/>
      <c r="F45" s="88"/>
      <c r="G45" s="79"/>
      <c r="H45" s="83"/>
      <c r="I45" s="86"/>
      <c r="J45" s="86"/>
      <c r="K45" s="88" t="s">
        <v>34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20</v>
      </c>
      <c r="E46" s="88"/>
      <c r="F46" s="88"/>
      <c r="G46" s="79"/>
      <c r="H46" s="83"/>
      <c r="I46" s="86"/>
      <c r="J46" s="86"/>
      <c r="K46" s="88" t="s">
        <v>22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67</v>
      </c>
      <c r="E47" s="88"/>
      <c r="F47" s="88"/>
      <c r="G47" s="79"/>
      <c r="H47" s="83"/>
      <c r="I47" s="86"/>
      <c r="J47" s="86"/>
      <c r="K47" s="88" t="s">
        <v>29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28</v>
      </c>
      <c r="E48" s="88"/>
      <c r="F48" s="88"/>
      <c r="G48" s="79"/>
      <c r="H48" s="87"/>
      <c r="I48" s="86"/>
      <c r="J48" s="86"/>
      <c r="K48" s="88" t="s">
        <v>30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52</v>
      </c>
      <c r="D50" s="78" t="s">
        <v>53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mergeCells count="11">
    <mergeCell ref="B32:B38"/>
    <mergeCell ref="D41:E41"/>
    <mergeCell ref="D14:E14"/>
    <mergeCell ref="G15:I15"/>
    <mergeCell ref="C27:C29"/>
    <mergeCell ref="G14:I14"/>
    <mergeCell ref="D15:E15"/>
    <mergeCell ref="A4:B4"/>
    <mergeCell ref="A5:B5"/>
    <mergeCell ref="C22:C25"/>
    <mergeCell ref="C18:C20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2"/>
  <headerFooter alignWithMargins="0">
    <oddFooter>&amp;L&amp;"Times New Roman,Normal"&amp;5&amp;F  - TRANSPORTE de ENERGÍA ELÉCTRICA - PJL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ndopico</cp:lastModifiedBy>
  <cp:lastPrinted>2010-01-13T19:53:24Z</cp:lastPrinted>
  <dcterms:created xsi:type="dcterms:W3CDTF">1998-04-21T14:04:37Z</dcterms:created>
  <dcterms:modified xsi:type="dcterms:W3CDTF">2010-01-19T14:20:41Z</dcterms:modified>
  <cp:category/>
  <cp:version/>
  <cp:contentType/>
  <cp:contentStatus/>
</cp:coreProperties>
</file>