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45" yWindow="65461" windowWidth="5895" windowHeight="7065" tabRatio="713" activeTab="0"/>
  </bookViews>
  <sheets>
    <sheet name="tot-0605" sheetId="1" r:id="rId1"/>
    <sheet name="LI-0601" sheetId="2" r:id="rId2"/>
    <sheet name="LI-0602" sheetId="3" r:id="rId3"/>
    <sheet name="LI-0603" sheetId="4" r:id="rId4"/>
    <sheet name="LI-0603 (2)" sheetId="5" r:id="rId5"/>
    <sheet name="LI-0603 (3)" sheetId="6" r:id="rId6"/>
    <sheet name="LI-0604" sheetId="7" r:id="rId7"/>
    <sheet name="LI-0604 (2)" sheetId="8" r:id="rId8"/>
    <sheet name="LI-0604 (3)" sheetId="9" r:id="rId9"/>
    <sheet name="LI-0605" sheetId="10" r:id="rId10"/>
    <sheet name="LI-0605 (2)" sheetId="11" r:id="rId11"/>
    <sheet name="LI-0605 (3)" sheetId="12" r:id="rId12"/>
    <sheet name="LI-0605 (4)" sheetId="13" r:id="rId13"/>
    <sheet name="LI-0605 (5)" sheetId="14" r:id="rId14"/>
    <sheet name="EPESF" sheetId="15" r:id="rId15"/>
  </sheets>
  <externalReferences>
    <externalReference r:id="rId18"/>
  </externalReferences>
  <definedNames>
    <definedName name="_xlnm.Print_Area" localSheetId="14">'EPESF'!$A$1:$V$104</definedName>
    <definedName name="_xlnm.Print_Area" localSheetId="1">'LI-0601'!$A$1:$AA$45</definedName>
    <definedName name="_xlnm.Print_Area" localSheetId="2">'LI-0602'!$A$1:$AA$45</definedName>
    <definedName name="_xlnm.Print_Area" localSheetId="3">'LI-0603'!$A$1:$AA$45</definedName>
    <definedName name="_xlnm.Print_Area" localSheetId="4">'LI-0603 (2)'!$A$1:$AA$45</definedName>
    <definedName name="_xlnm.Print_Area" localSheetId="5">'LI-0603 (3)'!$A$1:$AA$45</definedName>
    <definedName name="_xlnm.Print_Area" localSheetId="6">'LI-0604'!$A$1:$AA$45</definedName>
    <definedName name="_xlnm.Print_Area" localSheetId="7">'LI-0604 (2)'!$A$1:$AA$45</definedName>
    <definedName name="_xlnm.Print_Area" localSheetId="8">'LI-0604 (3)'!$A$1:$AA$45</definedName>
    <definedName name="_xlnm.Print_Area" localSheetId="9">'LI-0605'!$A$1:$AA$45</definedName>
    <definedName name="_xlnm.Print_Area" localSheetId="10">'LI-0605 (2)'!$A$1:$AA$45</definedName>
    <definedName name="_xlnm.Print_Area" localSheetId="11">'LI-0605 (3)'!$A$1:$AA$45</definedName>
    <definedName name="_xlnm.Print_Area" localSheetId="12">'LI-0605 (4)'!$A$1:$AA$45</definedName>
    <definedName name="_xlnm.Print_Area" localSheetId="13">'LI-0605 (5)'!$A$1:$AA$40</definedName>
    <definedName name="_xlnm.Print_Area" localSheetId="0">'tot-0605'!$A$1:$L$27</definedName>
    <definedName name="DD" localSheetId="14">'EPESF'!DD</definedName>
    <definedName name="DD" localSheetId="1">'LI-0601'!DD</definedName>
    <definedName name="DD" localSheetId="2">'LI-0602'!DD</definedName>
    <definedName name="DD">[0]!DD</definedName>
    <definedName name="DDD" localSheetId="14">'EPESF'!DDD</definedName>
    <definedName name="DDD" localSheetId="1">'LI-0601'!DDD</definedName>
    <definedName name="DDD" localSheetId="2">'LI-0602'!DDD</definedName>
    <definedName name="DDD">[0]!DDD</definedName>
    <definedName name="DISTROCUYO" localSheetId="14">'EPESF'!DISTROCUYO</definedName>
    <definedName name="DISTROCUYO" localSheetId="1">'LI-0601'!DISTROCUYO</definedName>
    <definedName name="DISTROCUYO" localSheetId="2">'LI-0602'!DISTROCUYO</definedName>
    <definedName name="DISTROCUYO">[0]!DISTROCUYO</definedName>
    <definedName name="INICIO" localSheetId="14">'EPESF'!INICIO</definedName>
    <definedName name="INICIO" localSheetId="1">'LI-0601'!INICIO</definedName>
    <definedName name="INICIO" localSheetId="2">'LI-0602'!INICIO</definedName>
    <definedName name="INICIO" localSheetId="3">'LI-0603'!INICIO</definedName>
    <definedName name="INICIO" localSheetId="4">'LI-0603 (2)'!INICIO</definedName>
    <definedName name="INICIO" localSheetId="5">'LI-0603 (3)'!INICIO</definedName>
    <definedName name="INICIO" localSheetId="6">'LI-0604'!INICIO</definedName>
    <definedName name="INICIO" localSheetId="7">'LI-0604 (2)'!INICIO</definedName>
    <definedName name="INICIO" localSheetId="8">'LI-0604 (3)'!INICIO</definedName>
    <definedName name="INICIO" localSheetId="9">'LI-0605'!INICIO</definedName>
    <definedName name="INICIO" localSheetId="10">'LI-0605 (2)'!INICIO</definedName>
    <definedName name="INICIO" localSheetId="11">'LI-0605 (3)'!INICIO</definedName>
    <definedName name="INICIO" localSheetId="12">'LI-0605 (4)'!INICIO</definedName>
    <definedName name="INICIO" localSheetId="13">'LI-0605 (5)'!INICIO</definedName>
    <definedName name="INICIO">[0]!INICIO</definedName>
    <definedName name="INICIOTI" localSheetId="14">'EPESF'!INICIOTI</definedName>
    <definedName name="INICIOTI" localSheetId="1">'LI-0601'!INICIOTI</definedName>
    <definedName name="INICIOTI" localSheetId="2">'LI-0602'!INICIOTI</definedName>
    <definedName name="INICIOTI">[0]!INICIOTI</definedName>
    <definedName name="LINEAASTI2" localSheetId="1">'LI-0601'!LINEAASTI2</definedName>
    <definedName name="LINEAASTI2" localSheetId="2">'LI-0602'!LINEAASTI2</definedName>
    <definedName name="LINEAASTI2">[0]!LINEAASTI2</definedName>
    <definedName name="LINEAS" localSheetId="14">'EPESF'!LINEAS</definedName>
    <definedName name="LINEAS" localSheetId="1">'LI-0601'!LINEAS</definedName>
    <definedName name="LINEAS" localSheetId="2">'LI-0602'!LINEAS</definedName>
    <definedName name="LINEAS" localSheetId="3">'LI-0603'!LINEAS</definedName>
    <definedName name="LINEAS" localSheetId="4">'LI-0603 (2)'!LINEAS</definedName>
    <definedName name="LINEAS" localSheetId="5">'LI-0603 (3)'!LINEAS</definedName>
    <definedName name="LINEAS" localSheetId="6">'LI-0604'!LINEAS</definedName>
    <definedName name="LINEAS" localSheetId="7">'LI-0604 (2)'!LINEAS</definedName>
    <definedName name="LINEAS" localSheetId="8">'LI-0604 (3)'!LINEAS</definedName>
    <definedName name="LINEAS" localSheetId="9">'LI-0605'!LINEAS</definedName>
    <definedName name="LINEAS" localSheetId="10">'LI-0605 (2)'!LINEAS</definedName>
    <definedName name="LINEAS" localSheetId="11">'LI-0605 (3)'!LINEAS</definedName>
    <definedName name="LINEAS" localSheetId="12">'LI-0605 (4)'!LINEAS</definedName>
    <definedName name="LINEAS" localSheetId="13">'LI-0605 (5)'!LINEAS</definedName>
    <definedName name="LINEAS">[0]!LINEAS</definedName>
    <definedName name="LINEASTI" localSheetId="14">'EPESF'!LINEASTI</definedName>
    <definedName name="LINEASTI" localSheetId="1">'LI-0601'!LINEASTI</definedName>
    <definedName name="LINEASTI" localSheetId="2">'LI-0602'!LINEASTI</definedName>
    <definedName name="LINEASTI">[0]!LINEASTI</definedName>
    <definedName name="NAME_L" localSheetId="14">'EPESF'!NAME_L</definedName>
    <definedName name="NAME_L" localSheetId="1">'LI-0601'!NAME_L</definedName>
    <definedName name="NAME_L" localSheetId="2">'LI-0602'!NAME_L</definedName>
    <definedName name="NAME_L">[0]!NAME_L</definedName>
    <definedName name="NAME_L_TI" localSheetId="14">'EPESF'!NAME_L_TI</definedName>
    <definedName name="NAME_L_TI" localSheetId="1">'LI-0601'!NAME_L_TI</definedName>
    <definedName name="NAME_L_TI" localSheetId="2">'LI-0602'!NAME_L_TI</definedName>
    <definedName name="NAME_L_TI">[0]!NAME_L_TI</definedName>
    <definedName name="QINOR">#REF!</definedName>
    <definedName name="QIPSF">#REF!</definedName>
    <definedName name="TRANSNOA" localSheetId="14">'EPESF'!TRANSNOA</definedName>
    <definedName name="TRANSNOA" localSheetId="1">'LI-0601'!TRANSNOA</definedName>
    <definedName name="TRANSNOA" localSheetId="2">'LI-0602'!TRANSNOA</definedName>
    <definedName name="TRANSNOA">[0]!TRANSNOA</definedName>
    <definedName name="TRANSPA" localSheetId="14">'EPESF'!TRANSPA</definedName>
    <definedName name="TRANSPA" localSheetId="1">'LI-0601'!TRANSPA</definedName>
    <definedName name="TRANSPA" localSheetId="2">'LI-0602'!TRANSPA</definedName>
    <definedName name="TRANSPA">[0]!TRANSPA</definedName>
  </definedNames>
  <calcPr fullCalcOnLoad="1"/>
</workbook>
</file>

<file path=xl/sharedStrings.xml><?xml version="1.0" encoding="utf-8"?>
<sst xmlns="http://schemas.openxmlformats.org/spreadsheetml/2006/main" count="1799" uniqueCount="387">
  <si>
    <t>PRESTADOR DE LA FUNCIÓN TÉCNICA DE TRANSPORTE DE ENERGÍA ELÉCTRICA</t>
  </si>
  <si>
    <t>TIPO</t>
  </si>
  <si>
    <t>L</t>
  </si>
  <si>
    <t>CAÑADA DE GOMEZ - LAS ROSAS</t>
  </si>
  <si>
    <t>CAP. BERMUDEZ - PLAZA SORRENTO 1</t>
  </si>
  <si>
    <t>C</t>
  </si>
  <si>
    <t>PTO. SAN MARTIN - AROCENA</t>
  </si>
  <si>
    <t>RECONQUISTA - VILLA OCAMPO</t>
  </si>
  <si>
    <t>ROMANG - CALCHAQUI</t>
  </si>
  <si>
    <t>ROMANG - RECONQUISTA</t>
  </si>
  <si>
    <t>SAN CARLOS - MARIA JUANA</t>
  </si>
  <si>
    <t>SAN CARLOS - SANTO TOME</t>
  </si>
  <si>
    <t>SANTO TOME - SANTA FE OESTE 1</t>
  </si>
  <si>
    <t>SORRENTO - PLAZA SORRENTO 1</t>
  </si>
  <si>
    <t>SORRENTO - PLAZA SORRENTO 2</t>
  </si>
  <si>
    <t xml:space="preserve">ENTE NACIONAL REGULADOR </t>
  </si>
  <si>
    <t>DE LA ELECTRICIDAD</t>
  </si>
  <si>
    <t>1.-</t>
  </si>
  <si>
    <t>LÍNEAS</t>
  </si>
  <si>
    <t>2.-</t>
  </si>
  <si>
    <t xml:space="preserve">TOTAL </t>
  </si>
  <si>
    <t>1.- LÍNEAS</t>
  </si>
  <si>
    <t xml:space="preserve">$/100 km-h : LÍNEAS 220 kV </t>
  </si>
  <si>
    <r>
      <t xml:space="preserve">$/100 km-h : LÍNEAS  </t>
    </r>
    <r>
      <rPr>
        <sz val="10"/>
        <rFont val="Symbol"/>
        <family val="1"/>
      </rPr>
      <t>£</t>
    </r>
    <r>
      <rPr>
        <sz val="10"/>
        <rFont val="MS Sans Serif"/>
        <family val="2"/>
      </rPr>
      <t xml:space="preserve"> 132 kV </t>
    </r>
  </si>
  <si>
    <t xml:space="preserve">$/100 km-h : CABLES 220 kV </t>
  </si>
  <si>
    <t>FACTOR DE PENALIZACIÓN  K =</t>
  </si>
  <si>
    <r>
      <t xml:space="preserve">$/100 km-h : CABLES  </t>
    </r>
    <r>
      <rPr>
        <sz val="10"/>
        <rFont val="Symbol"/>
        <family val="1"/>
      </rPr>
      <t>£</t>
    </r>
    <r>
      <rPr>
        <sz val="10"/>
        <rFont val="MS Sans Serif"/>
        <family val="2"/>
      </rPr>
      <t xml:space="preserve"> 132 kV </t>
    </r>
  </si>
  <si>
    <t>N°</t>
  </si>
  <si>
    <t>U
[kV]</t>
  </si>
  <si>
    <t>Long.
[km]</t>
  </si>
  <si>
    <t>$/h</t>
  </si>
  <si>
    <t>Salida</t>
  </si>
  <si>
    <t>Entrada</t>
  </si>
  <si>
    <t>Hs.
Indisp.</t>
  </si>
  <si>
    <t>Minutos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</si>
  <si>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</si>
  <si>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F.R.
%</t>
  </si>
  <si>
    <t>PENALIZ.
PROGRAM.</t>
  </si>
  <si>
    <t>REDUCC.
PROGRAM.</t>
  </si>
  <si>
    <t>PENALIZACIÓN FORZADA
Por Salida      1ras. 3 hs.       Hs. Restantes</t>
  </si>
  <si>
    <t>REDUCC. FORZADA
Por Salida      1ras. 3 hs.       Hs. Restantes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</si>
  <si>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</si>
  <si>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</si>
  <si>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</si>
  <si>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</si>
  <si>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</si>
  <si>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 - PROGRAMADA                    RP - REDUCCIÓN PROGRAMADA                    RR - REDUCCIÓN RESTANTE ( proveniente de horas anteriores )</t>
  </si>
  <si>
    <t>F - FORZADA                       R - REDUCCIÓN FORZADA                        RF - RESTANTE FORZADA ( proveniente de horas anteriores )</t>
  </si>
  <si>
    <t>ROSARIO OESTE -PLAZA SORRENTO 2</t>
  </si>
  <si>
    <t>SANTO TOME - SANTA FE NORTE</t>
  </si>
  <si>
    <t>Valores remuneratorios según Res. ENRE N° 618/01</t>
  </si>
  <si>
    <t>EPE SANTA FE</t>
  </si>
  <si>
    <t>P</t>
  </si>
  <si>
    <t>SI</t>
  </si>
  <si>
    <t>Desde el 01 al 31 de mayo de 2006</t>
  </si>
  <si>
    <t>02/05/2006 08:31</t>
  </si>
  <si>
    <t>02/05/2006 17:08</t>
  </si>
  <si>
    <t>03/05/2006 08:26</t>
  </si>
  <si>
    <t>03/05/2006 17:23</t>
  </si>
  <si>
    <t>04/05/2006 08:06</t>
  </si>
  <si>
    <t>04/05/2006 17:04</t>
  </si>
  <si>
    <t>04/05/2006 09:00</t>
  </si>
  <si>
    <t>04/05/2006 17:38</t>
  </si>
  <si>
    <t>05/05/2006 08:15</t>
  </si>
  <si>
    <t>05/05/2006 18:13</t>
  </si>
  <si>
    <t>07/05/2006 09:40</t>
  </si>
  <si>
    <t>07/05/2006 10:00</t>
  </si>
  <si>
    <t>F</t>
  </si>
  <si>
    <t>08/05/2006 08:53</t>
  </si>
  <si>
    <t>08/05/2006 14:39</t>
  </si>
  <si>
    <t>10/05/2006 01:18</t>
  </si>
  <si>
    <t>10/05/2006 03:46</t>
  </si>
  <si>
    <t>10/05/2006 03:01</t>
  </si>
  <si>
    <t>10/05/2006 05:17</t>
  </si>
  <si>
    <t>10/05/2006 08:46</t>
  </si>
  <si>
    <t>10/05/2006 18:25</t>
  </si>
  <si>
    <t>11/05/2006 08:06</t>
  </si>
  <si>
    <t>11/05/2006 17:30</t>
  </si>
  <si>
    <t>12/05/2006 08:30</t>
  </si>
  <si>
    <t>12/05/2006 17:12</t>
  </si>
  <si>
    <t>13/05/2006 09:09</t>
  </si>
  <si>
    <t>13/05/2006 14:30</t>
  </si>
  <si>
    <t>15/05/2006 08:31</t>
  </si>
  <si>
    <t>15/05/2006 17:46</t>
  </si>
  <si>
    <t>16/05/2006 08:19</t>
  </si>
  <si>
    <t>16/05/2006 17:27</t>
  </si>
  <si>
    <t>17/05/2006 08:20</t>
  </si>
  <si>
    <t>17/05/2006 16:02</t>
  </si>
  <si>
    <t>18/05/2006 08:37</t>
  </si>
  <si>
    <t>18/05/2006 17:14</t>
  </si>
  <si>
    <t>19/05/2006 07:57</t>
  </si>
  <si>
    <t>19/05/2006 16:33</t>
  </si>
  <si>
    <t>21/05/2006 09:10</t>
  </si>
  <si>
    <t>21/05/2006 09:25</t>
  </si>
  <si>
    <t>21/05/2006 15:00</t>
  </si>
  <si>
    <t>21/05/2006 15:06</t>
  </si>
  <si>
    <t>22/05/2006 08:49</t>
  </si>
  <si>
    <t>22/05/2006 17:31</t>
  </si>
  <si>
    <t>23/05/2006 08:37</t>
  </si>
  <si>
    <t>23/05/2006 17:36</t>
  </si>
  <si>
    <t>23/05/2006 09:15</t>
  </si>
  <si>
    <t>23/05/2006 10:51</t>
  </si>
  <si>
    <t>23/05/2006 11:46</t>
  </si>
  <si>
    <t>23/05/2006 13:44</t>
  </si>
  <si>
    <t>23/05/2006 20:18</t>
  </si>
  <si>
    <t>23/05/2006 23:56</t>
  </si>
  <si>
    <t>24/05/2006 17:32</t>
  </si>
  <si>
    <t>24/05/2006 07:48</t>
  </si>
  <si>
    <t>SORRENTO  ESCALABRINI ORTIZ 132 1</t>
  </si>
  <si>
    <t>25/05/2006 08:09</t>
  </si>
  <si>
    <t>25/05/2006 11:24</t>
  </si>
  <si>
    <t>ESCALABRINI ORTIZ  SARMIENTO.SF 132 1</t>
  </si>
  <si>
    <t>25/05/2006 11:51</t>
  </si>
  <si>
    <t>25/05/2006 12:57</t>
  </si>
  <si>
    <t>26/05/2006 08:18</t>
  </si>
  <si>
    <t>26/05/2006 15:58</t>
  </si>
  <si>
    <t>GODOY.SF ROS.CEN 132 1</t>
  </si>
  <si>
    <t>26/05/2006 08:53</t>
  </si>
  <si>
    <t>26/05/2006 18:36</t>
  </si>
  <si>
    <t>27/05/2006 08:06</t>
  </si>
  <si>
    <t>28/05/2006 19:20</t>
  </si>
  <si>
    <t>30/05/2006 08:10</t>
  </si>
  <si>
    <t>30/05/2006 17:32</t>
  </si>
  <si>
    <t>30/05/2006 09:19</t>
  </si>
  <si>
    <t>30/05/2006 17:15</t>
  </si>
  <si>
    <t>31/05/2006 08:14</t>
  </si>
  <si>
    <t>31/05/2006 17:15</t>
  </si>
  <si>
    <t>Transporte de la hoja 1/5</t>
  </si>
  <si>
    <t>Transporte de la hoja 2/5</t>
  </si>
  <si>
    <t>Transporte de la hoja 3/5</t>
  </si>
  <si>
    <t>Transporte de la hoja 4/5</t>
  </si>
  <si>
    <t>E.P.E. Santa Fe</t>
  </si>
  <si>
    <t>INDISPONIBILIDADES FORZADAS DE LÍNEAS - TASA DE FALLA</t>
  </si>
  <si>
    <t xml:space="preserve"> </t>
  </si>
  <si>
    <t>U [kV]</t>
  </si>
  <si>
    <t>Long. [km]</t>
  </si>
  <si>
    <t xml:space="preserve">Longitud Total </t>
  </si>
  <si>
    <t xml:space="preserve">Indisponibilidades Forzadas </t>
  </si>
  <si>
    <t xml:space="preserve">TASA DE FALLA </t>
  </si>
  <si>
    <t>VALOR PROVISORIO</t>
  </si>
  <si>
    <t>SALIDAS x AÑO / 100 km</t>
  </si>
  <si>
    <t>TASA DE FALLA</t>
  </si>
  <si>
    <t>Correspondiente al mes de mayo de 2006 (provisorio)</t>
  </si>
  <si>
    <t>3.-</t>
  </si>
  <si>
    <t>4.-</t>
  </si>
  <si>
    <t>5.-</t>
  </si>
  <si>
    <t>TOTAL DE PENALIZACIONES A APLICAR</t>
  </si>
  <si>
    <t>LÍNEAS ENERO</t>
  </si>
  <si>
    <t>LÍNEAS FEBRERO</t>
  </si>
  <si>
    <t>LÍNEAS MARZO</t>
  </si>
  <si>
    <t>LÍNEAS ABRIL</t>
  </si>
  <si>
    <t>LÍNEAS MAYO</t>
  </si>
  <si>
    <t>Desde el 01de enero al 31 de mayo de 2006</t>
  </si>
  <si>
    <t>SANTO TOME - SANTA FE OESTE 2</t>
  </si>
  <si>
    <t>01/04/2006 08:40</t>
  </si>
  <si>
    <t>01/04/2006 13:10</t>
  </si>
  <si>
    <t>03/04/2006 08:19</t>
  </si>
  <si>
    <t>03/04/2006 13:41</t>
  </si>
  <si>
    <t>04/04/2006 09:43</t>
  </si>
  <si>
    <t>04/04/2006 14:51</t>
  </si>
  <si>
    <t>05/04/2006 09:01</t>
  </si>
  <si>
    <t>05/04/2006 13:35</t>
  </si>
  <si>
    <t>CASILDA - FIRMAT</t>
  </si>
  <si>
    <t>06/04/2006 01:12</t>
  </si>
  <si>
    <t>06/04/2006 01:14</t>
  </si>
  <si>
    <t>06/04/2006 12:19</t>
  </si>
  <si>
    <t>06/04/2006 15:44</t>
  </si>
  <si>
    <t>07/04/2006 09:20</t>
  </si>
  <si>
    <t>07/04/2006 15:05</t>
  </si>
  <si>
    <t>RAFAELA - ESPERANZA</t>
  </si>
  <si>
    <t>08/04/2006 09:32</t>
  </si>
  <si>
    <t>08/04/2006 13:30</t>
  </si>
  <si>
    <t>Transporte de la hoja 1/3</t>
  </si>
  <si>
    <t>SANTA FE OESTE - CALCHINES 1</t>
  </si>
  <si>
    <t>09/04/2006 08:09</t>
  </si>
  <si>
    <t>09/04/2006 13:18</t>
  </si>
  <si>
    <t>CASILDA - CAÑADA DE GOMEZ</t>
  </si>
  <si>
    <t>13/04/2006 23:25</t>
  </si>
  <si>
    <t>13/04/2006 23:28</t>
  </si>
  <si>
    <t>18/04/2006 10:10</t>
  </si>
  <si>
    <t>18/04/2006 13:17</t>
  </si>
  <si>
    <t>20/04/2006 07:27</t>
  </si>
  <si>
    <t>20/04/2006 10:07</t>
  </si>
  <si>
    <t>CALCHAQUÍ - CRESPO</t>
  </si>
  <si>
    <t>20/04/2006 10:10</t>
  </si>
  <si>
    <t>20/04/2006 13:49</t>
  </si>
  <si>
    <t>21/04/2006 09:35</t>
  </si>
  <si>
    <t>21/04/2006 12:47</t>
  </si>
  <si>
    <t>SARMIENTO - ROSARIO CENTRO</t>
  </si>
  <si>
    <t>23/04/2006 08:07</t>
  </si>
  <si>
    <t>23/04/2006 14:24</t>
  </si>
  <si>
    <t>24/04/2006 08:34</t>
  </si>
  <si>
    <t>24/04/2006 17:25</t>
  </si>
  <si>
    <t>ESPERANZA - SANTA FE OESTE</t>
  </si>
  <si>
    <t>25/04/2006 08:44</t>
  </si>
  <si>
    <t>25/04/2006 08:58</t>
  </si>
  <si>
    <t>26/04/2006 08:06</t>
  </si>
  <si>
    <t>26/04/2006 16:51</t>
  </si>
  <si>
    <t>26/04/2006 09:31</t>
  </si>
  <si>
    <t>26/04/2006 17:11</t>
  </si>
  <si>
    <t>27/04/2006 08:03</t>
  </si>
  <si>
    <t>27/04/2006 16:16</t>
  </si>
  <si>
    <t>Transporte de la hoja 2/3</t>
  </si>
  <si>
    <t>27/04/2006 09:06</t>
  </si>
  <si>
    <t>27/04/2006 17:14</t>
  </si>
  <si>
    <t>FIRMAT - VENADO TUERTO</t>
  </si>
  <si>
    <t>28/04/2006 22:36</t>
  </si>
  <si>
    <t>28/04/2006 23:08</t>
  </si>
  <si>
    <t>29/04/2006 12:40</t>
  </si>
  <si>
    <t>29/04/2006 17:28</t>
  </si>
  <si>
    <t>SANTO TOME - PAYZUMÉ</t>
  </si>
  <si>
    <t>30/04/2006 08:08</t>
  </si>
  <si>
    <t>30/04/2006 12:45</t>
  </si>
  <si>
    <t>SANTA FE OESTE - SANTA FE NORTE</t>
  </si>
  <si>
    <t>03/03/2006 11:58</t>
  </si>
  <si>
    <t>03/03/2006 12:01</t>
  </si>
  <si>
    <t>05/03/2006 00:11</t>
  </si>
  <si>
    <t>05/03/2006 00:13</t>
  </si>
  <si>
    <t>CALCHINES - PARANA E. RIOS 1</t>
  </si>
  <si>
    <t>07/03/2006 06:51</t>
  </si>
  <si>
    <t>07/03/2006 10:04</t>
  </si>
  <si>
    <t>SAN LORENZO - REFISAN</t>
  </si>
  <si>
    <t>07/03/2006 08:15</t>
  </si>
  <si>
    <t>07/03/2006 17:02</t>
  </si>
  <si>
    <t>ROSARIO SUR - GODOY</t>
  </si>
  <si>
    <t>07/03/2006 08:32</t>
  </si>
  <si>
    <t>07/03/2006 14:59</t>
  </si>
  <si>
    <t>CALCHINES - PARANA E. RIOS 2</t>
  </si>
  <si>
    <t>07/03/2006 10:05</t>
  </si>
  <si>
    <t>07/03/2006 12:47</t>
  </si>
  <si>
    <t>08/03/2006 02:03</t>
  </si>
  <si>
    <t>09/03/2006 21:00</t>
  </si>
  <si>
    <t>AROCENA - PAYZUMÉ</t>
  </si>
  <si>
    <t>08/03/2006 04:16</t>
  </si>
  <si>
    <t>PTO. SAN MARTIN - REFISAN</t>
  </si>
  <si>
    <t>08/03/2006 02:05</t>
  </si>
  <si>
    <t>08/03/2006 03:29</t>
  </si>
  <si>
    <t>08/03/2006 08:52</t>
  </si>
  <si>
    <t>08/03/2006 13:42</t>
  </si>
  <si>
    <t>ROSARIO SUR - GRAL. MOTORS</t>
  </si>
  <si>
    <t>09/03/2006 08:34</t>
  </si>
  <si>
    <t>09/03/2006 14:52</t>
  </si>
  <si>
    <t>10/03/2006 08:00</t>
  </si>
  <si>
    <t>10/03/2006 09:11</t>
  </si>
  <si>
    <t>10/03/2006 08:21</t>
  </si>
  <si>
    <t>10/03/2006 13:08</t>
  </si>
  <si>
    <t>10/03/2006 12:46</t>
  </si>
  <si>
    <t>10/03/2006 12:48</t>
  </si>
  <si>
    <t>11/03/2006 07:43</t>
  </si>
  <si>
    <t>11/03/2006 11:26</t>
  </si>
  <si>
    <t>ROSARIO SUR - ROSARIO OESTE 2</t>
  </si>
  <si>
    <t>15/03/2006 08:31</t>
  </si>
  <si>
    <t>15/03/2006 16:42</t>
  </si>
  <si>
    <t>15/03/2006 09:43</t>
  </si>
  <si>
    <t>15/03/2006 16:37</t>
  </si>
  <si>
    <t>16/03/2006 09:16</t>
  </si>
  <si>
    <t>16/03/2006 14:27</t>
  </si>
  <si>
    <t>16/03/2006 10:14</t>
  </si>
  <si>
    <t>16/03/2006 16:04</t>
  </si>
  <si>
    <t>17/03/2006 07:50</t>
  </si>
  <si>
    <t>17/03/2006 08:56</t>
  </si>
  <si>
    <t>ROSARIO OESTE - SAN LORENZO</t>
  </si>
  <si>
    <t>19/03/2006 08:06</t>
  </si>
  <si>
    <t>19/03/2006 13:29</t>
  </si>
  <si>
    <t>CERES - TOSTADO</t>
  </si>
  <si>
    <t>19/03/2006 08:13</t>
  </si>
  <si>
    <t>19/03/2006 11:12</t>
  </si>
  <si>
    <t>SUNCHALES - ARRUFO</t>
  </si>
  <si>
    <t>ARRUFO - CERES</t>
  </si>
  <si>
    <t>RAFAELA - SUNCHALES</t>
  </si>
  <si>
    <t>ARRUFO - SAN GUILLERMO</t>
  </si>
  <si>
    <t>21/03/2006 08:20</t>
  </si>
  <si>
    <t>21/03/2006 14:31</t>
  </si>
  <si>
    <t>22/03/2006 08:31</t>
  </si>
  <si>
    <t>22/03/2006 14:03</t>
  </si>
  <si>
    <t>23/03/2006 08:28</t>
  </si>
  <si>
    <t>23/03/2006 13:15</t>
  </si>
  <si>
    <t>PROVINCIAS UNIDAS - ROSARIO OESTE</t>
  </si>
  <si>
    <t>24/03/2006 04:14</t>
  </si>
  <si>
    <t>24/03/2006 04:40</t>
  </si>
  <si>
    <t>24/03/2006 04:41</t>
  </si>
  <si>
    <t>24/03/2006 06:06</t>
  </si>
  <si>
    <t>ROSARIO OESTE - GODOY</t>
  </si>
  <si>
    <t>24/03/2006 06:11</t>
  </si>
  <si>
    <t>24/03/2006 06:30</t>
  </si>
  <si>
    <t>24/03/2006 06:46</t>
  </si>
  <si>
    <t>26/03/2006 06:56</t>
  </si>
  <si>
    <t>26/03/2006 07:32</t>
  </si>
  <si>
    <t>MARIA  JUANA - SAN JORGE</t>
  </si>
  <si>
    <t>26/03/2006 07:38</t>
  </si>
  <si>
    <t>26/03/2006 10:05</t>
  </si>
  <si>
    <t>ROSARIO OESTE - SALADILLO SF</t>
  </si>
  <si>
    <t>26/03/2006 07:50</t>
  </si>
  <si>
    <t>26/03/2006 08:18</t>
  </si>
  <si>
    <t>SANTA FE OESTE - SANTA FE CENTRO</t>
  </si>
  <si>
    <t>26/03/2006 08:07</t>
  </si>
  <si>
    <t>26/03/2006 12:18</t>
  </si>
  <si>
    <t>ROSARIO OESTE - CAÑADA DE GOMEZ</t>
  </si>
  <si>
    <t>26/03/2006 08:59</t>
  </si>
  <si>
    <t>26/03/2006 09:39</t>
  </si>
  <si>
    <t>CASILDA - ROSARIO OESTE</t>
  </si>
  <si>
    <t>26/03/2006 09:40</t>
  </si>
  <si>
    <t>26/03/2006 10:11</t>
  </si>
  <si>
    <t>27/03/2006 08:40</t>
  </si>
  <si>
    <t>27/03/2006 18:33</t>
  </si>
  <si>
    <t>ROSARIO SUR - ROSARIO OESTE 3</t>
  </si>
  <si>
    <t>28/03/2006 08:53</t>
  </si>
  <si>
    <t>28/03/2006 14:25</t>
  </si>
  <si>
    <t>LAS ROSAS - SAN JORGE</t>
  </si>
  <si>
    <t>28/03/2006 08:55</t>
  </si>
  <si>
    <t>28/03/2006 17:36</t>
  </si>
  <si>
    <t>29/03/2006 08:09</t>
  </si>
  <si>
    <t>29/03/2006 18:14</t>
  </si>
  <si>
    <t>29/03/2006 08:50</t>
  </si>
  <si>
    <t>29/03/2006 11:47</t>
  </si>
  <si>
    <t>29/03/2006 12:48</t>
  </si>
  <si>
    <t>29/03/2006 13:14</t>
  </si>
  <si>
    <t>30/03/2006 08:04</t>
  </si>
  <si>
    <t>30/03/2006 17:33</t>
  </si>
  <si>
    <t>30/03/2006 08:25</t>
  </si>
  <si>
    <t>30/03/2006 14:00</t>
  </si>
  <si>
    <t>31/03/2006 08:07</t>
  </si>
  <si>
    <t>31/03/2006 14:10</t>
  </si>
  <si>
    <t>01/02/2006 07:06</t>
  </si>
  <si>
    <t>01/02/2006 17:05</t>
  </si>
  <si>
    <t>SAN NICOLAS - VILLA CONSTITUCIÓN IND.</t>
  </si>
  <si>
    <t>02/02/2006 07:47</t>
  </si>
  <si>
    <t>02/02/2006 14:40</t>
  </si>
  <si>
    <t>05/02/2006 04:02</t>
  </si>
  <si>
    <t>05/02/2006 04:04</t>
  </si>
  <si>
    <t>05/02/2006 08:08</t>
  </si>
  <si>
    <t>05/02/2006 12:48</t>
  </si>
  <si>
    <t>SANTO TOME - ESPERANZA</t>
  </si>
  <si>
    <t>07/02/2006 03:04</t>
  </si>
  <si>
    <t>07/02/2006 05:03</t>
  </si>
  <si>
    <t>08/02/2006 01:23</t>
  </si>
  <si>
    <t>08/02/2006 04:43</t>
  </si>
  <si>
    <t>10/02/2006 09:59</t>
  </si>
  <si>
    <t>10/02/2006 15:13</t>
  </si>
  <si>
    <t>12/02/2006 20:57</t>
  </si>
  <si>
    <t>12/02/2006 21:18</t>
  </si>
  <si>
    <t>12/02/2006 22:56</t>
  </si>
  <si>
    <t>12/02/2006 22:58</t>
  </si>
  <si>
    <t>15/02/2006 21:38</t>
  </si>
  <si>
    <t>15/02/2006 21:46</t>
  </si>
  <si>
    <t>18/02/2006 08:42</t>
  </si>
  <si>
    <t>18/02/2006 12:07</t>
  </si>
  <si>
    <t>19/02/2006 06:04</t>
  </si>
  <si>
    <t>19/02/2006 08:26</t>
  </si>
  <si>
    <t>VENADO TUERTO - RUFINO</t>
  </si>
  <si>
    <t>21/02/2006 07:16</t>
  </si>
  <si>
    <t>21/02/2006 09:57</t>
  </si>
  <si>
    <t>21/02/2006 12:16</t>
  </si>
  <si>
    <t>21/02/2006 13:57</t>
  </si>
  <si>
    <t>24/02/2006 14:21</t>
  </si>
  <si>
    <t>24/02/2006 18:16</t>
  </si>
  <si>
    <t>25/02/2006 09:38</t>
  </si>
  <si>
    <t>25/02/2006 13:23</t>
  </si>
  <si>
    <t>26/02/2006 06:18</t>
  </si>
  <si>
    <t>26/02/2006 08:37</t>
  </si>
  <si>
    <t>02/01/2006 10:52</t>
  </si>
  <si>
    <t>02/01/2006 10:58</t>
  </si>
  <si>
    <t>08/01/2006 07:11</t>
  </si>
  <si>
    <t>08/01/2006 12:01</t>
  </si>
  <si>
    <t>08/01/2006 12:02</t>
  </si>
  <si>
    <t>08/01/2006 14:16</t>
  </si>
  <si>
    <t>08/01/2006 14:23</t>
  </si>
  <si>
    <t>09/01/2006 10:56</t>
  </si>
  <si>
    <t>09/01/2006 14:31</t>
  </si>
  <si>
    <t>10/01/2006 09:06</t>
  </si>
  <si>
    <t>10/01/2006 12:22</t>
  </si>
  <si>
    <t>13/01/2006 13:20</t>
  </si>
  <si>
    <t>13/01/2006 15:37</t>
  </si>
  <si>
    <t>22/01/2006 05:27</t>
  </si>
  <si>
    <t>22/01/2006 05:33</t>
  </si>
  <si>
    <t>22/01/2006 05:32</t>
  </si>
  <si>
    <t>25/01/2006 01:34</t>
  </si>
  <si>
    <t>25/01/2006 01:40</t>
  </si>
  <si>
    <t>SAN NICOLAS - VILLA CONSTITUCIÓN R.</t>
  </si>
  <si>
    <t>31/01/2006 07:22</t>
  </si>
  <si>
    <t>31/01/2006 14:12</t>
  </si>
  <si>
    <t>FUNCIÓN TÉCNICA DE TRANSPORTE DE ENERGÍA ELÉCTRICA - EPE SANTA FE</t>
  </si>
  <si>
    <t>Desde el 01 al 31 de enero de 2006</t>
  </si>
  <si>
    <t>Desde el 01 al 30 de abril de 2006</t>
  </si>
  <si>
    <t>Desde el 01 al 31 de marzo de 2006</t>
  </si>
  <si>
    <t>Desde el 01 al 28 de febrero de 2006</t>
  </si>
  <si>
    <t>ANEXO a la Resolución ENRE N° 936/2006 .-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</si>
</sst>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0.0"/>
    <numFmt numFmtId="170" formatCode="&quot;$&quot;\ #,##0.000;&quot;$&quot;\ \-#,##0.000"/>
    <numFmt numFmtId="171" formatCode="#,##0.0"/>
    <numFmt numFmtId="172" formatCode="0.000"/>
    <numFmt numFmtId="173" formatCode="0.00\ &quot;km&quot;"/>
    <numFmt numFmtId="174" formatCode="dd/mm/yy"/>
    <numFmt numFmtId="175" formatCode="mmm\-yyyy"/>
    <numFmt numFmtId="176" formatCode="dd\-mm\-yy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&quot;$&quot;#,##0.00\ ;&quot;$&quot;\-#,##0.00\ "/>
    <numFmt numFmtId="186" formatCode="0.0\ \k\V"/>
    <numFmt numFmtId="187" formatCode="0.00\ &quot;MVA&quot;"/>
    <numFmt numFmtId="188" formatCode="mmmm\ d\,\ yyyy"/>
    <numFmt numFmtId="189" formatCode="#,##0\ &quot;€&quot;;\-#,##0\ &quot;€&quot;"/>
    <numFmt numFmtId="190" formatCode="#,##0\ &quot;€&quot;;[Red]\-#,##0\ &quot;€&quot;"/>
    <numFmt numFmtId="191" formatCode="#,##0.00\ &quot;€&quot;;\-#,##0.00\ &quot;€&quot;"/>
    <numFmt numFmtId="192" formatCode="#,##0.00\ &quot;€&quot;;[Red]\-#,##0.00\ &quot;€&quot;"/>
    <numFmt numFmtId="193" formatCode="_-* #,##0\ &quot;€&quot;_-;\-* #,##0\ &quot;€&quot;_-;_-* &quot;-&quot;\ &quot;€&quot;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.00\ _€_-;\-* #,##0.00\ _€_-;_-* &quot;-&quot;??\ _€_-;_-@_-"/>
    <numFmt numFmtId="197" formatCode="#,##0.0_);[Red]\(#,##0.0\)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u val="double"/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b/>
      <u val="doub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MS Sans Serif"/>
      <family val="2"/>
    </font>
    <font>
      <sz val="20"/>
      <name val="MS Sans Serif"/>
      <family val="0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sz val="10"/>
      <name val="Symbol"/>
      <family val="1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0"/>
      <name val="Wingdings"/>
      <family val="0"/>
    </font>
    <font>
      <b/>
      <u val="single"/>
      <sz val="14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2"/>
      <name val="Times New Roman"/>
      <family val="0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2"/>
      <color indexed="9"/>
      <name val="Times New Roman"/>
      <family val="1"/>
    </font>
    <font>
      <sz val="11"/>
      <color indexed="8"/>
      <name val="MS Sans Serif"/>
      <family val="2"/>
    </font>
    <font>
      <b/>
      <sz val="10"/>
      <color indexed="8"/>
      <name val="Times New Roman"/>
      <family val="0"/>
    </font>
    <font>
      <sz val="11"/>
      <color indexed="9"/>
      <name val="MS Sans Serif"/>
      <family val="2"/>
    </font>
    <font>
      <b/>
      <sz val="10"/>
      <color indexed="9"/>
      <name val="Times New Roman"/>
      <family val="0"/>
    </font>
    <font>
      <sz val="10"/>
      <color indexed="9"/>
      <name val="MS Sans Serif"/>
      <family val="2"/>
    </font>
    <font>
      <sz val="11"/>
      <color indexed="13"/>
      <name val="MS Sans Serif"/>
      <family val="2"/>
    </font>
    <font>
      <b/>
      <sz val="10"/>
      <color indexed="13"/>
      <name val="Times New Roman"/>
      <family val="0"/>
    </font>
    <font>
      <b/>
      <i/>
      <sz val="10"/>
      <name val="Times New Roman"/>
      <family val="1"/>
    </font>
    <font>
      <sz val="10"/>
      <name val="Arial"/>
      <family val="0"/>
    </font>
    <font>
      <i/>
      <sz val="10"/>
      <name val="Times New Roman"/>
      <family val="1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sz val="12"/>
      <name val="Arial"/>
      <family val="0"/>
    </font>
    <font>
      <sz val="16"/>
      <name val="Arial Narrow"/>
      <family val="2"/>
    </font>
    <font>
      <b/>
      <sz val="16"/>
      <name val="Arial Narrow"/>
      <family val="2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gray0625">
        <fgColor indexed="8"/>
        <bgColor indexed="9"/>
      </patternFill>
    </fill>
    <fill>
      <patternFill patternType="mediumGray">
        <fgColor indexed="8"/>
      </patternFill>
    </fill>
    <fill>
      <patternFill patternType="gray0625">
        <fgColor indexed="8"/>
      </patternFill>
    </fill>
    <fill>
      <patternFill patternType="solid">
        <fgColor indexed="65"/>
        <bgColor indexed="64"/>
      </patternFill>
    </fill>
    <fill>
      <patternFill patternType="mediumGray">
        <fgColor indexed="9"/>
        <bgColor indexed="9"/>
      </patternFill>
    </fill>
  </fills>
  <borders count="38">
    <border>
      <left/>
      <right/>
      <top/>
      <bottom/>
      <diagonal/>
    </border>
    <border>
      <left style="double"/>
      <right style="double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ck"/>
      <top style="thick"/>
      <bottom style="thick"/>
    </border>
    <border>
      <left style="double"/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7" fontId="7" fillId="0" borderId="0" xfId="0" applyNumberFormat="1" applyFont="1" applyBorder="1" applyAlignment="1">
      <alignment horizontal="right"/>
    </xf>
    <xf numFmtId="2" fontId="6" fillId="0" borderId="4" xfId="0" applyNumberFormat="1" applyFont="1" applyBorder="1" applyAlignment="1" applyProtection="1">
      <alignment horizontal="center"/>
      <protection/>
    </xf>
    <xf numFmtId="1" fontId="6" fillId="0" borderId="4" xfId="0" applyNumberFormat="1" applyFont="1" applyBorder="1" applyAlignment="1" applyProtection="1">
      <alignment horizontal="center"/>
      <protection/>
    </xf>
    <xf numFmtId="168" fontId="6" fillId="0" borderId="5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168" fontId="6" fillId="0" borderId="0" xfId="0" applyNumberFormat="1" applyFont="1" applyBorder="1" applyAlignment="1" applyProtection="1">
      <alignment horizontal="center"/>
      <protection/>
    </xf>
    <xf numFmtId="168" fontId="6" fillId="0" borderId="0" xfId="0" applyNumberFormat="1" applyFont="1" applyBorder="1" applyAlignment="1" applyProtection="1" quotePrefix="1">
      <alignment horizontal="center"/>
      <protection/>
    </xf>
    <xf numFmtId="0" fontId="13" fillId="0" borderId="0" xfId="0" applyFont="1" applyBorder="1" applyAlignment="1">
      <alignment/>
    </xf>
    <xf numFmtId="0" fontId="6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Continuous"/>
      <protection/>
    </xf>
    <xf numFmtId="0" fontId="22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Border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2" xfId="0" applyFont="1" applyBorder="1" applyAlignment="1">
      <alignment/>
    </xf>
    <xf numFmtId="0" fontId="23" fillId="0" borderId="6" xfId="0" applyFont="1" applyBorder="1" applyAlignment="1" applyProtection="1">
      <alignment horizontal="centerContinuous" vertical="center"/>
      <protection/>
    </xf>
    <xf numFmtId="0" fontId="23" fillId="0" borderId="6" xfId="0" applyFont="1" applyBorder="1" applyAlignment="1" applyProtection="1">
      <alignment horizontal="centerContinuous" vertical="center" wrapText="1"/>
      <protection/>
    </xf>
    <xf numFmtId="0" fontId="21" fillId="0" borderId="0" xfId="0" applyFont="1" applyFill="1" applyBorder="1" applyAlignment="1" applyProtection="1">
      <alignment horizontal="centerContinuous"/>
      <protection/>
    </xf>
    <xf numFmtId="0" fontId="24" fillId="0" borderId="0" xfId="0" applyFont="1" applyAlignment="1">
      <alignment horizontal="centerContinuous"/>
    </xf>
    <xf numFmtId="0" fontId="22" fillId="0" borderId="0" xfId="0" applyNumberFormat="1" applyFont="1" applyAlignment="1">
      <alignment horizontal="left"/>
    </xf>
    <xf numFmtId="0" fontId="22" fillId="0" borderId="0" xfId="0" applyFont="1" applyBorder="1" applyAlignment="1">
      <alignment/>
    </xf>
    <xf numFmtId="0" fontId="25" fillId="0" borderId="0" xfId="0" applyFont="1" applyFill="1" applyBorder="1" applyAlignment="1" applyProtection="1">
      <alignment horizontal="left"/>
      <protection/>
    </xf>
    <xf numFmtId="0" fontId="16" fillId="0" borderId="0" xfId="0" applyFont="1" applyBorder="1" applyAlignment="1">
      <alignment/>
    </xf>
    <xf numFmtId="0" fontId="26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7" xfId="0" applyFont="1" applyBorder="1" applyAlignment="1">
      <alignment/>
    </xf>
    <xf numFmtId="0" fontId="27" fillId="0" borderId="8" xfId="0" applyFont="1" applyBorder="1" applyAlignment="1">
      <alignment/>
    </xf>
    <xf numFmtId="0" fontId="9" fillId="0" borderId="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7" fillId="0" borderId="9" xfId="0" applyFont="1" applyBorder="1" applyAlignment="1">
      <alignment horizontal="center"/>
    </xf>
    <xf numFmtId="7" fontId="7" fillId="0" borderId="10" xfId="0" applyNumberFormat="1" applyFont="1" applyBorder="1" applyAlignment="1">
      <alignment horizontal="center"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9" fillId="0" borderId="0" xfId="0" applyFont="1" applyBorder="1" applyAlignment="1" applyProtection="1" quotePrefix="1">
      <alignment horizontal="centerContinuous"/>
      <protection/>
    </xf>
    <xf numFmtId="0" fontId="9" fillId="0" borderId="0" xfId="0" applyFont="1" applyBorder="1" applyAlignment="1" applyProtection="1">
      <alignment horizontal="centerContinuous"/>
      <protection/>
    </xf>
    <xf numFmtId="0" fontId="6" fillId="0" borderId="0" xfId="22" applyFont="1" applyBorder="1" applyAlignment="1">
      <alignment horizontal="center"/>
      <protection/>
    </xf>
    <xf numFmtId="0" fontId="6" fillId="0" borderId="0" xfId="22" applyBorder="1" applyAlignment="1">
      <alignment horizontal="center"/>
      <protection/>
    </xf>
    <xf numFmtId="0" fontId="31" fillId="0" borderId="0" xfId="0" applyFont="1" applyBorder="1" applyAlignment="1" applyProtection="1">
      <alignment horizontal="left"/>
      <protection/>
    </xf>
    <xf numFmtId="0" fontId="31" fillId="0" borderId="0" xfId="0" applyFont="1" applyBorder="1" applyAlignment="1" applyProtection="1">
      <alignment horizontal="left" vertical="top"/>
      <protection/>
    </xf>
    <xf numFmtId="0" fontId="29" fillId="0" borderId="0" xfId="0" applyFont="1" applyBorder="1" applyAlignment="1" applyProtection="1">
      <alignment horizontal="center"/>
      <protection/>
    </xf>
    <xf numFmtId="2" fontId="29" fillId="0" borderId="0" xfId="0" applyNumberFormat="1" applyFont="1" applyBorder="1" applyAlignment="1" applyProtection="1">
      <alignment horizontal="center"/>
      <protection/>
    </xf>
    <xf numFmtId="168" fontId="29" fillId="0" borderId="0" xfId="0" applyNumberFormat="1" applyFont="1" applyBorder="1" applyAlignment="1" applyProtection="1">
      <alignment horizontal="center"/>
      <protection/>
    </xf>
    <xf numFmtId="168" fontId="29" fillId="0" borderId="0" xfId="0" applyNumberFormat="1" applyFont="1" applyBorder="1" applyAlignment="1" applyProtection="1" quotePrefix="1">
      <alignment horizontal="center"/>
      <protection/>
    </xf>
    <xf numFmtId="168" fontId="33" fillId="0" borderId="0" xfId="0" applyNumberFormat="1" applyFont="1" applyBorder="1" applyAlignment="1" applyProtection="1" quotePrefix="1">
      <alignment horizontal="center"/>
      <protection/>
    </xf>
    <xf numFmtId="0" fontId="36" fillId="0" borderId="0" xfId="0" applyFont="1" applyBorder="1" applyAlignment="1">
      <alignment horizontal="centerContinuous"/>
    </xf>
    <xf numFmtId="0" fontId="37" fillId="2" borderId="6" xfId="0" applyFont="1" applyFill="1" applyBorder="1" applyAlignment="1" applyProtection="1">
      <alignment horizontal="centerContinuous" vertical="center"/>
      <protection/>
    </xf>
    <xf numFmtId="168" fontId="38" fillId="2" borderId="4" xfId="0" applyNumberFormat="1" applyFont="1" applyFill="1" applyBorder="1" applyAlignment="1" applyProtection="1" quotePrefix="1">
      <alignment horizontal="center"/>
      <protection/>
    </xf>
    <xf numFmtId="168" fontId="38" fillId="2" borderId="5" xfId="0" applyNumberFormat="1" applyFont="1" applyFill="1" applyBorder="1" applyAlignment="1" applyProtection="1">
      <alignment horizontal="center"/>
      <protection/>
    </xf>
    <xf numFmtId="0" fontId="43" fillId="0" borderId="14" xfId="0" applyFont="1" applyBorder="1" applyAlignment="1">
      <alignment/>
    </xf>
    <xf numFmtId="164" fontId="6" fillId="0" borderId="15" xfId="0" applyNumberFormat="1" applyFont="1" applyBorder="1" applyAlignment="1" applyProtection="1">
      <alignment horizontal="center"/>
      <protection/>
    </xf>
    <xf numFmtId="0" fontId="23" fillId="0" borderId="6" xfId="0" applyFont="1" applyBorder="1" applyAlignment="1" applyProtection="1">
      <alignment horizontal="center" vertical="center" wrapText="1"/>
      <protection/>
    </xf>
    <xf numFmtId="0" fontId="41" fillId="3" borderId="9" xfId="0" applyFont="1" applyFill="1" applyBorder="1" applyAlignment="1" applyProtection="1">
      <alignment horizontal="centerContinuous" vertical="center" wrapText="1"/>
      <protection/>
    </xf>
    <xf numFmtId="0" fontId="46" fillId="4" borderId="9" xfId="0" applyFont="1" applyFill="1" applyBorder="1" applyAlignment="1" applyProtection="1">
      <alignment horizontal="centerContinuous" vertical="center" wrapText="1"/>
      <protection/>
    </xf>
    <xf numFmtId="168" fontId="40" fillId="3" borderId="6" xfId="0" applyNumberFormat="1" applyFont="1" applyFill="1" applyBorder="1" applyAlignment="1" applyProtection="1" quotePrefix="1">
      <alignment horizontal="center"/>
      <protection/>
    </xf>
    <xf numFmtId="168" fontId="47" fillId="4" borderId="6" xfId="0" applyNumberFormat="1" applyFont="1" applyFill="1" applyBorder="1" applyAlignment="1" applyProtection="1" quotePrefix="1">
      <alignment horizontal="center"/>
      <protection/>
    </xf>
    <xf numFmtId="0" fontId="51" fillId="0" borderId="0" xfId="0" applyFont="1" applyAlignment="1">
      <alignment horizontal="right" vertical="top"/>
    </xf>
    <xf numFmtId="0" fontId="43" fillId="0" borderId="7" xfId="21" applyFont="1" applyBorder="1">
      <alignment/>
      <protection/>
    </xf>
    <xf numFmtId="0" fontId="6" fillId="0" borderId="4" xfId="0" applyNumberFormat="1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168" fontId="6" fillId="0" borderId="4" xfId="0" applyNumberFormat="1" applyFont="1" applyBorder="1" applyAlignment="1" applyProtection="1">
      <alignment horizontal="center"/>
      <protection locked="0"/>
    </xf>
    <xf numFmtId="168" fontId="6" fillId="0" borderId="4" xfId="0" applyNumberFormat="1" applyFont="1" applyBorder="1" applyAlignment="1" applyProtection="1" quotePrefix="1">
      <alignment horizontal="center"/>
      <protection locked="0"/>
    </xf>
    <xf numFmtId="4" fontId="6" fillId="5" borderId="4" xfId="0" applyNumberFormat="1" applyFont="1" applyFill="1" applyBorder="1" applyAlignment="1" applyProtection="1">
      <alignment horizontal="center"/>
      <protection locked="0"/>
    </xf>
    <xf numFmtId="172" fontId="0" fillId="0" borderId="9" xfId="0" applyNumberFormat="1" applyFont="1" applyBorder="1" applyAlignment="1">
      <alignment horizontal="centerContinuous" vertical="center"/>
    </xf>
    <xf numFmtId="0" fontId="0" fillId="0" borderId="9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right" vertical="top"/>
      <protection/>
    </xf>
    <xf numFmtId="0" fontId="17" fillId="0" borderId="0" xfId="0" applyFont="1" applyAlignment="1" applyProtection="1">
      <alignment horizontal="centerContinuous"/>
      <protection/>
    </xf>
    <xf numFmtId="0" fontId="1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>
      <alignment horizontal="centerContinuous"/>
      <protection/>
    </xf>
    <xf numFmtId="0" fontId="22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/>
      <protection/>
    </xf>
    <xf numFmtId="0" fontId="13" fillId="0" borderId="3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2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2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centerContinuous" vertical="center"/>
      <protection/>
    </xf>
    <xf numFmtId="167" fontId="6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/>
      <protection/>
    </xf>
    <xf numFmtId="167" fontId="6" fillId="0" borderId="16" xfId="0" applyNumberFormat="1" applyFont="1" applyBorder="1" applyAlignment="1" applyProtection="1">
      <alignment/>
      <protection/>
    </xf>
    <xf numFmtId="0" fontId="44" fillId="6" borderId="6" xfId="0" applyFont="1" applyFill="1" applyBorder="1" applyAlignment="1" applyProtection="1">
      <alignment horizontal="centerContinuous" vertical="center" wrapText="1"/>
      <protection/>
    </xf>
    <xf numFmtId="0" fontId="46" fillId="7" borderId="6" xfId="0" applyFont="1" applyFill="1" applyBorder="1" applyAlignment="1" applyProtection="1">
      <alignment horizontal="centerContinuous" vertical="center" wrapText="1"/>
      <protection/>
    </xf>
    <xf numFmtId="0" fontId="42" fillId="3" borderId="17" xfId="0" applyFont="1" applyFill="1" applyBorder="1" applyAlignment="1" applyProtection="1">
      <alignment horizontal="centerContinuous"/>
      <protection/>
    </xf>
    <xf numFmtId="0" fontId="41" fillId="3" borderId="10" xfId="0" applyFont="1" applyFill="1" applyBorder="1" applyAlignment="1" applyProtection="1">
      <alignment horizontal="centerContinuous" vertical="center"/>
      <protection/>
    </xf>
    <xf numFmtId="0" fontId="48" fillId="4" borderId="17" xfId="0" applyFont="1" applyFill="1" applyBorder="1" applyAlignment="1" applyProtection="1">
      <alignment horizontal="centerContinuous"/>
      <protection/>
    </xf>
    <xf numFmtId="0" fontId="46" fillId="4" borderId="10" xfId="0" applyFont="1" applyFill="1" applyBorder="1" applyAlignment="1" applyProtection="1">
      <alignment horizontal="centerContinuous" vertical="center"/>
      <protection/>
    </xf>
    <xf numFmtId="0" fontId="49" fillId="8" borderId="6" xfId="0" applyFont="1" applyFill="1" applyBorder="1" applyAlignment="1" applyProtection="1">
      <alignment horizontal="center" vertical="center" wrapText="1"/>
      <protection/>
    </xf>
    <xf numFmtId="0" fontId="46" fillId="9" borderId="6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/>
      <protection/>
    </xf>
    <xf numFmtId="0" fontId="38" fillId="2" borderId="15" xfId="0" applyFont="1" applyFill="1" applyBorder="1" applyAlignment="1" applyProtection="1">
      <alignment horizontal="center"/>
      <protection/>
    </xf>
    <xf numFmtId="0" fontId="45" fillId="6" borderId="15" xfId="0" applyFont="1" applyFill="1" applyBorder="1" applyAlignment="1" applyProtection="1">
      <alignment horizontal="center"/>
      <protection/>
    </xf>
    <xf numFmtId="0" fontId="47" fillId="7" borderId="15" xfId="0" applyFont="1" applyFill="1" applyBorder="1" applyAlignment="1" applyProtection="1">
      <alignment horizontal="center"/>
      <protection/>
    </xf>
    <xf numFmtId="0" fontId="40" fillId="3" borderId="18" xfId="0" applyFont="1" applyFill="1" applyBorder="1" applyAlignment="1" applyProtection="1">
      <alignment horizontal="center"/>
      <protection/>
    </xf>
    <xf numFmtId="0" fontId="40" fillId="3" borderId="19" xfId="0" applyFont="1" applyFill="1" applyBorder="1" applyAlignment="1" applyProtection="1">
      <alignment horizontal="center"/>
      <protection/>
    </xf>
    <xf numFmtId="0" fontId="40" fillId="3" borderId="20" xfId="0" applyFont="1" applyFill="1" applyBorder="1" applyAlignment="1" applyProtection="1">
      <alignment horizontal="center"/>
      <protection/>
    </xf>
    <xf numFmtId="0" fontId="47" fillId="4" borderId="18" xfId="0" applyFont="1" applyFill="1" applyBorder="1" applyAlignment="1" applyProtection="1">
      <alignment horizontal="center"/>
      <protection/>
    </xf>
    <xf numFmtId="0" fontId="47" fillId="4" borderId="19" xfId="0" applyFont="1" applyFill="1" applyBorder="1" applyAlignment="1" applyProtection="1">
      <alignment horizontal="center"/>
      <protection/>
    </xf>
    <xf numFmtId="0" fontId="47" fillId="4" borderId="20" xfId="0" applyFont="1" applyFill="1" applyBorder="1" applyAlignment="1" applyProtection="1">
      <alignment horizontal="center"/>
      <protection/>
    </xf>
    <xf numFmtId="0" fontId="50" fillId="8" borderId="15" xfId="0" applyFont="1" applyFill="1" applyBorder="1" applyAlignment="1" applyProtection="1">
      <alignment horizontal="center"/>
      <protection/>
    </xf>
    <xf numFmtId="0" fontId="47" fillId="9" borderId="15" xfId="0" applyFont="1" applyFill="1" applyBorder="1" applyAlignment="1" applyProtection="1">
      <alignment horizontal="center"/>
      <protection/>
    </xf>
    <xf numFmtId="7" fontId="27" fillId="0" borderId="15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0" fontId="38" fillId="2" borderId="1" xfId="0" applyFont="1" applyFill="1" applyBorder="1" applyAlignment="1" applyProtection="1">
      <alignment horizontal="center"/>
      <protection/>
    </xf>
    <xf numFmtId="0" fontId="45" fillId="6" borderId="1" xfId="0" applyFont="1" applyFill="1" applyBorder="1" applyAlignment="1" applyProtection="1">
      <alignment horizontal="center"/>
      <protection/>
    </xf>
    <xf numFmtId="0" fontId="47" fillId="7" borderId="1" xfId="0" applyFont="1" applyFill="1" applyBorder="1" applyAlignment="1" applyProtection="1">
      <alignment horizontal="center"/>
      <protection/>
    </xf>
    <xf numFmtId="0" fontId="40" fillId="3" borderId="21" xfId="0" applyFont="1" applyFill="1" applyBorder="1" applyAlignment="1" applyProtection="1">
      <alignment horizontal="center"/>
      <protection/>
    </xf>
    <xf numFmtId="0" fontId="40" fillId="3" borderId="22" xfId="0" applyFont="1" applyFill="1" applyBorder="1" applyAlignment="1" applyProtection="1">
      <alignment horizontal="center"/>
      <protection/>
    </xf>
    <xf numFmtId="0" fontId="40" fillId="3" borderId="23" xfId="0" applyFont="1" applyFill="1" applyBorder="1" applyAlignment="1" applyProtection="1">
      <alignment horizontal="center"/>
      <protection/>
    </xf>
    <xf numFmtId="0" fontId="47" fillId="4" borderId="21" xfId="0" applyFont="1" applyFill="1" applyBorder="1" applyAlignment="1" applyProtection="1">
      <alignment horizontal="center"/>
      <protection/>
    </xf>
    <xf numFmtId="0" fontId="47" fillId="4" borderId="22" xfId="0" applyFont="1" applyFill="1" applyBorder="1" applyAlignment="1" applyProtection="1">
      <alignment horizontal="center"/>
      <protection/>
    </xf>
    <xf numFmtId="0" fontId="47" fillId="4" borderId="23" xfId="0" applyFont="1" applyFill="1" applyBorder="1" applyAlignment="1" applyProtection="1">
      <alignment horizontal="center"/>
      <protection/>
    </xf>
    <xf numFmtId="0" fontId="50" fillId="8" borderId="1" xfId="0" applyFont="1" applyFill="1" applyBorder="1" applyAlignment="1" applyProtection="1">
      <alignment horizontal="center"/>
      <protection/>
    </xf>
    <xf numFmtId="0" fontId="47" fillId="9" borderId="1" xfId="0" applyFont="1" applyFill="1" applyBorder="1" applyAlignment="1" applyProtection="1">
      <alignment horizontal="center"/>
      <protection/>
    </xf>
    <xf numFmtId="7" fontId="27" fillId="0" borderId="1" xfId="0" applyNumberFormat="1" applyFont="1" applyBorder="1" applyAlignment="1" applyProtection="1">
      <alignment horizontal="center"/>
      <protection/>
    </xf>
    <xf numFmtId="2" fontId="11" fillId="0" borderId="4" xfId="0" applyNumberFormat="1" applyFont="1" applyBorder="1" applyAlignment="1" applyProtection="1">
      <alignment horizontal="right"/>
      <protection/>
    </xf>
    <xf numFmtId="0" fontId="6" fillId="0" borderId="3" xfId="0" applyFont="1" applyBorder="1" applyAlignment="1" applyProtection="1">
      <alignment horizontal="center"/>
      <protection/>
    </xf>
    <xf numFmtId="2" fontId="11" fillId="0" borderId="24" xfId="0" applyNumberFormat="1" applyFont="1" applyBorder="1" applyAlignment="1" applyProtection="1">
      <alignment horizontal="right"/>
      <protection/>
    </xf>
    <xf numFmtId="0" fontId="29" fillId="0" borderId="25" xfId="0" applyFont="1" applyBorder="1" applyAlignment="1" applyProtection="1">
      <alignment horizontal="center"/>
      <protection/>
    </xf>
    <xf numFmtId="2" fontId="39" fillId="6" borderId="6" xfId="0" applyNumberFormat="1" applyFont="1" applyFill="1" applyBorder="1" applyAlignment="1" applyProtection="1">
      <alignment horizontal="center"/>
      <protection/>
    </xf>
    <xf numFmtId="2" fontId="47" fillId="7" borderId="6" xfId="0" applyNumberFormat="1" applyFont="1" applyFill="1" applyBorder="1" applyAlignment="1" applyProtection="1">
      <alignment horizontal="center"/>
      <protection/>
    </xf>
    <xf numFmtId="4" fontId="40" fillId="3" borderId="6" xfId="0" applyNumberFormat="1" applyFont="1" applyFill="1" applyBorder="1" applyAlignment="1" applyProtection="1">
      <alignment horizontal="center"/>
      <protection/>
    </xf>
    <xf numFmtId="4" fontId="47" fillId="4" borderId="6" xfId="0" applyNumberFormat="1" applyFont="1" applyFill="1" applyBorder="1" applyAlignment="1" applyProtection="1">
      <alignment horizontal="center"/>
      <protection/>
    </xf>
    <xf numFmtId="4" fontId="50" fillId="8" borderId="6" xfId="0" applyNumberFormat="1" applyFont="1" applyFill="1" applyBorder="1" applyAlignment="1" applyProtection="1">
      <alignment horizontal="center"/>
      <protection/>
    </xf>
    <xf numFmtId="4" fontId="47" fillId="9" borderId="6" xfId="0" applyNumberFormat="1" applyFont="1" applyFill="1" applyBorder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7" fontId="15" fillId="0" borderId="6" xfId="0" applyNumberFormat="1" applyFont="1" applyBorder="1" applyAlignment="1" applyProtection="1">
      <alignment horizontal="right"/>
      <protection/>
    </xf>
    <xf numFmtId="2" fontId="6" fillId="0" borderId="2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29" fillId="0" borderId="3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 horizontal="center"/>
      <protection/>
    </xf>
    <xf numFmtId="2" fontId="32" fillId="0" borderId="0" xfId="0" applyNumberFormat="1" applyFont="1" applyBorder="1" applyAlignment="1" applyProtection="1">
      <alignment horizontal="center"/>
      <protection/>
    </xf>
    <xf numFmtId="4" fontId="33" fillId="0" borderId="0" xfId="0" applyNumberFormat="1" applyFont="1" applyBorder="1" applyAlignment="1" applyProtection="1">
      <alignment horizontal="center"/>
      <protection/>
    </xf>
    <xf numFmtId="7" fontId="34" fillId="0" borderId="0" xfId="0" applyNumberFormat="1" applyFont="1" applyBorder="1" applyAlignment="1" applyProtection="1">
      <alignment horizontal="right"/>
      <protection/>
    </xf>
    <xf numFmtId="2" fontId="29" fillId="0" borderId="2" xfId="0" applyNumberFormat="1" applyFont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22" fontId="6" fillId="0" borderId="12" xfId="0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2" fontId="6" fillId="0" borderId="26" xfId="0" applyNumberFormat="1" applyFont="1" applyBorder="1" applyAlignment="1" applyProtection="1">
      <alignment horizontal="center"/>
      <protection locked="0"/>
    </xf>
    <xf numFmtId="168" fontId="6" fillId="0" borderId="5" xfId="0" applyNumberFormat="1" applyFont="1" applyBorder="1" applyAlignment="1" applyProtection="1">
      <alignment horizontal="center"/>
      <protection locked="0"/>
    </xf>
    <xf numFmtId="2" fontId="45" fillId="6" borderId="4" xfId="0" applyNumberFormat="1" applyFont="1" applyFill="1" applyBorder="1" applyAlignment="1" applyProtection="1">
      <alignment horizontal="center"/>
      <protection locked="0"/>
    </xf>
    <xf numFmtId="2" fontId="47" fillId="7" borderId="4" xfId="0" applyNumberFormat="1" applyFont="1" applyFill="1" applyBorder="1" applyAlignment="1" applyProtection="1">
      <alignment horizontal="center"/>
      <protection locked="0"/>
    </xf>
    <xf numFmtId="168" fontId="40" fillId="3" borderId="27" xfId="0" applyNumberFormat="1" applyFont="1" applyFill="1" applyBorder="1" applyAlignment="1" applyProtection="1" quotePrefix="1">
      <alignment horizontal="center"/>
      <protection locked="0"/>
    </xf>
    <xf numFmtId="168" fontId="40" fillId="3" borderId="28" xfId="0" applyNumberFormat="1" applyFont="1" applyFill="1" applyBorder="1" applyAlignment="1" applyProtection="1" quotePrefix="1">
      <alignment horizontal="center"/>
      <protection locked="0"/>
    </xf>
    <xf numFmtId="4" fontId="40" fillId="3" borderId="29" xfId="0" applyNumberFormat="1" applyFont="1" applyFill="1" applyBorder="1" applyAlignment="1" applyProtection="1">
      <alignment horizontal="center"/>
      <protection locked="0"/>
    </xf>
    <xf numFmtId="168" fontId="47" fillId="4" borderId="27" xfId="0" applyNumberFormat="1" applyFont="1" applyFill="1" applyBorder="1" applyAlignment="1" applyProtection="1" quotePrefix="1">
      <alignment horizontal="center"/>
      <protection locked="0"/>
    </xf>
    <xf numFmtId="168" fontId="47" fillId="4" borderId="28" xfId="0" applyNumberFormat="1" applyFont="1" applyFill="1" applyBorder="1" applyAlignment="1" applyProtection="1" quotePrefix="1">
      <alignment horizontal="center"/>
      <protection locked="0"/>
    </xf>
    <xf numFmtId="4" fontId="47" fillId="4" borderId="29" xfId="0" applyNumberFormat="1" applyFont="1" applyFill="1" applyBorder="1" applyAlignment="1" applyProtection="1">
      <alignment horizontal="center"/>
      <protection locked="0"/>
    </xf>
    <xf numFmtId="4" fontId="50" fillId="8" borderId="4" xfId="0" applyNumberFormat="1" applyFont="1" applyFill="1" applyBorder="1" applyAlignment="1" applyProtection="1">
      <alignment horizontal="center"/>
      <protection locked="0"/>
    </xf>
    <xf numFmtId="4" fontId="47" fillId="9" borderId="4" xfId="0" applyNumberFormat="1" applyFont="1" applyFill="1" applyBorder="1" applyAlignment="1" applyProtection="1">
      <alignment horizontal="center"/>
      <protection locked="0"/>
    </xf>
    <xf numFmtId="22" fontId="6" fillId="0" borderId="5" xfId="0" applyNumberFormat="1" applyFont="1" applyBorder="1" applyAlignment="1" applyProtection="1">
      <alignment horizontal="center"/>
      <protection locked="0"/>
    </xf>
    <xf numFmtId="168" fontId="45" fillId="6" borderId="5" xfId="0" applyNumberFormat="1" applyFont="1" applyFill="1" applyBorder="1" applyAlignment="1" applyProtection="1" quotePrefix="1">
      <alignment horizontal="center"/>
      <protection locked="0"/>
    </xf>
    <xf numFmtId="168" fontId="47" fillId="7" borderId="5" xfId="0" applyNumberFormat="1" applyFont="1" applyFill="1" applyBorder="1" applyAlignment="1" applyProtection="1" quotePrefix="1">
      <alignment horizontal="center"/>
      <protection locked="0"/>
    </xf>
    <xf numFmtId="168" fontId="40" fillId="3" borderId="30" xfId="0" applyNumberFormat="1" applyFont="1" applyFill="1" applyBorder="1" applyAlignment="1" applyProtection="1" quotePrefix="1">
      <alignment horizontal="center"/>
      <protection locked="0"/>
    </xf>
    <xf numFmtId="4" fontId="40" fillId="3" borderId="31" xfId="0" applyNumberFormat="1" applyFont="1" applyFill="1" applyBorder="1" applyAlignment="1" applyProtection="1">
      <alignment horizontal="center"/>
      <protection locked="0"/>
    </xf>
    <xf numFmtId="4" fontId="40" fillId="3" borderId="32" xfId="0" applyNumberFormat="1" applyFont="1" applyFill="1" applyBorder="1" applyAlignment="1" applyProtection="1">
      <alignment horizontal="center"/>
      <protection locked="0"/>
    </xf>
    <xf numFmtId="168" fontId="47" fillId="4" borderId="30" xfId="0" applyNumberFormat="1" applyFont="1" applyFill="1" applyBorder="1" applyAlignment="1" applyProtection="1" quotePrefix="1">
      <alignment horizontal="center"/>
      <protection locked="0"/>
    </xf>
    <xf numFmtId="4" fontId="47" fillId="4" borderId="31" xfId="0" applyNumberFormat="1" applyFont="1" applyFill="1" applyBorder="1" applyAlignment="1" applyProtection="1">
      <alignment horizontal="center"/>
      <protection locked="0"/>
    </xf>
    <xf numFmtId="4" fontId="47" fillId="4" borderId="32" xfId="0" applyNumberFormat="1" applyFont="1" applyFill="1" applyBorder="1" applyAlignment="1" applyProtection="1">
      <alignment horizontal="center"/>
      <protection locked="0"/>
    </xf>
    <xf numFmtId="4" fontId="50" fillId="8" borderId="5" xfId="0" applyNumberFormat="1" applyFont="1" applyFill="1" applyBorder="1" applyAlignment="1" applyProtection="1">
      <alignment horizontal="center"/>
      <protection locked="0"/>
    </xf>
    <xf numFmtId="4" fontId="47" fillId="9" borderId="5" xfId="0" applyNumberFormat="1" applyFont="1" applyFill="1" applyBorder="1" applyAlignment="1" applyProtection="1">
      <alignment horizontal="center"/>
      <protection locked="0"/>
    </xf>
    <xf numFmtId="4" fontId="6" fillId="0" borderId="5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0" fontId="53" fillId="0" borderId="0" xfId="0" applyNumberFormat="1" applyFont="1" applyBorder="1" applyAlignment="1">
      <alignment horizontal="left"/>
    </xf>
    <xf numFmtId="49" fontId="6" fillId="0" borderId="15" xfId="24" applyNumberFormat="1" applyFont="1" applyFill="1" applyBorder="1" applyAlignment="1" applyProtection="1">
      <alignment horizontal="center"/>
      <protection locked="0"/>
    </xf>
    <xf numFmtId="49" fontId="6" fillId="0" borderId="15" xfId="24" applyNumberFormat="1" applyFont="1" applyFill="1" applyBorder="1" applyProtection="1">
      <alignment/>
      <protection locked="0"/>
    </xf>
    <xf numFmtId="49" fontId="6" fillId="0" borderId="4" xfId="24" applyNumberFormat="1" applyFont="1" applyFill="1" applyBorder="1" applyAlignment="1" applyProtection="1">
      <alignment horizontal="center"/>
      <protection locked="0"/>
    </xf>
    <xf numFmtId="49" fontId="6" fillId="0" borderId="4" xfId="24" applyNumberFormat="1" applyFont="1" applyFill="1" applyBorder="1" applyProtection="1">
      <alignment/>
      <protection locked="0"/>
    </xf>
    <xf numFmtId="49" fontId="6" fillId="0" borderId="5" xfId="24" applyNumberFormat="1" applyFont="1" applyFill="1" applyBorder="1" applyProtection="1">
      <alignment/>
      <protection locked="0"/>
    </xf>
    <xf numFmtId="0" fontId="6" fillId="0" borderId="0" xfId="22" applyFont="1" applyBorder="1" applyAlignment="1">
      <alignment horizontal="left"/>
      <protection/>
    </xf>
    <xf numFmtId="7" fontId="15" fillId="0" borderId="33" xfId="0" applyNumberFormat="1" applyFont="1" applyBorder="1" applyAlignment="1" applyProtection="1">
      <alignment horizontal="right"/>
      <protection/>
    </xf>
    <xf numFmtId="0" fontId="52" fillId="0" borderId="0" xfId="23">
      <alignment/>
      <protection/>
    </xf>
    <xf numFmtId="0" fontId="51" fillId="0" borderId="0" xfId="23" applyFont="1" applyAlignment="1">
      <alignment horizontal="right" vertical="top"/>
      <protection/>
    </xf>
    <xf numFmtId="0" fontId="56" fillId="0" borderId="0" xfId="23" applyFont="1">
      <alignment/>
      <protection/>
    </xf>
    <xf numFmtId="0" fontId="57" fillId="0" borderId="0" xfId="23" applyFont="1" applyAlignment="1">
      <alignment horizontal="centerContinuous"/>
      <protection/>
    </xf>
    <xf numFmtId="0" fontId="56" fillId="0" borderId="0" xfId="23" applyFont="1" applyAlignment="1">
      <alignment horizontal="centerContinuous"/>
      <protection/>
    </xf>
    <xf numFmtId="0" fontId="22" fillId="0" borderId="0" xfId="23" applyFont="1">
      <alignment/>
      <protection/>
    </xf>
    <xf numFmtId="0" fontId="4" fillId="0" borderId="0" xfId="23" applyFont="1" applyFill="1" applyBorder="1" applyAlignment="1" applyProtection="1">
      <alignment horizontal="centerContinuous"/>
      <protection/>
    </xf>
    <xf numFmtId="0" fontId="12" fillId="0" borderId="0" xfId="23" applyFont="1" applyBorder="1" applyAlignment="1">
      <alignment horizontal="centerContinuous"/>
      <protection/>
    </xf>
    <xf numFmtId="0" fontId="52" fillId="0" borderId="0" xfId="23" applyAlignment="1">
      <alignment horizontal="centerContinuous"/>
      <protection/>
    </xf>
    <xf numFmtId="0" fontId="36" fillId="0" borderId="0" xfId="23" applyFont="1" applyBorder="1" applyAlignment="1">
      <alignment horizontal="centerContinuous"/>
      <protection/>
    </xf>
    <xf numFmtId="0" fontId="52" fillId="0" borderId="0" xfId="23" applyAlignment="1">
      <alignment/>
      <protection/>
    </xf>
    <xf numFmtId="0" fontId="12" fillId="0" borderId="0" xfId="23" applyFont="1" applyAlignment="1">
      <alignment horizontal="centerContinuous"/>
      <protection/>
    </xf>
    <xf numFmtId="0" fontId="58" fillId="0" borderId="0" xfId="23" applyFont="1" applyAlignment="1">
      <alignment horizontal="centerContinuous"/>
      <protection/>
    </xf>
    <xf numFmtId="0" fontId="52" fillId="0" borderId="14" xfId="23" applyBorder="1">
      <alignment/>
      <protection/>
    </xf>
    <xf numFmtId="0" fontId="52" fillId="0" borderId="7" xfId="23" applyBorder="1">
      <alignment/>
      <protection/>
    </xf>
    <xf numFmtId="0" fontId="52" fillId="0" borderId="8" xfId="23" applyBorder="1">
      <alignment/>
      <protection/>
    </xf>
    <xf numFmtId="0" fontId="52" fillId="0" borderId="3" xfId="23" applyBorder="1">
      <alignment/>
      <protection/>
    </xf>
    <xf numFmtId="0" fontId="52" fillId="0" borderId="0" xfId="23" applyBorder="1">
      <alignment/>
      <protection/>
    </xf>
    <xf numFmtId="0" fontId="52" fillId="0" borderId="2" xfId="23" applyBorder="1">
      <alignment/>
      <protection/>
    </xf>
    <xf numFmtId="0" fontId="59" fillId="0" borderId="0" xfId="23" applyFont="1">
      <alignment/>
      <protection/>
    </xf>
    <xf numFmtId="0" fontId="59" fillId="0" borderId="3" xfId="23" applyFont="1" applyBorder="1">
      <alignment/>
      <protection/>
    </xf>
    <xf numFmtId="0" fontId="60" fillId="10" borderId="6" xfId="23" applyFont="1" applyFill="1" applyBorder="1" applyAlignment="1">
      <alignment horizontal="centerContinuous" vertical="center"/>
      <protection/>
    </xf>
    <xf numFmtId="0" fontId="60" fillId="10" borderId="6" xfId="23" applyFont="1" applyFill="1" applyBorder="1" applyAlignment="1">
      <alignment horizontal="center" vertical="center"/>
      <protection/>
    </xf>
    <xf numFmtId="17" fontId="60" fillId="10" borderId="6" xfId="23" applyNumberFormat="1" applyFont="1" applyFill="1" applyBorder="1" applyAlignment="1">
      <alignment horizontal="centerContinuous" vertical="center"/>
      <protection/>
    </xf>
    <xf numFmtId="0" fontId="59" fillId="0" borderId="2" xfId="23" applyFont="1" applyBorder="1">
      <alignment/>
      <protection/>
    </xf>
    <xf numFmtId="0" fontId="59" fillId="0" borderId="0" xfId="23" applyFont="1" applyAlignment="1">
      <alignment vertical="center"/>
      <protection/>
    </xf>
    <xf numFmtId="0" fontId="59" fillId="0" borderId="3" xfId="23" applyFont="1" applyBorder="1" applyAlignment="1">
      <alignment vertical="center"/>
      <protection/>
    </xf>
    <xf numFmtId="0" fontId="59" fillId="0" borderId="1" xfId="23" applyFont="1" applyFill="1" applyBorder="1" applyAlignment="1">
      <alignment vertical="center"/>
      <protection/>
    </xf>
    <xf numFmtId="17" fontId="59" fillId="0" borderId="1" xfId="23" applyNumberFormat="1" applyFont="1" applyFill="1" applyBorder="1" applyAlignment="1">
      <alignment vertical="center"/>
      <protection/>
    </xf>
    <xf numFmtId="17" fontId="59" fillId="0" borderId="1" xfId="23" applyNumberFormat="1" applyFont="1" applyFill="1" applyBorder="1" applyAlignment="1">
      <alignment vertical="center"/>
      <protection/>
    </xf>
    <xf numFmtId="17" fontId="59" fillId="11" borderId="1" xfId="23" applyNumberFormat="1" applyFont="1" applyFill="1" applyBorder="1" applyAlignment="1">
      <alignment vertical="center"/>
      <protection/>
    </xf>
    <xf numFmtId="0" fontId="59" fillId="0" borderId="2" xfId="23" applyFont="1" applyBorder="1" applyAlignment="1">
      <alignment vertical="center"/>
      <protection/>
    </xf>
    <xf numFmtId="0" fontId="59" fillId="12" borderId="1" xfId="23" applyFont="1" applyFill="1" applyBorder="1" applyAlignment="1">
      <alignment vertical="center"/>
      <protection/>
    </xf>
    <xf numFmtId="0" fontId="59" fillId="12" borderId="1" xfId="22" applyFont="1" applyFill="1" applyBorder="1" applyAlignment="1">
      <alignment horizontal="center" vertical="center"/>
      <protection/>
    </xf>
    <xf numFmtId="0" fontId="59" fillId="12" borderId="1" xfId="23" applyFont="1" applyFill="1" applyBorder="1" applyAlignment="1">
      <alignment horizontal="center" vertical="center"/>
      <protection/>
    </xf>
    <xf numFmtId="0" fontId="59" fillId="11" borderId="1" xfId="23" applyFont="1" applyFill="1" applyBorder="1" applyAlignment="1">
      <alignment horizontal="center" vertical="center"/>
      <protection/>
    </xf>
    <xf numFmtId="0" fontId="59" fillId="13" borderId="1" xfId="23" applyFont="1" applyFill="1" applyBorder="1" applyAlignment="1">
      <alignment vertical="center"/>
      <protection/>
    </xf>
    <xf numFmtId="0" fontId="59" fillId="13" borderId="1" xfId="22" applyFont="1" applyFill="1" applyBorder="1" applyAlignment="1">
      <alignment horizontal="center" vertical="center"/>
      <protection/>
    </xf>
    <xf numFmtId="0" fontId="59" fillId="13" borderId="1" xfId="23" applyFont="1" applyFill="1" applyBorder="1" applyAlignment="1">
      <alignment horizontal="center" vertical="center"/>
      <protection/>
    </xf>
    <xf numFmtId="0" fontId="59" fillId="13" borderId="34" xfId="23" applyFont="1" applyFill="1" applyBorder="1" applyAlignment="1">
      <alignment vertical="center"/>
      <protection/>
    </xf>
    <xf numFmtId="0" fontId="59" fillId="13" borderId="34" xfId="22" applyFont="1" applyFill="1" applyBorder="1" applyAlignment="1">
      <alignment horizontal="center" vertical="center"/>
      <protection/>
    </xf>
    <xf numFmtId="0" fontId="59" fillId="13" borderId="34" xfId="23" applyFont="1" applyFill="1" applyBorder="1" applyAlignment="1">
      <alignment horizontal="center" vertical="center"/>
      <protection/>
    </xf>
    <xf numFmtId="0" fontId="59" fillId="11" borderId="34" xfId="23" applyFont="1" applyFill="1" applyBorder="1" applyAlignment="1">
      <alignment horizontal="center" vertical="center"/>
      <protection/>
    </xf>
    <xf numFmtId="0" fontId="59" fillId="12" borderId="34" xfId="23" applyFont="1" applyFill="1" applyBorder="1" applyAlignment="1">
      <alignment vertical="center"/>
      <protection/>
    </xf>
    <xf numFmtId="0" fontId="59" fillId="12" borderId="34" xfId="22" applyFont="1" applyFill="1" applyBorder="1" applyAlignment="1">
      <alignment horizontal="center" vertical="center"/>
      <protection/>
    </xf>
    <xf numFmtId="0" fontId="59" fillId="12" borderId="34" xfId="23" applyFont="1" applyFill="1" applyBorder="1" applyAlignment="1">
      <alignment horizontal="center" vertical="center"/>
      <protection/>
    </xf>
    <xf numFmtId="0" fontId="59" fillId="13" borderId="26" xfId="23" applyFont="1" applyFill="1" applyBorder="1" applyAlignment="1">
      <alignment vertical="center"/>
      <protection/>
    </xf>
    <xf numFmtId="0" fontId="59" fillId="13" borderId="26" xfId="22" applyFont="1" applyFill="1" applyBorder="1" applyAlignment="1">
      <alignment horizontal="center" vertical="center"/>
      <protection/>
    </xf>
    <xf numFmtId="0" fontId="59" fillId="0" borderId="0" xfId="23" applyFont="1" applyBorder="1" applyAlignment="1">
      <alignment vertical="center"/>
      <protection/>
    </xf>
    <xf numFmtId="0" fontId="59" fillId="0" borderId="0" xfId="22" applyFont="1" applyBorder="1" applyAlignment="1">
      <alignment horizontal="center" vertical="center"/>
      <protection/>
    </xf>
    <xf numFmtId="0" fontId="60" fillId="0" borderId="0" xfId="22" applyFont="1" applyBorder="1" applyAlignment="1">
      <alignment horizontal="right" vertical="center"/>
      <protection/>
    </xf>
    <xf numFmtId="0" fontId="60" fillId="0" borderId="6" xfId="22" applyFont="1" applyBorder="1" applyAlignment="1">
      <alignment horizontal="center" vertical="center"/>
      <protection/>
    </xf>
    <xf numFmtId="0" fontId="59" fillId="0" borderId="10" xfId="23" applyFont="1" applyFill="1" applyBorder="1" applyAlignment="1">
      <alignment horizontal="center" vertical="center"/>
      <protection/>
    </xf>
    <xf numFmtId="0" fontId="59" fillId="0" borderId="0" xfId="22" applyFont="1" applyBorder="1" applyAlignment="1">
      <alignment horizontal="right" vertical="center"/>
      <protection/>
    </xf>
    <xf numFmtId="0" fontId="60" fillId="0" borderId="0" xfId="23" applyFont="1" applyAlignment="1">
      <alignment horizontal="right" vertical="center"/>
      <protection/>
    </xf>
    <xf numFmtId="0" fontId="59" fillId="0" borderId="6" xfId="23" applyFont="1" applyBorder="1" applyAlignment="1">
      <alignment horizontal="center" vertical="center"/>
      <protection/>
    </xf>
    <xf numFmtId="2" fontId="60" fillId="0" borderId="6" xfId="23" applyNumberFormat="1" applyFont="1" applyBorder="1" applyAlignment="1">
      <alignment horizontal="center" vertical="center"/>
      <protection/>
    </xf>
    <xf numFmtId="2" fontId="60" fillId="11" borderId="6" xfId="23" applyNumberFormat="1" applyFont="1" applyFill="1" applyBorder="1" applyAlignment="1">
      <alignment horizontal="center" vertical="center"/>
      <protection/>
    </xf>
    <xf numFmtId="0" fontId="6" fillId="11" borderId="35" xfId="22" applyFont="1" applyFill="1" applyBorder="1" applyAlignment="1">
      <alignment horizontal="left"/>
      <protection/>
    </xf>
    <xf numFmtId="2" fontId="61" fillId="0" borderId="17" xfId="23" applyNumberFormat="1" applyFont="1" applyBorder="1" applyAlignment="1">
      <alignment horizontal="center"/>
      <protection/>
    </xf>
    <xf numFmtId="0" fontId="62" fillId="0" borderId="17" xfId="23" applyFont="1" applyBorder="1">
      <alignment/>
      <protection/>
    </xf>
    <xf numFmtId="0" fontId="52" fillId="0" borderId="10" xfId="23" applyBorder="1">
      <alignment/>
      <protection/>
    </xf>
    <xf numFmtId="0" fontId="52" fillId="0" borderId="17" xfId="23" applyBorder="1">
      <alignment/>
      <protection/>
    </xf>
    <xf numFmtId="0" fontId="52" fillId="0" borderId="11" xfId="23" applyBorder="1">
      <alignment/>
      <protection/>
    </xf>
    <xf numFmtId="0" fontId="52" fillId="0" borderId="12" xfId="23" applyBorder="1">
      <alignment/>
      <protection/>
    </xf>
    <xf numFmtId="0" fontId="6" fillId="0" borderId="12" xfId="22" applyFont="1" applyBorder="1" applyAlignment="1">
      <alignment horizontal="center"/>
      <protection/>
    </xf>
    <xf numFmtId="0" fontId="6" fillId="0" borderId="12" xfId="22" applyBorder="1" applyAlignment="1">
      <alignment horizontal="center"/>
      <protection/>
    </xf>
    <xf numFmtId="0" fontId="52" fillId="0" borderId="13" xfId="23" applyBorder="1">
      <alignment/>
      <protection/>
    </xf>
    <xf numFmtId="2" fontId="52" fillId="0" borderId="0" xfId="23" applyNumberFormat="1" applyAlignment="1">
      <alignment horizontal="center"/>
      <protection/>
    </xf>
    <xf numFmtId="0" fontId="63" fillId="0" borderId="9" xfId="23" applyFont="1" applyBorder="1">
      <alignment/>
      <protection/>
    </xf>
    <xf numFmtId="17" fontId="59" fillId="14" borderId="36" xfId="23" applyNumberFormat="1" applyFont="1" applyFill="1" applyBorder="1" applyAlignment="1">
      <alignment vertical="center"/>
      <protection/>
    </xf>
    <xf numFmtId="0" fontId="59" fillId="14" borderId="24" xfId="23" applyFont="1" applyFill="1" applyBorder="1" applyAlignment="1">
      <alignment horizontal="center" vertical="center"/>
      <protection/>
    </xf>
    <xf numFmtId="0" fontId="59" fillId="11" borderId="37" xfId="23" applyFont="1" applyFill="1" applyBorder="1" applyAlignment="1">
      <alignment horizontal="center" vertical="center"/>
      <protection/>
    </xf>
    <xf numFmtId="0" fontId="59" fillId="0" borderId="17" xfId="23" applyFont="1" applyFill="1" applyBorder="1" applyAlignment="1">
      <alignment horizontal="center" vertical="center"/>
      <protection/>
    </xf>
    <xf numFmtId="0" fontId="59" fillId="0" borderId="9" xfId="23" applyFont="1" applyBorder="1" applyAlignment="1">
      <alignment horizontal="center" vertical="center"/>
      <protection/>
    </xf>
    <xf numFmtId="0" fontId="59" fillId="0" borderId="24" xfId="23" applyFont="1" applyFill="1" applyBorder="1" applyAlignment="1">
      <alignment horizontal="center" vertical="center"/>
      <protection/>
    </xf>
    <xf numFmtId="0" fontId="59" fillId="0" borderId="5" xfId="23" applyFont="1" applyBorder="1" applyAlignment="1">
      <alignment horizontal="center" vertical="center"/>
      <protection/>
    </xf>
    <xf numFmtId="22" fontId="6" fillId="0" borderId="4" xfId="24" applyNumberFormat="1" applyFont="1" applyFill="1" applyBorder="1" applyAlignment="1" applyProtection="1">
      <alignment horizontal="center"/>
      <protection locked="0"/>
    </xf>
    <xf numFmtId="0" fontId="59" fillId="0" borderId="9" xfId="23" applyFont="1" applyFill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/>
      <protection/>
    </xf>
    <xf numFmtId="0" fontId="9" fillId="0" borderId="0" xfId="23" applyFont="1" applyBorder="1" applyAlignment="1">
      <alignment horizontal="center"/>
      <protection/>
    </xf>
    <xf numFmtId="0" fontId="9" fillId="0" borderId="2" xfId="23" applyFont="1" applyBorder="1" applyAlignment="1">
      <alignment horizontal="center"/>
      <protection/>
    </xf>
    <xf numFmtId="0" fontId="21" fillId="0" borderId="0" xfId="23" applyFont="1" applyFill="1" applyBorder="1" applyAlignment="1" applyProtection="1">
      <alignment horizontal="center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N-EDS-ELP-SGE" xfId="21"/>
    <cellStyle name="Normal_líneas" xfId="22"/>
    <cellStyle name="Normal_T9911SFE" xfId="23"/>
    <cellStyle name="Normal_TRANSBA" xfId="24"/>
    <cellStyle name="Percent" xfId="25"/>
  </cellStyles>
  <dxfs count="3">
    <dxf>
      <fill>
        <patternFill patternType="none">
          <bgColor indexed="65"/>
        </patternFill>
      </fill>
      <border/>
    </dxf>
    <dxf>
      <fill>
        <patternFill>
          <bgColor rgb="FFA6CAF0"/>
        </patternFill>
      </fill>
      <border/>
    </dxf>
    <dxf>
      <fill>
        <patternFill>
          <bgColor rgb="FFE3E3E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952500</xdr:colOff>
      <xdr:row>0</xdr:row>
      <xdr:rowOff>0</xdr:rowOff>
    </xdr:from>
    <xdr:to>
      <xdr:col>1</xdr:col>
      <xdr:colOff>66675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4953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952500</xdr:colOff>
      <xdr:row>0</xdr:row>
      <xdr:rowOff>0</xdr:rowOff>
    </xdr:from>
    <xdr:to>
      <xdr:col>1</xdr:col>
      <xdr:colOff>66675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4953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952500</xdr:colOff>
      <xdr:row>0</xdr:row>
      <xdr:rowOff>0</xdr:rowOff>
    </xdr:from>
    <xdr:to>
      <xdr:col>1</xdr:col>
      <xdr:colOff>66675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4953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952500</xdr:colOff>
      <xdr:row>0</xdr:row>
      <xdr:rowOff>0</xdr:rowOff>
    </xdr:from>
    <xdr:to>
      <xdr:col>1</xdr:col>
      <xdr:colOff>66675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4953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952500</xdr:colOff>
      <xdr:row>0</xdr:row>
      <xdr:rowOff>0</xdr:rowOff>
    </xdr:from>
    <xdr:to>
      <xdr:col>1</xdr:col>
      <xdr:colOff>66675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4953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828675</xdr:colOff>
      <xdr:row>0</xdr:row>
      <xdr:rowOff>0</xdr:rowOff>
    </xdr:from>
    <xdr:to>
      <xdr:col>1</xdr:col>
      <xdr:colOff>257175</xdr:colOff>
      <xdr:row>1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952500</xdr:colOff>
      <xdr:row>0</xdr:row>
      <xdr:rowOff>0</xdr:rowOff>
    </xdr:from>
    <xdr:to>
      <xdr:col>1</xdr:col>
      <xdr:colOff>66675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4953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952500</xdr:colOff>
      <xdr:row>0</xdr:row>
      <xdr:rowOff>0</xdr:rowOff>
    </xdr:from>
    <xdr:to>
      <xdr:col>1</xdr:col>
      <xdr:colOff>66675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4953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952500</xdr:colOff>
      <xdr:row>0</xdr:row>
      <xdr:rowOff>0</xdr:rowOff>
    </xdr:from>
    <xdr:to>
      <xdr:col>1</xdr:col>
      <xdr:colOff>66675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4953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952500</xdr:colOff>
      <xdr:row>0</xdr:row>
      <xdr:rowOff>0</xdr:rowOff>
    </xdr:from>
    <xdr:to>
      <xdr:col>1</xdr:col>
      <xdr:colOff>66675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4953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952500</xdr:colOff>
      <xdr:row>0</xdr:row>
      <xdr:rowOff>0</xdr:rowOff>
    </xdr:from>
    <xdr:to>
      <xdr:col>1</xdr:col>
      <xdr:colOff>66675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4953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952500</xdr:colOff>
      <xdr:row>0</xdr:row>
      <xdr:rowOff>0</xdr:rowOff>
    </xdr:from>
    <xdr:to>
      <xdr:col>1</xdr:col>
      <xdr:colOff>66675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4953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952500</xdr:colOff>
      <xdr:row>0</xdr:row>
      <xdr:rowOff>0</xdr:rowOff>
    </xdr:from>
    <xdr:to>
      <xdr:col>1</xdr:col>
      <xdr:colOff>66675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4953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952500</xdr:colOff>
      <xdr:row>0</xdr:row>
      <xdr:rowOff>0</xdr:rowOff>
    </xdr:from>
    <xdr:to>
      <xdr:col>1</xdr:col>
      <xdr:colOff>66675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4953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EPESF\TBAS2SF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Unifilar"/>
    </sheetNames>
    <sheetDataSet>
      <sheetData sheetId="0">
        <row r="14">
          <cell r="EB14">
            <v>38473</v>
          </cell>
          <cell r="EC14">
            <v>38504</v>
          </cell>
          <cell r="ED14">
            <v>38534</v>
          </cell>
          <cell r="EE14">
            <v>38565</v>
          </cell>
          <cell r="EF14">
            <v>38596</v>
          </cell>
          <cell r="EG14">
            <v>38626</v>
          </cell>
          <cell r="EH14">
            <v>38657</v>
          </cell>
          <cell r="EI14">
            <v>38687</v>
          </cell>
          <cell r="EJ14">
            <v>38718</v>
          </cell>
          <cell r="EK14">
            <v>38749</v>
          </cell>
          <cell r="EL14">
            <v>38777</v>
          </cell>
          <cell r="EM14">
            <v>38808</v>
          </cell>
          <cell r="EN14">
            <v>38838</v>
          </cell>
        </row>
        <row r="16">
          <cell r="C16">
            <v>1</v>
          </cell>
          <cell r="D16" t="str">
            <v>AROCENA - PAYZUMÉ</v>
          </cell>
          <cell r="E16" t="str">
            <v>L</v>
          </cell>
          <cell r="F16">
            <v>132</v>
          </cell>
          <cell r="G16">
            <v>56.4</v>
          </cell>
          <cell r="EB16">
            <v>1</v>
          </cell>
          <cell r="EF16">
            <v>1</v>
          </cell>
          <cell r="EG16">
            <v>1</v>
          </cell>
          <cell r="EI16">
            <v>3</v>
          </cell>
          <cell r="EJ16">
            <v>1</v>
          </cell>
          <cell r="EK16">
            <v>1</v>
          </cell>
          <cell r="EL16">
            <v>1</v>
          </cell>
        </row>
        <row r="17">
          <cell r="C17">
            <v>2</v>
          </cell>
          <cell r="D17" t="str">
            <v>ARRUFO - CERES</v>
          </cell>
          <cell r="E17" t="str">
            <v>L</v>
          </cell>
          <cell r="F17">
            <v>132</v>
          </cell>
          <cell r="G17">
            <v>43</v>
          </cell>
          <cell r="EK17">
            <v>1</v>
          </cell>
        </row>
        <row r="18">
          <cell r="C18">
            <v>3</v>
          </cell>
          <cell r="D18" t="str">
            <v>CALCHAQUÍ - CRESPO</v>
          </cell>
          <cell r="E18" t="str">
            <v>L</v>
          </cell>
          <cell r="F18">
            <v>132</v>
          </cell>
          <cell r="G18">
            <v>55</v>
          </cell>
          <cell r="EF18">
            <v>1</v>
          </cell>
          <cell r="EH18">
            <v>1</v>
          </cell>
        </row>
        <row r="19">
          <cell r="C19">
            <v>4</v>
          </cell>
          <cell r="D19" t="str">
            <v>CALCHINES - PARANA E. RIOS 1</v>
          </cell>
          <cell r="E19" t="str">
            <v>L</v>
          </cell>
          <cell r="F19">
            <v>132</v>
          </cell>
          <cell r="G19">
            <v>25.6</v>
          </cell>
          <cell r="EF19">
            <v>1</v>
          </cell>
        </row>
        <row r="20">
          <cell r="C20">
            <v>5</v>
          </cell>
          <cell r="D20" t="str">
            <v>CALCHINES - PARANA E. RIOS 2</v>
          </cell>
          <cell r="E20" t="str">
            <v>L</v>
          </cell>
          <cell r="F20">
            <v>132</v>
          </cell>
          <cell r="G20">
            <v>25.6</v>
          </cell>
          <cell r="EE20">
            <v>1</v>
          </cell>
          <cell r="EF20">
            <v>1</v>
          </cell>
        </row>
        <row r="21">
          <cell r="C21">
            <v>6</v>
          </cell>
          <cell r="D21" t="str">
            <v>CALCHINES - SANTA FE CENTRO</v>
          </cell>
          <cell r="E21" t="str">
            <v>C</v>
          </cell>
          <cell r="F21">
            <v>132</v>
          </cell>
          <cell r="G21">
            <v>2.44</v>
          </cell>
        </row>
        <row r="22">
          <cell r="C22">
            <v>7</v>
          </cell>
          <cell r="D22" t="str">
            <v>CAÑADA DE GOMEZ - LAS ROSAS</v>
          </cell>
          <cell r="E22" t="str">
            <v>L</v>
          </cell>
          <cell r="F22">
            <v>132</v>
          </cell>
          <cell r="G22">
            <v>42</v>
          </cell>
        </row>
        <row r="23">
          <cell r="C23">
            <v>8</v>
          </cell>
          <cell r="D23" t="str">
            <v>CAP. BERMUDEZ - PLAZA SORRENTO 1</v>
          </cell>
          <cell r="E23" t="str">
            <v>L</v>
          </cell>
          <cell r="F23">
            <v>132</v>
          </cell>
          <cell r="G23">
            <v>16.3</v>
          </cell>
          <cell r="EI23">
            <v>1</v>
          </cell>
          <cell r="EJ23">
            <v>1</v>
          </cell>
        </row>
        <row r="24">
          <cell r="C24">
            <v>9</v>
          </cell>
          <cell r="D24" t="str">
            <v>CAP. BERMUDEZ - SULFACID</v>
          </cell>
          <cell r="E24" t="str">
            <v>L</v>
          </cell>
          <cell r="F24">
            <v>132</v>
          </cell>
          <cell r="G24">
            <v>6.2</v>
          </cell>
          <cell r="ED24">
            <v>1</v>
          </cell>
        </row>
        <row r="25">
          <cell r="C25">
            <v>10</v>
          </cell>
          <cell r="D25" t="str">
            <v>CASILDA - CAÑADA DE GOMEZ</v>
          </cell>
          <cell r="E25" t="str">
            <v>L</v>
          </cell>
          <cell r="F25">
            <v>132</v>
          </cell>
          <cell r="G25">
            <v>33.1</v>
          </cell>
          <cell r="EM25">
            <v>2</v>
          </cell>
        </row>
        <row r="26">
          <cell r="C26">
            <v>11</v>
          </cell>
          <cell r="D26" t="str">
            <v>CASILDA - FIRMAT</v>
          </cell>
          <cell r="E26" t="str">
            <v>L</v>
          </cell>
          <cell r="F26">
            <v>132</v>
          </cell>
          <cell r="G26">
            <v>59.9</v>
          </cell>
          <cell r="EE26">
            <v>1</v>
          </cell>
          <cell r="EM26">
            <v>1</v>
          </cell>
        </row>
        <row r="27">
          <cell r="C27">
            <v>12</v>
          </cell>
          <cell r="D27" t="str">
            <v>CASILDA - ROSARIO OESTE</v>
          </cell>
          <cell r="E27" t="str">
            <v>L</v>
          </cell>
          <cell r="F27">
            <v>132</v>
          </cell>
          <cell r="G27">
            <v>59.8</v>
          </cell>
          <cell r="EH27">
            <v>1</v>
          </cell>
        </row>
        <row r="28">
          <cell r="C28">
            <v>13</v>
          </cell>
          <cell r="D28" t="str">
            <v>CRESPO - SAN JAVIER</v>
          </cell>
          <cell r="E28" t="str">
            <v>L</v>
          </cell>
          <cell r="F28">
            <v>132</v>
          </cell>
          <cell r="G28">
            <v>55.5</v>
          </cell>
        </row>
        <row r="29">
          <cell r="C29">
            <v>14</v>
          </cell>
          <cell r="D29" t="str">
            <v>ESPERANZA - SANTA FE OESTE</v>
          </cell>
          <cell r="E29" t="str">
            <v>L</v>
          </cell>
          <cell r="F29">
            <v>132</v>
          </cell>
          <cell r="G29">
            <v>25.8</v>
          </cell>
          <cell r="EL29">
            <v>2</v>
          </cell>
          <cell r="EM29">
            <v>1</v>
          </cell>
        </row>
        <row r="30">
          <cell r="C30">
            <v>15</v>
          </cell>
          <cell r="D30" t="str">
            <v>ESPERANZA - SANTO TOMÉ</v>
          </cell>
          <cell r="E30" t="str">
            <v>L</v>
          </cell>
          <cell r="F30">
            <v>132</v>
          </cell>
          <cell r="G30">
            <v>22.6</v>
          </cell>
          <cell r="EE30">
            <v>1</v>
          </cell>
          <cell r="EH30">
            <v>2</v>
          </cell>
        </row>
        <row r="31">
          <cell r="C31">
            <v>16</v>
          </cell>
          <cell r="D31" t="str">
            <v>FIRMAT - VENADO TUERTO</v>
          </cell>
          <cell r="E31" t="str">
            <v>L</v>
          </cell>
          <cell r="F31">
            <v>132</v>
          </cell>
          <cell r="G31">
            <v>55.5</v>
          </cell>
          <cell r="EK31">
            <v>2</v>
          </cell>
          <cell r="EM31">
            <v>1</v>
          </cell>
        </row>
        <row r="32">
          <cell r="C32">
            <v>17</v>
          </cell>
          <cell r="D32" t="str">
            <v>GENERAL MOTORS - GENERAL LAGOS</v>
          </cell>
          <cell r="E32" t="str">
            <v>L</v>
          </cell>
          <cell r="F32">
            <v>132</v>
          </cell>
          <cell r="G32">
            <v>13.5</v>
          </cell>
        </row>
        <row r="33">
          <cell r="C33">
            <v>18</v>
          </cell>
          <cell r="D33" t="str">
            <v>LAS ROSAS - SAN JORGE</v>
          </cell>
          <cell r="E33" t="str">
            <v>L</v>
          </cell>
          <cell r="F33">
            <v>132</v>
          </cell>
          <cell r="G33">
            <v>68.8</v>
          </cell>
        </row>
        <row r="34">
          <cell r="C34">
            <v>19</v>
          </cell>
          <cell r="D34" t="str">
            <v>MARIA  JUANA - SAN JORGE</v>
          </cell>
          <cell r="E34" t="str">
            <v>L</v>
          </cell>
          <cell r="F34">
            <v>132</v>
          </cell>
          <cell r="G34">
            <v>28.9</v>
          </cell>
        </row>
        <row r="35">
          <cell r="C35">
            <v>20</v>
          </cell>
          <cell r="D35" t="str">
            <v>MARIA JUANA - RAFAELA</v>
          </cell>
          <cell r="E35" t="str">
            <v>L</v>
          </cell>
          <cell r="F35">
            <v>132</v>
          </cell>
          <cell r="G35">
            <v>55.3</v>
          </cell>
        </row>
        <row r="36">
          <cell r="C36">
            <v>21</v>
          </cell>
          <cell r="D36" t="str">
            <v>NELSON - SAN JUSTO</v>
          </cell>
          <cell r="E36" t="str">
            <v>L</v>
          </cell>
          <cell r="F36">
            <v>132</v>
          </cell>
          <cell r="G36">
            <v>51.6</v>
          </cell>
        </row>
        <row r="37">
          <cell r="C37">
            <v>22</v>
          </cell>
          <cell r="D37" t="str">
            <v>PLAZA SORRENTO 3 - PROVINCIAS UNIDAS</v>
          </cell>
          <cell r="E37" t="str">
            <v>L</v>
          </cell>
          <cell r="F37">
            <v>132</v>
          </cell>
          <cell r="G37">
            <v>4.9</v>
          </cell>
          <cell r="EI37">
            <v>1</v>
          </cell>
        </row>
        <row r="38">
          <cell r="C38">
            <v>23</v>
          </cell>
          <cell r="D38" t="str">
            <v>PROVINCIAS UNIDAS - ROSARIO OESTE</v>
          </cell>
          <cell r="E38" t="str">
            <v>L</v>
          </cell>
          <cell r="F38">
            <v>132</v>
          </cell>
          <cell r="G38">
            <v>14.1</v>
          </cell>
          <cell r="EG38">
            <v>1</v>
          </cell>
        </row>
        <row r="39">
          <cell r="C39">
            <v>24</v>
          </cell>
          <cell r="D39" t="str">
            <v>PTO. SAN MARTIN - AROCENA</v>
          </cell>
          <cell r="E39" t="str">
            <v>L</v>
          </cell>
          <cell r="F39">
            <v>132</v>
          </cell>
          <cell r="G39">
            <v>92.7</v>
          </cell>
          <cell r="EB39">
            <v>1</v>
          </cell>
          <cell r="EF39">
            <v>1</v>
          </cell>
          <cell r="EG39">
            <v>1</v>
          </cell>
          <cell r="EI39">
            <v>2</v>
          </cell>
          <cell r="EJ39">
            <v>1</v>
          </cell>
          <cell r="EK39">
            <v>1</v>
          </cell>
          <cell r="EL39">
            <v>1</v>
          </cell>
        </row>
        <row r="40">
          <cell r="C40">
            <v>25</v>
          </cell>
          <cell r="D40" t="str">
            <v>PTO. SAN MARTIN - REFISAN</v>
          </cell>
          <cell r="E40" t="str">
            <v>L</v>
          </cell>
          <cell r="F40">
            <v>132</v>
          </cell>
          <cell r="G40">
            <v>4.1</v>
          </cell>
          <cell r="ED40">
            <v>1</v>
          </cell>
          <cell r="EL40">
            <v>2</v>
          </cell>
        </row>
        <row r="41">
          <cell r="C41">
            <v>26</v>
          </cell>
          <cell r="D41" t="str">
            <v>RAFAELA - ESPERANZA</v>
          </cell>
          <cell r="E41" t="str">
            <v>L</v>
          </cell>
          <cell r="F41">
            <v>132</v>
          </cell>
          <cell r="G41">
            <v>64.5</v>
          </cell>
          <cell r="EE41">
            <v>3</v>
          </cell>
          <cell r="EH41">
            <v>1</v>
          </cell>
          <cell r="EI41">
            <v>1</v>
          </cell>
        </row>
        <row r="42">
          <cell r="C42">
            <v>27</v>
          </cell>
          <cell r="D42" t="str">
            <v>RAFAELA - SUNCHALES</v>
          </cell>
          <cell r="E42" t="str">
            <v>L</v>
          </cell>
          <cell r="F42">
            <v>132</v>
          </cell>
          <cell r="G42">
            <v>33.6</v>
          </cell>
          <cell r="EE42">
            <v>1</v>
          </cell>
        </row>
        <row r="43">
          <cell r="C43">
            <v>28</v>
          </cell>
          <cell r="D43" t="str">
            <v>RECONQUISTA - VILLA OCAMPO</v>
          </cell>
          <cell r="E43" t="str">
            <v>L</v>
          </cell>
          <cell r="F43">
            <v>132</v>
          </cell>
          <cell r="G43">
            <v>82.3</v>
          </cell>
        </row>
        <row r="44">
          <cell r="C44">
            <v>29</v>
          </cell>
          <cell r="D44" t="str">
            <v>ROMANG - CALCHAQUI</v>
          </cell>
          <cell r="E44" t="str">
            <v>L</v>
          </cell>
          <cell r="F44">
            <v>132</v>
          </cell>
          <cell r="G44">
            <v>92.3</v>
          </cell>
          <cell r="EF44">
            <v>1</v>
          </cell>
          <cell r="EJ44">
            <v>1</v>
          </cell>
        </row>
        <row r="45">
          <cell r="C45">
            <v>30</v>
          </cell>
          <cell r="D45" t="str">
            <v>ROMANG - RECONQUISTA</v>
          </cell>
          <cell r="E45" t="str">
            <v>L</v>
          </cell>
          <cell r="F45">
            <v>132</v>
          </cell>
          <cell r="G45">
            <v>37.7</v>
          </cell>
        </row>
        <row r="46">
          <cell r="C46">
            <v>31</v>
          </cell>
          <cell r="D46" t="str">
            <v>ROSARIO OESTE - CAÑADA DE GOMEZ</v>
          </cell>
          <cell r="E46" t="str">
            <v>L</v>
          </cell>
          <cell r="F46">
            <v>132</v>
          </cell>
          <cell r="G46">
            <v>65.44</v>
          </cell>
          <cell r="EE46">
            <v>1</v>
          </cell>
          <cell r="EF46">
            <v>3</v>
          </cell>
          <cell r="EL46">
            <v>1</v>
          </cell>
        </row>
        <row r="47">
          <cell r="C47">
            <v>32</v>
          </cell>
          <cell r="D47" t="str">
            <v>ROSARIO OESTE - PLAZA SORRENTO 2</v>
          </cell>
          <cell r="E47" t="str">
            <v>L</v>
          </cell>
          <cell r="F47">
            <v>132</v>
          </cell>
          <cell r="G47">
            <v>16.5</v>
          </cell>
          <cell r="EI47">
            <v>1</v>
          </cell>
          <cell r="EJ47">
            <v>1</v>
          </cell>
        </row>
        <row r="48">
          <cell r="C48">
            <v>33</v>
          </cell>
          <cell r="D48" t="str">
            <v>ROSARIO OESTE - SAN LORENZO</v>
          </cell>
          <cell r="E48" t="str">
            <v>L</v>
          </cell>
          <cell r="F48">
            <v>132</v>
          </cell>
          <cell r="G48">
            <v>28.4</v>
          </cell>
        </row>
        <row r="49">
          <cell r="C49">
            <v>34</v>
          </cell>
          <cell r="D49" t="str">
            <v>ROSARIO SUR - DERIVACIÓN ALVEAR</v>
          </cell>
          <cell r="E49" t="str">
            <v>L</v>
          </cell>
          <cell r="F49">
            <v>132</v>
          </cell>
          <cell r="G49">
            <v>10.7</v>
          </cell>
        </row>
        <row r="50">
          <cell r="C50">
            <v>35</v>
          </cell>
          <cell r="D50" t="str">
            <v>ROSARIO SUR - GENERAL MOTORS</v>
          </cell>
          <cell r="E50" t="str">
            <v>L</v>
          </cell>
          <cell r="F50">
            <v>132</v>
          </cell>
          <cell r="G50">
            <v>16.2</v>
          </cell>
          <cell r="EG50">
            <v>1</v>
          </cell>
        </row>
        <row r="51">
          <cell r="C51">
            <v>36</v>
          </cell>
          <cell r="D51" t="str">
            <v>ROSARIO SUR - ROSARIO CENTRO</v>
          </cell>
          <cell r="E51" t="str">
            <v>C</v>
          </cell>
          <cell r="F51">
            <v>132</v>
          </cell>
          <cell r="G51">
            <v>5.8</v>
          </cell>
        </row>
        <row r="52">
          <cell r="C52">
            <v>37</v>
          </cell>
          <cell r="D52" t="str">
            <v>ROSARIO SUR - ROSARIO OESTE 1</v>
          </cell>
          <cell r="E52" t="str">
            <v>L</v>
          </cell>
          <cell r="F52">
            <v>132</v>
          </cell>
          <cell r="G52">
            <v>10.6</v>
          </cell>
          <cell r="EB52" t="str">
            <v>XXXX</v>
          </cell>
          <cell r="EC52" t="str">
            <v>XXXX</v>
          </cell>
          <cell r="ED52" t="str">
            <v>XXXX</v>
          </cell>
          <cell r="EE52" t="str">
            <v>XXXX</v>
          </cell>
          <cell r="EF52" t="str">
            <v>XXXX</v>
          </cell>
          <cell r="EG52" t="str">
            <v>XXXX</v>
          </cell>
          <cell r="EH52" t="str">
            <v>XXXX</v>
          </cell>
          <cell r="EI52" t="str">
            <v>XXXX</v>
          </cell>
          <cell r="EJ52" t="str">
            <v>XXXX</v>
          </cell>
          <cell r="EK52" t="str">
            <v>XXXX</v>
          </cell>
          <cell r="EL52" t="str">
            <v>XXXX</v>
          </cell>
          <cell r="EM52" t="str">
            <v>XXXX</v>
          </cell>
        </row>
        <row r="53">
          <cell r="C53">
            <v>38</v>
          </cell>
          <cell r="D53" t="str">
            <v>ROSARIO SUR - ROSARIO OESTE 3</v>
          </cell>
          <cell r="E53" t="str">
            <v>L</v>
          </cell>
          <cell r="F53">
            <v>132</v>
          </cell>
          <cell r="G53">
            <v>11.6</v>
          </cell>
          <cell r="EJ53">
            <v>1</v>
          </cell>
        </row>
        <row r="54">
          <cell r="C54">
            <v>39</v>
          </cell>
          <cell r="D54" t="str">
            <v>SALADILLO - V. GBDOR. GALVEZ</v>
          </cell>
          <cell r="E54" t="str">
            <v>L</v>
          </cell>
          <cell r="F54">
            <v>132</v>
          </cell>
          <cell r="G54">
            <v>2.95</v>
          </cell>
        </row>
        <row r="55">
          <cell r="C55">
            <v>40</v>
          </cell>
          <cell r="D55" t="str">
            <v>SAN CARLOS - MARIA JUANA</v>
          </cell>
          <cell r="E55" t="str">
            <v>L</v>
          </cell>
          <cell r="F55">
            <v>132</v>
          </cell>
          <cell r="G55">
            <v>63.3</v>
          </cell>
        </row>
        <row r="56">
          <cell r="C56">
            <v>41</v>
          </cell>
          <cell r="D56" t="str">
            <v>SAN CARLOS - SANTO TOME</v>
          </cell>
          <cell r="E56" t="str">
            <v>L</v>
          </cell>
          <cell r="F56">
            <v>132</v>
          </cell>
          <cell r="G56">
            <v>22.1</v>
          </cell>
        </row>
        <row r="57">
          <cell r="C57">
            <v>42</v>
          </cell>
          <cell r="D57" t="str">
            <v>SAN JUSTO - CRESPO</v>
          </cell>
          <cell r="E57" t="str">
            <v>L</v>
          </cell>
          <cell r="F57">
            <v>132</v>
          </cell>
          <cell r="G57">
            <v>51</v>
          </cell>
        </row>
        <row r="58">
          <cell r="C58">
            <v>43</v>
          </cell>
          <cell r="D58" t="str">
            <v>SAN LORENZO - REFISAN</v>
          </cell>
          <cell r="E58" t="str">
            <v>L</v>
          </cell>
          <cell r="F58">
            <v>132</v>
          </cell>
          <cell r="G58">
            <v>5.7</v>
          </cell>
        </row>
        <row r="59">
          <cell r="C59">
            <v>44</v>
          </cell>
          <cell r="D59" t="str">
            <v>SAN NICOLÁS - VILLA CONSTITUCIÓN IND.</v>
          </cell>
          <cell r="E59" t="str">
            <v>L</v>
          </cell>
          <cell r="F59">
            <v>132</v>
          </cell>
          <cell r="G59">
            <v>4.6</v>
          </cell>
          <cell r="EK59">
            <v>1</v>
          </cell>
        </row>
        <row r="60">
          <cell r="C60">
            <v>45</v>
          </cell>
          <cell r="D60" t="str">
            <v>SAN NICOLAS - VILLA CONSTITUCIÓN RES.</v>
          </cell>
          <cell r="E60" t="str">
            <v>L</v>
          </cell>
          <cell r="F60">
            <v>132</v>
          </cell>
          <cell r="G60">
            <v>8.4</v>
          </cell>
        </row>
        <row r="61">
          <cell r="C61">
            <v>46</v>
          </cell>
          <cell r="D61" t="str">
            <v>SANTA FE NORTE - NELSON </v>
          </cell>
          <cell r="E61" t="str">
            <v>L</v>
          </cell>
          <cell r="F61">
            <v>132</v>
          </cell>
          <cell r="G61">
            <v>41</v>
          </cell>
        </row>
        <row r="62">
          <cell r="C62">
            <v>47</v>
          </cell>
          <cell r="D62" t="str">
            <v>SANTA FE OESTE - CALCHINES</v>
          </cell>
          <cell r="E62" t="str">
            <v>C</v>
          </cell>
          <cell r="F62">
            <v>132</v>
          </cell>
          <cell r="G62">
            <v>4.9</v>
          </cell>
        </row>
        <row r="63">
          <cell r="C63">
            <v>48</v>
          </cell>
          <cell r="D63" t="str">
            <v>SANTA FE OESTE - SANTA FE CENTRO</v>
          </cell>
          <cell r="E63" t="str">
            <v>C</v>
          </cell>
          <cell r="F63">
            <v>132</v>
          </cell>
          <cell r="G63">
            <v>3.5</v>
          </cell>
          <cell r="EF63">
            <v>1</v>
          </cell>
        </row>
        <row r="64">
          <cell r="C64">
            <v>49</v>
          </cell>
          <cell r="D64" t="str">
            <v>SANTA FE OESTE - SANTA FE NORTE</v>
          </cell>
          <cell r="E64" t="str">
            <v>L</v>
          </cell>
          <cell r="F64">
            <v>132</v>
          </cell>
          <cell r="G64">
            <v>8.9</v>
          </cell>
          <cell r="EF64">
            <v>1</v>
          </cell>
          <cell r="EL64">
            <v>1</v>
          </cell>
        </row>
        <row r="65">
          <cell r="C65">
            <v>50</v>
          </cell>
          <cell r="D65" t="str">
            <v>SANTO TOMÉ - PAYZUMÉ</v>
          </cell>
          <cell r="E65" t="str">
            <v>L</v>
          </cell>
          <cell r="F65">
            <v>132</v>
          </cell>
          <cell r="G65">
            <v>10.3</v>
          </cell>
          <cell r="ED65">
            <v>1</v>
          </cell>
          <cell r="EG65">
            <v>1</v>
          </cell>
        </row>
        <row r="66">
          <cell r="C66">
            <v>51</v>
          </cell>
          <cell r="D66" t="str">
            <v>SANTO TOMÉ - SANTA FE NORTE</v>
          </cell>
          <cell r="E66" t="str">
            <v>L</v>
          </cell>
          <cell r="F66">
            <v>132</v>
          </cell>
          <cell r="G66">
            <v>25.58</v>
          </cell>
          <cell r="EB66">
            <v>1</v>
          </cell>
        </row>
        <row r="67">
          <cell r="C67">
            <v>52</v>
          </cell>
          <cell r="D67" t="str">
            <v>SANTO TOME - SANTA FE OESTE 1</v>
          </cell>
          <cell r="E67" t="str">
            <v>L</v>
          </cell>
          <cell r="F67">
            <v>132</v>
          </cell>
          <cell r="G67">
            <v>12.9</v>
          </cell>
        </row>
        <row r="68">
          <cell r="C68">
            <v>53</v>
          </cell>
          <cell r="D68" t="str">
            <v>SANTO TOME - SANTA FE OESTE 2</v>
          </cell>
          <cell r="E68" t="str">
            <v>L</v>
          </cell>
          <cell r="F68">
            <v>132</v>
          </cell>
          <cell r="G68">
            <v>13.1</v>
          </cell>
          <cell r="EJ68">
            <v>2</v>
          </cell>
        </row>
        <row r="69">
          <cell r="C69">
            <v>54</v>
          </cell>
          <cell r="D69" t="str">
            <v>SARMIENTO - ROSARIO CENTRO</v>
          </cell>
          <cell r="E69" t="str">
            <v>C</v>
          </cell>
          <cell r="F69">
            <v>132</v>
          </cell>
          <cell r="G69">
            <v>3.2</v>
          </cell>
          <cell r="EC69">
            <v>1</v>
          </cell>
        </row>
        <row r="70">
          <cell r="C70">
            <v>55</v>
          </cell>
          <cell r="D70" t="str">
            <v>SORRENTO - PLAZA SORRENTO 1</v>
          </cell>
          <cell r="E70" t="str">
            <v>C</v>
          </cell>
          <cell r="F70">
            <v>132</v>
          </cell>
          <cell r="G70">
            <v>2.2</v>
          </cell>
          <cell r="EI70">
            <v>1</v>
          </cell>
          <cell r="EJ70">
            <v>1</v>
          </cell>
        </row>
        <row r="71">
          <cell r="C71">
            <v>56</v>
          </cell>
          <cell r="D71" t="str">
            <v>SORRENTO - PLAZA SORRENTO 2</v>
          </cell>
          <cell r="E71" t="str">
            <v>C</v>
          </cell>
          <cell r="F71">
            <v>132</v>
          </cell>
          <cell r="G71">
            <v>2.2</v>
          </cell>
          <cell r="EI71">
            <v>1</v>
          </cell>
          <cell r="EJ71">
            <v>1</v>
          </cell>
        </row>
        <row r="72">
          <cell r="C72">
            <v>57</v>
          </cell>
          <cell r="D72" t="str">
            <v>SORRENTO - PLAZA SORRENTO 3</v>
          </cell>
          <cell r="E72" t="str">
            <v>C</v>
          </cell>
          <cell r="F72">
            <v>132</v>
          </cell>
          <cell r="G72">
            <v>2.2</v>
          </cell>
          <cell r="EI72">
            <v>1</v>
          </cell>
        </row>
        <row r="73">
          <cell r="C73">
            <v>58</v>
          </cell>
          <cell r="D73" t="str">
            <v>SORRENTO - ROSARIO CENTRO</v>
          </cell>
          <cell r="E73" t="str">
            <v>C</v>
          </cell>
          <cell r="F73">
            <v>132</v>
          </cell>
          <cell r="G73">
            <v>9.2</v>
          </cell>
        </row>
        <row r="74">
          <cell r="C74">
            <v>59</v>
          </cell>
          <cell r="D74" t="str">
            <v>SULFACID - SAN LORENZO</v>
          </cell>
          <cell r="E74" t="str">
            <v>L</v>
          </cell>
          <cell r="F74">
            <v>132</v>
          </cell>
          <cell r="G74">
            <v>4.9</v>
          </cell>
        </row>
        <row r="75">
          <cell r="C75">
            <v>60</v>
          </cell>
          <cell r="D75" t="str">
            <v>SUNCHALES - ARRUFO</v>
          </cell>
          <cell r="E75" t="str">
            <v>L</v>
          </cell>
          <cell r="F75">
            <v>132</v>
          </cell>
          <cell r="G75">
            <v>84.7</v>
          </cell>
        </row>
        <row r="76">
          <cell r="C76">
            <v>61</v>
          </cell>
          <cell r="D76" t="str">
            <v>V. GBDOR. GALVEZ - ALVEAR</v>
          </cell>
          <cell r="E76" t="str">
            <v>L</v>
          </cell>
          <cell r="F76">
            <v>132</v>
          </cell>
          <cell r="G76">
            <v>7.65</v>
          </cell>
        </row>
        <row r="77">
          <cell r="C77">
            <v>62</v>
          </cell>
          <cell r="D77" t="str">
            <v>VENADO TUERTO - RUFINO</v>
          </cell>
          <cell r="E77" t="str">
            <v>L</v>
          </cell>
          <cell r="F77">
            <v>132</v>
          </cell>
          <cell r="G77">
            <v>88</v>
          </cell>
        </row>
        <row r="78">
          <cell r="C78">
            <v>63</v>
          </cell>
          <cell r="D78" t="str">
            <v>VILLA CONSTITUCIÓN IND. - DERIV. ALVEAR</v>
          </cell>
          <cell r="E78" t="str">
            <v>L</v>
          </cell>
          <cell r="F78">
            <v>132</v>
          </cell>
          <cell r="G78">
            <v>42.6</v>
          </cell>
        </row>
        <row r="79">
          <cell r="C79">
            <v>64</v>
          </cell>
          <cell r="D79" t="str">
            <v>VILLA CONSTITUCIÓN R. - GRAL. LAGOS</v>
          </cell>
          <cell r="E79" t="str">
            <v>L</v>
          </cell>
          <cell r="F79">
            <v>132</v>
          </cell>
          <cell r="G79">
            <v>25.9</v>
          </cell>
        </row>
        <row r="80">
          <cell r="C80">
            <v>65</v>
          </cell>
          <cell r="D80" t="str">
            <v>VILLA CONSTITUCIÓN R. - V.C. RESIDENCIAL</v>
          </cell>
          <cell r="E80" t="str">
            <v>L</v>
          </cell>
          <cell r="F80">
            <v>132</v>
          </cell>
          <cell r="G80">
            <v>3.5</v>
          </cell>
        </row>
        <row r="81">
          <cell r="C81">
            <v>66</v>
          </cell>
          <cell r="D81" t="str">
            <v>ARRUFO - SAN GUILLERMO</v>
          </cell>
          <cell r="E81" t="str">
            <v>L</v>
          </cell>
          <cell r="F81">
            <v>132</v>
          </cell>
          <cell r="G81">
            <v>34.6</v>
          </cell>
        </row>
        <row r="82">
          <cell r="C82">
            <v>67</v>
          </cell>
          <cell r="D82" t="str">
            <v>SANTA FE OESTE - CALCHINES 2</v>
          </cell>
          <cell r="E82" t="str">
            <v>C</v>
          </cell>
          <cell r="F82">
            <v>132</v>
          </cell>
          <cell r="G82">
            <v>4.9</v>
          </cell>
          <cell r="EB82" t="str">
            <v>XXXX</v>
          </cell>
          <cell r="EC82" t="str">
            <v>XXXX</v>
          </cell>
          <cell r="ED82" t="str">
            <v>XXXX</v>
          </cell>
          <cell r="EE82" t="str">
            <v>XXXX</v>
          </cell>
          <cell r="EF82" t="str">
            <v>XXXX</v>
          </cell>
          <cell r="EG82" t="str">
            <v>XXXX</v>
          </cell>
          <cell r="EH82" t="str">
            <v>XXXX</v>
          </cell>
          <cell r="EI82" t="str">
            <v>XXXX</v>
          </cell>
          <cell r="EJ82" t="str">
            <v>XXXX</v>
          </cell>
          <cell r="EK82" t="str">
            <v>XXXX</v>
          </cell>
          <cell r="EL82" t="str">
            <v>XXXX</v>
          </cell>
          <cell r="EM82" t="str">
            <v>XXXX</v>
          </cell>
        </row>
        <row r="83">
          <cell r="C83">
            <v>68</v>
          </cell>
          <cell r="D83" t="str">
            <v>SALADILLO - ALVEAR</v>
          </cell>
          <cell r="E83" t="str">
            <v>L</v>
          </cell>
          <cell r="F83">
            <v>132</v>
          </cell>
          <cell r="G83">
            <v>7</v>
          </cell>
          <cell r="EB83" t="str">
            <v>XXXX</v>
          </cell>
          <cell r="EC83" t="str">
            <v>XXXX</v>
          </cell>
          <cell r="ED83" t="str">
            <v>XXXX</v>
          </cell>
          <cell r="EE83" t="str">
            <v>XXXX</v>
          </cell>
          <cell r="EF83" t="str">
            <v>XXXX</v>
          </cell>
          <cell r="EG83" t="str">
            <v>XXXX</v>
          </cell>
          <cell r="EH83" t="str">
            <v>XXXX</v>
          </cell>
          <cell r="EI83" t="str">
            <v>XXXX</v>
          </cell>
          <cell r="EJ83" t="str">
            <v>XXXX</v>
          </cell>
          <cell r="EK83" t="str">
            <v>XXXX</v>
          </cell>
          <cell r="EL83" t="str">
            <v>XXXX</v>
          </cell>
          <cell r="EM83" t="str">
            <v>XXXX</v>
          </cell>
        </row>
        <row r="84">
          <cell r="C84">
            <v>69</v>
          </cell>
          <cell r="D84" t="str">
            <v>SAN LORENZO - PTO. SAN MARTIN</v>
          </cell>
          <cell r="E84" t="str">
            <v>L</v>
          </cell>
          <cell r="F84">
            <v>132</v>
          </cell>
          <cell r="G84">
            <v>6.9</v>
          </cell>
          <cell r="EB84" t="str">
            <v>XXXX</v>
          </cell>
          <cell r="EC84" t="str">
            <v>XXXX</v>
          </cell>
          <cell r="ED84" t="str">
            <v>XXXX</v>
          </cell>
          <cell r="EE84" t="str">
            <v>XXXX</v>
          </cell>
          <cell r="EF84" t="str">
            <v>XXXX</v>
          </cell>
          <cell r="EG84" t="str">
            <v>XXXX</v>
          </cell>
          <cell r="EH84" t="str">
            <v>XXXX</v>
          </cell>
          <cell r="EI84" t="str">
            <v>XXXX</v>
          </cell>
          <cell r="EJ84" t="str">
            <v>XXXX</v>
          </cell>
          <cell r="EK84" t="str">
            <v>XXXX</v>
          </cell>
          <cell r="EL84" t="str">
            <v>XXXX</v>
          </cell>
          <cell r="EM84" t="str">
            <v>XXXX</v>
          </cell>
        </row>
        <row r="85">
          <cell r="C85">
            <v>70</v>
          </cell>
          <cell r="D85" t="str">
            <v>CALCHAQUI - SAN JUSTO</v>
          </cell>
          <cell r="E85" t="str">
            <v>L</v>
          </cell>
          <cell r="F85">
            <v>132</v>
          </cell>
          <cell r="G85">
            <v>106</v>
          </cell>
          <cell r="EB85" t="str">
            <v>XXXX</v>
          </cell>
          <cell r="EC85" t="str">
            <v>XXXX</v>
          </cell>
          <cell r="ED85" t="str">
            <v>XXXX</v>
          </cell>
          <cell r="EE85" t="str">
            <v>XXXX</v>
          </cell>
          <cell r="EF85" t="str">
            <v>XXXX</v>
          </cell>
          <cell r="EG85" t="str">
            <v>XXXX</v>
          </cell>
          <cell r="EH85" t="str">
            <v>XXXX</v>
          </cell>
          <cell r="EI85" t="str">
            <v>XXXX</v>
          </cell>
          <cell r="EJ85" t="str">
            <v>XXXX</v>
          </cell>
          <cell r="EK85" t="str">
            <v>XXXX</v>
          </cell>
          <cell r="EL85" t="str">
            <v>XXXX</v>
          </cell>
          <cell r="EM85" t="str">
            <v>XXXX</v>
          </cell>
        </row>
        <row r="86">
          <cell r="C86">
            <v>71</v>
          </cell>
          <cell r="D86" t="str">
            <v>PLAZA SORRENTO 2 - SAN LORENZO</v>
          </cell>
          <cell r="E86" t="str">
            <v>L</v>
          </cell>
          <cell r="F86">
            <v>132</v>
          </cell>
          <cell r="G86">
            <v>23.3</v>
          </cell>
          <cell r="EB86" t="str">
            <v>XXXX</v>
          </cell>
          <cell r="EC86" t="str">
            <v>XXXX</v>
          </cell>
          <cell r="ED86" t="str">
            <v>XXXX</v>
          </cell>
          <cell r="EE86" t="str">
            <v>XXXX</v>
          </cell>
          <cell r="EF86" t="str">
            <v>XXXX</v>
          </cell>
          <cell r="EG86" t="str">
            <v>XXXX</v>
          </cell>
          <cell r="EH86" t="str">
            <v>XXXX</v>
          </cell>
          <cell r="EI86" t="str">
            <v>XXXX</v>
          </cell>
          <cell r="EJ86" t="str">
            <v>XXXX</v>
          </cell>
          <cell r="EK86" t="str">
            <v>XXXX</v>
          </cell>
          <cell r="EL86" t="str">
            <v>XXXX</v>
          </cell>
          <cell r="EM86" t="str">
            <v>XXXX</v>
          </cell>
        </row>
        <row r="87">
          <cell r="C87">
            <v>72</v>
          </cell>
          <cell r="D87" t="str">
            <v>SANTO TOME - AROCENA</v>
          </cell>
          <cell r="E87" t="str">
            <v>L</v>
          </cell>
          <cell r="F87">
            <v>132</v>
          </cell>
          <cell r="G87">
            <v>50.2</v>
          </cell>
          <cell r="EB87" t="str">
            <v>XXXX</v>
          </cell>
          <cell r="EC87" t="str">
            <v>XXXX</v>
          </cell>
          <cell r="ED87" t="str">
            <v>XXXX</v>
          </cell>
          <cell r="EE87" t="str">
            <v>XXXX</v>
          </cell>
          <cell r="EF87" t="str">
            <v>XXXX</v>
          </cell>
          <cell r="EG87" t="str">
            <v>XXXX</v>
          </cell>
          <cell r="EH87" t="str">
            <v>XXXX</v>
          </cell>
          <cell r="EI87" t="str">
            <v>XXXX</v>
          </cell>
          <cell r="EJ87" t="str">
            <v>XXXX</v>
          </cell>
          <cell r="EK87" t="str">
            <v>XXXX</v>
          </cell>
          <cell r="EL87" t="str">
            <v>XXXX</v>
          </cell>
          <cell r="EM87" t="str">
            <v>XXXX</v>
          </cell>
        </row>
        <row r="88">
          <cell r="C88">
            <v>73</v>
          </cell>
          <cell r="D88" t="str">
            <v>PLAZA SORRENTO 3 - ROSARIO OESTE</v>
          </cell>
          <cell r="E88" t="str">
            <v>L</v>
          </cell>
          <cell r="F88">
            <v>132</v>
          </cell>
          <cell r="G88">
            <v>13.1</v>
          </cell>
          <cell r="EB88" t="str">
            <v>XXXX</v>
          </cell>
          <cell r="EC88" t="str">
            <v>XXXX</v>
          </cell>
          <cell r="ED88" t="str">
            <v>XXXX</v>
          </cell>
          <cell r="EE88" t="str">
            <v>XXXX</v>
          </cell>
          <cell r="EF88" t="str">
            <v>XXXX</v>
          </cell>
          <cell r="EG88" t="str">
            <v>XXXX</v>
          </cell>
          <cell r="EH88" t="str">
            <v>XXXX</v>
          </cell>
          <cell r="EI88" t="str">
            <v>XXXX</v>
          </cell>
          <cell r="EJ88" t="str">
            <v>XXXX</v>
          </cell>
          <cell r="EK88" t="str">
            <v>XXXX</v>
          </cell>
          <cell r="EL88" t="str">
            <v>XXXX</v>
          </cell>
          <cell r="EM88" t="str">
            <v>XXXX</v>
          </cell>
        </row>
        <row r="89">
          <cell r="C89">
            <v>74</v>
          </cell>
          <cell r="D89" t="str">
            <v>ROSARIO SUR - GENERAL LAGOS</v>
          </cell>
          <cell r="E89" t="str">
            <v>L</v>
          </cell>
          <cell r="F89">
            <v>132</v>
          </cell>
          <cell r="G89">
            <v>25</v>
          </cell>
          <cell r="EB89" t="str">
            <v>XXXX</v>
          </cell>
          <cell r="EC89" t="str">
            <v>XXXX</v>
          </cell>
          <cell r="ED89" t="str">
            <v>XXXX</v>
          </cell>
          <cell r="EE89" t="str">
            <v>XXXX</v>
          </cell>
          <cell r="EF89" t="str">
            <v>XXXX</v>
          </cell>
          <cell r="EG89" t="str">
            <v>XXXX</v>
          </cell>
          <cell r="EH89" t="str">
            <v>XXXX</v>
          </cell>
          <cell r="EI89" t="str">
            <v>XXXX</v>
          </cell>
          <cell r="EJ89" t="str">
            <v>XXXX</v>
          </cell>
          <cell r="EK89" t="str">
            <v>XXXX</v>
          </cell>
          <cell r="EL89" t="str">
            <v>XXXX</v>
          </cell>
          <cell r="EM89" t="str">
            <v>XXXX</v>
          </cell>
        </row>
        <row r="90">
          <cell r="C90">
            <v>75</v>
          </cell>
          <cell r="D90" t="str">
            <v>ROSARIO SUR - GODOY</v>
          </cell>
          <cell r="E90" t="str">
            <v>L</v>
          </cell>
          <cell r="F90">
            <v>132</v>
          </cell>
          <cell r="G90">
            <v>3.8</v>
          </cell>
        </row>
        <row r="91">
          <cell r="C91">
            <v>76</v>
          </cell>
          <cell r="D91" t="str">
            <v>VILLA CONSTITUCION IND. - VILLA GBDOR GALVEZ</v>
          </cell>
          <cell r="E91" t="str">
            <v>L</v>
          </cell>
          <cell r="F91">
            <v>132</v>
          </cell>
          <cell r="G91">
            <v>50.3</v>
          </cell>
        </row>
        <row r="92">
          <cell r="C92">
            <v>77</v>
          </cell>
          <cell r="D92" t="str">
            <v>CERES - TOSTADO</v>
          </cell>
          <cell r="E92" t="str">
            <v>L</v>
          </cell>
          <cell r="F92">
            <v>132</v>
          </cell>
          <cell r="G92">
            <v>82.4</v>
          </cell>
        </row>
        <row r="93">
          <cell r="C93">
            <v>78</v>
          </cell>
          <cell r="D93" t="str">
            <v>ROSARIO OESTE - SALADILLO SF</v>
          </cell>
          <cell r="E93" t="str">
            <v>L</v>
          </cell>
          <cell r="F93">
            <v>132</v>
          </cell>
          <cell r="G93">
            <v>28.9</v>
          </cell>
        </row>
        <row r="94">
          <cell r="C94">
            <v>79</v>
          </cell>
          <cell r="D94" t="str">
            <v>ROSARIO OESTE - GODOY</v>
          </cell>
          <cell r="E94" t="str">
            <v>L</v>
          </cell>
          <cell r="F94">
            <v>132</v>
          </cell>
          <cell r="G94">
            <v>10.2</v>
          </cell>
        </row>
        <row r="95">
          <cell r="C95">
            <v>80</v>
          </cell>
          <cell r="D95" t="str">
            <v>SORRENTO - SARMIENTO</v>
          </cell>
          <cell r="E95" t="str">
            <v>C</v>
          </cell>
          <cell r="F95">
            <v>132</v>
          </cell>
          <cell r="G95">
            <v>7.8</v>
          </cell>
          <cell r="EH95" t="str">
            <v>XXXX</v>
          </cell>
          <cell r="EI95" t="str">
            <v>XXXX</v>
          </cell>
          <cell r="EJ95" t="str">
            <v>XXXX</v>
          </cell>
          <cell r="EK95" t="str">
            <v>XXXX</v>
          </cell>
          <cell r="EL95" t="str">
            <v>XXXX</v>
          </cell>
          <cell r="EM95" t="str">
            <v>XXXX</v>
          </cell>
        </row>
        <row r="96">
          <cell r="C96">
            <v>81</v>
          </cell>
          <cell r="D96" t="str">
            <v>SCALABRINI ORTIZ - SARMIENTO</v>
          </cell>
          <cell r="E96" t="str">
            <v>C</v>
          </cell>
          <cell r="F96">
            <v>132</v>
          </cell>
          <cell r="G96">
            <v>4.7</v>
          </cell>
          <cell r="EB96" t="str">
            <v>XXXX</v>
          </cell>
          <cell r="EC96" t="str">
            <v>XXXX</v>
          </cell>
          <cell r="ED96" t="str">
            <v>XXXX</v>
          </cell>
          <cell r="EE96" t="str">
            <v>XXXX</v>
          </cell>
          <cell r="EF96" t="str">
            <v>XXXX</v>
          </cell>
          <cell r="EG96" t="str">
            <v>XXXX</v>
          </cell>
        </row>
        <row r="97">
          <cell r="C97">
            <v>82</v>
          </cell>
          <cell r="D97" t="str">
            <v>SORRENTO - SCALABRINI ORTIZ</v>
          </cell>
          <cell r="E97" t="str">
            <v>C</v>
          </cell>
          <cell r="F97">
            <v>132</v>
          </cell>
          <cell r="G97">
            <v>3.5</v>
          </cell>
          <cell r="EB97" t="str">
            <v>XXXX</v>
          </cell>
          <cell r="EC97" t="str">
            <v>XXXX</v>
          </cell>
          <cell r="ED97" t="str">
            <v>XXXX</v>
          </cell>
          <cell r="EE97" t="str">
            <v>XXXX</v>
          </cell>
          <cell r="EF97" t="str">
            <v>XXXX</v>
          </cell>
          <cell r="EG97" t="str">
            <v>XXXX</v>
          </cell>
          <cell r="EI97">
            <v>2</v>
          </cell>
        </row>
        <row r="102">
          <cell r="EB102">
            <v>3.8494360344315797</v>
          </cell>
          <cell r="EC102">
            <v>3.6639210448204196</v>
          </cell>
          <cell r="ED102">
            <v>3.5711635500148393</v>
          </cell>
          <cell r="EE102">
            <v>3.478406055209259</v>
          </cell>
          <cell r="EF102">
            <v>3.3856485604036783</v>
          </cell>
          <cell r="EG102">
            <v>3.339269813000888</v>
          </cell>
          <cell r="EH102">
            <v>3.2001335707925183</v>
          </cell>
          <cell r="EI102">
            <v>3.199540008161144</v>
          </cell>
          <cell r="EJ102">
            <v>3.663241458619281</v>
          </cell>
          <cell r="EK102">
            <v>3.5241310234818397</v>
          </cell>
          <cell r="EL102">
            <v>3.7096116036650946</v>
          </cell>
          <cell r="EM102">
            <v>3.663241458619281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L27"/>
  <sheetViews>
    <sheetView tabSelected="1" zoomScale="50" zoomScaleNormal="5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8515625" style="4" customWidth="1"/>
    <col min="4" max="4" width="6.7109375" style="4" customWidth="1"/>
    <col min="5" max="5" width="11.28125" style="4" customWidth="1"/>
    <col min="6" max="6" width="6.00390625" style="4" customWidth="1"/>
    <col min="7" max="7" width="16.7109375" style="4" customWidth="1"/>
    <col min="8" max="8" width="23.57421875" style="4" customWidth="1"/>
    <col min="9" max="9" width="6.28125" style="4" customWidth="1"/>
    <col min="10" max="10" width="19.8515625" style="4" customWidth="1"/>
    <col min="11" max="11" width="14.28125" style="4" customWidth="1"/>
    <col min="12" max="12" width="15.7109375" style="4" customWidth="1"/>
    <col min="13" max="16384" width="11.421875" style="4" customWidth="1"/>
  </cols>
  <sheetData>
    <row r="1" spans="2:12" s="23" customFormat="1" ht="26.25">
      <c r="B1" s="24"/>
      <c r="L1" s="88"/>
    </row>
    <row r="2" spans="2:11" s="23" customFormat="1" ht="26.25">
      <c r="B2" s="24" t="s">
        <v>386</v>
      </c>
      <c r="C2" s="38"/>
      <c r="D2" s="29"/>
      <c r="E2" s="29"/>
      <c r="F2" s="29"/>
      <c r="G2" s="29"/>
      <c r="H2" s="29"/>
      <c r="I2" s="29"/>
      <c r="J2" s="29"/>
      <c r="K2" s="29"/>
    </row>
    <row r="3" spans="3:11" ht="12.75">
      <c r="C3"/>
      <c r="D3" s="18"/>
      <c r="E3" s="18"/>
      <c r="F3" s="18"/>
      <c r="G3" s="18"/>
      <c r="H3" s="18"/>
      <c r="I3" s="18"/>
      <c r="J3" s="18"/>
      <c r="K3" s="18"/>
    </row>
    <row r="4" spans="1:12" s="28" customFormat="1" ht="11.25">
      <c r="A4" s="37" t="s">
        <v>15</v>
      </c>
      <c r="B4" s="39"/>
      <c r="D4" s="40"/>
      <c r="E4" s="40"/>
      <c r="F4" s="40"/>
      <c r="G4" s="40"/>
      <c r="H4" s="40"/>
      <c r="I4" s="40"/>
      <c r="J4" s="40"/>
      <c r="K4" s="40"/>
      <c r="L4" s="40"/>
    </row>
    <row r="5" spans="1:12" s="28" customFormat="1" ht="11.25">
      <c r="A5" s="37" t="s">
        <v>16</v>
      </c>
      <c r="B5" s="39"/>
      <c r="D5" s="40"/>
      <c r="E5" s="40"/>
      <c r="F5" s="40"/>
      <c r="G5" s="40"/>
      <c r="H5" s="40"/>
      <c r="I5" s="40"/>
      <c r="J5" s="40"/>
      <c r="K5" s="40"/>
      <c r="L5" s="40"/>
    </row>
    <row r="6" spans="2:12" s="23" customFormat="1" ht="11.25" customHeight="1">
      <c r="B6" s="41"/>
      <c r="D6" s="42"/>
      <c r="E6" s="42"/>
      <c r="F6" s="42"/>
      <c r="G6" s="42"/>
      <c r="H6" s="42"/>
      <c r="I6" s="42"/>
      <c r="J6" s="42"/>
      <c r="K6" s="42"/>
      <c r="L6" s="42"/>
    </row>
    <row r="7" spans="2:12" s="30" customFormat="1" ht="21">
      <c r="B7" s="77" t="s">
        <v>0</v>
      </c>
      <c r="C7" s="43"/>
      <c r="D7" s="44"/>
      <c r="E7" s="44"/>
      <c r="F7" s="44"/>
      <c r="G7" s="44"/>
      <c r="H7" s="45"/>
      <c r="I7" s="45"/>
      <c r="J7" s="45"/>
      <c r="K7" s="45"/>
      <c r="L7" s="17"/>
    </row>
    <row r="8" spans="10:12" ht="12.75">
      <c r="J8" s="2"/>
      <c r="K8" s="2"/>
      <c r="L8" s="2"/>
    </row>
    <row r="9" spans="2:12" s="30" customFormat="1" ht="21">
      <c r="B9" s="77" t="s">
        <v>51</v>
      </c>
      <c r="C9" s="43"/>
      <c r="D9" s="44"/>
      <c r="E9" s="44"/>
      <c r="F9" s="44"/>
      <c r="G9" s="44"/>
      <c r="H9" s="44"/>
      <c r="I9" s="44"/>
      <c r="J9" s="45"/>
      <c r="K9" s="45"/>
      <c r="L9" s="17"/>
    </row>
    <row r="10" spans="4:12" ht="12.75">
      <c r="D10" s="47"/>
      <c r="E10" s="47"/>
      <c r="F10" s="47"/>
      <c r="G10" s="47"/>
      <c r="J10" s="2"/>
      <c r="K10" s="2"/>
      <c r="L10" s="2"/>
    </row>
    <row r="11" spans="2:12" s="30" customFormat="1" ht="20.25">
      <c r="B11" s="77" t="s">
        <v>146</v>
      </c>
      <c r="C11" s="46"/>
      <c r="D11" s="46"/>
      <c r="E11" s="46"/>
      <c r="F11" s="46"/>
      <c r="G11" s="46"/>
      <c r="H11" s="44"/>
      <c r="I11" s="44"/>
      <c r="J11" s="45"/>
      <c r="K11" s="45"/>
      <c r="L11" s="17"/>
    </row>
    <row r="12" spans="4:12" s="48" customFormat="1" ht="16.5" thickBot="1">
      <c r="D12" s="1"/>
      <c r="E12" s="1"/>
      <c r="F12" s="1"/>
      <c r="G12" s="1"/>
      <c r="J12" s="49"/>
      <c r="K12" s="49"/>
      <c r="L12" s="49"/>
    </row>
    <row r="13" spans="2:12" s="48" customFormat="1" ht="16.5" thickTop="1">
      <c r="B13" s="81">
        <v>1</v>
      </c>
      <c r="C13" s="89" t="b">
        <v>0</v>
      </c>
      <c r="D13" s="50"/>
      <c r="E13" s="50"/>
      <c r="F13" s="50"/>
      <c r="G13" s="50"/>
      <c r="H13" s="50"/>
      <c r="I13" s="50"/>
      <c r="J13" s="50"/>
      <c r="K13" s="51"/>
      <c r="L13" s="49"/>
    </row>
    <row r="14" spans="2:12" s="20" customFormat="1" ht="18.75">
      <c r="B14" s="52" t="s">
        <v>152</v>
      </c>
      <c r="C14" s="53"/>
      <c r="D14" s="54"/>
      <c r="E14" s="19"/>
      <c r="F14" s="19"/>
      <c r="G14" s="19"/>
      <c r="H14" s="19"/>
      <c r="I14" s="19"/>
      <c r="J14" s="33"/>
      <c r="K14" s="55"/>
      <c r="L14" s="7"/>
    </row>
    <row r="15" spans="2:12" s="20" customFormat="1" ht="18.75">
      <c r="B15" s="32"/>
      <c r="C15" s="56"/>
      <c r="D15" s="56"/>
      <c r="E15" s="7"/>
      <c r="F15" s="7"/>
      <c r="G15" s="7"/>
      <c r="H15" s="8"/>
      <c r="I15" s="8"/>
      <c r="J15" s="7"/>
      <c r="K15" s="34"/>
      <c r="L15" s="7"/>
    </row>
    <row r="16" spans="2:12" s="20" customFormat="1" ht="18.75">
      <c r="B16" s="32"/>
      <c r="C16" s="56"/>
      <c r="D16" s="56"/>
      <c r="E16" s="7"/>
      <c r="F16" s="7"/>
      <c r="G16" s="8"/>
      <c r="H16" s="8"/>
      <c r="I16" s="7"/>
      <c r="J16"/>
      <c r="K16" s="34"/>
      <c r="L16" s="7"/>
    </row>
    <row r="17" spans="2:12" s="20" customFormat="1" ht="18.75">
      <c r="B17" s="32"/>
      <c r="C17" s="57" t="s">
        <v>17</v>
      </c>
      <c r="D17" s="58" t="s">
        <v>147</v>
      </c>
      <c r="E17" s="7"/>
      <c r="F17" s="7"/>
      <c r="G17" s="7"/>
      <c r="H17" s="8"/>
      <c r="I17" s="8"/>
      <c r="J17" s="9">
        <f>'LI-0601'!Z43</f>
        <v>14947.46</v>
      </c>
      <c r="K17" s="34"/>
      <c r="L17" s="7"/>
    </row>
    <row r="18" spans="2:12" s="20" customFormat="1" ht="18.75">
      <c r="B18" s="32"/>
      <c r="C18" s="57" t="s">
        <v>19</v>
      </c>
      <c r="D18" s="58" t="s">
        <v>148</v>
      </c>
      <c r="E18" s="7"/>
      <c r="F18" s="7"/>
      <c r="G18" s="7"/>
      <c r="H18" s="8"/>
      <c r="I18" s="8"/>
      <c r="J18" s="9">
        <f>'LI-0602'!Z43</f>
        <v>6099.01</v>
      </c>
      <c r="K18" s="34"/>
      <c r="L18" s="7"/>
    </row>
    <row r="19" spans="2:12" s="20" customFormat="1" ht="18.75">
      <c r="B19" s="32"/>
      <c r="C19" s="57" t="s">
        <v>143</v>
      </c>
      <c r="D19" s="58" t="s">
        <v>149</v>
      </c>
      <c r="E19" s="7"/>
      <c r="F19" s="7"/>
      <c r="G19" s="7"/>
      <c r="H19" s="8"/>
      <c r="I19" s="8"/>
      <c r="J19" s="9">
        <f>'LI-0603 (3)'!Z43</f>
        <v>19094.33</v>
      </c>
      <c r="K19" s="34"/>
      <c r="L19" s="7"/>
    </row>
    <row r="20" spans="2:12" s="20" customFormat="1" ht="18.75">
      <c r="B20" s="32"/>
      <c r="C20" s="57" t="s">
        <v>144</v>
      </c>
      <c r="D20" s="58" t="s">
        <v>150</v>
      </c>
      <c r="E20" s="7"/>
      <c r="F20" s="7"/>
      <c r="G20" s="7"/>
      <c r="H20" s="8"/>
      <c r="I20" s="8"/>
      <c r="J20" s="9">
        <f>'LI-0604 (3)'!Z43</f>
        <v>6454.14</v>
      </c>
      <c r="K20" s="34"/>
      <c r="L20" s="7"/>
    </row>
    <row r="21" spans="2:12" s="20" customFormat="1" ht="18.75">
      <c r="B21" s="32"/>
      <c r="C21" s="57" t="s">
        <v>145</v>
      </c>
      <c r="D21" s="58" t="s">
        <v>151</v>
      </c>
      <c r="E21" s="7"/>
      <c r="F21" s="7"/>
      <c r="G21" s="7"/>
      <c r="H21" s="8"/>
      <c r="I21" s="8"/>
      <c r="J21" s="9">
        <f>'LI-0605 (5)'!Z38</f>
        <v>14684.5</v>
      </c>
      <c r="K21" s="34"/>
      <c r="L21" s="7"/>
    </row>
    <row r="22" spans="2:12" ht="12.75">
      <c r="B22" s="6"/>
      <c r="C22" s="59"/>
      <c r="D22" s="59"/>
      <c r="E22" s="2"/>
      <c r="F22" s="2"/>
      <c r="G22" s="2"/>
      <c r="H22" s="60"/>
      <c r="I22" s="60"/>
      <c r="J22" s="21"/>
      <c r="K22" s="5"/>
      <c r="L22" s="2"/>
    </row>
    <row r="23" spans="2:12" s="20" customFormat="1" ht="19.5" thickBot="1">
      <c r="B23" s="32"/>
      <c r="C23" s="56"/>
      <c r="D23" s="56"/>
      <c r="E23" s="7"/>
      <c r="F23" s="7"/>
      <c r="G23" s="7"/>
      <c r="H23" s="8"/>
      <c r="I23" s="8"/>
      <c r="J23" s="7"/>
      <c r="K23" s="34"/>
      <c r="L23" s="7"/>
    </row>
    <row r="24" spans="2:12" s="20" customFormat="1" ht="20.25" thickBot="1" thickTop="1">
      <c r="B24" s="32"/>
      <c r="C24" s="57"/>
      <c r="D24" s="57"/>
      <c r="E24"/>
      <c r="F24"/>
      <c r="G24" s="61" t="s">
        <v>20</v>
      </c>
      <c r="H24" s="62">
        <f>ROUND(SUM(J17:J22),2)</f>
        <v>61279.44</v>
      </c>
      <c r="I24"/>
      <c r="K24" s="34"/>
      <c r="L24" s="7"/>
    </row>
    <row r="25" spans="2:12" s="20" customFormat="1" ht="9" customHeight="1" thickTop="1">
      <c r="B25" s="32"/>
      <c r="C25" s="57"/>
      <c r="D25" s="57"/>
      <c r="E25"/>
      <c r="F25"/>
      <c r="G25" s="220"/>
      <c r="H25" s="221"/>
      <c r="I25"/>
      <c r="K25" s="34"/>
      <c r="L25" s="7"/>
    </row>
    <row r="26" spans="2:12" s="20" customFormat="1" ht="18.75">
      <c r="B26" s="32"/>
      <c r="C26" s="222" t="s">
        <v>50</v>
      </c>
      <c r="D26" s="57"/>
      <c r="E26"/>
      <c r="F26"/>
      <c r="G26" s="220"/>
      <c r="H26" s="221"/>
      <c r="I26"/>
      <c r="K26" s="34"/>
      <c r="L26" s="7"/>
    </row>
    <row r="27" spans="2:12" s="48" customFormat="1" ht="9" customHeight="1" thickBot="1">
      <c r="B27" s="63"/>
      <c r="C27" s="64"/>
      <c r="D27" s="64"/>
      <c r="E27" s="64"/>
      <c r="F27" s="64"/>
      <c r="G27" s="64"/>
      <c r="H27" s="64"/>
      <c r="I27" s="64"/>
      <c r="J27" s="64"/>
      <c r="K27" s="65"/>
      <c r="L27" s="49"/>
    </row>
    <row r="28" ht="13.5" thickTop="1"/>
  </sheetData>
  <printOptions/>
  <pageMargins left="0.1968503937007874" right="0.1968503937007874" top="0.5511811023622047" bottom="0.7874015748031497" header="0.35433070866141736" footer="0.5118110236220472"/>
  <pageSetup fitToHeight="1" fitToWidth="1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112">
    <pageSetUpPr fitToPage="1"/>
  </sheetPr>
  <dimension ref="A1:AB45"/>
  <sheetViews>
    <sheetView zoomScale="75" zoomScaleNormal="75" workbookViewId="0" topLeftCell="A1">
      <selection activeCell="K78" sqref="K78"/>
    </sheetView>
  </sheetViews>
  <sheetFormatPr defaultColWidth="11.421875" defaultRowHeight="12.75"/>
  <cols>
    <col min="1" max="1" width="20.7109375" style="125" customWidth="1"/>
    <col min="2" max="2" width="15.7109375" style="125" customWidth="1"/>
    <col min="3" max="3" width="4.7109375" style="125" customWidth="1"/>
    <col min="4" max="4" width="45.7109375" style="125" customWidth="1"/>
    <col min="5" max="7" width="8.7109375" style="125" customWidth="1"/>
    <col min="8" max="8" width="12.7109375" style="125" hidden="1" customWidth="1"/>
    <col min="9" max="10" width="16.7109375" style="125" customWidth="1"/>
    <col min="11" max="13" width="9.7109375" style="125" customWidth="1"/>
    <col min="14" max="14" width="7.7109375" style="125" customWidth="1"/>
    <col min="15" max="16" width="16.7109375" style="125" hidden="1" customWidth="1"/>
    <col min="17" max="17" width="0" style="125" hidden="1" customWidth="1"/>
    <col min="18" max="18" width="14.57421875" style="125" hidden="1" customWidth="1"/>
    <col min="19" max="24" width="14.7109375" style="125" hidden="1" customWidth="1"/>
    <col min="25" max="25" width="9.28125" style="125" customWidth="1"/>
    <col min="26" max="27" width="15.7109375" style="125" customWidth="1"/>
    <col min="28" max="16384" width="11.421875" style="125" customWidth="1"/>
  </cols>
  <sheetData>
    <row r="1" s="97" customFormat="1" ht="26.25">
      <c r="AA1" s="98"/>
    </row>
    <row r="2" spans="2:27" s="97" customFormat="1" ht="26.25">
      <c r="B2" s="99" t="str">
        <f>'tot-0605'!B2</f>
        <v>ANEXO a la Resolución ENRE N° 936/2006 .-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3:27" s="101" customFormat="1" ht="12.75">
      <c r="C3" s="102"/>
      <c r="D3" s="102"/>
      <c r="E3" s="102"/>
      <c r="F3" s="103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spans="1:2" s="104" customFormat="1" ht="11.25">
      <c r="A4" s="27" t="s">
        <v>15</v>
      </c>
      <c r="B4" s="27"/>
    </row>
    <row r="5" spans="1:2" s="104" customFormat="1" ht="11.25">
      <c r="A5" s="27" t="s">
        <v>16</v>
      </c>
      <c r="B5" s="27"/>
    </row>
    <row r="6" s="101" customFormat="1" ht="19.5" customHeight="1" thickBot="1"/>
    <row r="7" spans="1:27" s="101" customFormat="1" ht="16.5" customHeight="1" thickTop="1">
      <c r="A7" s="25"/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7"/>
    </row>
    <row r="8" spans="1:27" s="110" customFormat="1" ht="20.25">
      <c r="A8" s="31"/>
      <c r="B8" s="108"/>
      <c r="C8" s="31"/>
      <c r="D8" s="109" t="s">
        <v>381</v>
      </c>
      <c r="E8" s="109"/>
      <c r="F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111"/>
    </row>
    <row r="9" spans="1:27" s="101" customFormat="1" ht="16.5" customHeight="1">
      <c r="A9" s="25"/>
      <c r="B9" s="112"/>
      <c r="C9" s="25"/>
      <c r="D9" s="26"/>
      <c r="E9" s="26"/>
      <c r="F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113"/>
    </row>
    <row r="10" spans="1:27" s="110" customFormat="1" ht="20.25">
      <c r="A10" s="31"/>
      <c r="B10" s="108"/>
      <c r="C10" s="31"/>
      <c r="D10" s="109" t="s">
        <v>21</v>
      </c>
      <c r="E10" s="114"/>
      <c r="F10" s="109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111"/>
    </row>
    <row r="11" spans="1:27" s="101" customFormat="1" ht="16.5" customHeight="1">
      <c r="A11" s="25"/>
      <c r="B11" s="112"/>
      <c r="C11" s="25"/>
      <c r="D11" s="115"/>
      <c r="E11" s="115"/>
      <c r="F11" s="116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113"/>
    </row>
    <row r="12" spans="1:27" s="121" customFormat="1" ht="18.75">
      <c r="A12" s="117"/>
      <c r="B12" s="118" t="s">
        <v>54</v>
      </c>
      <c r="C12" s="66"/>
      <c r="D12" s="67"/>
      <c r="E12" s="67"/>
      <c r="F12" s="67"/>
      <c r="G12" s="119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120"/>
    </row>
    <row r="13" spans="1:27" s="101" customFormat="1" ht="16.5" customHeight="1" thickBot="1">
      <c r="A13" s="25"/>
      <c r="B13" s="112"/>
      <c r="C13" s="25"/>
      <c r="D13" s="25"/>
      <c r="E13" s="25"/>
      <c r="F13" s="116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113"/>
    </row>
    <row r="14" spans="1:27" s="101" customFormat="1" ht="16.5" customHeight="1" thickBot="1" thickTop="1">
      <c r="A14" s="25"/>
      <c r="B14" s="112"/>
      <c r="C14" s="25"/>
      <c r="D14" s="96" t="s">
        <v>22</v>
      </c>
      <c r="E14" s="95">
        <v>52.166</v>
      </c>
      <c r="F14" s="122"/>
      <c r="G14" s="26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113"/>
    </row>
    <row r="15" spans="1:27" s="101" customFormat="1" ht="16.5" customHeight="1" thickBot="1" thickTop="1">
      <c r="A15" s="25"/>
      <c r="B15" s="112"/>
      <c r="C15" s="25"/>
      <c r="D15" s="96" t="s">
        <v>23</v>
      </c>
      <c r="E15" s="95">
        <v>49.847</v>
      </c>
      <c r="F15" s="122"/>
      <c r="G15" s="123"/>
      <c r="H15" s="25"/>
      <c r="I15" s="124"/>
      <c r="J15" s="125"/>
      <c r="K15" s="125"/>
      <c r="L15" s="1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113"/>
    </row>
    <row r="16" spans="1:27" s="101" customFormat="1" ht="16.5" customHeight="1" thickBot="1" thickTop="1">
      <c r="A16" s="25"/>
      <c r="B16" s="112"/>
      <c r="C16" s="25"/>
      <c r="D16" s="96" t="s">
        <v>24</v>
      </c>
      <c r="E16" s="95">
        <v>104.331</v>
      </c>
      <c r="F16" s="122"/>
      <c r="G16" s="123"/>
      <c r="H16" s="25"/>
      <c r="I16" s="25"/>
      <c r="J16" s="126" t="s">
        <v>25</v>
      </c>
      <c r="K16" s="127">
        <f>30*'tot-0605'!B13</f>
        <v>30</v>
      </c>
      <c r="L16" s="22" t="str">
        <f>IF(K16=30," ",IF(K16=60,"Coeficiente duplicado por tasa de falla &gt;4 Sal. x año/100 km.","REVISAR COEFICIENTE"))</f>
        <v> 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113"/>
    </row>
    <row r="17" spans="1:27" s="101" customFormat="1" ht="16.5" customHeight="1" thickBot="1" thickTop="1">
      <c r="A17" s="25"/>
      <c r="B17" s="112"/>
      <c r="C17" s="25"/>
      <c r="D17" s="96" t="s">
        <v>26</v>
      </c>
      <c r="E17" s="95">
        <v>98.535</v>
      </c>
      <c r="F17" s="122"/>
      <c r="G17" s="123"/>
      <c r="H17" s="25"/>
      <c r="I17" s="25"/>
      <c r="J17" s="25"/>
      <c r="K17" s="128"/>
      <c r="L17" s="129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113"/>
    </row>
    <row r="18" spans="1:27" s="101" customFormat="1" ht="16.5" customHeight="1" thickBot="1" thickTop="1">
      <c r="A18" s="25"/>
      <c r="B18" s="112"/>
      <c r="C18" s="130"/>
      <c r="D18" s="130"/>
      <c r="E18" s="130"/>
      <c r="F18" s="130"/>
      <c r="G18" s="130"/>
      <c r="H18" s="130"/>
      <c r="I18" s="131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13"/>
    </row>
    <row r="19" spans="1:27" s="101" customFormat="1" ht="34.5" customHeight="1" thickBot="1" thickTop="1">
      <c r="A19" s="25"/>
      <c r="B19" s="112"/>
      <c r="C19" s="35" t="s">
        <v>27</v>
      </c>
      <c r="D19" s="35" t="s">
        <v>18</v>
      </c>
      <c r="E19" s="35" t="s">
        <v>1</v>
      </c>
      <c r="F19" s="36" t="s">
        <v>28</v>
      </c>
      <c r="G19" s="36" t="s">
        <v>29</v>
      </c>
      <c r="H19" s="78" t="s">
        <v>30</v>
      </c>
      <c r="I19" s="35" t="s">
        <v>31</v>
      </c>
      <c r="J19" s="35" t="s">
        <v>32</v>
      </c>
      <c r="K19" s="36" t="s">
        <v>33</v>
      </c>
      <c r="L19" s="36" t="s">
        <v>34</v>
      </c>
      <c r="M19" s="83" t="s">
        <v>35</v>
      </c>
      <c r="N19" s="36" t="s">
        <v>36</v>
      </c>
      <c r="O19" s="132" t="s">
        <v>37</v>
      </c>
      <c r="P19" s="133" t="s">
        <v>38</v>
      </c>
      <c r="Q19" s="84" t="s">
        <v>39</v>
      </c>
      <c r="R19" s="134"/>
      <c r="S19" s="135"/>
      <c r="T19" s="85" t="s">
        <v>40</v>
      </c>
      <c r="U19" s="136"/>
      <c r="V19" s="137"/>
      <c r="W19" s="138" t="s">
        <v>41</v>
      </c>
      <c r="X19" s="139" t="s">
        <v>42</v>
      </c>
      <c r="Y19" s="36" t="s">
        <v>43</v>
      </c>
      <c r="Z19" s="36" t="s">
        <v>44</v>
      </c>
      <c r="AA19" s="113"/>
    </row>
    <row r="20" spans="1:27" s="101" customFormat="1" ht="16.5" customHeight="1" hidden="1" thickTop="1">
      <c r="A20" s="25"/>
      <c r="B20" s="112"/>
      <c r="C20" s="140"/>
      <c r="D20" s="141"/>
      <c r="E20" s="141"/>
      <c r="F20" s="82"/>
      <c r="G20" s="82"/>
      <c r="H20" s="142">
        <v>5</v>
      </c>
      <c r="I20" s="223"/>
      <c r="J20" s="224"/>
      <c r="K20" s="141"/>
      <c r="L20" s="141"/>
      <c r="M20" s="141"/>
      <c r="N20" s="141"/>
      <c r="O20" s="143"/>
      <c r="P20" s="144"/>
      <c r="Q20" s="145"/>
      <c r="R20" s="146"/>
      <c r="S20" s="147"/>
      <c r="T20" s="148"/>
      <c r="U20" s="149"/>
      <c r="V20" s="150"/>
      <c r="W20" s="151"/>
      <c r="X20" s="152"/>
      <c r="Y20" s="141"/>
      <c r="Z20" s="153"/>
      <c r="AA20" s="113"/>
    </row>
    <row r="21" spans="1:27" s="101" customFormat="1" ht="16.5" customHeight="1" thickTop="1">
      <c r="A21" s="25"/>
      <c r="B21" s="112"/>
      <c r="C21" s="154"/>
      <c r="D21" s="3"/>
      <c r="E21" s="3"/>
      <c r="F21" s="3"/>
      <c r="G21" s="3"/>
      <c r="H21" s="155">
        <v>2006</v>
      </c>
      <c r="I21" s="225"/>
      <c r="J21" s="226"/>
      <c r="K21" s="10"/>
      <c r="L21" s="3"/>
      <c r="M21" s="3"/>
      <c r="N21" s="3"/>
      <c r="O21" s="156"/>
      <c r="P21" s="157"/>
      <c r="Q21" s="158"/>
      <c r="R21" s="159"/>
      <c r="S21" s="160"/>
      <c r="T21" s="161"/>
      <c r="U21" s="162"/>
      <c r="V21" s="163"/>
      <c r="W21" s="164"/>
      <c r="X21" s="165"/>
      <c r="Y21" s="3"/>
      <c r="Z21" s="166"/>
      <c r="AA21" s="113"/>
    </row>
    <row r="22" spans="1:28" s="101" customFormat="1" ht="16.5" customHeight="1">
      <c r="A22" s="25"/>
      <c r="B22" s="112"/>
      <c r="C22" s="91">
        <v>1</v>
      </c>
      <c r="D22" s="192" t="s">
        <v>48</v>
      </c>
      <c r="E22" s="192" t="s">
        <v>2</v>
      </c>
      <c r="F22" s="192">
        <v>132</v>
      </c>
      <c r="G22" s="193">
        <v>16.5</v>
      </c>
      <c r="H22" s="79">
        <f aca="true" t="shared" si="0" ref="H22:H41">IF(G22&gt;25,G22,25)*IF(F22=220,IF(E22="L",$E$14,$E$16),IF(E22="L",$E$15,$E$17))/100</f>
        <v>12.46175</v>
      </c>
      <c r="I22" s="225" t="s">
        <v>55</v>
      </c>
      <c r="J22" s="225" t="s">
        <v>56</v>
      </c>
      <c r="K22" s="10">
        <f aca="true" t="shared" si="1" ref="K22:K41">IF(D22="","",(J22-I22)*24)</f>
        <v>8.616666666639503</v>
      </c>
      <c r="L22" s="11">
        <f aca="true" t="shared" si="2" ref="L22:L41">IF(D22="","",ROUND((J22-I22)*24*60,0))</f>
        <v>517</v>
      </c>
      <c r="M22" s="90" t="s">
        <v>52</v>
      </c>
      <c r="N22" s="93" t="str">
        <f aca="true" t="shared" si="3" ref="N22:N41">IF(D22="","","--")</f>
        <v>--</v>
      </c>
      <c r="O22" s="198">
        <f aca="true" t="shared" si="4" ref="O22:O41">IF(M22="P",ROUND(L22/60,2)*H22*$K$16*0.01,"--")</f>
        <v>32.226085499999996</v>
      </c>
      <c r="P22" s="199" t="str">
        <f aca="true" t="shared" si="5" ref="P22:P41">IF(M22="RP",ROUND(L22/60,2)*H22*$K$16*0.01*N22/100,"--")</f>
        <v>--</v>
      </c>
      <c r="Q22" s="200" t="str">
        <f aca="true" t="shared" si="6" ref="Q22:Q41">IF(M22="F",H22*$K$16,"--")</f>
        <v>--</v>
      </c>
      <c r="R22" s="201" t="str">
        <f aca="true" t="shared" si="7" ref="R22:R41">IF(AND(L22&gt;=10,M22="F"),H22*$K$16*IF(L22&gt;180,3,ROUND(L22/60,2)),"--")</f>
        <v>--</v>
      </c>
      <c r="S22" s="202" t="str">
        <f aca="true" t="shared" si="8" ref="S22:S41">IF(AND(L22&gt;180,M22="F"),(ROUND(L22/60,2)-3)*H22*$K$16*0.1,"--")</f>
        <v>--</v>
      </c>
      <c r="T22" s="203" t="str">
        <f aca="true" t="shared" si="9" ref="T22:T41">IF(M22="R",H22*$K$16*N22/100,"--")</f>
        <v>--</v>
      </c>
      <c r="U22" s="204" t="str">
        <f aca="true" t="shared" si="10" ref="U22:U41">IF(AND(L22&gt;=10,M22="R"),H22*$K$16*IF(L22&gt;180,3,ROUND(L22/60,2))*N22/100,"--")</f>
        <v>--</v>
      </c>
      <c r="V22" s="205" t="str">
        <f aca="true" t="shared" si="11" ref="V22:V41">IF(AND(L22&gt;180,M22="R"),(ROUND(L22/60,2)-3)*H22*$K$16*0.1*N22/100,"--")</f>
        <v>--</v>
      </c>
      <c r="W22" s="206" t="str">
        <f aca="true" t="shared" si="12" ref="W22:W41">IF(M22="RF",ROUND(L22/60,2)*H22*$K$16*0.1,"--")</f>
        <v>--</v>
      </c>
      <c r="X22" s="207" t="str">
        <f aca="true" t="shared" si="13" ref="X22:X41">IF(M22="RR",ROUND(L22/60,2)*H22*$K$16*0.1*N22/100,"--")</f>
        <v>--</v>
      </c>
      <c r="Y22" s="94" t="s">
        <v>53</v>
      </c>
      <c r="Z22" s="167">
        <f aca="true" t="shared" si="14" ref="Z22:Z41">IF(D22="","",SUM(O22:X22)*IF(Y22="SI",1,2))</f>
        <v>32.226085499999996</v>
      </c>
      <c r="AA22" s="113"/>
      <c r="AB22" s="101">
        <v>166687</v>
      </c>
    </row>
    <row r="23" spans="1:28" s="101" customFormat="1" ht="16.5" customHeight="1">
      <c r="A23" s="25"/>
      <c r="B23" s="112"/>
      <c r="C23" s="91">
        <v>2</v>
      </c>
      <c r="D23" s="192" t="s">
        <v>13</v>
      </c>
      <c r="E23" s="192" t="s">
        <v>5</v>
      </c>
      <c r="F23" s="192">
        <v>132</v>
      </c>
      <c r="G23" s="193">
        <v>2.2</v>
      </c>
      <c r="H23" s="79">
        <f t="shared" si="0"/>
        <v>24.63375</v>
      </c>
      <c r="I23" s="225" t="s">
        <v>55</v>
      </c>
      <c r="J23" s="225" t="s">
        <v>56</v>
      </c>
      <c r="K23" s="10">
        <f t="shared" si="1"/>
        <v>8.616666666639503</v>
      </c>
      <c r="L23" s="11">
        <f t="shared" si="2"/>
        <v>517</v>
      </c>
      <c r="M23" s="91" t="s">
        <v>52</v>
      </c>
      <c r="N23" s="93" t="str">
        <f t="shared" si="3"/>
        <v>--</v>
      </c>
      <c r="O23" s="198">
        <f t="shared" si="4"/>
        <v>63.7028775</v>
      </c>
      <c r="P23" s="199" t="str">
        <f t="shared" si="5"/>
        <v>--</v>
      </c>
      <c r="Q23" s="200" t="str">
        <f t="shared" si="6"/>
        <v>--</v>
      </c>
      <c r="R23" s="201" t="str">
        <f t="shared" si="7"/>
        <v>--</v>
      </c>
      <c r="S23" s="202" t="str">
        <f t="shared" si="8"/>
        <v>--</v>
      </c>
      <c r="T23" s="203" t="str">
        <f t="shared" si="9"/>
        <v>--</v>
      </c>
      <c r="U23" s="204" t="str">
        <f t="shared" si="10"/>
        <v>--</v>
      </c>
      <c r="V23" s="205" t="str">
        <f t="shared" si="11"/>
        <v>--</v>
      </c>
      <c r="W23" s="206" t="str">
        <f t="shared" si="12"/>
        <v>--</v>
      </c>
      <c r="X23" s="207" t="str">
        <f t="shared" si="13"/>
        <v>--</v>
      </c>
      <c r="Y23" s="94" t="s">
        <v>53</v>
      </c>
      <c r="Z23" s="167">
        <f t="shared" si="14"/>
        <v>63.7028775</v>
      </c>
      <c r="AA23" s="113"/>
      <c r="AB23" s="101">
        <v>166685</v>
      </c>
    </row>
    <row r="24" spans="1:28" s="101" customFormat="1" ht="16.5" customHeight="1">
      <c r="A24" s="25"/>
      <c r="B24" s="112"/>
      <c r="C24" s="91">
        <v>3</v>
      </c>
      <c r="D24" s="192" t="s">
        <v>4</v>
      </c>
      <c r="E24" s="192" t="s">
        <v>2</v>
      </c>
      <c r="F24" s="192">
        <v>132</v>
      </c>
      <c r="G24" s="193">
        <v>16.3</v>
      </c>
      <c r="H24" s="79">
        <f t="shared" si="0"/>
        <v>12.46175</v>
      </c>
      <c r="I24" s="225" t="s">
        <v>55</v>
      </c>
      <c r="J24" s="225" t="s">
        <v>56</v>
      </c>
      <c r="K24" s="10">
        <f t="shared" si="1"/>
        <v>8.616666666639503</v>
      </c>
      <c r="L24" s="11">
        <f t="shared" si="2"/>
        <v>517</v>
      </c>
      <c r="M24" s="92" t="s">
        <v>52</v>
      </c>
      <c r="N24" s="93" t="str">
        <f t="shared" si="3"/>
        <v>--</v>
      </c>
      <c r="O24" s="198">
        <f t="shared" si="4"/>
        <v>32.226085499999996</v>
      </c>
      <c r="P24" s="199" t="str">
        <f t="shared" si="5"/>
        <v>--</v>
      </c>
      <c r="Q24" s="200" t="str">
        <f t="shared" si="6"/>
        <v>--</v>
      </c>
      <c r="R24" s="201" t="str">
        <f t="shared" si="7"/>
        <v>--</v>
      </c>
      <c r="S24" s="202" t="str">
        <f t="shared" si="8"/>
        <v>--</v>
      </c>
      <c r="T24" s="203" t="str">
        <f t="shared" si="9"/>
        <v>--</v>
      </c>
      <c r="U24" s="204" t="str">
        <f t="shared" si="10"/>
        <v>--</v>
      </c>
      <c r="V24" s="205" t="str">
        <f t="shared" si="11"/>
        <v>--</v>
      </c>
      <c r="W24" s="206" t="str">
        <f t="shared" si="12"/>
        <v>--</v>
      </c>
      <c r="X24" s="207" t="str">
        <f t="shared" si="13"/>
        <v>--</v>
      </c>
      <c r="Y24" s="94" t="s">
        <v>53</v>
      </c>
      <c r="Z24" s="167">
        <f t="shared" si="14"/>
        <v>32.226085499999996</v>
      </c>
      <c r="AA24" s="113"/>
      <c r="AB24" s="101">
        <v>166684</v>
      </c>
    </row>
    <row r="25" spans="1:28" s="101" customFormat="1" ht="16.5" customHeight="1">
      <c r="A25" s="25"/>
      <c r="B25" s="112"/>
      <c r="C25" s="91">
        <v>4</v>
      </c>
      <c r="D25" s="192" t="s">
        <v>14</v>
      </c>
      <c r="E25" s="192" t="s">
        <v>5</v>
      </c>
      <c r="F25" s="192">
        <v>132</v>
      </c>
      <c r="G25" s="193">
        <v>2.2</v>
      </c>
      <c r="H25" s="79">
        <f t="shared" si="0"/>
        <v>24.63375</v>
      </c>
      <c r="I25" s="225" t="s">
        <v>55</v>
      </c>
      <c r="J25" s="225" t="s">
        <v>56</v>
      </c>
      <c r="K25" s="10">
        <f t="shared" si="1"/>
        <v>8.616666666639503</v>
      </c>
      <c r="L25" s="11">
        <f t="shared" si="2"/>
        <v>517</v>
      </c>
      <c r="M25" s="92" t="s">
        <v>52</v>
      </c>
      <c r="N25" s="93" t="str">
        <f t="shared" si="3"/>
        <v>--</v>
      </c>
      <c r="O25" s="198">
        <f t="shared" si="4"/>
        <v>63.7028775</v>
      </c>
      <c r="P25" s="199" t="str">
        <f t="shared" si="5"/>
        <v>--</v>
      </c>
      <c r="Q25" s="200" t="str">
        <f t="shared" si="6"/>
        <v>--</v>
      </c>
      <c r="R25" s="201" t="str">
        <f t="shared" si="7"/>
        <v>--</v>
      </c>
      <c r="S25" s="202" t="str">
        <f t="shared" si="8"/>
        <v>--</v>
      </c>
      <c r="T25" s="203" t="str">
        <f t="shared" si="9"/>
        <v>--</v>
      </c>
      <c r="U25" s="204" t="str">
        <f t="shared" si="10"/>
        <v>--</v>
      </c>
      <c r="V25" s="205" t="str">
        <f t="shared" si="11"/>
        <v>--</v>
      </c>
      <c r="W25" s="206" t="str">
        <f t="shared" si="12"/>
        <v>--</v>
      </c>
      <c r="X25" s="207" t="str">
        <f t="shared" si="13"/>
        <v>--</v>
      </c>
      <c r="Y25" s="94" t="s">
        <v>53</v>
      </c>
      <c r="Z25" s="167">
        <f t="shared" si="14"/>
        <v>63.7028775</v>
      </c>
      <c r="AA25" s="113"/>
      <c r="AB25" s="101">
        <v>166686</v>
      </c>
    </row>
    <row r="26" spans="1:28" s="101" customFormat="1" ht="16.5" customHeight="1">
      <c r="A26" s="25"/>
      <c r="B26" s="112"/>
      <c r="C26" s="91">
        <v>5</v>
      </c>
      <c r="D26" s="192" t="s">
        <v>4</v>
      </c>
      <c r="E26" s="192" t="s">
        <v>2</v>
      </c>
      <c r="F26" s="192">
        <v>132</v>
      </c>
      <c r="G26" s="193">
        <v>16.3</v>
      </c>
      <c r="H26" s="79">
        <f t="shared" si="0"/>
        <v>12.46175</v>
      </c>
      <c r="I26" s="225" t="s">
        <v>57</v>
      </c>
      <c r="J26" s="225" t="s">
        <v>58</v>
      </c>
      <c r="K26" s="10">
        <f t="shared" si="1"/>
        <v>8.950000000011642</v>
      </c>
      <c r="L26" s="11">
        <f t="shared" si="2"/>
        <v>537</v>
      </c>
      <c r="M26" s="92" t="s">
        <v>52</v>
      </c>
      <c r="N26" s="93" t="str">
        <f t="shared" si="3"/>
        <v>--</v>
      </c>
      <c r="O26" s="198">
        <f t="shared" si="4"/>
        <v>33.45979875</v>
      </c>
      <c r="P26" s="199" t="str">
        <f t="shared" si="5"/>
        <v>--</v>
      </c>
      <c r="Q26" s="200" t="str">
        <f t="shared" si="6"/>
        <v>--</v>
      </c>
      <c r="R26" s="201" t="str">
        <f t="shared" si="7"/>
        <v>--</v>
      </c>
      <c r="S26" s="202" t="str">
        <f t="shared" si="8"/>
        <v>--</v>
      </c>
      <c r="T26" s="203" t="str">
        <f t="shared" si="9"/>
        <v>--</v>
      </c>
      <c r="U26" s="204" t="str">
        <f t="shared" si="10"/>
        <v>--</v>
      </c>
      <c r="V26" s="205" t="str">
        <f t="shared" si="11"/>
        <v>--</v>
      </c>
      <c r="W26" s="206" t="str">
        <f t="shared" si="12"/>
        <v>--</v>
      </c>
      <c r="X26" s="207" t="str">
        <f t="shared" si="13"/>
        <v>--</v>
      </c>
      <c r="Y26" s="94" t="s">
        <v>53</v>
      </c>
      <c r="Z26" s="167">
        <f t="shared" si="14"/>
        <v>33.45979875</v>
      </c>
      <c r="AA26" s="113"/>
      <c r="AB26" s="101">
        <v>166688</v>
      </c>
    </row>
    <row r="27" spans="1:28" s="101" customFormat="1" ht="16.5" customHeight="1">
      <c r="A27" s="25"/>
      <c r="B27" s="112"/>
      <c r="C27" s="91">
        <v>6</v>
      </c>
      <c r="D27" s="192" t="s">
        <v>14</v>
      </c>
      <c r="E27" s="192" t="s">
        <v>5</v>
      </c>
      <c r="F27" s="192">
        <v>132</v>
      </c>
      <c r="G27" s="193">
        <v>2.2</v>
      </c>
      <c r="H27" s="79">
        <f t="shared" si="0"/>
        <v>24.63375</v>
      </c>
      <c r="I27" s="225" t="s">
        <v>57</v>
      </c>
      <c r="J27" s="225" t="s">
        <v>58</v>
      </c>
      <c r="K27" s="10">
        <f t="shared" si="1"/>
        <v>8.950000000011642</v>
      </c>
      <c r="L27" s="11">
        <f t="shared" si="2"/>
        <v>537</v>
      </c>
      <c r="M27" s="92" t="s">
        <v>52</v>
      </c>
      <c r="N27" s="93" t="str">
        <f t="shared" si="3"/>
        <v>--</v>
      </c>
      <c r="O27" s="198">
        <f t="shared" si="4"/>
        <v>66.14161874999999</v>
      </c>
      <c r="P27" s="199" t="str">
        <f t="shared" si="5"/>
        <v>--</v>
      </c>
      <c r="Q27" s="200" t="str">
        <f t="shared" si="6"/>
        <v>--</v>
      </c>
      <c r="R27" s="201" t="str">
        <f t="shared" si="7"/>
        <v>--</v>
      </c>
      <c r="S27" s="202" t="str">
        <f t="shared" si="8"/>
        <v>--</v>
      </c>
      <c r="T27" s="203" t="str">
        <f t="shared" si="9"/>
        <v>--</v>
      </c>
      <c r="U27" s="204" t="str">
        <f t="shared" si="10"/>
        <v>--</v>
      </c>
      <c r="V27" s="205" t="str">
        <f t="shared" si="11"/>
        <v>--</v>
      </c>
      <c r="W27" s="206" t="str">
        <f t="shared" si="12"/>
        <v>--</v>
      </c>
      <c r="X27" s="207" t="str">
        <f t="shared" si="13"/>
        <v>--</v>
      </c>
      <c r="Y27" s="94" t="s">
        <v>53</v>
      </c>
      <c r="Z27" s="167">
        <f t="shared" si="14"/>
        <v>66.14161874999999</v>
      </c>
      <c r="AA27" s="113"/>
      <c r="AB27" s="101">
        <v>166690</v>
      </c>
    </row>
    <row r="28" spans="1:28" s="101" customFormat="1" ht="16.5" customHeight="1">
      <c r="A28" s="25"/>
      <c r="B28" s="112"/>
      <c r="C28" s="91">
        <v>7</v>
      </c>
      <c r="D28" s="192" t="s">
        <v>13</v>
      </c>
      <c r="E28" s="192" t="s">
        <v>5</v>
      </c>
      <c r="F28" s="192">
        <v>132</v>
      </c>
      <c r="G28" s="193">
        <v>2.2</v>
      </c>
      <c r="H28" s="79">
        <f t="shared" si="0"/>
        <v>24.63375</v>
      </c>
      <c r="I28" s="225" t="s">
        <v>57</v>
      </c>
      <c r="J28" s="225" t="s">
        <v>58</v>
      </c>
      <c r="K28" s="10">
        <f t="shared" si="1"/>
        <v>8.950000000011642</v>
      </c>
      <c r="L28" s="11">
        <f t="shared" si="2"/>
        <v>537</v>
      </c>
      <c r="M28" s="92" t="s">
        <v>52</v>
      </c>
      <c r="N28" s="93" t="str">
        <f t="shared" si="3"/>
        <v>--</v>
      </c>
      <c r="O28" s="198">
        <f t="shared" si="4"/>
        <v>66.14161874999999</v>
      </c>
      <c r="P28" s="199" t="str">
        <f t="shared" si="5"/>
        <v>--</v>
      </c>
      <c r="Q28" s="200" t="str">
        <f t="shared" si="6"/>
        <v>--</v>
      </c>
      <c r="R28" s="201" t="str">
        <f t="shared" si="7"/>
        <v>--</v>
      </c>
      <c r="S28" s="202" t="str">
        <f t="shared" si="8"/>
        <v>--</v>
      </c>
      <c r="T28" s="203" t="str">
        <f t="shared" si="9"/>
        <v>--</v>
      </c>
      <c r="U28" s="204" t="str">
        <f t="shared" si="10"/>
        <v>--</v>
      </c>
      <c r="V28" s="205" t="str">
        <f t="shared" si="11"/>
        <v>--</v>
      </c>
      <c r="W28" s="206" t="str">
        <f t="shared" si="12"/>
        <v>--</v>
      </c>
      <c r="X28" s="207" t="str">
        <f t="shared" si="13"/>
        <v>--</v>
      </c>
      <c r="Y28" s="94" t="s">
        <v>53</v>
      </c>
      <c r="Z28" s="167">
        <f t="shared" si="14"/>
        <v>66.14161874999999</v>
      </c>
      <c r="AA28" s="113"/>
      <c r="AB28" s="101">
        <v>166689</v>
      </c>
    </row>
    <row r="29" spans="1:28" s="101" customFormat="1" ht="16.5" customHeight="1">
      <c r="A29" s="25"/>
      <c r="B29" s="112"/>
      <c r="C29" s="91">
        <v>8</v>
      </c>
      <c r="D29" s="192" t="s">
        <v>48</v>
      </c>
      <c r="E29" s="192" t="s">
        <v>2</v>
      </c>
      <c r="F29" s="192">
        <v>132</v>
      </c>
      <c r="G29" s="193">
        <v>16.5</v>
      </c>
      <c r="H29" s="79">
        <f t="shared" si="0"/>
        <v>12.46175</v>
      </c>
      <c r="I29" s="225" t="s">
        <v>57</v>
      </c>
      <c r="J29" s="225" t="s">
        <v>58</v>
      </c>
      <c r="K29" s="10">
        <f t="shared" si="1"/>
        <v>8.950000000011642</v>
      </c>
      <c r="L29" s="11">
        <f t="shared" si="2"/>
        <v>537</v>
      </c>
      <c r="M29" s="92" t="s">
        <v>52</v>
      </c>
      <c r="N29" s="93" t="str">
        <f t="shared" si="3"/>
        <v>--</v>
      </c>
      <c r="O29" s="198">
        <f t="shared" si="4"/>
        <v>33.45979875</v>
      </c>
      <c r="P29" s="199" t="str">
        <f t="shared" si="5"/>
        <v>--</v>
      </c>
      <c r="Q29" s="200" t="str">
        <f t="shared" si="6"/>
        <v>--</v>
      </c>
      <c r="R29" s="201" t="str">
        <f t="shared" si="7"/>
        <v>--</v>
      </c>
      <c r="S29" s="202" t="str">
        <f t="shared" si="8"/>
        <v>--</v>
      </c>
      <c r="T29" s="203" t="str">
        <f t="shared" si="9"/>
        <v>--</v>
      </c>
      <c r="U29" s="204" t="str">
        <f t="shared" si="10"/>
        <v>--</v>
      </c>
      <c r="V29" s="205" t="str">
        <f t="shared" si="11"/>
        <v>--</v>
      </c>
      <c r="W29" s="206" t="str">
        <f t="shared" si="12"/>
        <v>--</v>
      </c>
      <c r="X29" s="207" t="str">
        <f t="shared" si="13"/>
        <v>--</v>
      </c>
      <c r="Y29" s="94" t="s">
        <v>53</v>
      </c>
      <c r="Z29" s="167">
        <f t="shared" si="14"/>
        <v>33.45979875</v>
      </c>
      <c r="AA29" s="113"/>
      <c r="AB29" s="101">
        <v>166691</v>
      </c>
    </row>
    <row r="30" spans="1:28" s="101" customFormat="1" ht="16.5" customHeight="1">
      <c r="A30" s="25"/>
      <c r="B30" s="112"/>
      <c r="C30" s="91">
        <v>9</v>
      </c>
      <c r="D30" s="192" t="s">
        <v>14</v>
      </c>
      <c r="E30" s="192" t="s">
        <v>5</v>
      </c>
      <c r="F30" s="192">
        <v>132</v>
      </c>
      <c r="G30" s="193">
        <v>2.2</v>
      </c>
      <c r="H30" s="79">
        <f t="shared" si="0"/>
        <v>24.63375</v>
      </c>
      <c r="I30" s="225" t="s">
        <v>59</v>
      </c>
      <c r="J30" s="225" t="s">
        <v>60</v>
      </c>
      <c r="K30" s="10">
        <f t="shared" si="1"/>
        <v>8.966666666558012</v>
      </c>
      <c r="L30" s="11">
        <f t="shared" si="2"/>
        <v>538</v>
      </c>
      <c r="M30" s="92" t="s">
        <v>52</v>
      </c>
      <c r="N30" s="93" t="str">
        <f t="shared" si="3"/>
        <v>--</v>
      </c>
      <c r="O30" s="198">
        <f t="shared" si="4"/>
        <v>66.28942125</v>
      </c>
      <c r="P30" s="199" t="str">
        <f t="shared" si="5"/>
        <v>--</v>
      </c>
      <c r="Q30" s="200" t="str">
        <f t="shared" si="6"/>
        <v>--</v>
      </c>
      <c r="R30" s="201" t="str">
        <f t="shared" si="7"/>
        <v>--</v>
      </c>
      <c r="S30" s="202" t="str">
        <f t="shared" si="8"/>
        <v>--</v>
      </c>
      <c r="T30" s="203" t="str">
        <f t="shared" si="9"/>
        <v>--</v>
      </c>
      <c r="U30" s="204" t="str">
        <f t="shared" si="10"/>
        <v>--</v>
      </c>
      <c r="V30" s="205" t="str">
        <f t="shared" si="11"/>
        <v>--</v>
      </c>
      <c r="W30" s="206" t="str">
        <f t="shared" si="12"/>
        <v>--</v>
      </c>
      <c r="X30" s="207" t="str">
        <f t="shared" si="13"/>
        <v>--</v>
      </c>
      <c r="Y30" s="94" t="s">
        <v>53</v>
      </c>
      <c r="Z30" s="167">
        <f t="shared" si="14"/>
        <v>66.28942125</v>
      </c>
      <c r="AA30" s="113"/>
      <c r="AB30" s="101">
        <v>166694</v>
      </c>
    </row>
    <row r="31" spans="1:28" s="101" customFormat="1" ht="16.5" customHeight="1">
      <c r="A31" s="25"/>
      <c r="B31" s="112"/>
      <c r="C31" s="91">
        <v>10</v>
      </c>
      <c r="D31" s="192" t="s">
        <v>13</v>
      </c>
      <c r="E31" s="192" t="s">
        <v>5</v>
      </c>
      <c r="F31" s="192">
        <v>132</v>
      </c>
      <c r="G31" s="193">
        <v>2.2</v>
      </c>
      <c r="H31" s="79">
        <f t="shared" si="0"/>
        <v>24.63375</v>
      </c>
      <c r="I31" s="225" t="s">
        <v>59</v>
      </c>
      <c r="J31" s="225" t="s">
        <v>60</v>
      </c>
      <c r="K31" s="10">
        <f t="shared" si="1"/>
        <v>8.966666666558012</v>
      </c>
      <c r="L31" s="11">
        <f t="shared" si="2"/>
        <v>538</v>
      </c>
      <c r="M31" s="92" t="s">
        <v>52</v>
      </c>
      <c r="N31" s="93" t="str">
        <f t="shared" si="3"/>
        <v>--</v>
      </c>
      <c r="O31" s="198">
        <f t="shared" si="4"/>
        <v>66.28942125</v>
      </c>
      <c r="P31" s="199" t="str">
        <f t="shared" si="5"/>
        <v>--</v>
      </c>
      <c r="Q31" s="200" t="str">
        <f t="shared" si="6"/>
        <v>--</v>
      </c>
      <c r="R31" s="201" t="str">
        <f t="shared" si="7"/>
        <v>--</v>
      </c>
      <c r="S31" s="202" t="str">
        <f t="shared" si="8"/>
        <v>--</v>
      </c>
      <c r="T31" s="203" t="str">
        <f t="shared" si="9"/>
        <v>--</v>
      </c>
      <c r="U31" s="204" t="str">
        <f t="shared" si="10"/>
        <v>--</v>
      </c>
      <c r="V31" s="205" t="str">
        <f t="shared" si="11"/>
        <v>--</v>
      </c>
      <c r="W31" s="206" t="str">
        <f t="shared" si="12"/>
        <v>--</v>
      </c>
      <c r="X31" s="207" t="str">
        <f t="shared" si="13"/>
        <v>--</v>
      </c>
      <c r="Y31" s="94" t="s">
        <v>53</v>
      </c>
      <c r="Z31" s="167">
        <f t="shared" si="14"/>
        <v>66.28942125</v>
      </c>
      <c r="AA31" s="113"/>
      <c r="AB31" s="101">
        <v>166693</v>
      </c>
    </row>
    <row r="32" spans="1:28" s="101" customFormat="1" ht="16.5" customHeight="1">
      <c r="A32" s="25"/>
      <c r="B32" s="112"/>
      <c r="C32" s="91">
        <v>11</v>
      </c>
      <c r="D32" s="192" t="s">
        <v>4</v>
      </c>
      <c r="E32" s="192" t="s">
        <v>2</v>
      </c>
      <c r="F32" s="192">
        <v>132</v>
      </c>
      <c r="G32" s="193">
        <v>16.3</v>
      </c>
      <c r="H32" s="79">
        <f t="shared" si="0"/>
        <v>12.46175</v>
      </c>
      <c r="I32" s="225" t="s">
        <v>59</v>
      </c>
      <c r="J32" s="225" t="s">
        <v>60</v>
      </c>
      <c r="K32" s="10">
        <f t="shared" si="1"/>
        <v>8.966666666558012</v>
      </c>
      <c r="L32" s="11">
        <f t="shared" si="2"/>
        <v>538</v>
      </c>
      <c r="M32" s="92" t="s">
        <v>52</v>
      </c>
      <c r="N32" s="93" t="str">
        <f t="shared" si="3"/>
        <v>--</v>
      </c>
      <c r="O32" s="198">
        <f t="shared" si="4"/>
        <v>33.534569250000004</v>
      </c>
      <c r="P32" s="199" t="str">
        <f t="shared" si="5"/>
        <v>--</v>
      </c>
      <c r="Q32" s="200" t="str">
        <f t="shared" si="6"/>
        <v>--</v>
      </c>
      <c r="R32" s="201" t="str">
        <f t="shared" si="7"/>
        <v>--</v>
      </c>
      <c r="S32" s="202" t="str">
        <f t="shared" si="8"/>
        <v>--</v>
      </c>
      <c r="T32" s="203" t="str">
        <f t="shared" si="9"/>
        <v>--</v>
      </c>
      <c r="U32" s="204" t="str">
        <f t="shared" si="10"/>
        <v>--</v>
      </c>
      <c r="V32" s="205" t="str">
        <f t="shared" si="11"/>
        <v>--</v>
      </c>
      <c r="W32" s="206" t="str">
        <f t="shared" si="12"/>
        <v>--</v>
      </c>
      <c r="X32" s="207" t="str">
        <f t="shared" si="13"/>
        <v>--</v>
      </c>
      <c r="Y32" s="94" t="s">
        <v>53</v>
      </c>
      <c r="Z32" s="167">
        <f t="shared" si="14"/>
        <v>33.534569250000004</v>
      </c>
      <c r="AA32" s="113"/>
      <c r="AB32" s="101">
        <v>166692</v>
      </c>
    </row>
    <row r="33" spans="1:28" s="101" customFormat="1" ht="16.5" customHeight="1">
      <c r="A33" s="25"/>
      <c r="B33" s="112"/>
      <c r="C33" s="91">
        <v>12</v>
      </c>
      <c r="D33" s="192" t="s">
        <v>48</v>
      </c>
      <c r="E33" s="192" t="s">
        <v>2</v>
      </c>
      <c r="F33" s="192">
        <v>132</v>
      </c>
      <c r="G33" s="193">
        <v>16.5</v>
      </c>
      <c r="H33" s="79">
        <f t="shared" si="0"/>
        <v>12.46175</v>
      </c>
      <c r="I33" s="225" t="s">
        <v>59</v>
      </c>
      <c r="J33" s="225" t="s">
        <v>60</v>
      </c>
      <c r="K33" s="10">
        <f t="shared" si="1"/>
        <v>8.966666666558012</v>
      </c>
      <c r="L33" s="11">
        <f t="shared" si="2"/>
        <v>538</v>
      </c>
      <c r="M33" s="92" t="s">
        <v>52</v>
      </c>
      <c r="N33" s="93" t="str">
        <f t="shared" si="3"/>
        <v>--</v>
      </c>
      <c r="O33" s="198">
        <f t="shared" si="4"/>
        <v>33.534569250000004</v>
      </c>
      <c r="P33" s="199" t="str">
        <f t="shared" si="5"/>
        <v>--</v>
      </c>
      <c r="Q33" s="200" t="str">
        <f t="shared" si="6"/>
        <v>--</v>
      </c>
      <c r="R33" s="201" t="str">
        <f t="shared" si="7"/>
        <v>--</v>
      </c>
      <c r="S33" s="202" t="str">
        <f t="shared" si="8"/>
        <v>--</v>
      </c>
      <c r="T33" s="203" t="str">
        <f t="shared" si="9"/>
        <v>--</v>
      </c>
      <c r="U33" s="204" t="str">
        <f t="shared" si="10"/>
        <v>--</v>
      </c>
      <c r="V33" s="205" t="str">
        <f t="shared" si="11"/>
        <v>--</v>
      </c>
      <c r="W33" s="206" t="str">
        <f t="shared" si="12"/>
        <v>--</v>
      </c>
      <c r="X33" s="207" t="str">
        <f t="shared" si="13"/>
        <v>--</v>
      </c>
      <c r="Y33" s="94" t="s">
        <v>53</v>
      </c>
      <c r="Z33" s="167">
        <f t="shared" si="14"/>
        <v>33.534569250000004</v>
      </c>
      <c r="AA33" s="113"/>
      <c r="AB33" s="101">
        <v>166695</v>
      </c>
    </row>
    <row r="34" spans="1:28" s="101" customFormat="1" ht="16.5" customHeight="1">
      <c r="A34" s="25"/>
      <c r="B34" s="112"/>
      <c r="C34" s="91">
        <v>13</v>
      </c>
      <c r="D34" s="192" t="s">
        <v>3</v>
      </c>
      <c r="E34" s="192" t="s">
        <v>2</v>
      </c>
      <c r="F34" s="192">
        <v>132</v>
      </c>
      <c r="G34" s="193">
        <v>42</v>
      </c>
      <c r="H34" s="79">
        <f t="shared" si="0"/>
        <v>20.93574</v>
      </c>
      <c r="I34" s="225" t="s">
        <v>61</v>
      </c>
      <c r="J34" s="225" t="s">
        <v>62</v>
      </c>
      <c r="K34" s="10">
        <f t="shared" si="1"/>
        <v>8.633333333360497</v>
      </c>
      <c r="L34" s="11">
        <f t="shared" si="2"/>
        <v>518</v>
      </c>
      <c r="M34" s="92" t="s">
        <v>52</v>
      </c>
      <c r="N34" s="93" t="str">
        <f t="shared" si="3"/>
        <v>--</v>
      </c>
      <c r="O34" s="198">
        <f t="shared" si="4"/>
        <v>54.20263086</v>
      </c>
      <c r="P34" s="199" t="str">
        <f t="shared" si="5"/>
        <v>--</v>
      </c>
      <c r="Q34" s="200" t="str">
        <f t="shared" si="6"/>
        <v>--</v>
      </c>
      <c r="R34" s="201" t="str">
        <f t="shared" si="7"/>
        <v>--</v>
      </c>
      <c r="S34" s="202" t="str">
        <f t="shared" si="8"/>
        <v>--</v>
      </c>
      <c r="T34" s="203" t="str">
        <f t="shared" si="9"/>
        <v>--</v>
      </c>
      <c r="U34" s="204" t="str">
        <f t="shared" si="10"/>
        <v>--</v>
      </c>
      <c r="V34" s="205" t="str">
        <f t="shared" si="11"/>
        <v>--</v>
      </c>
      <c r="W34" s="206" t="str">
        <f t="shared" si="12"/>
        <v>--</v>
      </c>
      <c r="X34" s="207" t="str">
        <f t="shared" si="13"/>
        <v>--</v>
      </c>
      <c r="Y34" s="94" t="s">
        <v>53</v>
      </c>
      <c r="Z34" s="167">
        <f t="shared" si="14"/>
        <v>54.20263086</v>
      </c>
      <c r="AA34" s="113"/>
      <c r="AB34" s="101">
        <v>166696</v>
      </c>
    </row>
    <row r="35" spans="1:28" s="101" customFormat="1" ht="16.5" customHeight="1">
      <c r="A35" s="25"/>
      <c r="B35" s="112"/>
      <c r="C35" s="91">
        <v>14</v>
      </c>
      <c r="D35" s="192" t="s">
        <v>13</v>
      </c>
      <c r="E35" s="192" t="s">
        <v>5</v>
      </c>
      <c r="F35" s="192">
        <v>132</v>
      </c>
      <c r="G35" s="193">
        <v>2.2</v>
      </c>
      <c r="H35" s="79">
        <f t="shared" si="0"/>
        <v>24.63375</v>
      </c>
      <c r="I35" s="225" t="s">
        <v>63</v>
      </c>
      <c r="J35" s="225" t="s">
        <v>64</v>
      </c>
      <c r="K35" s="10">
        <f t="shared" si="1"/>
        <v>9.966666666674428</v>
      </c>
      <c r="L35" s="11">
        <f t="shared" si="2"/>
        <v>598</v>
      </c>
      <c r="M35" s="92" t="s">
        <v>52</v>
      </c>
      <c r="N35" s="93" t="str">
        <f t="shared" si="3"/>
        <v>--</v>
      </c>
      <c r="O35" s="198">
        <f t="shared" si="4"/>
        <v>73.67954625</v>
      </c>
      <c r="P35" s="199" t="str">
        <f t="shared" si="5"/>
        <v>--</v>
      </c>
      <c r="Q35" s="200" t="str">
        <f t="shared" si="6"/>
        <v>--</v>
      </c>
      <c r="R35" s="201" t="str">
        <f t="shared" si="7"/>
        <v>--</v>
      </c>
      <c r="S35" s="202" t="str">
        <f t="shared" si="8"/>
        <v>--</v>
      </c>
      <c r="T35" s="203" t="str">
        <f t="shared" si="9"/>
        <v>--</v>
      </c>
      <c r="U35" s="204" t="str">
        <f t="shared" si="10"/>
        <v>--</v>
      </c>
      <c r="V35" s="205" t="str">
        <f t="shared" si="11"/>
        <v>--</v>
      </c>
      <c r="W35" s="206" t="str">
        <f t="shared" si="12"/>
        <v>--</v>
      </c>
      <c r="X35" s="207" t="str">
        <f t="shared" si="13"/>
        <v>--</v>
      </c>
      <c r="Y35" s="94" t="s">
        <v>53</v>
      </c>
      <c r="Z35" s="167">
        <f t="shared" si="14"/>
        <v>73.67954625</v>
      </c>
      <c r="AA35" s="113"/>
      <c r="AB35" s="101">
        <v>166698</v>
      </c>
    </row>
    <row r="36" spans="1:28" s="101" customFormat="1" ht="16.5" customHeight="1">
      <c r="A36" s="25"/>
      <c r="B36" s="112"/>
      <c r="C36" s="91">
        <v>15</v>
      </c>
      <c r="D36" s="192" t="s">
        <v>14</v>
      </c>
      <c r="E36" s="192" t="s">
        <v>5</v>
      </c>
      <c r="F36" s="192">
        <v>132</v>
      </c>
      <c r="G36" s="193">
        <v>2.2</v>
      </c>
      <c r="H36" s="79">
        <f t="shared" si="0"/>
        <v>24.63375</v>
      </c>
      <c r="I36" s="225" t="s">
        <v>63</v>
      </c>
      <c r="J36" s="225" t="s">
        <v>64</v>
      </c>
      <c r="K36" s="10">
        <f t="shared" si="1"/>
        <v>9.966666666674428</v>
      </c>
      <c r="L36" s="11">
        <f t="shared" si="2"/>
        <v>598</v>
      </c>
      <c r="M36" s="92" t="s">
        <v>52</v>
      </c>
      <c r="N36" s="93" t="str">
        <f t="shared" si="3"/>
        <v>--</v>
      </c>
      <c r="O36" s="198">
        <f t="shared" si="4"/>
        <v>73.67954625</v>
      </c>
      <c r="P36" s="199" t="str">
        <f t="shared" si="5"/>
        <v>--</v>
      </c>
      <c r="Q36" s="200" t="str">
        <f t="shared" si="6"/>
        <v>--</v>
      </c>
      <c r="R36" s="201" t="str">
        <f t="shared" si="7"/>
        <v>--</v>
      </c>
      <c r="S36" s="202" t="str">
        <f t="shared" si="8"/>
        <v>--</v>
      </c>
      <c r="T36" s="203" t="str">
        <f t="shared" si="9"/>
        <v>--</v>
      </c>
      <c r="U36" s="204" t="str">
        <f t="shared" si="10"/>
        <v>--</v>
      </c>
      <c r="V36" s="205" t="str">
        <f t="shared" si="11"/>
        <v>--</v>
      </c>
      <c r="W36" s="206" t="str">
        <f t="shared" si="12"/>
        <v>--</v>
      </c>
      <c r="X36" s="207" t="str">
        <f t="shared" si="13"/>
        <v>--</v>
      </c>
      <c r="Y36" s="94" t="s">
        <v>53</v>
      </c>
      <c r="Z36" s="167">
        <f t="shared" si="14"/>
        <v>73.67954625</v>
      </c>
      <c r="AA36" s="113"/>
      <c r="AB36" s="101">
        <v>166699</v>
      </c>
    </row>
    <row r="37" spans="1:28" s="101" customFormat="1" ht="16.5" customHeight="1">
      <c r="A37" s="25"/>
      <c r="B37" s="112"/>
      <c r="C37" s="91">
        <v>16</v>
      </c>
      <c r="D37" s="192" t="s">
        <v>48</v>
      </c>
      <c r="E37" s="192" t="s">
        <v>2</v>
      </c>
      <c r="F37" s="192">
        <v>132</v>
      </c>
      <c r="G37" s="193">
        <v>16.5</v>
      </c>
      <c r="H37" s="79">
        <f t="shared" si="0"/>
        <v>12.46175</v>
      </c>
      <c r="I37" s="225" t="s">
        <v>63</v>
      </c>
      <c r="J37" s="225" t="s">
        <v>64</v>
      </c>
      <c r="K37" s="10">
        <f t="shared" si="1"/>
        <v>9.966666666674428</v>
      </c>
      <c r="L37" s="11">
        <f t="shared" si="2"/>
        <v>598</v>
      </c>
      <c r="M37" s="92" t="s">
        <v>52</v>
      </c>
      <c r="N37" s="93" t="str">
        <f t="shared" si="3"/>
        <v>--</v>
      </c>
      <c r="O37" s="198">
        <f t="shared" si="4"/>
        <v>37.27309425000001</v>
      </c>
      <c r="P37" s="199" t="str">
        <f t="shared" si="5"/>
        <v>--</v>
      </c>
      <c r="Q37" s="200" t="str">
        <f t="shared" si="6"/>
        <v>--</v>
      </c>
      <c r="R37" s="201" t="str">
        <f t="shared" si="7"/>
        <v>--</v>
      </c>
      <c r="S37" s="202" t="str">
        <f t="shared" si="8"/>
        <v>--</v>
      </c>
      <c r="T37" s="203" t="str">
        <f t="shared" si="9"/>
        <v>--</v>
      </c>
      <c r="U37" s="204" t="str">
        <f t="shared" si="10"/>
        <v>--</v>
      </c>
      <c r="V37" s="205" t="str">
        <f t="shared" si="11"/>
        <v>--</v>
      </c>
      <c r="W37" s="206" t="str">
        <f t="shared" si="12"/>
        <v>--</v>
      </c>
      <c r="X37" s="207" t="str">
        <f t="shared" si="13"/>
        <v>--</v>
      </c>
      <c r="Y37" s="94" t="s">
        <v>53</v>
      </c>
      <c r="Z37" s="167">
        <f t="shared" si="14"/>
        <v>37.27309425000001</v>
      </c>
      <c r="AA37" s="113"/>
      <c r="AB37" s="101">
        <v>166700</v>
      </c>
    </row>
    <row r="38" spans="2:28" s="101" customFormat="1" ht="16.5" customHeight="1">
      <c r="B38" s="168"/>
      <c r="C38" s="91">
        <v>17</v>
      </c>
      <c r="D38" s="192" t="s">
        <v>4</v>
      </c>
      <c r="E38" s="192" t="s">
        <v>2</v>
      </c>
      <c r="F38" s="192">
        <v>132</v>
      </c>
      <c r="G38" s="193">
        <v>16.3</v>
      </c>
      <c r="H38" s="79">
        <f t="shared" si="0"/>
        <v>12.46175</v>
      </c>
      <c r="I38" s="225" t="s">
        <v>63</v>
      </c>
      <c r="J38" s="225" t="s">
        <v>64</v>
      </c>
      <c r="K38" s="10">
        <f t="shared" si="1"/>
        <v>9.966666666674428</v>
      </c>
      <c r="L38" s="11">
        <f t="shared" si="2"/>
        <v>598</v>
      </c>
      <c r="M38" s="92" t="s">
        <v>52</v>
      </c>
      <c r="N38" s="93" t="str">
        <f t="shared" si="3"/>
        <v>--</v>
      </c>
      <c r="O38" s="198">
        <f t="shared" si="4"/>
        <v>37.27309425000001</v>
      </c>
      <c r="P38" s="199" t="str">
        <f t="shared" si="5"/>
        <v>--</v>
      </c>
      <c r="Q38" s="200" t="str">
        <f t="shared" si="6"/>
        <v>--</v>
      </c>
      <c r="R38" s="201" t="str">
        <f t="shared" si="7"/>
        <v>--</v>
      </c>
      <c r="S38" s="202" t="str">
        <f t="shared" si="8"/>
        <v>--</v>
      </c>
      <c r="T38" s="203" t="str">
        <f t="shared" si="9"/>
        <v>--</v>
      </c>
      <c r="U38" s="204" t="str">
        <f t="shared" si="10"/>
        <v>--</v>
      </c>
      <c r="V38" s="205" t="str">
        <f t="shared" si="11"/>
        <v>--</v>
      </c>
      <c r="W38" s="206" t="str">
        <f t="shared" si="12"/>
        <v>--</v>
      </c>
      <c r="X38" s="207" t="str">
        <f t="shared" si="13"/>
        <v>--</v>
      </c>
      <c r="Y38" s="94" t="s">
        <v>53</v>
      </c>
      <c r="Z38" s="167">
        <f t="shared" si="14"/>
        <v>37.27309425000001</v>
      </c>
      <c r="AA38" s="113"/>
      <c r="AB38" s="101">
        <v>166697</v>
      </c>
    </row>
    <row r="39" spans="2:28" s="101" customFormat="1" ht="16.5" customHeight="1">
      <c r="B39" s="168"/>
      <c r="C39" s="91">
        <v>18</v>
      </c>
      <c r="D39" s="192" t="s">
        <v>12</v>
      </c>
      <c r="E39" s="192" t="s">
        <v>2</v>
      </c>
      <c r="F39" s="192">
        <v>132</v>
      </c>
      <c r="G39" s="193">
        <v>12.9</v>
      </c>
      <c r="H39" s="79">
        <f t="shared" si="0"/>
        <v>12.46175</v>
      </c>
      <c r="I39" s="225" t="s">
        <v>65</v>
      </c>
      <c r="J39" s="225" t="s">
        <v>66</v>
      </c>
      <c r="K39" s="10">
        <f t="shared" si="1"/>
        <v>0.33333333319751546</v>
      </c>
      <c r="L39" s="11">
        <f t="shared" si="2"/>
        <v>20</v>
      </c>
      <c r="M39" s="92" t="s">
        <v>67</v>
      </c>
      <c r="N39" s="93" t="str">
        <f t="shared" si="3"/>
        <v>--</v>
      </c>
      <c r="O39" s="198" t="str">
        <f t="shared" si="4"/>
        <v>--</v>
      </c>
      <c r="P39" s="199" t="str">
        <f t="shared" si="5"/>
        <v>--</v>
      </c>
      <c r="Q39" s="200">
        <f t="shared" si="6"/>
        <v>373.8525</v>
      </c>
      <c r="R39" s="201">
        <f t="shared" si="7"/>
        <v>123.37132500000001</v>
      </c>
      <c r="S39" s="202" t="str">
        <f t="shared" si="8"/>
        <v>--</v>
      </c>
      <c r="T39" s="203" t="str">
        <f t="shared" si="9"/>
        <v>--</v>
      </c>
      <c r="U39" s="204" t="str">
        <f t="shared" si="10"/>
        <v>--</v>
      </c>
      <c r="V39" s="205" t="str">
        <f t="shared" si="11"/>
        <v>--</v>
      </c>
      <c r="W39" s="206" t="str">
        <f t="shared" si="12"/>
        <v>--</v>
      </c>
      <c r="X39" s="207" t="str">
        <f t="shared" si="13"/>
        <v>--</v>
      </c>
      <c r="Y39" s="94" t="s">
        <v>53</v>
      </c>
      <c r="Z39" s="167">
        <f t="shared" si="14"/>
        <v>497.22382500000003</v>
      </c>
      <c r="AA39" s="113"/>
      <c r="AB39" s="101">
        <v>166701</v>
      </c>
    </row>
    <row r="40" spans="2:28" s="101" customFormat="1" ht="16.5" customHeight="1">
      <c r="B40" s="168"/>
      <c r="C40" s="91">
        <v>19</v>
      </c>
      <c r="D40" s="192" t="s">
        <v>14</v>
      </c>
      <c r="E40" s="192" t="s">
        <v>5</v>
      </c>
      <c r="F40" s="192">
        <v>132</v>
      </c>
      <c r="G40" s="193">
        <v>2.2</v>
      </c>
      <c r="H40" s="79">
        <f t="shared" si="0"/>
        <v>24.63375</v>
      </c>
      <c r="I40" s="225" t="s">
        <v>68</v>
      </c>
      <c r="J40" s="225" t="s">
        <v>69</v>
      </c>
      <c r="K40" s="10">
        <f t="shared" si="1"/>
        <v>5.7666666667792015</v>
      </c>
      <c r="L40" s="11">
        <f t="shared" si="2"/>
        <v>346</v>
      </c>
      <c r="M40" s="92" t="s">
        <v>52</v>
      </c>
      <c r="N40" s="93" t="str">
        <f t="shared" si="3"/>
        <v>--</v>
      </c>
      <c r="O40" s="198">
        <f t="shared" si="4"/>
        <v>42.641021249999994</v>
      </c>
      <c r="P40" s="199" t="str">
        <f t="shared" si="5"/>
        <v>--</v>
      </c>
      <c r="Q40" s="200" t="str">
        <f t="shared" si="6"/>
        <v>--</v>
      </c>
      <c r="R40" s="201" t="str">
        <f t="shared" si="7"/>
        <v>--</v>
      </c>
      <c r="S40" s="202" t="str">
        <f t="shared" si="8"/>
        <v>--</v>
      </c>
      <c r="T40" s="203" t="str">
        <f t="shared" si="9"/>
        <v>--</v>
      </c>
      <c r="U40" s="204" t="str">
        <f t="shared" si="10"/>
        <v>--</v>
      </c>
      <c r="V40" s="205" t="str">
        <f t="shared" si="11"/>
        <v>--</v>
      </c>
      <c r="W40" s="206" t="str">
        <f t="shared" si="12"/>
        <v>--</v>
      </c>
      <c r="X40" s="207" t="str">
        <f t="shared" si="13"/>
        <v>--</v>
      </c>
      <c r="Y40" s="94" t="s">
        <v>53</v>
      </c>
      <c r="Z40" s="167">
        <f t="shared" si="14"/>
        <v>42.641021249999994</v>
      </c>
      <c r="AA40" s="113"/>
      <c r="AB40" s="101">
        <v>166924</v>
      </c>
    </row>
    <row r="41" spans="2:28" s="101" customFormat="1" ht="16.5" customHeight="1">
      <c r="B41" s="168"/>
      <c r="C41" s="91">
        <v>20</v>
      </c>
      <c r="D41" s="192" t="s">
        <v>13</v>
      </c>
      <c r="E41" s="192" t="s">
        <v>5</v>
      </c>
      <c r="F41" s="192">
        <v>132</v>
      </c>
      <c r="G41" s="193">
        <v>2.2</v>
      </c>
      <c r="H41" s="79">
        <f t="shared" si="0"/>
        <v>24.63375</v>
      </c>
      <c r="I41" s="225" t="s">
        <v>68</v>
      </c>
      <c r="J41" s="225" t="s">
        <v>69</v>
      </c>
      <c r="K41" s="10">
        <f t="shared" si="1"/>
        <v>5.7666666667792015</v>
      </c>
      <c r="L41" s="11">
        <f t="shared" si="2"/>
        <v>346</v>
      </c>
      <c r="M41" s="92" t="s">
        <v>52</v>
      </c>
      <c r="N41" s="93" t="str">
        <f t="shared" si="3"/>
        <v>--</v>
      </c>
      <c r="O41" s="198">
        <f t="shared" si="4"/>
        <v>42.641021249999994</v>
      </c>
      <c r="P41" s="199" t="str">
        <f t="shared" si="5"/>
        <v>--</v>
      </c>
      <c r="Q41" s="200" t="str">
        <f t="shared" si="6"/>
        <v>--</v>
      </c>
      <c r="R41" s="201" t="str">
        <f t="shared" si="7"/>
        <v>--</v>
      </c>
      <c r="S41" s="202" t="str">
        <f t="shared" si="8"/>
        <v>--</v>
      </c>
      <c r="T41" s="203" t="str">
        <f t="shared" si="9"/>
        <v>--</v>
      </c>
      <c r="U41" s="204" t="str">
        <f t="shared" si="10"/>
        <v>--</v>
      </c>
      <c r="V41" s="205" t="str">
        <f t="shared" si="11"/>
        <v>--</v>
      </c>
      <c r="W41" s="206" t="str">
        <f t="shared" si="12"/>
        <v>--</v>
      </c>
      <c r="X41" s="207" t="str">
        <f t="shared" si="13"/>
        <v>--</v>
      </c>
      <c r="Y41" s="94" t="s">
        <v>53</v>
      </c>
      <c r="Z41" s="167">
        <f t="shared" si="14"/>
        <v>42.641021249999994</v>
      </c>
      <c r="AA41" s="113"/>
      <c r="AB41" s="101">
        <v>166923</v>
      </c>
    </row>
    <row r="42" spans="1:27" s="101" customFormat="1" ht="16.5" customHeight="1" thickBot="1">
      <c r="A42" s="25"/>
      <c r="B42" s="112"/>
      <c r="C42" s="194"/>
      <c r="D42" s="195"/>
      <c r="E42" s="195"/>
      <c r="F42" s="196"/>
      <c r="G42" s="197"/>
      <c r="H42" s="80"/>
      <c r="I42" s="227"/>
      <c r="J42" s="227"/>
      <c r="K42" s="12"/>
      <c r="L42" s="12"/>
      <c r="M42" s="197"/>
      <c r="N42" s="208"/>
      <c r="O42" s="209"/>
      <c r="P42" s="210"/>
      <c r="Q42" s="211"/>
      <c r="R42" s="212"/>
      <c r="S42" s="213"/>
      <c r="T42" s="214"/>
      <c r="U42" s="215"/>
      <c r="V42" s="216"/>
      <c r="W42" s="217"/>
      <c r="X42" s="218"/>
      <c r="Y42" s="219"/>
      <c r="Z42" s="169"/>
      <c r="AA42" s="113"/>
    </row>
    <row r="43" spans="1:27" s="101" customFormat="1" ht="16.5" customHeight="1" thickBot="1" thickTop="1">
      <c r="A43" s="25"/>
      <c r="B43" s="112"/>
      <c r="C43" s="170" t="s">
        <v>45</v>
      </c>
      <c r="D43" s="70" t="s">
        <v>46</v>
      </c>
      <c r="E43" s="13"/>
      <c r="F43" s="13"/>
      <c r="G43" s="14"/>
      <c r="H43" s="15"/>
      <c r="I43" s="15"/>
      <c r="J43" s="15"/>
      <c r="K43" s="15"/>
      <c r="L43" s="15"/>
      <c r="M43" s="15"/>
      <c r="N43" s="16"/>
      <c r="O43" s="171">
        <f aca="true" t="shared" si="15" ref="O43:X43">ROUND(SUM(O20:O42),2)</f>
        <v>952.1</v>
      </c>
      <c r="P43" s="172">
        <f t="shared" si="15"/>
        <v>0</v>
      </c>
      <c r="Q43" s="86">
        <f t="shared" si="15"/>
        <v>373.85</v>
      </c>
      <c r="R43" s="86">
        <f t="shared" si="15"/>
        <v>123.37</v>
      </c>
      <c r="S43" s="173">
        <f t="shared" si="15"/>
        <v>0</v>
      </c>
      <c r="T43" s="87">
        <f t="shared" si="15"/>
        <v>0</v>
      </c>
      <c r="U43" s="87">
        <f t="shared" si="15"/>
        <v>0</v>
      </c>
      <c r="V43" s="174">
        <f t="shared" si="15"/>
        <v>0</v>
      </c>
      <c r="W43" s="175">
        <f t="shared" si="15"/>
        <v>0</v>
      </c>
      <c r="X43" s="176">
        <f t="shared" si="15"/>
        <v>0</v>
      </c>
      <c r="Y43" s="177"/>
      <c r="Z43" s="178">
        <f>ROUND(SUM(Z20:Z42),2)</f>
        <v>1449.32</v>
      </c>
      <c r="AA43" s="179"/>
    </row>
    <row r="44" spans="1:27" s="187" customFormat="1" ht="9.75" thickTop="1">
      <c r="A44" s="180"/>
      <c r="B44" s="181"/>
      <c r="C44" s="182"/>
      <c r="D44" s="71" t="s">
        <v>47</v>
      </c>
      <c r="E44" s="72"/>
      <c r="F44" s="72"/>
      <c r="G44" s="73"/>
      <c r="H44" s="74"/>
      <c r="I44" s="74"/>
      <c r="J44" s="74"/>
      <c r="K44" s="74"/>
      <c r="L44" s="74"/>
      <c r="M44" s="74"/>
      <c r="N44" s="75"/>
      <c r="O44" s="183"/>
      <c r="P44" s="183"/>
      <c r="Q44" s="76"/>
      <c r="R44" s="76"/>
      <c r="S44" s="184"/>
      <c r="T44" s="184"/>
      <c r="U44" s="184"/>
      <c r="V44" s="184"/>
      <c r="W44" s="184"/>
      <c r="X44" s="184"/>
      <c r="Y44" s="184"/>
      <c r="Z44" s="185"/>
      <c r="AA44" s="186"/>
    </row>
    <row r="45" spans="1:27" s="101" customFormat="1" ht="16.5" customHeight="1" thickBot="1">
      <c r="A45" s="25"/>
      <c r="B45" s="188"/>
      <c r="C45" s="189"/>
      <c r="D45" s="189"/>
      <c r="E45" s="189"/>
      <c r="F45" s="189"/>
      <c r="G45" s="189"/>
      <c r="H45" s="189"/>
      <c r="I45" s="190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91"/>
    </row>
    <row r="46" ht="13.5" thickTop="1"/>
  </sheetData>
  <conditionalFormatting sqref="Y22:Y41">
    <cfRule type="cellIs" priority="1" dxfId="0" operator="equal" stopIfTrue="1">
      <formula>"SI"</formula>
    </cfRule>
    <cfRule type="cellIs" priority="2" dxfId="0" operator="equal" stopIfTrue="1">
      <formula>"NO"</formula>
    </cfRule>
    <cfRule type="cellIs" priority="3" dxfId="0" operator="equal" stopIfTrue="1">
      <formula>" "</formula>
    </cfRule>
  </conditionalFormatting>
  <conditionalFormatting sqref="K22:K41">
    <cfRule type="cellIs" priority="4" dxfId="1" operator="lessThanOrEqual" stopIfTrue="1">
      <formula>0</formula>
    </cfRule>
  </conditionalFormatting>
  <conditionalFormatting sqref="I22:J41">
    <cfRule type="expression" priority="5" dxfId="2" stopIfTrue="1">
      <formula>MONTH(I22)&lt;&gt;$H$20</formula>
    </cfRule>
    <cfRule type="expression" priority="6" dxfId="2" stopIfTrue="1">
      <formula>YEAR(I22)&lt;&gt;$H$21</formula>
    </cfRule>
    <cfRule type="expression" priority="7" dxfId="0" stopIfTrue="1">
      <formula>""""""</formula>
    </cfRule>
  </conditionalFormatting>
  <printOptions/>
  <pageMargins left="0.1968503937007874" right="0.1968503937007874" top="0.5511811023622047" bottom="0.7874015748031497" header="0.35433070866141736" footer="0.5118110236220472"/>
  <pageSetup fitToHeight="1" fitToWidth="1" orientation="landscape" paperSize="9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113">
    <pageSetUpPr fitToPage="1"/>
  </sheetPr>
  <dimension ref="A1:AB45"/>
  <sheetViews>
    <sheetView zoomScale="75" zoomScaleNormal="75" workbookViewId="0" topLeftCell="A17">
      <selection activeCell="K78" sqref="K78"/>
    </sheetView>
  </sheetViews>
  <sheetFormatPr defaultColWidth="11.421875" defaultRowHeight="12.75"/>
  <cols>
    <col min="1" max="1" width="20.7109375" style="125" customWidth="1"/>
    <col min="2" max="2" width="15.7109375" style="125" customWidth="1"/>
    <col min="3" max="3" width="4.7109375" style="125" customWidth="1"/>
    <col min="4" max="4" width="45.7109375" style="125" customWidth="1"/>
    <col min="5" max="7" width="8.7109375" style="125" customWidth="1"/>
    <col min="8" max="8" width="12.7109375" style="125" hidden="1" customWidth="1"/>
    <col min="9" max="10" width="16.7109375" style="125" customWidth="1"/>
    <col min="11" max="13" width="9.7109375" style="125" customWidth="1"/>
    <col min="14" max="14" width="7.7109375" style="125" customWidth="1"/>
    <col min="15" max="16" width="16.7109375" style="125" hidden="1" customWidth="1"/>
    <col min="17" max="17" width="0" style="125" hidden="1" customWidth="1"/>
    <col min="18" max="18" width="14.57421875" style="125" hidden="1" customWidth="1"/>
    <col min="19" max="24" width="14.7109375" style="125" hidden="1" customWidth="1"/>
    <col min="25" max="25" width="9.28125" style="125" customWidth="1"/>
    <col min="26" max="27" width="15.7109375" style="125" customWidth="1"/>
    <col min="28" max="16384" width="11.421875" style="125" customWidth="1"/>
  </cols>
  <sheetData>
    <row r="1" s="97" customFormat="1" ht="26.25">
      <c r="AA1" s="98"/>
    </row>
    <row r="2" spans="2:27" s="97" customFormat="1" ht="26.25">
      <c r="B2" s="99" t="str">
        <f>'tot-0605'!B2</f>
        <v>ANEXO a la Resolución ENRE N° 936/2006 .-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3:27" s="101" customFormat="1" ht="12.75">
      <c r="C3" s="102"/>
      <c r="D3" s="102"/>
      <c r="E3" s="102"/>
      <c r="F3" s="103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spans="1:2" s="104" customFormat="1" ht="11.25">
      <c r="A4" s="27" t="s">
        <v>15</v>
      </c>
      <c r="B4" s="27"/>
    </row>
    <row r="5" spans="1:2" s="104" customFormat="1" ht="11.25">
      <c r="A5" s="27" t="s">
        <v>16</v>
      </c>
      <c r="B5" s="27"/>
    </row>
    <row r="6" s="101" customFormat="1" ht="19.5" customHeight="1" thickBot="1"/>
    <row r="7" spans="1:27" s="101" customFormat="1" ht="16.5" customHeight="1" thickTop="1">
      <c r="A7" s="25"/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7"/>
    </row>
    <row r="8" spans="1:27" s="110" customFormat="1" ht="20.25">
      <c r="A8" s="31"/>
      <c r="B8" s="108"/>
      <c r="C8" s="31"/>
      <c r="D8" s="109" t="s">
        <v>381</v>
      </c>
      <c r="E8" s="109"/>
      <c r="F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111"/>
    </row>
    <row r="9" spans="1:27" s="101" customFormat="1" ht="16.5" customHeight="1">
      <c r="A9" s="25"/>
      <c r="B9" s="112"/>
      <c r="C9" s="25"/>
      <c r="D9" s="26"/>
      <c r="E9" s="26"/>
      <c r="F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113"/>
    </row>
    <row r="10" spans="1:27" s="110" customFormat="1" ht="20.25">
      <c r="A10" s="31"/>
      <c r="B10" s="108"/>
      <c r="C10" s="31"/>
      <c r="D10" s="109" t="s">
        <v>21</v>
      </c>
      <c r="E10" s="114"/>
      <c r="F10" s="109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111"/>
    </row>
    <row r="11" spans="1:27" s="101" customFormat="1" ht="16.5" customHeight="1">
      <c r="A11" s="25"/>
      <c r="B11" s="112"/>
      <c r="C11" s="25"/>
      <c r="D11" s="115"/>
      <c r="E11" s="115"/>
      <c r="F11" s="116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113"/>
    </row>
    <row r="12" spans="1:27" s="121" customFormat="1" ht="18.75">
      <c r="A12" s="117"/>
      <c r="B12" s="118" t="s">
        <v>54</v>
      </c>
      <c r="C12" s="66"/>
      <c r="D12" s="67"/>
      <c r="E12" s="67"/>
      <c r="F12" s="67"/>
      <c r="G12" s="119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120"/>
    </row>
    <row r="13" spans="1:27" s="101" customFormat="1" ht="16.5" customHeight="1" thickBot="1">
      <c r="A13" s="25"/>
      <c r="B13" s="112"/>
      <c r="C13" s="25"/>
      <c r="D13" s="25"/>
      <c r="E13" s="25"/>
      <c r="F13" s="116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113"/>
    </row>
    <row r="14" spans="1:27" s="101" customFormat="1" ht="16.5" customHeight="1" thickBot="1" thickTop="1">
      <c r="A14" s="25"/>
      <c r="B14" s="112"/>
      <c r="C14" s="25"/>
      <c r="D14" s="96" t="s">
        <v>22</v>
      </c>
      <c r="E14" s="95">
        <v>52.166</v>
      </c>
      <c r="F14" s="122"/>
      <c r="G14" s="26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113"/>
    </row>
    <row r="15" spans="1:27" s="101" customFormat="1" ht="16.5" customHeight="1" thickBot="1" thickTop="1">
      <c r="A15" s="25"/>
      <c r="B15" s="112"/>
      <c r="C15" s="25"/>
      <c r="D15" s="96" t="s">
        <v>23</v>
      </c>
      <c r="E15" s="95">
        <v>49.847</v>
      </c>
      <c r="F15" s="122"/>
      <c r="G15" s="123"/>
      <c r="H15" s="25"/>
      <c r="I15" s="124"/>
      <c r="J15" s="125"/>
      <c r="K15" s="125"/>
      <c r="L15" s="1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113"/>
    </row>
    <row r="16" spans="1:27" s="101" customFormat="1" ht="16.5" customHeight="1" thickBot="1" thickTop="1">
      <c r="A16" s="25"/>
      <c r="B16" s="112"/>
      <c r="C16" s="25"/>
      <c r="D16" s="96" t="s">
        <v>24</v>
      </c>
      <c r="E16" s="95">
        <v>104.331</v>
      </c>
      <c r="F16" s="122"/>
      <c r="G16" s="123"/>
      <c r="H16" s="25"/>
      <c r="I16" s="25"/>
      <c r="J16" s="126" t="s">
        <v>25</v>
      </c>
      <c r="K16" s="127">
        <f>30*'tot-0605'!B13</f>
        <v>30</v>
      </c>
      <c r="L16" s="22" t="str">
        <f>IF(K16=30," ",IF(K16=60,"Coeficiente duplicado por tasa de falla &gt;4 Sal. x año/100 km.","REVISAR COEFICIENTE"))</f>
        <v> 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113"/>
    </row>
    <row r="17" spans="1:27" s="101" customFormat="1" ht="16.5" customHeight="1" thickBot="1" thickTop="1">
      <c r="A17" s="25"/>
      <c r="B17" s="112"/>
      <c r="C17" s="25"/>
      <c r="D17" s="96" t="s">
        <v>26</v>
      </c>
      <c r="E17" s="95">
        <v>98.535</v>
      </c>
      <c r="F17" s="122"/>
      <c r="G17" s="123"/>
      <c r="H17" s="25"/>
      <c r="I17" s="25"/>
      <c r="J17" s="25"/>
      <c r="K17" s="128"/>
      <c r="L17" s="129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113"/>
    </row>
    <row r="18" spans="1:27" s="101" customFormat="1" ht="16.5" customHeight="1" thickBot="1" thickTop="1">
      <c r="A18" s="25"/>
      <c r="B18" s="112"/>
      <c r="C18" s="130"/>
      <c r="D18" s="130"/>
      <c r="E18" s="130"/>
      <c r="F18" s="130"/>
      <c r="G18" s="130"/>
      <c r="H18" s="130"/>
      <c r="I18" s="131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13"/>
    </row>
    <row r="19" spans="1:27" s="101" customFormat="1" ht="34.5" customHeight="1" thickBot="1" thickTop="1">
      <c r="A19" s="25"/>
      <c r="B19" s="112"/>
      <c r="C19" s="35" t="s">
        <v>27</v>
      </c>
      <c r="D19" s="35" t="s">
        <v>18</v>
      </c>
      <c r="E19" s="35" t="s">
        <v>1</v>
      </c>
      <c r="F19" s="36" t="s">
        <v>28</v>
      </c>
      <c r="G19" s="36" t="s">
        <v>29</v>
      </c>
      <c r="H19" s="78" t="s">
        <v>30</v>
      </c>
      <c r="I19" s="35" t="s">
        <v>31</v>
      </c>
      <c r="J19" s="35" t="s">
        <v>32</v>
      </c>
      <c r="K19" s="36" t="s">
        <v>33</v>
      </c>
      <c r="L19" s="36" t="s">
        <v>34</v>
      </c>
      <c r="M19" s="83" t="s">
        <v>35</v>
      </c>
      <c r="N19" s="36" t="s">
        <v>36</v>
      </c>
      <c r="O19" s="132" t="s">
        <v>37</v>
      </c>
      <c r="P19" s="133" t="s">
        <v>38</v>
      </c>
      <c r="Q19" s="84" t="s">
        <v>39</v>
      </c>
      <c r="R19" s="134"/>
      <c r="S19" s="135"/>
      <c r="T19" s="85" t="s">
        <v>40</v>
      </c>
      <c r="U19" s="136"/>
      <c r="V19" s="137"/>
      <c r="W19" s="138" t="s">
        <v>41</v>
      </c>
      <c r="X19" s="139" t="s">
        <v>42</v>
      </c>
      <c r="Y19" s="36" t="s">
        <v>43</v>
      </c>
      <c r="Z19" s="36" t="s">
        <v>44</v>
      </c>
      <c r="AA19" s="113"/>
    </row>
    <row r="20" spans="1:27" s="101" customFormat="1" ht="16.5" customHeight="1" thickTop="1">
      <c r="A20" s="25"/>
      <c r="B20" s="112"/>
      <c r="C20" s="140"/>
      <c r="D20" s="141" t="s">
        <v>127</v>
      </c>
      <c r="E20" s="141"/>
      <c r="F20" s="82"/>
      <c r="G20" s="82"/>
      <c r="H20" s="142">
        <v>5</v>
      </c>
      <c r="I20" s="223"/>
      <c r="J20" s="224"/>
      <c r="K20" s="141"/>
      <c r="L20" s="141"/>
      <c r="M20" s="141"/>
      <c r="N20" s="141"/>
      <c r="O20" s="143"/>
      <c r="P20" s="144"/>
      <c r="Q20" s="145"/>
      <c r="R20" s="146"/>
      <c r="S20" s="147"/>
      <c r="T20" s="148"/>
      <c r="U20" s="149"/>
      <c r="V20" s="150"/>
      <c r="W20" s="151"/>
      <c r="X20" s="152"/>
      <c r="Y20" s="141"/>
      <c r="Z20" s="153">
        <f>ROUND('LI-0605'!Z43,2)</f>
        <v>1449.32</v>
      </c>
      <c r="AA20" s="113"/>
    </row>
    <row r="21" spans="1:27" s="101" customFormat="1" ht="16.5" customHeight="1">
      <c r="A21" s="25"/>
      <c r="B21" s="112"/>
      <c r="C21" s="154"/>
      <c r="D21" s="3"/>
      <c r="E21" s="3"/>
      <c r="F21" s="3"/>
      <c r="G21" s="3"/>
      <c r="H21" s="155">
        <v>2006</v>
      </c>
      <c r="I21" s="225"/>
      <c r="J21" s="226"/>
      <c r="K21" s="10"/>
      <c r="L21" s="3"/>
      <c r="M21" s="3"/>
      <c r="N21" s="3"/>
      <c r="O21" s="156"/>
      <c r="P21" s="157"/>
      <c r="Q21" s="158"/>
      <c r="R21" s="159"/>
      <c r="S21" s="160"/>
      <c r="T21" s="161"/>
      <c r="U21" s="162"/>
      <c r="V21" s="163"/>
      <c r="W21" s="164"/>
      <c r="X21" s="165"/>
      <c r="Y21" s="3"/>
      <c r="Z21" s="166"/>
      <c r="AA21" s="113"/>
    </row>
    <row r="22" spans="1:28" s="101" customFormat="1" ht="16.5" customHeight="1">
      <c r="A22" s="25"/>
      <c r="B22" s="112"/>
      <c r="C22" s="91">
        <v>21</v>
      </c>
      <c r="D22" s="192" t="s">
        <v>48</v>
      </c>
      <c r="E22" s="192" t="s">
        <v>2</v>
      </c>
      <c r="F22" s="192">
        <v>132</v>
      </c>
      <c r="G22" s="193">
        <v>16.5</v>
      </c>
      <c r="H22" s="79">
        <f aca="true" t="shared" si="0" ref="H22:H41">IF(G22&gt;25,G22,25)*IF(F22=220,IF(E22="L",$E$14,$E$16),IF(E22="L",$E$15,$E$17))/100</f>
        <v>12.46175</v>
      </c>
      <c r="I22" s="225" t="s">
        <v>68</v>
      </c>
      <c r="J22" s="225" t="s">
        <v>69</v>
      </c>
      <c r="K22" s="10">
        <f aca="true" t="shared" si="1" ref="K22:K41">IF(D22="","",(J22-I22)*24)</f>
        <v>5.7666666667792015</v>
      </c>
      <c r="L22" s="11">
        <f aca="true" t="shared" si="2" ref="L22:L41">IF(D22="","",ROUND((J22-I22)*24*60,0))</f>
        <v>346</v>
      </c>
      <c r="M22" s="90" t="s">
        <v>52</v>
      </c>
      <c r="N22" s="93" t="str">
        <f aca="true" t="shared" si="3" ref="N22:N41">IF(D22="","","--")</f>
        <v>--</v>
      </c>
      <c r="O22" s="198">
        <f aca="true" t="shared" si="4" ref="O22:O41">IF(M22="P",ROUND(L22/60,2)*H22*$K$16*0.01,"--")</f>
        <v>21.57128925</v>
      </c>
      <c r="P22" s="199" t="str">
        <f aca="true" t="shared" si="5" ref="P22:P41">IF(M22="RP",ROUND(L22/60,2)*H22*$K$16*0.01*N22/100,"--")</f>
        <v>--</v>
      </c>
      <c r="Q22" s="200" t="str">
        <f aca="true" t="shared" si="6" ref="Q22:Q41">IF(M22="F",H22*$K$16,"--")</f>
        <v>--</v>
      </c>
      <c r="R22" s="201" t="str">
        <f aca="true" t="shared" si="7" ref="R22:R41">IF(AND(L22&gt;=10,M22="F"),H22*$K$16*IF(L22&gt;180,3,ROUND(L22/60,2)),"--")</f>
        <v>--</v>
      </c>
      <c r="S22" s="202" t="str">
        <f aca="true" t="shared" si="8" ref="S22:S41">IF(AND(L22&gt;180,M22="F"),(ROUND(L22/60,2)-3)*H22*$K$16*0.1,"--")</f>
        <v>--</v>
      </c>
      <c r="T22" s="203" t="str">
        <f aca="true" t="shared" si="9" ref="T22:T41">IF(M22="R",H22*$K$16*N22/100,"--")</f>
        <v>--</v>
      </c>
      <c r="U22" s="204" t="str">
        <f aca="true" t="shared" si="10" ref="U22:U41">IF(AND(L22&gt;=10,M22="R"),H22*$K$16*IF(L22&gt;180,3,ROUND(L22/60,2))*N22/100,"--")</f>
        <v>--</v>
      </c>
      <c r="V22" s="205" t="str">
        <f aca="true" t="shared" si="11" ref="V22:V41">IF(AND(L22&gt;180,M22="R"),(ROUND(L22/60,2)-3)*H22*$K$16*0.1*N22/100,"--")</f>
        <v>--</v>
      </c>
      <c r="W22" s="206" t="str">
        <f aca="true" t="shared" si="12" ref="W22:W41">IF(M22="RF",ROUND(L22/60,2)*H22*$K$16*0.1,"--")</f>
        <v>--</v>
      </c>
      <c r="X22" s="207" t="str">
        <f aca="true" t="shared" si="13" ref="X22:X41">IF(M22="RR",ROUND(L22/60,2)*H22*$K$16*0.1*N22/100,"--")</f>
        <v>--</v>
      </c>
      <c r="Y22" s="94" t="s">
        <v>53</v>
      </c>
      <c r="Z22" s="167">
        <f aca="true" t="shared" si="14" ref="Z22:Z41">IF(D22="","",SUM(O22:X22)*IF(Y22="SI",1,2))</f>
        <v>21.57128925</v>
      </c>
      <c r="AA22" s="113"/>
      <c r="AB22" s="101">
        <v>166925</v>
      </c>
    </row>
    <row r="23" spans="1:28" s="101" customFormat="1" ht="16.5" customHeight="1">
      <c r="A23" s="25"/>
      <c r="B23" s="112"/>
      <c r="C23" s="91">
        <v>22</v>
      </c>
      <c r="D23" s="192" t="s">
        <v>4</v>
      </c>
      <c r="E23" s="192" t="s">
        <v>2</v>
      </c>
      <c r="F23" s="192">
        <v>132</v>
      </c>
      <c r="G23" s="193">
        <v>16.3</v>
      </c>
      <c r="H23" s="79">
        <f t="shared" si="0"/>
        <v>12.46175</v>
      </c>
      <c r="I23" s="225" t="s">
        <v>68</v>
      </c>
      <c r="J23" s="225" t="s">
        <v>69</v>
      </c>
      <c r="K23" s="10">
        <f t="shared" si="1"/>
        <v>5.7666666667792015</v>
      </c>
      <c r="L23" s="11">
        <f t="shared" si="2"/>
        <v>346</v>
      </c>
      <c r="M23" s="91" t="s">
        <v>52</v>
      </c>
      <c r="N23" s="93" t="str">
        <f t="shared" si="3"/>
        <v>--</v>
      </c>
      <c r="O23" s="198">
        <f t="shared" si="4"/>
        <v>21.57128925</v>
      </c>
      <c r="P23" s="199" t="str">
        <f t="shared" si="5"/>
        <v>--</v>
      </c>
      <c r="Q23" s="200" t="str">
        <f t="shared" si="6"/>
        <v>--</v>
      </c>
      <c r="R23" s="201" t="str">
        <f t="shared" si="7"/>
        <v>--</v>
      </c>
      <c r="S23" s="202" t="str">
        <f t="shared" si="8"/>
        <v>--</v>
      </c>
      <c r="T23" s="203" t="str">
        <f t="shared" si="9"/>
        <v>--</v>
      </c>
      <c r="U23" s="204" t="str">
        <f t="shared" si="10"/>
        <v>--</v>
      </c>
      <c r="V23" s="205" t="str">
        <f t="shared" si="11"/>
        <v>--</v>
      </c>
      <c r="W23" s="206" t="str">
        <f t="shared" si="12"/>
        <v>--</v>
      </c>
      <c r="X23" s="207" t="str">
        <f t="shared" si="13"/>
        <v>--</v>
      </c>
      <c r="Y23" s="94" t="s">
        <v>53</v>
      </c>
      <c r="Z23" s="167">
        <f t="shared" si="14"/>
        <v>21.57128925</v>
      </c>
      <c r="AA23" s="113"/>
      <c r="AB23" s="101">
        <v>166922</v>
      </c>
    </row>
    <row r="24" spans="1:28" s="101" customFormat="1" ht="16.5" customHeight="1">
      <c r="A24" s="25"/>
      <c r="B24" s="112"/>
      <c r="C24" s="91">
        <v>23</v>
      </c>
      <c r="D24" s="192" t="s">
        <v>8</v>
      </c>
      <c r="E24" s="192" t="s">
        <v>2</v>
      </c>
      <c r="F24" s="192">
        <v>132</v>
      </c>
      <c r="G24" s="193">
        <v>92.3</v>
      </c>
      <c r="H24" s="79">
        <f t="shared" si="0"/>
        <v>46.008781</v>
      </c>
      <c r="I24" s="225" t="s">
        <v>70</v>
      </c>
      <c r="J24" s="225" t="s">
        <v>71</v>
      </c>
      <c r="K24" s="10">
        <f t="shared" si="1"/>
        <v>2.4666666666744277</v>
      </c>
      <c r="L24" s="11">
        <f t="shared" si="2"/>
        <v>148</v>
      </c>
      <c r="M24" s="92" t="s">
        <v>52</v>
      </c>
      <c r="N24" s="93" t="str">
        <f t="shared" si="3"/>
        <v>--</v>
      </c>
      <c r="O24" s="198">
        <f t="shared" si="4"/>
        <v>34.09250672100001</v>
      </c>
      <c r="P24" s="199" t="str">
        <f t="shared" si="5"/>
        <v>--</v>
      </c>
      <c r="Q24" s="200" t="str">
        <f t="shared" si="6"/>
        <v>--</v>
      </c>
      <c r="R24" s="201" t="str">
        <f t="shared" si="7"/>
        <v>--</v>
      </c>
      <c r="S24" s="202" t="str">
        <f t="shared" si="8"/>
        <v>--</v>
      </c>
      <c r="T24" s="203" t="str">
        <f t="shared" si="9"/>
        <v>--</v>
      </c>
      <c r="U24" s="204" t="str">
        <f t="shared" si="10"/>
        <v>--</v>
      </c>
      <c r="V24" s="205" t="str">
        <f t="shared" si="11"/>
        <v>--</v>
      </c>
      <c r="W24" s="206" t="str">
        <f t="shared" si="12"/>
        <v>--</v>
      </c>
      <c r="X24" s="207" t="str">
        <f t="shared" si="13"/>
        <v>--</v>
      </c>
      <c r="Y24" s="94" t="s">
        <v>53</v>
      </c>
      <c r="Z24" s="167">
        <f t="shared" si="14"/>
        <v>34.09250672100001</v>
      </c>
      <c r="AA24" s="113"/>
      <c r="AB24" s="101">
        <v>166926</v>
      </c>
    </row>
    <row r="25" spans="1:28" s="101" customFormat="1" ht="16.5" customHeight="1">
      <c r="A25" s="25"/>
      <c r="B25" s="112"/>
      <c r="C25" s="91">
        <v>24</v>
      </c>
      <c r="D25" s="192" t="s">
        <v>9</v>
      </c>
      <c r="E25" s="192" t="s">
        <v>2</v>
      </c>
      <c r="F25" s="192">
        <v>132</v>
      </c>
      <c r="G25" s="193">
        <v>37.7</v>
      </c>
      <c r="H25" s="79">
        <f t="shared" si="0"/>
        <v>18.792319000000003</v>
      </c>
      <c r="I25" s="225" t="s">
        <v>72</v>
      </c>
      <c r="J25" s="225" t="s">
        <v>73</v>
      </c>
      <c r="K25" s="10">
        <f t="shared" si="1"/>
        <v>2.266666666546371</v>
      </c>
      <c r="L25" s="11">
        <f t="shared" si="2"/>
        <v>136</v>
      </c>
      <c r="M25" s="92" t="s">
        <v>52</v>
      </c>
      <c r="N25" s="93" t="str">
        <f t="shared" si="3"/>
        <v>--</v>
      </c>
      <c r="O25" s="198">
        <f t="shared" si="4"/>
        <v>12.797569239000001</v>
      </c>
      <c r="P25" s="199" t="str">
        <f t="shared" si="5"/>
        <v>--</v>
      </c>
      <c r="Q25" s="200" t="str">
        <f t="shared" si="6"/>
        <v>--</v>
      </c>
      <c r="R25" s="201" t="str">
        <f t="shared" si="7"/>
        <v>--</v>
      </c>
      <c r="S25" s="202" t="str">
        <f t="shared" si="8"/>
        <v>--</v>
      </c>
      <c r="T25" s="203" t="str">
        <f t="shared" si="9"/>
        <v>--</v>
      </c>
      <c r="U25" s="204" t="str">
        <f t="shared" si="10"/>
        <v>--</v>
      </c>
      <c r="V25" s="205" t="str">
        <f t="shared" si="11"/>
        <v>--</v>
      </c>
      <c r="W25" s="206" t="str">
        <f t="shared" si="12"/>
        <v>--</v>
      </c>
      <c r="X25" s="207" t="str">
        <f t="shared" si="13"/>
        <v>--</v>
      </c>
      <c r="Y25" s="94" t="s">
        <v>53</v>
      </c>
      <c r="Z25" s="167">
        <f t="shared" si="14"/>
        <v>12.797569239000001</v>
      </c>
      <c r="AA25" s="113"/>
      <c r="AB25" s="101">
        <v>166927</v>
      </c>
    </row>
    <row r="26" spans="1:28" s="101" customFormat="1" ht="16.5" customHeight="1">
      <c r="A26" s="25"/>
      <c r="B26" s="112"/>
      <c r="C26" s="91">
        <v>25</v>
      </c>
      <c r="D26" s="192" t="s">
        <v>4</v>
      </c>
      <c r="E26" s="192" t="s">
        <v>2</v>
      </c>
      <c r="F26" s="192">
        <v>132</v>
      </c>
      <c r="G26" s="193">
        <v>16.3</v>
      </c>
      <c r="H26" s="79">
        <f t="shared" si="0"/>
        <v>12.46175</v>
      </c>
      <c r="I26" s="225" t="s">
        <v>74</v>
      </c>
      <c r="J26" s="225" t="s">
        <v>75</v>
      </c>
      <c r="K26" s="10">
        <f t="shared" si="1"/>
        <v>9.650000000023283</v>
      </c>
      <c r="L26" s="11">
        <f t="shared" si="2"/>
        <v>579</v>
      </c>
      <c r="M26" s="92" t="s">
        <v>52</v>
      </c>
      <c r="N26" s="93" t="str">
        <f t="shared" si="3"/>
        <v>--</v>
      </c>
      <c r="O26" s="198">
        <f t="shared" si="4"/>
        <v>36.076766250000006</v>
      </c>
      <c r="P26" s="199" t="str">
        <f t="shared" si="5"/>
        <v>--</v>
      </c>
      <c r="Q26" s="200" t="str">
        <f t="shared" si="6"/>
        <v>--</v>
      </c>
      <c r="R26" s="201" t="str">
        <f t="shared" si="7"/>
        <v>--</v>
      </c>
      <c r="S26" s="202" t="str">
        <f t="shared" si="8"/>
        <v>--</v>
      </c>
      <c r="T26" s="203" t="str">
        <f t="shared" si="9"/>
        <v>--</v>
      </c>
      <c r="U26" s="204" t="str">
        <f t="shared" si="10"/>
        <v>--</v>
      </c>
      <c r="V26" s="205" t="str">
        <f t="shared" si="11"/>
        <v>--</v>
      </c>
      <c r="W26" s="206" t="str">
        <f t="shared" si="12"/>
        <v>--</v>
      </c>
      <c r="X26" s="207" t="str">
        <f t="shared" si="13"/>
        <v>--</v>
      </c>
      <c r="Y26" s="94" t="s">
        <v>53</v>
      </c>
      <c r="Z26" s="167">
        <f t="shared" si="14"/>
        <v>36.076766250000006</v>
      </c>
      <c r="AA26" s="113"/>
      <c r="AB26" s="101">
        <v>166928</v>
      </c>
    </row>
    <row r="27" spans="1:28" s="101" customFormat="1" ht="16.5" customHeight="1">
      <c r="A27" s="25"/>
      <c r="B27" s="112"/>
      <c r="C27" s="91">
        <v>26</v>
      </c>
      <c r="D27" s="192" t="s">
        <v>48</v>
      </c>
      <c r="E27" s="192" t="s">
        <v>2</v>
      </c>
      <c r="F27" s="192">
        <v>132</v>
      </c>
      <c r="G27" s="193">
        <v>16.5</v>
      </c>
      <c r="H27" s="79">
        <f t="shared" si="0"/>
        <v>12.46175</v>
      </c>
      <c r="I27" s="225" t="s">
        <v>74</v>
      </c>
      <c r="J27" s="225" t="s">
        <v>75</v>
      </c>
      <c r="K27" s="10">
        <f t="shared" si="1"/>
        <v>9.650000000023283</v>
      </c>
      <c r="L27" s="11">
        <f t="shared" si="2"/>
        <v>579</v>
      </c>
      <c r="M27" s="92" t="s">
        <v>52</v>
      </c>
      <c r="N27" s="93" t="str">
        <f t="shared" si="3"/>
        <v>--</v>
      </c>
      <c r="O27" s="198">
        <f t="shared" si="4"/>
        <v>36.076766250000006</v>
      </c>
      <c r="P27" s="199" t="str">
        <f t="shared" si="5"/>
        <v>--</v>
      </c>
      <c r="Q27" s="200" t="str">
        <f t="shared" si="6"/>
        <v>--</v>
      </c>
      <c r="R27" s="201" t="str">
        <f t="shared" si="7"/>
        <v>--</v>
      </c>
      <c r="S27" s="202" t="str">
        <f t="shared" si="8"/>
        <v>--</v>
      </c>
      <c r="T27" s="203" t="str">
        <f t="shared" si="9"/>
        <v>--</v>
      </c>
      <c r="U27" s="204" t="str">
        <f t="shared" si="10"/>
        <v>--</v>
      </c>
      <c r="V27" s="205" t="str">
        <f t="shared" si="11"/>
        <v>--</v>
      </c>
      <c r="W27" s="206" t="str">
        <f t="shared" si="12"/>
        <v>--</v>
      </c>
      <c r="X27" s="207" t="str">
        <f t="shared" si="13"/>
        <v>--</v>
      </c>
      <c r="Y27" s="94" t="s">
        <v>53</v>
      </c>
      <c r="Z27" s="167">
        <f t="shared" si="14"/>
        <v>36.076766250000006</v>
      </c>
      <c r="AA27" s="113"/>
      <c r="AB27" s="101">
        <v>166931</v>
      </c>
    </row>
    <row r="28" spans="1:28" s="101" customFormat="1" ht="16.5" customHeight="1">
      <c r="A28" s="25"/>
      <c r="B28" s="112"/>
      <c r="C28" s="91">
        <v>27</v>
      </c>
      <c r="D28" s="192" t="s">
        <v>13</v>
      </c>
      <c r="E28" s="192" t="s">
        <v>5</v>
      </c>
      <c r="F28" s="192">
        <v>132</v>
      </c>
      <c r="G28" s="193">
        <v>2.2</v>
      </c>
      <c r="H28" s="79">
        <f t="shared" si="0"/>
        <v>24.63375</v>
      </c>
      <c r="I28" s="225" t="s">
        <v>74</v>
      </c>
      <c r="J28" s="225" t="s">
        <v>75</v>
      </c>
      <c r="K28" s="10">
        <f t="shared" si="1"/>
        <v>9.650000000023283</v>
      </c>
      <c r="L28" s="11">
        <f t="shared" si="2"/>
        <v>579</v>
      </c>
      <c r="M28" s="92" t="s">
        <v>52</v>
      </c>
      <c r="N28" s="93" t="str">
        <f t="shared" si="3"/>
        <v>--</v>
      </c>
      <c r="O28" s="198">
        <f t="shared" si="4"/>
        <v>71.31470625</v>
      </c>
      <c r="P28" s="199" t="str">
        <f t="shared" si="5"/>
        <v>--</v>
      </c>
      <c r="Q28" s="200" t="str">
        <f t="shared" si="6"/>
        <v>--</v>
      </c>
      <c r="R28" s="201" t="str">
        <f t="shared" si="7"/>
        <v>--</v>
      </c>
      <c r="S28" s="202" t="str">
        <f t="shared" si="8"/>
        <v>--</v>
      </c>
      <c r="T28" s="203" t="str">
        <f t="shared" si="9"/>
        <v>--</v>
      </c>
      <c r="U28" s="204" t="str">
        <f t="shared" si="10"/>
        <v>--</v>
      </c>
      <c r="V28" s="205" t="str">
        <f t="shared" si="11"/>
        <v>--</v>
      </c>
      <c r="W28" s="206" t="str">
        <f t="shared" si="12"/>
        <v>--</v>
      </c>
      <c r="X28" s="207" t="str">
        <f t="shared" si="13"/>
        <v>--</v>
      </c>
      <c r="Y28" s="94" t="s">
        <v>53</v>
      </c>
      <c r="Z28" s="167">
        <f t="shared" si="14"/>
        <v>71.31470625</v>
      </c>
      <c r="AA28" s="113"/>
      <c r="AB28" s="101">
        <v>166929</v>
      </c>
    </row>
    <row r="29" spans="1:28" s="101" customFormat="1" ht="16.5" customHeight="1">
      <c r="A29" s="25"/>
      <c r="B29" s="112"/>
      <c r="C29" s="91">
        <v>28</v>
      </c>
      <c r="D29" s="192" t="s">
        <v>14</v>
      </c>
      <c r="E29" s="192" t="s">
        <v>5</v>
      </c>
      <c r="F29" s="192">
        <v>132</v>
      </c>
      <c r="G29" s="193">
        <v>2.2</v>
      </c>
      <c r="H29" s="79">
        <f t="shared" si="0"/>
        <v>24.63375</v>
      </c>
      <c r="I29" s="225" t="s">
        <v>74</v>
      </c>
      <c r="J29" s="225" t="s">
        <v>75</v>
      </c>
      <c r="K29" s="10">
        <f t="shared" si="1"/>
        <v>9.650000000023283</v>
      </c>
      <c r="L29" s="11">
        <f t="shared" si="2"/>
        <v>579</v>
      </c>
      <c r="M29" s="92" t="s">
        <v>52</v>
      </c>
      <c r="N29" s="93" t="str">
        <f t="shared" si="3"/>
        <v>--</v>
      </c>
      <c r="O29" s="198">
        <f t="shared" si="4"/>
        <v>71.31470625</v>
      </c>
      <c r="P29" s="199" t="str">
        <f t="shared" si="5"/>
        <v>--</v>
      </c>
      <c r="Q29" s="200" t="str">
        <f t="shared" si="6"/>
        <v>--</v>
      </c>
      <c r="R29" s="201" t="str">
        <f t="shared" si="7"/>
        <v>--</v>
      </c>
      <c r="S29" s="202" t="str">
        <f t="shared" si="8"/>
        <v>--</v>
      </c>
      <c r="T29" s="203" t="str">
        <f t="shared" si="9"/>
        <v>--</v>
      </c>
      <c r="U29" s="204" t="str">
        <f t="shared" si="10"/>
        <v>--</v>
      </c>
      <c r="V29" s="205" t="str">
        <f t="shared" si="11"/>
        <v>--</v>
      </c>
      <c r="W29" s="206" t="str">
        <f t="shared" si="12"/>
        <v>--</v>
      </c>
      <c r="X29" s="207" t="str">
        <f t="shared" si="13"/>
        <v>--</v>
      </c>
      <c r="Y29" s="94" t="s">
        <v>53</v>
      </c>
      <c r="Z29" s="167">
        <f t="shared" si="14"/>
        <v>71.31470625</v>
      </c>
      <c r="AA29" s="113"/>
      <c r="AB29" s="101">
        <v>166930</v>
      </c>
    </row>
    <row r="30" spans="1:28" s="101" customFormat="1" ht="16.5" customHeight="1">
      <c r="A30" s="25"/>
      <c r="B30" s="112"/>
      <c r="C30" s="91">
        <v>29</v>
      </c>
      <c r="D30" s="192" t="s">
        <v>13</v>
      </c>
      <c r="E30" s="192" t="s">
        <v>5</v>
      </c>
      <c r="F30" s="192">
        <v>132</v>
      </c>
      <c r="G30" s="193">
        <v>2.2</v>
      </c>
      <c r="H30" s="79">
        <f t="shared" si="0"/>
        <v>24.63375</v>
      </c>
      <c r="I30" s="225" t="s">
        <v>76</v>
      </c>
      <c r="J30" s="225" t="s">
        <v>77</v>
      </c>
      <c r="K30" s="10">
        <f t="shared" si="1"/>
        <v>9.399999999906868</v>
      </c>
      <c r="L30" s="11">
        <f t="shared" si="2"/>
        <v>564</v>
      </c>
      <c r="M30" s="92" t="s">
        <v>52</v>
      </c>
      <c r="N30" s="93" t="str">
        <f t="shared" si="3"/>
        <v>--</v>
      </c>
      <c r="O30" s="198">
        <f t="shared" si="4"/>
        <v>69.46717500000001</v>
      </c>
      <c r="P30" s="199" t="str">
        <f t="shared" si="5"/>
        <v>--</v>
      </c>
      <c r="Q30" s="200" t="str">
        <f t="shared" si="6"/>
        <v>--</v>
      </c>
      <c r="R30" s="201" t="str">
        <f t="shared" si="7"/>
        <v>--</v>
      </c>
      <c r="S30" s="202" t="str">
        <f t="shared" si="8"/>
        <v>--</v>
      </c>
      <c r="T30" s="203" t="str">
        <f t="shared" si="9"/>
        <v>--</v>
      </c>
      <c r="U30" s="204" t="str">
        <f t="shared" si="10"/>
        <v>--</v>
      </c>
      <c r="V30" s="205" t="str">
        <f t="shared" si="11"/>
        <v>--</v>
      </c>
      <c r="W30" s="206" t="str">
        <f t="shared" si="12"/>
        <v>--</v>
      </c>
      <c r="X30" s="207" t="str">
        <f t="shared" si="13"/>
        <v>--</v>
      </c>
      <c r="Y30" s="94" t="s">
        <v>53</v>
      </c>
      <c r="Z30" s="167">
        <f t="shared" si="14"/>
        <v>69.46717500000001</v>
      </c>
      <c r="AA30" s="113"/>
      <c r="AB30" s="101">
        <v>166933</v>
      </c>
    </row>
    <row r="31" spans="1:28" s="101" customFormat="1" ht="16.5" customHeight="1">
      <c r="A31" s="25"/>
      <c r="B31" s="112"/>
      <c r="C31" s="91">
        <v>30</v>
      </c>
      <c r="D31" s="192" t="s">
        <v>48</v>
      </c>
      <c r="E31" s="192" t="s">
        <v>2</v>
      </c>
      <c r="F31" s="192">
        <v>132</v>
      </c>
      <c r="G31" s="193">
        <v>16.5</v>
      </c>
      <c r="H31" s="79">
        <f t="shared" si="0"/>
        <v>12.46175</v>
      </c>
      <c r="I31" s="225" t="s">
        <v>76</v>
      </c>
      <c r="J31" s="225" t="s">
        <v>77</v>
      </c>
      <c r="K31" s="10">
        <f t="shared" si="1"/>
        <v>9.399999999906868</v>
      </c>
      <c r="L31" s="11">
        <f t="shared" si="2"/>
        <v>564</v>
      </c>
      <c r="M31" s="92" t="s">
        <v>52</v>
      </c>
      <c r="N31" s="93" t="str">
        <f t="shared" si="3"/>
        <v>--</v>
      </c>
      <c r="O31" s="198">
        <f t="shared" si="4"/>
        <v>35.142134999999996</v>
      </c>
      <c r="P31" s="199" t="str">
        <f t="shared" si="5"/>
        <v>--</v>
      </c>
      <c r="Q31" s="200" t="str">
        <f t="shared" si="6"/>
        <v>--</v>
      </c>
      <c r="R31" s="201" t="str">
        <f t="shared" si="7"/>
        <v>--</v>
      </c>
      <c r="S31" s="202" t="str">
        <f t="shared" si="8"/>
        <v>--</v>
      </c>
      <c r="T31" s="203" t="str">
        <f t="shared" si="9"/>
        <v>--</v>
      </c>
      <c r="U31" s="204" t="str">
        <f t="shared" si="10"/>
        <v>--</v>
      </c>
      <c r="V31" s="205" t="str">
        <f t="shared" si="11"/>
        <v>--</v>
      </c>
      <c r="W31" s="206" t="str">
        <f t="shared" si="12"/>
        <v>--</v>
      </c>
      <c r="X31" s="207" t="str">
        <f t="shared" si="13"/>
        <v>--</v>
      </c>
      <c r="Y31" s="94" t="s">
        <v>53</v>
      </c>
      <c r="Z31" s="167">
        <f t="shared" si="14"/>
        <v>35.142134999999996</v>
      </c>
      <c r="AA31" s="113"/>
      <c r="AB31" s="101">
        <v>166935</v>
      </c>
    </row>
    <row r="32" spans="1:28" s="101" customFormat="1" ht="16.5" customHeight="1">
      <c r="A32" s="25"/>
      <c r="B32" s="112"/>
      <c r="C32" s="91">
        <v>31</v>
      </c>
      <c r="D32" s="192" t="s">
        <v>4</v>
      </c>
      <c r="E32" s="192" t="s">
        <v>2</v>
      </c>
      <c r="F32" s="192">
        <v>132</v>
      </c>
      <c r="G32" s="193">
        <v>16.3</v>
      </c>
      <c r="H32" s="79">
        <f t="shared" si="0"/>
        <v>12.46175</v>
      </c>
      <c r="I32" s="225" t="s">
        <v>76</v>
      </c>
      <c r="J32" s="225" t="s">
        <v>77</v>
      </c>
      <c r="K32" s="10">
        <f t="shared" si="1"/>
        <v>9.399999999906868</v>
      </c>
      <c r="L32" s="11">
        <f t="shared" si="2"/>
        <v>564</v>
      </c>
      <c r="M32" s="92" t="s">
        <v>52</v>
      </c>
      <c r="N32" s="93" t="str">
        <f t="shared" si="3"/>
        <v>--</v>
      </c>
      <c r="O32" s="198">
        <f t="shared" si="4"/>
        <v>35.142134999999996</v>
      </c>
      <c r="P32" s="199" t="str">
        <f t="shared" si="5"/>
        <v>--</v>
      </c>
      <c r="Q32" s="200" t="str">
        <f t="shared" si="6"/>
        <v>--</v>
      </c>
      <c r="R32" s="201" t="str">
        <f t="shared" si="7"/>
        <v>--</v>
      </c>
      <c r="S32" s="202" t="str">
        <f t="shared" si="8"/>
        <v>--</v>
      </c>
      <c r="T32" s="203" t="str">
        <f t="shared" si="9"/>
        <v>--</v>
      </c>
      <c r="U32" s="204" t="str">
        <f t="shared" si="10"/>
        <v>--</v>
      </c>
      <c r="V32" s="205" t="str">
        <f t="shared" si="11"/>
        <v>--</v>
      </c>
      <c r="W32" s="206" t="str">
        <f t="shared" si="12"/>
        <v>--</v>
      </c>
      <c r="X32" s="207" t="str">
        <f t="shared" si="13"/>
        <v>--</v>
      </c>
      <c r="Y32" s="94" t="s">
        <v>53</v>
      </c>
      <c r="Z32" s="167">
        <f t="shared" si="14"/>
        <v>35.142134999999996</v>
      </c>
      <c r="AA32" s="113"/>
      <c r="AB32" s="101">
        <v>166932</v>
      </c>
    </row>
    <row r="33" spans="1:28" s="101" customFormat="1" ht="16.5" customHeight="1">
      <c r="A33" s="25"/>
      <c r="B33" s="112"/>
      <c r="C33" s="91">
        <v>32</v>
      </c>
      <c r="D33" s="192" t="s">
        <v>14</v>
      </c>
      <c r="E33" s="192" t="s">
        <v>5</v>
      </c>
      <c r="F33" s="192">
        <v>132</v>
      </c>
      <c r="G33" s="193">
        <v>2.2</v>
      </c>
      <c r="H33" s="79">
        <f t="shared" si="0"/>
        <v>24.63375</v>
      </c>
      <c r="I33" s="225" t="s">
        <v>76</v>
      </c>
      <c r="J33" s="225" t="s">
        <v>77</v>
      </c>
      <c r="K33" s="10">
        <f t="shared" si="1"/>
        <v>9.399999999906868</v>
      </c>
      <c r="L33" s="11">
        <f t="shared" si="2"/>
        <v>564</v>
      </c>
      <c r="M33" s="92" t="s">
        <v>52</v>
      </c>
      <c r="N33" s="93" t="str">
        <f t="shared" si="3"/>
        <v>--</v>
      </c>
      <c r="O33" s="198">
        <f t="shared" si="4"/>
        <v>69.46717500000001</v>
      </c>
      <c r="P33" s="199" t="str">
        <f t="shared" si="5"/>
        <v>--</v>
      </c>
      <c r="Q33" s="200" t="str">
        <f t="shared" si="6"/>
        <v>--</v>
      </c>
      <c r="R33" s="201" t="str">
        <f t="shared" si="7"/>
        <v>--</v>
      </c>
      <c r="S33" s="202" t="str">
        <f t="shared" si="8"/>
        <v>--</v>
      </c>
      <c r="T33" s="203" t="str">
        <f t="shared" si="9"/>
        <v>--</v>
      </c>
      <c r="U33" s="204" t="str">
        <f t="shared" si="10"/>
        <v>--</v>
      </c>
      <c r="V33" s="205" t="str">
        <f t="shared" si="11"/>
        <v>--</v>
      </c>
      <c r="W33" s="206" t="str">
        <f t="shared" si="12"/>
        <v>--</v>
      </c>
      <c r="X33" s="207" t="str">
        <f t="shared" si="13"/>
        <v>--</v>
      </c>
      <c r="Y33" s="94" t="s">
        <v>53</v>
      </c>
      <c r="Z33" s="167">
        <f t="shared" si="14"/>
        <v>69.46717500000001</v>
      </c>
      <c r="AA33" s="113"/>
      <c r="AB33" s="101">
        <v>166934</v>
      </c>
    </row>
    <row r="34" spans="1:28" s="101" customFormat="1" ht="16.5" customHeight="1">
      <c r="A34" s="25"/>
      <c r="B34" s="112"/>
      <c r="C34" s="91">
        <v>33</v>
      </c>
      <c r="D34" s="192" t="s">
        <v>4</v>
      </c>
      <c r="E34" s="192" t="s">
        <v>2</v>
      </c>
      <c r="F34" s="192">
        <v>132</v>
      </c>
      <c r="G34" s="193">
        <v>16.3</v>
      </c>
      <c r="H34" s="79">
        <f t="shared" si="0"/>
        <v>12.46175</v>
      </c>
      <c r="I34" s="225" t="s">
        <v>78</v>
      </c>
      <c r="J34" s="225" t="s">
        <v>79</v>
      </c>
      <c r="K34" s="10">
        <f t="shared" si="1"/>
        <v>8.70000000006985</v>
      </c>
      <c r="L34" s="11">
        <f t="shared" si="2"/>
        <v>522</v>
      </c>
      <c r="M34" s="92" t="s">
        <v>52</v>
      </c>
      <c r="N34" s="93" t="str">
        <f t="shared" si="3"/>
        <v>--</v>
      </c>
      <c r="O34" s="198">
        <f t="shared" si="4"/>
        <v>32.525167499999995</v>
      </c>
      <c r="P34" s="199" t="str">
        <f t="shared" si="5"/>
        <v>--</v>
      </c>
      <c r="Q34" s="200" t="str">
        <f t="shared" si="6"/>
        <v>--</v>
      </c>
      <c r="R34" s="201" t="str">
        <f t="shared" si="7"/>
        <v>--</v>
      </c>
      <c r="S34" s="202" t="str">
        <f t="shared" si="8"/>
        <v>--</v>
      </c>
      <c r="T34" s="203" t="str">
        <f t="shared" si="9"/>
        <v>--</v>
      </c>
      <c r="U34" s="204" t="str">
        <f t="shared" si="10"/>
        <v>--</v>
      </c>
      <c r="V34" s="205" t="str">
        <f t="shared" si="11"/>
        <v>--</v>
      </c>
      <c r="W34" s="206" t="str">
        <f t="shared" si="12"/>
        <v>--</v>
      </c>
      <c r="X34" s="207" t="str">
        <f t="shared" si="13"/>
        <v>--</v>
      </c>
      <c r="Y34" s="94" t="s">
        <v>53</v>
      </c>
      <c r="Z34" s="167">
        <f t="shared" si="14"/>
        <v>32.525167499999995</v>
      </c>
      <c r="AA34" s="113"/>
      <c r="AB34" s="101">
        <v>166936</v>
      </c>
    </row>
    <row r="35" spans="1:28" s="101" customFormat="1" ht="16.5" customHeight="1">
      <c r="A35" s="25"/>
      <c r="B35" s="112"/>
      <c r="C35" s="91">
        <v>34</v>
      </c>
      <c r="D35" s="192" t="s">
        <v>13</v>
      </c>
      <c r="E35" s="192" t="s">
        <v>5</v>
      </c>
      <c r="F35" s="192">
        <v>132</v>
      </c>
      <c r="G35" s="193">
        <v>2.2</v>
      </c>
      <c r="H35" s="79">
        <f t="shared" si="0"/>
        <v>24.63375</v>
      </c>
      <c r="I35" s="225" t="s">
        <v>78</v>
      </c>
      <c r="J35" s="225" t="s">
        <v>79</v>
      </c>
      <c r="K35" s="10">
        <f t="shared" si="1"/>
        <v>8.70000000006985</v>
      </c>
      <c r="L35" s="11">
        <f t="shared" si="2"/>
        <v>522</v>
      </c>
      <c r="M35" s="92" t="s">
        <v>52</v>
      </c>
      <c r="N35" s="93" t="str">
        <f t="shared" si="3"/>
        <v>--</v>
      </c>
      <c r="O35" s="198">
        <f t="shared" si="4"/>
        <v>64.2940875</v>
      </c>
      <c r="P35" s="199" t="str">
        <f t="shared" si="5"/>
        <v>--</v>
      </c>
      <c r="Q35" s="200" t="str">
        <f t="shared" si="6"/>
        <v>--</v>
      </c>
      <c r="R35" s="201" t="str">
        <f t="shared" si="7"/>
        <v>--</v>
      </c>
      <c r="S35" s="202" t="str">
        <f t="shared" si="8"/>
        <v>--</v>
      </c>
      <c r="T35" s="203" t="str">
        <f t="shared" si="9"/>
        <v>--</v>
      </c>
      <c r="U35" s="204" t="str">
        <f t="shared" si="10"/>
        <v>--</v>
      </c>
      <c r="V35" s="205" t="str">
        <f t="shared" si="11"/>
        <v>--</v>
      </c>
      <c r="W35" s="206" t="str">
        <f t="shared" si="12"/>
        <v>--</v>
      </c>
      <c r="X35" s="207" t="str">
        <f t="shared" si="13"/>
        <v>--</v>
      </c>
      <c r="Y35" s="94" t="s">
        <v>53</v>
      </c>
      <c r="Z35" s="167">
        <f t="shared" si="14"/>
        <v>64.2940875</v>
      </c>
      <c r="AA35" s="113"/>
      <c r="AB35" s="101">
        <v>166937</v>
      </c>
    </row>
    <row r="36" spans="1:28" s="101" customFormat="1" ht="16.5" customHeight="1">
      <c r="A36" s="25"/>
      <c r="B36" s="112"/>
      <c r="C36" s="91">
        <v>35</v>
      </c>
      <c r="D36" s="192" t="s">
        <v>14</v>
      </c>
      <c r="E36" s="192" t="s">
        <v>5</v>
      </c>
      <c r="F36" s="192">
        <v>132</v>
      </c>
      <c r="G36" s="193">
        <v>2.2</v>
      </c>
      <c r="H36" s="79">
        <f t="shared" si="0"/>
        <v>24.63375</v>
      </c>
      <c r="I36" s="225" t="s">
        <v>78</v>
      </c>
      <c r="J36" s="225" t="s">
        <v>79</v>
      </c>
      <c r="K36" s="10">
        <f t="shared" si="1"/>
        <v>8.70000000006985</v>
      </c>
      <c r="L36" s="11">
        <f t="shared" si="2"/>
        <v>522</v>
      </c>
      <c r="M36" s="92" t="s">
        <v>52</v>
      </c>
      <c r="N36" s="93" t="str">
        <f t="shared" si="3"/>
        <v>--</v>
      </c>
      <c r="O36" s="198">
        <f t="shared" si="4"/>
        <v>64.2940875</v>
      </c>
      <c r="P36" s="199" t="str">
        <f t="shared" si="5"/>
        <v>--</v>
      </c>
      <c r="Q36" s="200" t="str">
        <f t="shared" si="6"/>
        <v>--</v>
      </c>
      <c r="R36" s="201" t="str">
        <f t="shared" si="7"/>
        <v>--</v>
      </c>
      <c r="S36" s="202" t="str">
        <f t="shared" si="8"/>
        <v>--</v>
      </c>
      <c r="T36" s="203" t="str">
        <f t="shared" si="9"/>
        <v>--</v>
      </c>
      <c r="U36" s="204" t="str">
        <f t="shared" si="10"/>
        <v>--</v>
      </c>
      <c r="V36" s="205" t="str">
        <f t="shared" si="11"/>
        <v>--</v>
      </c>
      <c r="W36" s="206" t="str">
        <f t="shared" si="12"/>
        <v>--</v>
      </c>
      <c r="X36" s="207" t="str">
        <f t="shared" si="13"/>
        <v>--</v>
      </c>
      <c r="Y36" s="94" t="s">
        <v>53</v>
      </c>
      <c r="Z36" s="167">
        <f t="shared" si="14"/>
        <v>64.2940875</v>
      </c>
      <c r="AA36" s="113"/>
      <c r="AB36" s="101">
        <v>166938</v>
      </c>
    </row>
    <row r="37" spans="1:28" s="101" customFormat="1" ht="16.5" customHeight="1">
      <c r="A37" s="25"/>
      <c r="B37" s="112"/>
      <c r="C37" s="91">
        <v>36</v>
      </c>
      <c r="D37" s="192" t="s">
        <v>48</v>
      </c>
      <c r="E37" s="192" t="s">
        <v>2</v>
      </c>
      <c r="F37" s="192">
        <v>132</v>
      </c>
      <c r="G37" s="193">
        <v>16.5</v>
      </c>
      <c r="H37" s="79">
        <f t="shared" si="0"/>
        <v>12.46175</v>
      </c>
      <c r="I37" s="225" t="s">
        <v>78</v>
      </c>
      <c r="J37" s="225" t="s">
        <v>79</v>
      </c>
      <c r="K37" s="10">
        <f t="shared" si="1"/>
        <v>8.70000000006985</v>
      </c>
      <c r="L37" s="11">
        <f t="shared" si="2"/>
        <v>522</v>
      </c>
      <c r="M37" s="92" t="s">
        <v>52</v>
      </c>
      <c r="N37" s="93" t="str">
        <f t="shared" si="3"/>
        <v>--</v>
      </c>
      <c r="O37" s="198">
        <f t="shared" si="4"/>
        <v>32.525167499999995</v>
      </c>
      <c r="P37" s="199" t="str">
        <f t="shared" si="5"/>
        <v>--</v>
      </c>
      <c r="Q37" s="200" t="str">
        <f t="shared" si="6"/>
        <v>--</v>
      </c>
      <c r="R37" s="201" t="str">
        <f t="shared" si="7"/>
        <v>--</v>
      </c>
      <c r="S37" s="202" t="str">
        <f t="shared" si="8"/>
        <v>--</v>
      </c>
      <c r="T37" s="203" t="str">
        <f t="shared" si="9"/>
        <v>--</v>
      </c>
      <c r="U37" s="204" t="str">
        <f t="shared" si="10"/>
        <v>--</v>
      </c>
      <c r="V37" s="205" t="str">
        <f t="shared" si="11"/>
        <v>--</v>
      </c>
      <c r="W37" s="206" t="str">
        <f t="shared" si="12"/>
        <v>--</v>
      </c>
      <c r="X37" s="207" t="str">
        <f t="shared" si="13"/>
        <v>--</v>
      </c>
      <c r="Y37" s="94" t="s">
        <v>53</v>
      </c>
      <c r="Z37" s="167">
        <f t="shared" si="14"/>
        <v>32.525167499999995</v>
      </c>
      <c r="AA37" s="113"/>
      <c r="AB37" s="101">
        <v>166939</v>
      </c>
    </row>
    <row r="38" spans="2:28" s="101" customFormat="1" ht="16.5" customHeight="1">
      <c r="B38" s="168"/>
      <c r="C38" s="91">
        <v>37</v>
      </c>
      <c r="D38" s="192" t="s">
        <v>8</v>
      </c>
      <c r="E38" s="192" t="s">
        <v>2</v>
      </c>
      <c r="F38" s="192">
        <v>132</v>
      </c>
      <c r="G38" s="193">
        <v>92.3</v>
      </c>
      <c r="H38" s="79">
        <f t="shared" si="0"/>
        <v>46.008781</v>
      </c>
      <c r="I38" s="225" t="s">
        <v>80</v>
      </c>
      <c r="J38" s="225" t="s">
        <v>81</v>
      </c>
      <c r="K38" s="10">
        <f t="shared" si="1"/>
        <v>5.349999999976717</v>
      </c>
      <c r="L38" s="11">
        <f t="shared" si="2"/>
        <v>321</v>
      </c>
      <c r="M38" s="92" t="s">
        <v>52</v>
      </c>
      <c r="N38" s="93" t="str">
        <f t="shared" si="3"/>
        <v>--</v>
      </c>
      <c r="O38" s="198">
        <f t="shared" si="4"/>
        <v>73.84409350499999</v>
      </c>
      <c r="P38" s="199" t="str">
        <f t="shared" si="5"/>
        <v>--</v>
      </c>
      <c r="Q38" s="200" t="str">
        <f t="shared" si="6"/>
        <v>--</v>
      </c>
      <c r="R38" s="201" t="str">
        <f t="shared" si="7"/>
        <v>--</v>
      </c>
      <c r="S38" s="202" t="str">
        <f t="shared" si="8"/>
        <v>--</v>
      </c>
      <c r="T38" s="203" t="str">
        <f t="shared" si="9"/>
        <v>--</v>
      </c>
      <c r="U38" s="204" t="str">
        <f t="shared" si="10"/>
        <v>--</v>
      </c>
      <c r="V38" s="205" t="str">
        <f t="shared" si="11"/>
        <v>--</v>
      </c>
      <c r="W38" s="206" t="str">
        <f t="shared" si="12"/>
        <v>--</v>
      </c>
      <c r="X38" s="207" t="str">
        <f t="shared" si="13"/>
        <v>--</v>
      </c>
      <c r="Y38" s="94" t="s">
        <v>53</v>
      </c>
      <c r="Z38" s="167">
        <f t="shared" si="14"/>
        <v>73.84409350499999</v>
      </c>
      <c r="AA38" s="113"/>
      <c r="AB38" s="101">
        <v>166940</v>
      </c>
    </row>
    <row r="39" spans="2:28" s="101" customFormat="1" ht="16.5" customHeight="1">
      <c r="B39" s="168"/>
      <c r="C39" s="91">
        <v>38</v>
      </c>
      <c r="D39" s="192" t="s">
        <v>13</v>
      </c>
      <c r="E39" s="192" t="s">
        <v>5</v>
      </c>
      <c r="F39" s="192">
        <v>132</v>
      </c>
      <c r="G39" s="193">
        <v>2.2</v>
      </c>
      <c r="H39" s="79">
        <f t="shared" si="0"/>
        <v>24.63375</v>
      </c>
      <c r="I39" s="225" t="s">
        <v>82</v>
      </c>
      <c r="J39" s="225" t="s">
        <v>83</v>
      </c>
      <c r="K39" s="10">
        <f t="shared" si="1"/>
        <v>9.249999999941792</v>
      </c>
      <c r="L39" s="11">
        <f t="shared" si="2"/>
        <v>555</v>
      </c>
      <c r="M39" s="92" t="s">
        <v>52</v>
      </c>
      <c r="N39" s="93" t="str">
        <f t="shared" si="3"/>
        <v>--</v>
      </c>
      <c r="O39" s="198">
        <f t="shared" si="4"/>
        <v>68.35865625000001</v>
      </c>
      <c r="P39" s="199" t="str">
        <f t="shared" si="5"/>
        <v>--</v>
      </c>
      <c r="Q39" s="200" t="str">
        <f t="shared" si="6"/>
        <v>--</v>
      </c>
      <c r="R39" s="201" t="str">
        <f t="shared" si="7"/>
        <v>--</v>
      </c>
      <c r="S39" s="202" t="str">
        <f t="shared" si="8"/>
        <v>--</v>
      </c>
      <c r="T39" s="203" t="str">
        <f t="shared" si="9"/>
        <v>--</v>
      </c>
      <c r="U39" s="204" t="str">
        <f t="shared" si="10"/>
        <v>--</v>
      </c>
      <c r="V39" s="205" t="str">
        <f t="shared" si="11"/>
        <v>--</v>
      </c>
      <c r="W39" s="206" t="str">
        <f t="shared" si="12"/>
        <v>--</v>
      </c>
      <c r="X39" s="207" t="str">
        <f t="shared" si="13"/>
        <v>--</v>
      </c>
      <c r="Y39" s="94" t="s">
        <v>53</v>
      </c>
      <c r="Z39" s="167">
        <f t="shared" si="14"/>
        <v>68.35865625000001</v>
      </c>
      <c r="AA39" s="113"/>
      <c r="AB39" s="101">
        <v>167185</v>
      </c>
    </row>
    <row r="40" spans="2:28" s="101" customFormat="1" ht="16.5" customHeight="1">
      <c r="B40" s="168"/>
      <c r="C40" s="91">
        <v>39</v>
      </c>
      <c r="D40" s="192" t="s">
        <v>14</v>
      </c>
      <c r="E40" s="192" t="s">
        <v>5</v>
      </c>
      <c r="F40" s="192">
        <v>132</v>
      </c>
      <c r="G40" s="193">
        <v>2.2</v>
      </c>
      <c r="H40" s="79">
        <f t="shared" si="0"/>
        <v>24.63375</v>
      </c>
      <c r="I40" s="225" t="s">
        <v>82</v>
      </c>
      <c r="J40" s="225" t="s">
        <v>83</v>
      </c>
      <c r="K40" s="10">
        <f t="shared" si="1"/>
        <v>9.249999999941792</v>
      </c>
      <c r="L40" s="11">
        <f t="shared" si="2"/>
        <v>555</v>
      </c>
      <c r="M40" s="92" t="s">
        <v>52</v>
      </c>
      <c r="N40" s="93" t="str">
        <f t="shared" si="3"/>
        <v>--</v>
      </c>
      <c r="O40" s="198">
        <f t="shared" si="4"/>
        <v>68.35865625000001</v>
      </c>
      <c r="P40" s="199" t="str">
        <f t="shared" si="5"/>
        <v>--</v>
      </c>
      <c r="Q40" s="200" t="str">
        <f t="shared" si="6"/>
        <v>--</v>
      </c>
      <c r="R40" s="201" t="str">
        <f t="shared" si="7"/>
        <v>--</v>
      </c>
      <c r="S40" s="202" t="str">
        <f t="shared" si="8"/>
        <v>--</v>
      </c>
      <c r="T40" s="203" t="str">
        <f t="shared" si="9"/>
        <v>--</v>
      </c>
      <c r="U40" s="204" t="str">
        <f t="shared" si="10"/>
        <v>--</v>
      </c>
      <c r="V40" s="205" t="str">
        <f t="shared" si="11"/>
        <v>--</v>
      </c>
      <c r="W40" s="206" t="str">
        <f t="shared" si="12"/>
        <v>--</v>
      </c>
      <c r="X40" s="207" t="str">
        <f t="shared" si="13"/>
        <v>--</v>
      </c>
      <c r="Y40" s="94" t="s">
        <v>53</v>
      </c>
      <c r="Z40" s="167">
        <f t="shared" si="14"/>
        <v>68.35865625000001</v>
      </c>
      <c r="AA40" s="113"/>
      <c r="AB40" s="101">
        <v>167186</v>
      </c>
    </row>
    <row r="41" spans="2:28" s="101" customFormat="1" ht="16.5" customHeight="1">
      <c r="B41" s="168"/>
      <c r="C41" s="91">
        <v>40</v>
      </c>
      <c r="D41" s="192" t="s">
        <v>48</v>
      </c>
      <c r="E41" s="192" t="s">
        <v>2</v>
      </c>
      <c r="F41" s="192">
        <v>132</v>
      </c>
      <c r="G41" s="193">
        <v>16.5</v>
      </c>
      <c r="H41" s="79">
        <f t="shared" si="0"/>
        <v>12.46175</v>
      </c>
      <c r="I41" s="225" t="s">
        <v>82</v>
      </c>
      <c r="J41" s="225" t="s">
        <v>83</v>
      </c>
      <c r="K41" s="10">
        <f t="shared" si="1"/>
        <v>9.249999999941792</v>
      </c>
      <c r="L41" s="11">
        <f t="shared" si="2"/>
        <v>555</v>
      </c>
      <c r="M41" s="92" t="s">
        <v>52</v>
      </c>
      <c r="N41" s="93" t="str">
        <f t="shared" si="3"/>
        <v>--</v>
      </c>
      <c r="O41" s="198">
        <f t="shared" si="4"/>
        <v>34.58135625</v>
      </c>
      <c r="P41" s="199" t="str">
        <f t="shared" si="5"/>
        <v>--</v>
      </c>
      <c r="Q41" s="200" t="str">
        <f t="shared" si="6"/>
        <v>--</v>
      </c>
      <c r="R41" s="201" t="str">
        <f t="shared" si="7"/>
        <v>--</v>
      </c>
      <c r="S41" s="202" t="str">
        <f t="shared" si="8"/>
        <v>--</v>
      </c>
      <c r="T41" s="203" t="str">
        <f t="shared" si="9"/>
        <v>--</v>
      </c>
      <c r="U41" s="204" t="str">
        <f t="shared" si="10"/>
        <v>--</v>
      </c>
      <c r="V41" s="205" t="str">
        <f t="shared" si="11"/>
        <v>--</v>
      </c>
      <c r="W41" s="206" t="str">
        <f t="shared" si="12"/>
        <v>--</v>
      </c>
      <c r="X41" s="207" t="str">
        <f t="shared" si="13"/>
        <v>--</v>
      </c>
      <c r="Y41" s="94" t="s">
        <v>53</v>
      </c>
      <c r="Z41" s="167">
        <f t="shared" si="14"/>
        <v>34.58135625</v>
      </c>
      <c r="AA41" s="113"/>
      <c r="AB41" s="101">
        <v>167187</v>
      </c>
    </row>
    <row r="42" spans="1:27" s="101" customFormat="1" ht="16.5" customHeight="1" thickBot="1">
      <c r="A42" s="25"/>
      <c r="B42" s="112"/>
      <c r="C42" s="194"/>
      <c r="D42" s="195"/>
      <c r="E42" s="195"/>
      <c r="F42" s="196"/>
      <c r="G42" s="197"/>
      <c r="H42" s="80"/>
      <c r="I42" s="227"/>
      <c r="J42" s="227"/>
      <c r="K42" s="12"/>
      <c r="L42" s="12"/>
      <c r="M42" s="197"/>
      <c r="N42" s="208"/>
      <c r="O42" s="209"/>
      <c r="P42" s="210"/>
      <c r="Q42" s="211"/>
      <c r="R42" s="212"/>
      <c r="S42" s="213"/>
      <c r="T42" s="214"/>
      <c r="U42" s="215"/>
      <c r="V42" s="216"/>
      <c r="W42" s="217"/>
      <c r="X42" s="218"/>
      <c r="Y42" s="219"/>
      <c r="Z42" s="169"/>
      <c r="AA42" s="113"/>
    </row>
    <row r="43" spans="1:27" s="101" customFormat="1" ht="16.5" customHeight="1" thickBot="1" thickTop="1">
      <c r="A43" s="25"/>
      <c r="B43" s="112"/>
      <c r="C43" s="170" t="s">
        <v>45</v>
      </c>
      <c r="D43" s="70" t="s">
        <v>46</v>
      </c>
      <c r="E43" s="13"/>
      <c r="F43" s="13"/>
      <c r="G43" s="14"/>
      <c r="H43" s="15"/>
      <c r="I43" s="15"/>
      <c r="J43" s="15"/>
      <c r="K43" s="15"/>
      <c r="L43" s="15"/>
      <c r="M43" s="15"/>
      <c r="N43" s="16"/>
      <c r="O43" s="171">
        <f aca="true" t="shared" si="15" ref="O43:X43">ROUND(SUM(O20:O42),2)</f>
        <v>952.82</v>
      </c>
      <c r="P43" s="172">
        <f t="shared" si="15"/>
        <v>0</v>
      </c>
      <c r="Q43" s="86">
        <f t="shared" si="15"/>
        <v>0</v>
      </c>
      <c r="R43" s="86">
        <f t="shared" si="15"/>
        <v>0</v>
      </c>
      <c r="S43" s="173">
        <f t="shared" si="15"/>
        <v>0</v>
      </c>
      <c r="T43" s="87">
        <f t="shared" si="15"/>
        <v>0</v>
      </c>
      <c r="U43" s="87">
        <f t="shared" si="15"/>
        <v>0</v>
      </c>
      <c r="V43" s="174">
        <f t="shared" si="15"/>
        <v>0</v>
      </c>
      <c r="W43" s="175">
        <f t="shared" si="15"/>
        <v>0</v>
      </c>
      <c r="X43" s="176">
        <f t="shared" si="15"/>
        <v>0</v>
      </c>
      <c r="Y43" s="177"/>
      <c r="Z43" s="178">
        <f>ROUND(SUM(Z20:Z42),2)</f>
        <v>2402.14</v>
      </c>
      <c r="AA43" s="179"/>
    </row>
    <row r="44" spans="1:27" s="187" customFormat="1" ht="9.75" thickTop="1">
      <c r="A44" s="180"/>
      <c r="B44" s="181"/>
      <c r="C44" s="182"/>
      <c r="D44" s="71" t="s">
        <v>47</v>
      </c>
      <c r="E44" s="72"/>
      <c r="F44" s="72"/>
      <c r="G44" s="73"/>
      <c r="H44" s="74"/>
      <c r="I44" s="74"/>
      <c r="J44" s="74"/>
      <c r="K44" s="74"/>
      <c r="L44" s="74"/>
      <c r="M44" s="74"/>
      <c r="N44" s="75"/>
      <c r="O44" s="183"/>
      <c r="P44" s="183"/>
      <c r="Q44" s="76"/>
      <c r="R44" s="76"/>
      <c r="S44" s="184"/>
      <c r="T44" s="184"/>
      <c r="U44" s="184"/>
      <c r="V44" s="184"/>
      <c r="W44" s="184"/>
      <c r="X44" s="184"/>
      <c r="Y44" s="184"/>
      <c r="Z44" s="185"/>
      <c r="AA44" s="186"/>
    </row>
    <row r="45" spans="1:27" s="101" customFormat="1" ht="16.5" customHeight="1" thickBot="1">
      <c r="A45" s="25"/>
      <c r="B45" s="188"/>
      <c r="C45" s="189"/>
      <c r="D45" s="189"/>
      <c r="E45" s="189"/>
      <c r="F45" s="189"/>
      <c r="G45" s="189"/>
      <c r="H45" s="189"/>
      <c r="I45" s="190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91"/>
    </row>
    <row r="46" ht="13.5" thickTop="1"/>
  </sheetData>
  <conditionalFormatting sqref="Y22:Y41">
    <cfRule type="cellIs" priority="1" dxfId="0" operator="equal" stopIfTrue="1">
      <formula>"SI"</formula>
    </cfRule>
    <cfRule type="cellIs" priority="2" dxfId="0" operator="equal" stopIfTrue="1">
      <formula>"NO"</formula>
    </cfRule>
    <cfRule type="cellIs" priority="3" dxfId="0" operator="equal" stopIfTrue="1">
      <formula>" "</formula>
    </cfRule>
  </conditionalFormatting>
  <conditionalFormatting sqref="K22:K41">
    <cfRule type="cellIs" priority="4" dxfId="1" operator="lessThanOrEqual" stopIfTrue="1">
      <formula>0</formula>
    </cfRule>
  </conditionalFormatting>
  <conditionalFormatting sqref="I22:J41">
    <cfRule type="expression" priority="5" dxfId="2" stopIfTrue="1">
      <formula>MONTH(I22)&lt;&gt;$H$20</formula>
    </cfRule>
    <cfRule type="expression" priority="6" dxfId="2" stopIfTrue="1">
      <formula>YEAR(I22)&lt;&gt;$H$21</formula>
    </cfRule>
    <cfRule type="expression" priority="7" dxfId="0" stopIfTrue="1">
      <formula>""""""</formula>
    </cfRule>
  </conditionalFormatting>
  <printOptions/>
  <pageMargins left="0.1968503937007874" right="0.1968503937007874" top="0.5511811023622047" bottom="0.7874015748031497" header="0.35433070866141736" footer="0.5118110236220472"/>
  <pageSetup fitToHeight="1" fitToWidth="1" orientation="landscape" paperSize="9" scale="5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114">
    <pageSetUpPr fitToPage="1"/>
  </sheetPr>
  <dimension ref="A1:AB45"/>
  <sheetViews>
    <sheetView zoomScale="75" zoomScaleNormal="75" workbookViewId="0" topLeftCell="A16">
      <selection activeCell="K78" sqref="K78"/>
    </sheetView>
  </sheetViews>
  <sheetFormatPr defaultColWidth="11.421875" defaultRowHeight="12.75"/>
  <cols>
    <col min="1" max="1" width="20.7109375" style="125" customWidth="1"/>
    <col min="2" max="2" width="15.7109375" style="125" customWidth="1"/>
    <col min="3" max="3" width="4.7109375" style="125" customWidth="1"/>
    <col min="4" max="4" width="45.7109375" style="125" customWidth="1"/>
    <col min="5" max="7" width="8.7109375" style="125" customWidth="1"/>
    <col min="8" max="8" width="12.7109375" style="125" hidden="1" customWidth="1"/>
    <col min="9" max="10" width="16.7109375" style="125" customWidth="1"/>
    <col min="11" max="13" width="9.7109375" style="125" customWidth="1"/>
    <col min="14" max="14" width="7.7109375" style="125" customWidth="1"/>
    <col min="15" max="16" width="16.7109375" style="125" hidden="1" customWidth="1"/>
    <col min="17" max="17" width="0" style="125" hidden="1" customWidth="1"/>
    <col min="18" max="18" width="14.57421875" style="125" hidden="1" customWidth="1"/>
    <col min="19" max="24" width="14.7109375" style="125" hidden="1" customWidth="1"/>
    <col min="25" max="25" width="9.28125" style="125" customWidth="1"/>
    <col min="26" max="27" width="15.7109375" style="125" customWidth="1"/>
    <col min="28" max="16384" width="11.421875" style="125" customWidth="1"/>
  </cols>
  <sheetData>
    <row r="1" s="97" customFormat="1" ht="26.25">
      <c r="AA1" s="98"/>
    </row>
    <row r="2" spans="2:27" s="97" customFormat="1" ht="26.25">
      <c r="B2" s="99" t="str">
        <f>'tot-0605'!B2</f>
        <v>ANEXO a la Resolución ENRE N° 936/2006 .-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3:27" s="101" customFormat="1" ht="12.75">
      <c r="C3" s="102"/>
      <c r="D3" s="102"/>
      <c r="E3" s="102"/>
      <c r="F3" s="103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spans="1:2" s="104" customFormat="1" ht="11.25">
      <c r="A4" s="27" t="s">
        <v>15</v>
      </c>
      <c r="B4" s="27"/>
    </row>
    <row r="5" spans="1:2" s="104" customFormat="1" ht="11.25">
      <c r="A5" s="27" t="s">
        <v>16</v>
      </c>
      <c r="B5" s="27"/>
    </row>
    <row r="6" s="101" customFormat="1" ht="19.5" customHeight="1" thickBot="1"/>
    <row r="7" spans="1:27" s="101" customFormat="1" ht="16.5" customHeight="1" thickTop="1">
      <c r="A7" s="25"/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7"/>
    </row>
    <row r="8" spans="1:27" s="110" customFormat="1" ht="20.25">
      <c r="A8" s="31"/>
      <c r="B8" s="108"/>
      <c r="C8" s="31"/>
      <c r="D8" s="109" t="s">
        <v>381</v>
      </c>
      <c r="E8" s="109"/>
      <c r="F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111"/>
    </row>
    <row r="9" spans="1:27" s="101" customFormat="1" ht="16.5" customHeight="1">
      <c r="A9" s="25"/>
      <c r="B9" s="112"/>
      <c r="C9" s="25"/>
      <c r="D9" s="26"/>
      <c r="E9" s="26"/>
      <c r="F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113"/>
    </row>
    <row r="10" spans="1:27" s="110" customFormat="1" ht="20.25">
      <c r="A10" s="31"/>
      <c r="B10" s="108"/>
      <c r="C10" s="31"/>
      <c r="D10" s="109" t="s">
        <v>21</v>
      </c>
      <c r="E10" s="114"/>
      <c r="F10" s="109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111"/>
    </row>
    <row r="11" spans="1:27" s="101" customFormat="1" ht="16.5" customHeight="1">
      <c r="A11" s="25"/>
      <c r="B11" s="112"/>
      <c r="C11" s="25"/>
      <c r="D11" s="115"/>
      <c r="E11" s="115"/>
      <c r="F11" s="116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113"/>
    </row>
    <row r="12" spans="1:27" s="121" customFormat="1" ht="18.75">
      <c r="A12" s="117"/>
      <c r="B12" s="118" t="s">
        <v>54</v>
      </c>
      <c r="C12" s="66"/>
      <c r="D12" s="67"/>
      <c r="E12" s="67"/>
      <c r="F12" s="67"/>
      <c r="G12" s="119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120"/>
    </row>
    <row r="13" spans="1:27" s="101" customFormat="1" ht="16.5" customHeight="1" thickBot="1">
      <c r="A13" s="25"/>
      <c r="B13" s="112"/>
      <c r="C13" s="25"/>
      <c r="D13" s="25"/>
      <c r="E13" s="25"/>
      <c r="F13" s="116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113"/>
    </row>
    <row r="14" spans="1:27" s="101" customFormat="1" ht="16.5" customHeight="1" thickBot="1" thickTop="1">
      <c r="A14" s="25"/>
      <c r="B14" s="112"/>
      <c r="C14" s="25"/>
      <c r="D14" s="96" t="s">
        <v>22</v>
      </c>
      <c r="E14" s="95">
        <v>52.166</v>
      </c>
      <c r="F14" s="122"/>
      <c r="G14" s="26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113"/>
    </row>
    <row r="15" spans="1:27" s="101" customFormat="1" ht="16.5" customHeight="1" thickBot="1" thickTop="1">
      <c r="A15" s="25"/>
      <c r="B15" s="112"/>
      <c r="C15" s="25"/>
      <c r="D15" s="96" t="s">
        <v>23</v>
      </c>
      <c r="E15" s="95">
        <v>49.847</v>
      </c>
      <c r="F15" s="122"/>
      <c r="G15" s="123"/>
      <c r="H15" s="25"/>
      <c r="I15" s="124"/>
      <c r="J15" s="125"/>
      <c r="K15" s="125"/>
      <c r="L15" s="1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113"/>
    </row>
    <row r="16" spans="1:27" s="101" customFormat="1" ht="16.5" customHeight="1" thickBot="1" thickTop="1">
      <c r="A16" s="25"/>
      <c r="B16" s="112"/>
      <c r="C16" s="25"/>
      <c r="D16" s="96" t="s">
        <v>24</v>
      </c>
      <c r="E16" s="95">
        <v>104.331</v>
      </c>
      <c r="F16" s="122"/>
      <c r="G16" s="123"/>
      <c r="H16" s="25"/>
      <c r="I16" s="25"/>
      <c r="J16" s="126" t="s">
        <v>25</v>
      </c>
      <c r="K16" s="127">
        <f>30*'tot-0605'!B13</f>
        <v>30</v>
      </c>
      <c r="L16" s="22" t="str">
        <f>IF(K16=30," ",IF(K16=60,"Coeficiente duplicado por tasa de falla &gt;4 Sal. x año/100 km.","REVISAR COEFICIENTE"))</f>
        <v> 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113"/>
    </row>
    <row r="17" spans="1:27" s="101" customFormat="1" ht="16.5" customHeight="1" thickBot="1" thickTop="1">
      <c r="A17" s="25"/>
      <c r="B17" s="112"/>
      <c r="C17" s="25"/>
      <c r="D17" s="96" t="s">
        <v>26</v>
      </c>
      <c r="E17" s="95">
        <v>98.535</v>
      </c>
      <c r="F17" s="122"/>
      <c r="G17" s="123"/>
      <c r="H17" s="25"/>
      <c r="I17" s="25"/>
      <c r="J17" s="25"/>
      <c r="K17" s="128"/>
      <c r="L17" s="129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113"/>
    </row>
    <row r="18" spans="1:27" s="101" customFormat="1" ht="16.5" customHeight="1" thickBot="1" thickTop="1">
      <c r="A18" s="25"/>
      <c r="B18" s="112"/>
      <c r="C18" s="130"/>
      <c r="D18" s="130"/>
      <c r="E18" s="130"/>
      <c r="F18" s="130"/>
      <c r="G18" s="130"/>
      <c r="H18" s="130"/>
      <c r="I18" s="131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13"/>
    </row>
    <row r="19" spans="1:27" s="101" customFormat="1" ht="34.5" customHeight="1" thickBot="1" thickTop="1">
      <c r="A19" s="25"/>
      <c r="B19" s="112"/>
      <c r="C19" s="35" t="s">
        <v>27</v>
      </c>
      <c r="D19" s="35" t="s">
        <v>18</v>
      </c>
      <c r="E19" s="35" t="s">
        <v>1</v>
      </c>
      <c r="F19" s="36" t="s">
        <v>28</v>
      </c>
      <c r="G19" s="36" t="s">
        <v>29</v>
      </c>
      <c r="H19" s="78" t="s">
        <v>30</v>
      </c>
      <c r="I19" s="35" t="s">
        <v>31</v>
      </c>
      <c r="J19" s="35" t="s">
        <v>32</v>
      </c>
      <c r="K19" s="36" t="s">
        <v>33</v>
      </c>
      <c r="L19" s="36" t="s">
        <v>34</v>
      </c>
      <c r="M19" s="83" t="s">
        <v>35</v>
      </c>
      <c r="N19" s="36" t="s">
        <v>36</v>
      </c>
      <c r="O19" s="132" t="s">
        <v>37</v>
      </c>
      <c r="P19" s="133" t="s">
        <v>38</v>
      </c>
      <c r="Q19" s="84" t="s">
        <v>39</v>
      </c>
      <c r="R19" s="134"/>
      <c r="S19" s="135"/>
      <c r="T19" s="85" t="s">
        <v>40</v>
      </c>
      <c r="U19" s="136"/>
      <c r="V19" s="137"/>
      <c r="W19" s="138" t="s">
        <v>41</v>
      </c>
      <c r="X19" s="139" t="s">
        <v>42</v>
      </c>
      <c r="Y19" s="36" t="s">
        <v>43</v>
      </c>
      <c r="Z19" s="36" t="s">
        <v>44</v>
      </c>
      <c r="AA19" s="113"/>
    </row>
    <row r="20" spans="1:27" s="101" customFormat="1" ht="16.5" customHeight="1" thickTop="1">
      <c r="A20" s="25"/>
      <c r="B20" s="112"/>
      <c r="C20" s="140"/>
      <c r="D20" s="141" t="s">
        <v>128</v>
      </c>
      <c r="E20" s="141"/>
      <c r="F20" s="82"/>
      <c r="G20" s="82"/>
      <c r="H20" s="142">
        <v>5</v>
      </c>
      <c r="I20" s="223"/>
      <c r="J20" s="224"/>
      <c r="K20" s="141"/>
      <c r="L20" s="141"/>
      <c r="M20" s="141"/>
      <c r="N20" s="141"/>
      <c r="O20" s="143"/>
      <c r="P20" s="144"/>
      <c r="Q20" s="145"/>
      <c r="R20" s="146"/>
      <c r="S20" s="147"/>
      <c r="T20" s="148"/>
      <c r="U20" s="149"/>
      <c r="V20" s="150"/>
      <c r="W20" s="151"/>
      <c r="X20" s="152"/>
      <c r="Y20" s="141"/>
      <c r="Z20" s="153">
        <f>ROUND('LI-0605 (2)'!Z43,2)</f>
        <v>2402.14</v>
      </c>
      <c r="AA20" s="113"/>
    </row>
    <row r="21" spans="1:27" s="101" customFormat="1" ht="16.5" customHeight="1">
      <c r="A21" s="25"/>
      <c r="B21" s="112"/>
      <c r="C21" s="154"/>
      <c r="D21" s="3"/>
      <c r="E21" s="3"/>
      <c r="F21" s="3"/>
      <c r="G21" s="3"/>
      <c r="H21" s="155">
        <v>2006</v>
      </c>
      <c r="I21" s="225"/>
      <c r="J21" s="226"/>
      <c r="K21" s="10"/>
      <c r="L21" s="3"/>
      <c r="M21" s="3"/>
      <c r="N21" s="3"/>
      <c r="O21" s="156"/>
      <c r="P21" s="157"/>
      <c r="Q21" s="158"/>
      <c r="R21" s="159"/>
      <c r="S21" s="160"/>
      <c r="T21" s="161"/>
      <c r="U21" s="162"/>
      <c r="V21" s="163"/>
      <c r="W21" s="164"/>
      <c r="X21" s="165"/>
      <c r="Y21" s="3"/>
      <c r="Z21" s="166"/>
      <c r="AA21" s="113"/>
    </row>
    <row r="22" spans="1:28" s="101" customFormat="1" ht="16.5" customHeight="1">
      <c r="A22" s="25"/>
      <c r="B22" s="112"/>
      <c r="C22" s="91">
        <v>41</v>
      </c>
      <c r="D22" s="192" t="s">
        <v>4</v>
      </c>
      <c r="E22" s="192" t="s">
        <v>2</v>
      </c>
      <c r="F22" s="192">
        <v>132</v>
      </c>
      <c r="G22" s="193">
        <v>16.3</v>
      </c>
      <c r="H22" s="79">
        <f aca="true" t="shared" si="0" ref="H22:H41">IF(G22&gt;25,G22,25)*IF(F22=220,IF(E22="L",$E$14,$E$16),IF(E22="L",$E$15,$E$17))/100</f>
        <v>12.46175</v>
      </c>
      <c r="I22" s="225" t="s">
        <v>82</v>
      </c>
      <c r="J22" s="225" t="s">
        <v>83</v>
      </c>
      <c r="K22" s="10">
        <f aca="true" t="shared" si="1" ref="K22:K41">IF(D22="","",(J22-I22)*24)</f>
        <v>9.249999999941792</v>
      </c>
      <c r="L22" s="11">
        <f aca="true" t="shared" si="2" ref="L22:L41">IF(D22="","",ROUND((J22-I22)*24*60,0))</f>
        <v>555</v>
      </c>
      <c r="M22" s="90" t="s">
        <v>52</v>
      </c>
      <c r="N22" s="93" t="str">
        <f aca="true" t="shared" si="3" ref="N22:N41">IF(D22="","","--")</f>
        <v>--</v>
      </c>
      <c r="O22" s="198">
        <f aca="true" t="shared" si="4" ref="O22:O41">IF(M22="P",ROUND(L22/60,2)*H22*$K$16*0.01,"--")</f>
        <v>34.58135625</v>
      </c>
      <c r="P22" s="199" t="str">
        <f aca="true" t="shared" si="5" ref="P22:P41">IF(M22="RP",ROUND(L22/60,2)*H22*$K$16*0.01*N22/100,"--")</f>
        <v>--</v>
      </c>
      <c r="Q22" s="200" t="str">
        <f aca="true" t="shared" si="6" ref="Q22:Q41">IF(M22="F",H22*$K$16,"--")</f>
        <v>--</v>
      </c>
      <c r="R22" s="201" t="str">
        <f aca="true" t="shared" si="7" ref="R22:R41">IF(AND(L22&gt;=10,M22="F"),H22*$K$16*IF(L22&gt;180,3,ROUND(L22/60,2)),"--")</f>
        <v>--</v>
      </c>
      <c r="S22" s="202" t="str">
        <f aca="true" t="shared" si="8" ref="S22:S41">IF(AND(L22&gt;180,M22="F"),(ROUND(L22/60,2)-3)*H22*$K$16*0.1,"--")</f>
        <v>--</v>
      </c>
      <c r="T22" s="203" t="str">
        <f aca="true" t="shared" si="9" ref="T22:T41">IF(M22="R",H22*$K$16*N22/100,"--")</f>
        <v>--</v>
      </c>
      <c r="U22" s="204" t="str">
        <f aca="true" t="shared" si="10" ref="U22:U41">IF(AND(L22&gt;=10,M22="R"),H22*$K$16*IF(L22&gt;180,3,ROUND(L22/60,2))*N22/100,"--")</f>
        <v>--</v>
      </c>
      <c r="V22" s="205" t="str">
        <f aca="true" t="shared" si="11" ref="V22:V41">IF(AND(L22&gt;180,M22="R"),(ROUND(L22/60,2)-3)*H22*$K$16*0.1*N22/100,"--")</f>
        <v>--</v>
      </c>
      <c r="W22" s="206" t="str">
        <f aca="true" t="shared" si="12" ref="W22:W41">IF(M22="RF",ROUND(L22/60,2)*H22*$K$16*0.1,"--")</f>
        <v>--</v>
      </c>
      <c r="X22" s="207" t="str">
        <f aca="true" t="shared" si="13" ref="X22:X41">IF(M22="RR",ROUND(L22/60,2)*H22*$K$16*0.1*N22/100,"--")</f>
        <v>--</v>
      </c>
      <c r="Y22" s="94" t="s">
        <v>53</v>
      </c>
      <c r="Z22" s="167">
        <f aca="true" t="shared" si="14" ref="Z22:Z41">IF(D22="","",SUM(O22:X22)*IF(Y22="SI",1,2))</f>
        <v>34.58135625</v>
      </c>
      <c r="AA22" s="113"/>
      <c r="AB22" s="101">
        <v>167184</v>
      </c>
    </row>
    <row r="23" spans="1:28" s="101" customFormat="1" ht="16.5" customHeight="1">
      <c r="A23" s="25"/>
      <c r="B23" s="112"/>
      <c r="C23" s="91">
        <v>42</v>
      </c>
      <c r="D23" s="192" t="s">
        <v>14</v>
      </c>
      <c r="E23" s="192" t="s">
        <v>5</v>
      </c>
      <c r="F23" s="192">
        <v>132</v>
      </c>
      <c r="G23" s="193">
        <v>2.2</v>
      </c>
      <c r="H23" s="79">
        <f t="shared" si="0"/>
        <v>24.63375</v>
      </c>
      <c r="I23" s="225" t="s">
        <v>84</v>
      </c>
      <c r="J23" s="225" t="s">
        <v>85</v>
      </c>
      <c r="K23" s="10">
        <f t="shared" si="1"/>
        <v>9.133333333244082</v>
      </c>
      <c r="L23" s="11">
        <f t="shared" si="2"/>
        <v>548</v>
      </c>
      <c r="M23" s="91" t="s">
        <v>52</v>
      </c>
      <c r="N23" s="93" t="str">
        <f t="shared" si="3"/>
        <v>--</v>
      </c>
      <c r="O23" s="198">
        <f t="shared" si="4"/>
        <v>67.47184125</v>
      </c>
      <c r="P23" s="199" t="str">
        <f t="shared" si="5"/>
        <v>--</v>
      </c>
      <c r="Q23" s="200" t="str">
        <f t="shared" si="6"/>
        <v>--</v>
      </c>
      <c r="R23" s="201" t="str">
        <f t="shared" si="7"/>
        <v>--</v>
      </c>
      <c r="S23" s="202" t="str">
        <f t="shared" si="8"/>
        <v>--</v>
      </c>
      <c r="T23" s="203" t="str">
        <f t="shared" si="9"/>
        <v>--</v>
      </c>
      <c r="U23" s="204" t="str">
        <f t="shared" si="10"/>
        <v>--</v>
      </c>
      <c r="V23" s="205" t="str">
        <f t="shared" si="11"/>
        <v>--</v>
      </c>
      <c r="W23" s="206" t="str">
        <f t="shared" si="12"/>
        <v>--</v>
      </c>
      <c r="X23" s="207" t="str">
        <f t="shared" si="13"/>
        <v>--</v>
      </c>
      <c r="Y23" s="94" t="s">
        <v>53</v>
      </c>
      <c r="Z23" s="167">
        <f t="shared" si="14"/>
        <v>67.47184125</v>
      </c>
      <c r="AA23" s="113"/>
      <c r="AB23" s="101">
        <v>167190</v>
      </c>
    </row>
    <row r="24" spans="1:28" s="101" customFormat="1" ht="16.5" customHeight="1">
      <c r="A24" s="25"/>
      <c r="B24" s="112"/>
      <c r="C24" s="91">
        <v>43</v>
      </c>
      <c r="D24" s="192" t="s">
        <v>13</v>
      </c>
      <c r="E24" s="192" t="s">
        <v>5</v>
      </c>
      <c r="F24" s="192">
        <v>132</v>
      </c>
      <c r="G24" s="193">
        <v>2.2</v>
      </c>
      <c r="H24" s="79">
        <f t="shared" si="0"/>
        <v>24.63375</v>
      </c>
      <c r="I24" s="225" t="s">
        <v>84</v>
      </c>
      <c r="J24" s="225" t="s">
        <v>85</v>
      </c>
      <c r="K24" s="10">
        <f t="shared" si="1"/>
        <v>9.133333333244082</v>
      </c>
      <c r="L24" s="11">
        <f t="shared" si="2"/>
        <v>548</v>
      </c>
      <c r="M24" s="92" t="s">
        <v>52</v>
      </c>
      <c r="N24" s="93" t="str">
        <f t="shared" si="3"/>
        <v>--</v>
      </c>
      <c r="O24" s="198">
        <f t="shared" si="4"/>
        <v>67.47184125</v>
      </c>
      <c r="P24" s="199" t="str">
        <f t="shared" si="5"/>
        <v>--</v>
      </c>
      <c r="Q24" s="200" t="str">
        <f t="shared" si="6"/>
        <v>--</v>
      </c>
      <c r="R24" s="201" t="str">
        <f t="shared" si="7"/>
        <v>--</v>
      </c>
      <c r="S24" s="202" t="str">
        <f t="shared" si="8"/>
        <v>--</v>
      </c>
      <c r="T24" s="203" t="str">
        <f t="shared" si="9"/>
        <v>--</v>
      </c>
      <c r="U24" s="204" t="str">
        <f t="shared" si="10"/>
        <v>--</v>
      </c>
      <c r="V24" s="205" t="str">
        <f t="shared" si="11"/>
        <v>--</v>
      </c>
      <c r="W24" s="206" t="str">
        <f t="shared" si="12"/>
        <v>--</v>
      </c>
      <c r="X24" s="207" t="str">
        <f t="shared" si="13"/>
        <v>--</v>
      </c>
      <c r="Y24" s="94" t="s">
        <v>53</v>
      </c>
      <c r="Z24" s="167">
        <f t="shared" si="14"/>
        <v>67.47184125</v>
      </c>
      <c r="AA24" s="113"/>
      <c r="AB24" s="101">
        <v>167189</v>
      </c>
    </row>
    <row r="25" spans="1:28" s="101" customFormat="1" ht="16.5" customHeight="1">
      <c r="A25" s="25"/>
      <c r="B25" s="112"/>
      <c r="C25" s="91">
        <v>44</v>
      </c>
      <c r="D25" s="192" t="s">
        <v>4</v>
      </c>
      <c r="E25" s="192" t="s">
        <v>2</v>
      </c>
      <c r="F25" s="192">
        <v>132</v>
      </c>
      <c r="G25" s="193">
        <v>16.3</v>
      </c>
      <c r="H25" s="79">
        <f t="shared" si="0"/>
        <v>12.46175</v>
      </c>
      <c r="I25" s="225" t="s">
        <v>84</v>
      </c>
      <c r="J25" s="225" t="s">
        <v>85</v>
      </c>
      <c r="K25" s="10">
        <f t="shared" si="1"/>
        <v>9.133333333244082</v>
      </c>
      <c r="L25" s="11">
        <f t="shared" si="2"/>
        <v>548</v>
      </c>
      <c r="M25" s="92" t="s">
        <v>52</v>
      </c>
      <c r="N25" s="93" t="str">
        <f t="shared" si="3"/>
        <v>--</v>
      </c>
      <c r="O25" s="198">
        <f t="shared" si="4"/>
        <v>34.13273325000001</v>
      </c>
      <c r="P25" s="199" t="str">
        <f t="shared" si="5"/>
        <v>--</v>
      </c>
      <c r="Q25" s="200" t="str">
        <f t="shared" si="6"/>
        <v>--</v>
      </c>
      <c r="R25" s="201" t="str">
        <f t="shared" si="7"/>
        <v>--</v>
      </c>
      <c r="S25" s="202" t="str">
        <f t="shared" si="8"/>
        <v>--</v>
      </c>
      <c r="T25" s="203" t="str">
        <f t="shared" si="9"/>
        <v>--</v>
      </c>
      <c r="U25" s="204" t="str">
        <f t="shared" si="10"/>
        <v>--</v>
      </c>
      <c r="V25" s="205" t="str">
        <f t="shared" si="11"/>
        <v>--</v>
      </c>
      <c r="W25" s="206" t="str">
        <f t="shared" si="12"/>
        <v>--</v>
      </c>
      <c r="X25" s="207" t="str">
        <f t="shared" si="13"/>
        <v>--</v>
      </c>
      <c r="Y25" s="94" t="s">
        <v>53</v>
      </c>
      <c r="Z25" s="167">
        <f t="shared" si="14"/>
        <v>34.13273325000001</v>
      </c>
      <c r="AA25" s="113"/>
      <c r="AB25" s="101">
        <v>167188</v>
      </c>
    </row>
    <row r="26" spans="1:28" s="101" customFormat="1" ht="16.5" customHeight="1">
      <c r="A26" s="25"/>
      <c r="B26" s="112"/>
      <c r="C26" s="91">
        <v>45</v>
      </c>
      <c r="D26" s="192" t="s">
        <v>48</v>
      </c>
      <c r="E26" s="192" t="s">
        <v>2</v>
      </c>
      <c r="F26" s="192">
        <v>132</v>
      </c>
      <c r="G26" s="193">
        <v>16.5</v>
      </c>
      <c r="H26" s="79">
        <f t="shared" si="0"/>
        <v>12.46175</v>
      </c>
      <c r="I26" s="225" t="s">
        <v>84</v>
      </c>
      <c r="J26" s="225" t="s">
        <v>85</v>
      </c>
      <c r="K26" s="10">
        <f t="shared" si="1"/>
        <v>9.133333333244082</v>
      </c>
      <c r="L26" s="11">
        <f t="shared" si="2"/>
        <v>548</v>
      </c>
      <c r="M26" s="92" t="s">
        <v>52</v>
      </c>
      <c r="N26" s="93" t="str">
        <f t="shared" si="3"/>
        <v>--</v>
      </c>
      <c r="O26" s="198">
        <f t="shared" si="4"/>
        <v>34.13273325000001</v>
      </c>
      <c r="P26" s="199" t="str">
        <f t="shared" si="5"/>
        <v>--</v>
      </c>
      <c r="Q26" s="200" t="str">
        <f t="shared" si="6"/>
        <v>--</v>
      </c>
      <c r="R26" s="201" t="str">
        <f t="shared" si="7"/>
        <v>--</v>
      </c>
      <c r="S26" s="202" t="str">
        <f t="shared" si="8"/>
        <v>--</v>
      </c>
      <c r="T26" s="203" t="str">
        <f t="shared" si="9"/>
        <v>--</v>
      </c>
      <c r="U26" s="204" t="str">
        <f t="shared" si="10"/>
        <v>--</v>
      </c>
      <c r="V26" s="205" t="str">
        <f t="shared" si="11"/>
        <v>--</v>
      </c>
      <c r="W26" s="206" t="str">
        <f t="shared" si="12"/>
        <v>--</v>
      </c>
      <c r="X26" s="207" t="str">
        <f t="shared" si="13"/>
        <v>--</v>
      </c>
      <c r="Y26" s="94" t="s">
        <v>53</v>
      </c>
      <c r="Z26" s="167">
        <f t="shared" si="14"/>
        <v>34.13273325000001</v>
      </c>
      <c r="AA26" s="113"/>
      <c r="AB26" s="101">
        <v>167191</v>
      </c>
    </row>
    <row r="27" spans="1:28" s="101" customFormat="1" ht="16.5" customHeight="1">
      <c r="A27" s="25"/>
      <c r="B27" s="112"/>
      <c r="C27" s="91">
        <v>46</v>
      </c>
      <c r="D27" s="192" t="s">
        <v>48</v>
      </c>
      <c r="E27" s="192" t="s">
        <v>2</v>
      </c>
      <c r="F27" s="192">
        <v>132</v>
      </c>
      <c r="G27" s="193">
        <v>16.5</v>
      </c>
      <c r="H27" s="79">
        <f t="shared" si="0"/>
        <v>12.46175</v>
      </c>
      <c r="I27" s="225" t="s">
        <v>86</v>
      </c>
      <c r="J27" s="225" t="s">
        <v>87</v>
      </c>
      <c r="K27" s="10">
        <f t="shared" si="1"/>
        <v>7.700000000128057</v>
      </c>
      <c r="L27" s="11">
        <f t="shared" si="2"/>
        <v>462</v>
      </c>
      <c r="M27" s="92" t="s">
        <v>52</v>
      </c>
      <c r="N27" s="93" t="str">
        <f t="shared" si="3"/>
        <v>--</v>
      </c>
      <c r="O27" s="198">
        <f t="shared" si="4"/>
        <v>28.786642500000003</v>
      </c>
      <c r="P27" s="199" t="str">
        <f t="shared" si="5"/>
        <v>--</v>
      </c>
      <c r="Q27" s="200" t="str">
        <f t="shared" si="6"/>
        <v>--</v>
      </c>
      <c r="R27" s="201" t="str">
        <f t="shared" si="7"/>
        <v>--</v>
      </c>
      <c r="S27" s="202" t="str">
        <f t="shared" si="8"/>
        <v>--</v>
      </c>
      <c r="T27" s="203" t="str">
        <f t="shared" si="9"/>
        <v>--</v>
      </c>
      <c r="U27" s="204" t="str">
        <f t="shared" si="10"/>
        <v>--</v>
      </c>
      <c r="V27" s="205" t="str">
        <f t="shared" si="11"/>
        <v>--</v>
      </c>
      <c r="W27" s="206" t="str">
        <f t="shared" si="12"/>
        <v>--</v>
      </c>
      <c r="X27" s="207" t="str">
        <f t="shared" si="13"/>
        <v>--</v>
      </c>
      <c r="Y27" s="94" t="s">
        <v>53</v>
      </c>
      <c r="Z27" s="167">
        <f t="shared" si="14"/>
        <v>28.786642500000003</v>
      </c>
      <c r="AA27" s="113"/>
      <c r="AB27" s="101">
        <v>167195</v>
      </c>
    </row>
    <row r="28" spans="1:28" s="101" customFormat="1" ht="16.5" customHeight="1">
      <c r="A28" s="25"/>
      <c r="B28" s="112"/>
      <c r="C28" s="91">
        <v>47</v>
      </c>
      <c r="D28" s="192" t="s">
        <v>13</v>
      </c>
      <c r="E28" s="192" t="s">
        <v>5</v>
      </c>
      <c r="F28" s="192">
        <v>132</v>
      </c>
      <c r="G28" s="193">
        <v>2.2</v>
      </c>
      <c r="H28" s="79">
        <f t="shared" si="0"/>
        <v>24.63375</v>
      </c>
      <c r="I28" s="225" t="s">
        <v>86</v>
      </c>
      <c r="J28" s="225" t="s">
        <v>87</v>
      </c>
      <c r="K28" s="10">
        <f t="shared" si="1"/>
        <v>7.700000000128057</v>
      </c>
      <c r="L28" s="11">
        <f t="shared" si="2"/>
        <v>462</v>
      </c>
      <c r="M28" s="92" t="s">
        <v>52</v>
      </c>
      <c r="N28" s="93" t="str">
        <f t="shared" si="3"/>
        <v>--</v>
      </c>
      <c r="O28" s="198">
        <f t="shared" si="4"/>
        <v>56.903962500000006</v>
      </c>
      <c r="P28" s="199" t="str">
        <f t="shared" si="5"/>
        <v>--</v>
      </c>
      <c r="Q28" s="200" t="str">
        <f t="shared" si="6"/>
        <v>--</v>
      </c>
      <c r="R28" s="201" t="str">
        <f t="shared" si="7"/>
        <v>--</v>
      </c>
      <c r="S28" s="202" t="str">
        <f t="shared" si="8"/>
        <v>--</v>
      </c>
      <c r="T28" s="203" t="str">
        <f t="shared" si="9"/>
        <v>--</v>
      </c>
      <c r="U28" s="204" t="str">
        <f t="shared" si="10"/>
        <v>--</v>
      </c>
      <c r="V28" s="205" t="str">
        <f t="shared" si="11"/>
        <v>--</v>
      </c>
      <c r="W28" s="206" t="str">
        <f t="shared" si="12"/>
        <v>--</v>
      </c>
      <c r="X28" s="207" t="str">
        <f t="shared" si="13"/>
        <v>--</v>
      </c>
      <c r="Y28" s="94" t="s">
        <v>53</v>
      </c>
      <c r="Z28" s="167">
        <f t="shared" si="14"/>
        <v>56.903962500000006</v>
      </c>
      <c r="AA28" s="113"/>
      <c r="AB28" s="101">
        <v>167193</v>
      </c>
    </row>
    <row r="29" spans="1:28" s="101" customFormat="1" ht="16.5" customHeight="1">
      <c r="A29" s="25"/>
      <c r="B29" s="112"/>
      <c r="C29" s="91">
        <v>48</v>
      </c>
      <c r="D29" s="192" t="s">
        <v>4</v>
      </c>
      <c r="E29" s="192" t="s">
        <v>2</v>
      </c>
      <c r="F29" s="192">
        <v>132</v>
      </c>
      <c r="G29" s="193">
        <v>16.3</v>
      </c>
      <c r="H29" s="79">
        <f t="shared" si="0"/>
        <v>12.46175</v>
      </c>
      <c r="I29" s="225" t="s">
        <v>86</v>
      </c>
      <c r="J29" s="225" t="s">
        <v>87</v>
      </c>
      <c r="K29" s="10">
        <f t="shared" si="1"/>
        <v>7.700000000128057</v>
      </c>
      <c r="L29" s="11">
        <f t="shared" si="2"/>
        <v>462</v>
      </c>
      <c r="M29" s="92" t="s">
        <v>52</v>
      </c>
      <c r="N29" s="93" t="str">
        <f t="shared" si="3"/>
        <v>--</v>
      </c>
      <c r="O29" s="198">
        <f t="shared" si="4"/>
        <v>28.786642500000003</v>
      </c>
      <c r="P29" s="199" t="str">
        <f t="shared" si="5"/>
        <v>--</v>
      </c>
      <c r="Q29" s="200" t="str">
        <f t="shared" si="6"/>
        <v>--</v>
      </c>
      <c r="R29" s="201" t="str">
        <f t="shared" si="7"/>
        <v>--</v>
      </c>
      <c r="S29" s="202" t="str">
        <f t="shared" si="8"/>
        <v>--</v>
      </c>
      <c r="T29" s="203" t="str">
        <f t="shared" si="9"/>
        <v>--</v>
      </c>
      <c r="U29" s="204" t="str">
        <f t="shared" si="10"/>
        <v>--</v>
      </c>
      <c r="V29" s="205" t="str">
        <f t="shared" si="11"/>
        <v>--</v>
      </c>
      <c r="W29" s="206" t="str">
        <f t="shared" si="12"/>
        <v>--</v>
      </c>
      <c r="X29" s="207" t="str">
        <f t="shared" si="13"/>
        <v>--</v>
      </c>
      <c r="Y29" s="94" t="s">
        <v>53</v>
      </c>
      <c r="Z29" s="167">
        <f t="shared" si="14"/>
        <v>28.786642500000003</v>
      </c>
      <c r="AA29" s="113"/>
      <c r="AB29" s="101">
        <v>167192</v>
      </c>
    </row>
    <row r="30" spans="1:28" s="101" customFormat="1" ht="16.5" customHeight="1">
      <c r="A30" s="25"/>
      <c r="B30" s="112"/>
      <c r="C30" s="91">
        <v>49</v>
      </c>
      <c r="D30" s="192" t="s">
        <v>14</v>
      </c>
      <c r="E30" s="192" t="s">
        <v>5</v>
      </c>
      <c r="F30" s="192">
        <v>132</v>
      </c>
      <c r="G30" s="193">
        <v>2.2</v>
      </c>
      <c r="H30" s="79">
        <f t="shared" si="0"/>
        <v>24.63375</v>
      </c>
      <c r="I30" s="225" t="s">
        <v>86</v>
      </c>
      <c r="J30" s="225" t="s">
        <v>87</v>
      </c>
      <c r="K30" s="10">
        <f t="shared" si="1"/>
        <v>7.700000000128057</v>
      </c>
      <c r="L30" s="11">
        <f t="shared" si="2"/>
        <v>462</v>
      </c>
      <c r="M30" s="92" t="s">
        <v>52</v>
      </c>
      <c r="N30" s="93" t="str">
        <f t="shared" si="3"/>
        <v>--</v>
      </c>
      <c r="O30" s="198">
        <f t="shared" si="4"/>
        <v>56.903962500000006</v>
      </c>
      <c r="P30" s="199" t="str">
        <f t="shared" si="5"/>
        <v>--</v>
      </c>
      <c r="Q30" s="200" t="str">
        <f t="shared" si="6"/>
        <v>--</v>
      </c>
      <c r="R30" s="201" t="str">
        <f t="shared" si="7"/>
        <v>--</v>
      </c>
      <c r="S30" s="202" t="str">
        <f t="shared" si="8"/>
        <v>--</v>
      </c>
      <c r="T30" s="203" t="str">
        <f t="shared" si="9"/>
        <v>--</v>
      </c>
      <c r="U30" s="204" t="str">
        <f t="shared" si="10"/>
        <v>--</v>
      </c>
      <c r="V30" s="205" t="str">
        <f t="shared" si="11"/>
        <v>--</v>
      </c>
      <c r="W30" s="206" t="str">
        <f t="shared" si="12"/>
        <v>--</v>
      </c>
      <c r="X30" s="207" t="str">
        <f t="shared" si="13"/>
        <v>--</v>
      </c>
      <c r="Y30" s="94" t="s">
        <v>53</v>
      </c>
      <c r="Z30" s="167">
        <f t="shared" si="14"/>
        <v>56.903962500000006</v>
      </c>
      <c r="AA30" s="113"/>
      <c r="AB30" s="101">
        <v>167194</v>
      </c>
    </row>
    <row r="31" spans="1:28" s="101" customFormat="1" ht="16.5" customHeight="1">
      <c r="A31" s="25"/>
      <c r="B31" s="112"/>
      <c r="C31" s="91">
        <v>50</v>
      </c>
      <c r="D31" s="192" t="s">
        <v>48</v>
      </c>
      <c r="E31" s="192" t="s">
        <v>2</v>
      </c>
      <c r="F31" s="192">
        <v>132</v>
      </c>
      <c r="G31" s="193">
        <v>16.5</v>
      </c>
      <c r="H31" s="79">
        <f t="shared" si="0"/>
        <v>12.46175</v>
      </c>
      <c r="I31" s="225" t="s">
        <v>88</v>
      </c>
      <c r="J31" s="225" t="s">
        <v>89</v>
      </c>
      <c r="K31" s="10">
        <f t="shared" si="1"/>
        <v>8.616666666639503</v>
      </c>
      <c r="L31" s="11">
        <f t="shared" si="2"/>
        <v>517</v>
      </c>
      <c r="M31" s="92" t="s">
        <v>52</v>
      </c>
      <c r="N31" s="93" t="str">
        <f t="shared" si="3"/>
        <v>--</v>
      </c>
      <c r="O31" s="198">
        <f t="shared" si="4"/>
        <v>32.226085499999996</v>
      </c>
      <c r="P31" s="199" t="str">
        <f t="shared" si="5"/>
        <v>--</v>
      </c>
      <c r="Q31" s="200" t="str">
        <f t="shared" si="6"/>
        <v>--</v>
      </c>
      <c r="R31" s="201" t="str">
        <f t="shared" si="7"/>
        <v>--</v>
      </c>
      <c r="S31" s="202" t="str">
        <f t="shared" si="8"/>
        <v>--</v>
      </c>
      <c r="T31" s="203" t="str">
        <f t="shared" si="9"/>
        <v>--</v>
      </c>
      <c r="U31" s="204" t="str">
        <f t="shared" si="10"/>
        <v>--</v>
      </c>
      <c r="V31" s="205" t="str">
        <f t="shared" si="11"/>
        <v>--</v>
      </c>
      <c r="W31" s="206" t="str">
        <f t="shared" si="12"/>
        <v>--</v>
      </c>
      <c r="X31" s="207" t="str">
        <f t="shared" si="13"/>
        <v>--</v>
      </c>
      <c r="Y31" s="94" t="s">
        <v>53</v>
      </c>
      <c r="Z31" s="167">
        <f t="shared" si="14"/>
        <v>32.226085499999996</v>
      </c>
      <c r="AA31" s="113"/>
      <c r="AB31" s="101">
        <v>167199</v>
      </c>
    </row>
    <row r="32" spans="1:28" s="101" customFormat="1" ht="16.5" customHeight="1">
      <c r="A32" s="25"/>
      <c r="B32" s="112"/>
      <c r="C32" s="91">
        <v>51</v>
      </c>
      <c r="D32" s="192" t="s">
        <v>4</v>
      </c>
      <c r="E32" s="192" t="s">
        <v>2</v>
      </c>
      <c r="F32" s="192">
        <v>132</v>
      </c>
      <c r="G32" s="193">
        <v>16.3</v>
      </c>
      <c r="H32" s="79">
        <f t="shared" si="0"/>
        <v>12.46175</v>
      </c>
      <c r="I32" s="225" t="s">
        <v>88</v>
      </c>
      <c r="J32" s="225" t="s">
        <v>89</v>
      </c>
      <c r="K32" s="10">
        <f t="shared" si="1"/>
        <v>8.616666666639503</v>
      </c>
      <c r="L32" s="11">
        <f t="shared" si="2"/>
        <v>517</v>
      </c>
      <c r="M32" s="92" t="s">
        <v>52</v>
      </c>
      <c r="N32" s="93" t="str">
        <f t="shared" si="3"/>
        <v>--</v>
      </c>
      <c r="O32" s="198">
        <f t="shared" si="4"/>
        <v>32.226085499999996</v>
      </c>
      <c r="P32" s="199" t="str">
        <f t="shared" si="5"/>
        <v>--</v>
      </c>
      <c r="Q32" s="200" t="str">
        <f t="shared" si="6"/>
        <v>--</v>
      </c>
      <c r="R32" s="201" t="str">
        <f t="shared" si="7"/>
        <v>--</v>
      </c>
      <c r="S32" s="202" t="str">
        <f t="shared" si="8"/>
        <v>--</v>
      </c>
      <c r="T32" s="203" t="str">
        <f t="shared" si="9"/>
        <v>--</v>
      </c>
      <c r="U32" s="204" t="str">
        <f t="shared" si="10"/>
        <v>--</v>
      </c>
      <c r="V32" s="205" t="str">
        <f t="shared" si="11"/>
        <v>--</v>
      </c>
      <c r="W32" s="206" t="str">
        <f t="shared" si="12"/>
        <v>--</v>
      </c>
      <c r="X32" s="207" t="str">
        <f t="shared" si="13"/>
        <v>--</v>
      </c>
      <c r="Y32" s="94" t="s">
        <v>53</v>
      </c>
      <c r="Z32" s="167">
        <f t="shared" si="14"/>
        <v>32.226085499999996</v>
      </c>
      <c r="AA32" s="113"/>
      <c r="AB32" s="101">
        <v>167196</v>
      </c>
    </row>
    <row r="33" spans="1:28" s="101" customFormat="1" ht="16.5" customHeight="1">
      <c r="A33" s="25"/>
      <c r="B33" s="112"/>
      <c r="C33" s="91">
        <v>52</v>
      </c>
      <c r="D33" s="192" t="s">
        <v>13</v>
      </c>
      <c r="E33" s="192" t="s">
        <v>5</v>
      </c>
      <c r="F33" s="192">
        <v>132</v>
      </c>
      <c r="G33" s="193">
        <v>2.2</v>
      </c>
      <c r="H33" s="79">
        <f t="shared" si="0"/>
        <v>24.63375</v>
      </c>
      <c r="I33" s="225" t="s">
        <v>88</v>
      </c>
      <c r="J33" s="225" t="s">
        <v>89</v>
      </c>
      <c r="K33" s="10">
        <f t="shared" si="1"/>
        <v>8.616666666639503</v>
      </c>
      <c r="L33" s="11">
        <f t="shared" si="2"/>
        <v>517</v>
      </c>
      <c r="M33" s="92" t="s">
        <v>52</v>
      </c>
      <c r="N33" s="93" t="str">
        <f t="shared" si="3"/>
        <v>--</v>
      </c>
      <c r="O33" s="198">
        <f t="shared" si="4"/>
        <v>63.7028775</v>
      </c>
      <c r="P33" s="199" t="str">
        <f t="shared" si="5"/>
        <v>--</v>
      </c>
      <c r="Q33" s="200" t="str">
        <f t="shared" si="6"/>
        <v>--</v>
      </c>
      <c r="R33" s="201" t="str">
        <f t="shared" si="7"/>
        <v>--</v>
      </c>
      <c r="S33" s="202" t="str">
        <f t="shared" si="8"/>
        <v>--</v>
      </c>
      <c r="T33" s="203" t="str">
        <f t="shared" si="9"/>
        <v>--</v>
      </c>
      <c r="U33" s="204" t="str">
        <f t="shared" si="10"/>
        <v>--</v>
      </c>
      <c r="V33" s="205" t="str">
        <f t="shared" si="11"/>
        <v>--</v>
      </c>
      <c r="W33" s="206" t="str">
        <f t="shared" si="12"/>
        <v>--</v>
      </c>
      <c r="X33" s="207" t="str">
        <f t="shared" si="13"/>
        <v>--</v>
      </c>
      <c r="Y33" s="94" t="s">
        <v>53</v>
      </c>
      <c r="Z33" s="167">
        <f t="shared" si="14"/>
        <v>63.7028775</v>
      </c>
      <c r="AA33" s="113"/>
      <c r="AB33" s="101">
        <v>167197</v>
      </c>
    </row>
    <row r="34" spans="1:28" s="101" customFormat="1" ht="16.5" customHeight="1">
      <c r="A34" s="25"/>
      <c r="B34" s="112"/>
      <c r="C34" s="91">
        <v>53</v>
      </c>
      <c r="D34" s="192" t="s">
        <v>14</v>
      </c>
      <c r="E34" s="192" t="s">
        <v>5</v>
      </c>
      <c r="F34" s="192">
        <v>132</v>
      </c>
      <c r="G34" s="193">
        <v>2.2</v>
      </c>
      <c r="H34" s="79">
        <f t="shared" si="0"/>
        <v>24.63375</v>
      </c>
      <c r="I34" s="225" t="s">
        <v>88</v>
      </c>
      <c r="J34" s="225" t="s">
        <v>89</v>
      </c>
      <c r="K34" s="10">
        <f t="shared" si="1"/>
        <v>8.616666666639503</v>
      </c>
      <c r="L34" s="11">
        <f t="shared" si="2"/>
        <v>517</v>
      </c>
      <c r="M34" s="92" t="s">
        <v>52</v>
      </c>
      <c r="N34" s="93" t="str">
        <f t="shared" si="3"/>
        <v>--</v>
      </c>
      <c r="O34" s="198">
        <f t="shared" si="4"/>
        <v>63.7028775</v>
      </c>
      <c r="P34" s="199" t="str">
        <f t="shared" si="5"/>
        <v>--</v>
      </c>
      <c r="Q34" s="200" t="str">
        <f t="shared" si="6"/>
        <v>--</v>
      </c>
      <c r="R34" s="201" t="str">
        <f t="shared" si="7"/>
        <v>--</v>
      </c>
      <c r="S34" s="202" t="str">
        <f t="shared" si="8"/>
        <v>--</v>
      </c>
      <c r="T34" s="203" t="str">
        <f t="shared" si="9"/>
        <v>--</v>
      </c>
      <c r="U34" s="204" t="str">
        <f t="shared" si="10"/>
        <v>--</v>
      </c>
      <c r="V34" s="205" t="str">
        <f t="shared" si="11"/>
        <v>--</v>
      </c>
      <c r="W34" s="206" t="str">
        <f t="shared" si="12"/>
        <v>--</v>
      </c>
      <c r="X34" s="207" t="str">
        <f t="shared" si="13"/>
        <v>--</v>
      </c>
      <c r="Y34" s="94" t="s">
        <v>53</v>
      </c>
      <c r="Z34" s="167">
        <f t="shared" si="14"/>
        <v>63.7028775</v>
      </c>
      <c r="AA34" s="113"/>
      <c r="AB34" s="101">
        <v>167198</v>
      </c>
    </row>
    <row r="35" spans="1:28" s="101" customFormat="1" ht="16.5" customHeight="1">
      <c r="A35" s="25"/>
      <c r="B35" s="112"/>
      <c r="C35" s="91">
        <v>54</v>
      </c>
      <c r="D35" s="192" t="s">
        <v>4</v>
      </c>
      <c r="E35" s="192" t="s">
        <v>2</v>
      </c>
      <c r="F35" s="192">
        <v>132</v>
      </c>
      <c r="G35" s="193">
        <v>16.3</v>
      </c>
      <c r="H35" s="79">
        <f t="shared" si="0"/>
        <v>12.46175</v>
      </c>
      <c r="I35" s="225" t="s">
        <v>90</v>
      </c>
      <c r="J35" s="225" t="s">
        <v>91</v>
      </c>
      <c r="K35" s="10">
        <f t="shared" si="1"/>
        <v>8.59999999991851</v>
      </c>
      <c r="L35" s="11">
        <f t="shared" si="2"/>
        <v>516</v>
      </c>
      <c r="M35" s="92" t="s">
        <v>52</v>
      </c>
      <c r="N35" s="93" t="str">
        <f t="shared" si="3"/>
        <v>--</v>
      </c>
      <c r="O35" s="198">
        <f t="shared" si="4"/>
        <v>32.151315</v>
      </c>
      <c r="P35" s="199" t="str">
        <f t="shared" si="5"/>
        <v>--</v>
      </c>
      <c r="Q35" s="200" t="str">
        <f t="shared" si="6"/>
        <v>--</v>
      </c>
      <c r="R35" s="201" t="str">
        <f t="shared" si="7"/>
        <v>--</v>
      </c>
      <c r="S35" s="202" t="str">
        <f t="shared" si="8"/>
        <v>--</v>
      </c>
      <c r="T35" s="203" t="str">
        <f t="shared" si="9"/>
        <v>--</v>
      </c>
      <c r="U35" s="204" t="str">
        <f t="shared" si="10"/>
        <v>--</v>
      </c>
      <c r="V35" s="205" t="str">
        <f t="shared" si="11"/>
        <v>--</v>
      </c>
      <c r="W35" s="206" t="str">
        <f t="shared" si="12"/>
        <v>--</v>
      </c>
      <c r="X35" s="207" t="str">
        <f t="shared" si="13"/>
        <v>--</v>
      </c>
      <c r="Y35" s="94" t="s">
        <v>53</v>
      </c>
      <c r="Z35" s="167">
        <f t="shared" si="14"/>
        <v>32.151315</v>
      </c>
      <c r="AA35" s="113"/>
      <c r="AB35" s="101">
        <v>167200</v>
      </c>
    </row>
    <row r="36" spans="1:28" s="101" customFormat="1" ht="16.5" customHeight="1">
      <c r="A36" s="25"/>
      <c r="B36" s="112"/>
      <c r="C36" s="91">
        <v>55</v>
      </c>
      <c r="D36" s="192" t="s">
        <v>14</v>
      </c>
      <c r="E36" s="192" t="s">
        <v>5</v>
      </c>
      <c r="F36" s="192">
        <v>132</v>
      </c>
      <c r="G36" s="193">
        <v>2.2</v>
      </c>
      <c r="H36" s="79">
        <f t="shared" si="0"/>
        <v>24.63375</v>
      </c>
      <c r="I36" s="225" t="s">
        <v>90</v>
      </c>
      <c r="J36" s="225" t="s">
        <v>91</v>
      </c>
      <c r="K36" s="10">
        <f t="shared" si="1"/>
        <v>8.59999999991851</v>
      </c>
      <c r="L36" s="11">
        <f t="shared" si="2"/>
        <v>516</v>
      </c>
      <c r="M36" s="92" t="s">
        <v>52</v>
      </c>
      <c r="N36" s="93" t="str">
        <f t="shared" si="3"/>
        <v>--</v>
      </c>
      <c r="O36" s="198">
        <f t="shared" si="4"/>
        <v>63.555074999999995</v>
      </c>
      <c r="P36" s="199" t="str">
        <f t="shared" si="5"/>
        <v>--</v>
      </c>
      <c r="Q36" s="200" t="str">
        <f t="shared" si="6"/>
        <v>--</v>
      </c>
      <c r="R36" s="201" t="str">
        <f t="shared" si="7"/>
        <v>--</v>
      </c>
      <c r="S36" s="202" t="str">
        <f t="shared" si="8"/>
        <v>--</v>
      </c>
      <c r="T36" s="203" t="str">
        <f t="shared" si="9"/>
        <v>--</v>
      </c>
      <c r="U36" s="204" t="str">
        <f t="shared" si="10"/>
        <v>--</v>
      </c>
      <c r="V36" s="205" t="str">
        <f t="shared" si="11"/>
        <v>--</v>
      </c>
      <c r="W36" s="206" t="str">
        <f t="shared" si="12"/>
        <v>--</v>
      </c>
      <c r="X36" s="207" t="str">
        <f t="shared" si="13"/>
        <v>--</v>
      </c>
      <c r="Y36" s="94" t="s">
        <v>53</v>
      </c>
      <c r="Z36" s="167">
        <f t="shared" si="14"/>
        <v>63.555074999999995</v>
      </c>
      <c r="AA36" s="113"/>
      <c r="AB36" s="101">
        <v>167202</v>
      </c>
    </row>
    <row r="37" spans="1:28" s="101" customFormat="1" ht="16.5" customHeight="1">
      <c r="A37" s="25"/>
      <c r="B37" s="112"/>
      <c r="C37" s="91">
        <v>56</v>
      </c>
      <c r="D37" s="192" t="s">
        <v>48</v>
      </c>
      <c r="E37" s="192" t="s">
        <v>2</v>
      </c>
      <c r="F37" s="192">
        <v>132</v>
      </c>
      <c r="G37" s="193">
        <v>16.5</v>
      </c>
      <c r="H37" s="79">
        <f t="shared" si="0"/>
        <v>12.46175</v>
      </c>
      <c r="I37" s="225" t="s">
        <v>90</v>
      </c>
      <c r="J37" s="225" t="s">
        <v>91</v>
      </c>
      <c r="K37" s="10">
        <f t="shared" si="1"/>
        <v>8.59999999991851</v>
      </c>
      <c r="L37" s="11">
        <f t="shared" si="2"/>
        <v>516</v>
      </c>
      <c r="M37" s="92" t="s">
        <v>52</v>
      </c>
      <c r="N37" s="93" t="str">
        <f t="shared" si="3"/>
        <v>--</v>
      </c>
      <c r="O37" s="198">
        <f t="shared" si="4"/>
        <v>32.151315</v>
      </c>
      <c r="P37" s="199" t="str">
        <f t="shared" si="5"/>
        <v>--</v>
      </c>
      <c r="Q37" s="200" t="str">
        <f t="shared" si="6"/>
        <v>--</v>
      </c>
      <c r="R37" s="201" t="str">
        <f t="shared" si="7"/>
        <v>--</v>
      </c>
      <c r="S37" s="202" t="str">
        <f t="shared" si="8"/>
        <v>--</v>
      </c>
      <c r="T37" s="203" t="str">
        <f t="shared" si="9"/>
        <v>--</v>
      </c>
      <c r="U37" s="204" t="str">
        <f t="shared" si="10"/>
        <v>--</v>
      </c>
      <c r="V37" s="205" t="str">
        <f t="shared" si="11"/>
        <v>--</v>
      </c>
      <c r="W37" s="206" t="str">
        <f t="shared" si="12"/>
        <v>--</v>
      </c>
      <c r="X37" s="207" t="str">
        <f t="shared" si="13"/>
        <v>--</v>
      </c>
      <c r="Y37" s="94" t="s">
        <v>53</v>
      </c>
      <c r="Z37" s="167">
        <f t="shared" si="14"/>
        <v>32.151315</v>
      </c>
      <c r="AA37" s="113"/>
      <c r="AB37" s="101">
        <v>167203</v>
      </c>
    </row>
    <row r="38" spans="2:28" s="101" customFormat="1" ht="16.5" customHeight="1">
      <c r="B38" s="168"/>
      <c r="C38" s="91">
        <v>57</v>
      </c>
      <c r="D38" s="192" t="s">
        <v>13</v>
      </c>
      <c r="E38" s="192" t="s">
        <v>5</v>
      </c>
      <c r="F38" s="192">
        <v>132</v>
      </c>
      <c r="G38" s="193">
        <v>2.2</v>
      </c>
      <c r="H38" s="79">
        <f t="shared" si="0"/>
        <v>24.63375</v>
      </c>
      <c r="I38" s="225" t="s">
        <v>90</v>
      </c>
      <c r="J38" s="225" t="s">
        <v>91</v>
      </c>
      <c r="K38" s="10">
        <f t="shared" si="1"/>
        <v>8.59999999991851</v>
      </c>
      <c r="L38" s="11">
        <f t="shared" si="2"/>
        <v>516</v>
      </c>
      <c r="M38" s="92" t="s">
        <v>52</v>
      </c>
      <c r="N38" s="93" t="str">
        <f t="shared" si="3"/>
        <v>--</v>
      </c>
      <c r="O38" s="198">
        <f t="shared" si="4"/>
        <v>63.555074999999995</v>
      </c>
      <c r="P38" s="199" t="str">
        <f t="shared" si="5"/>
        <v>--</v>
      </c>
      <c r="Q38" s="200" t="str">
        <f t="shared" si="6"/>
        <v>--</v>
      </c>
      <c r="R38" s="201" t="str">
        <f t="shared" si="7"/>
        <v>--</v>
      </c>
      <c r="S38" s="202" t="str">
        <f t="shared" si="8"/>
        <v>--</v>
      </c>
      <c r="T38" s="203" t="str">
        <f t="shared" si="9"/>
        <v>--</v>
      </c>
      <c r="U38" s="204" t="str">
        <f t="shared" si="10"/>
        <v>--</v>
      </c>
      <c r="V38" s="205" t="str">
        <f t="shared" si="11"/>
        <v>--</v>
      </c>
      <c r="W38" s="206" t="str">
        <f t="shared" si="12"/>
        <v>--</v>
      </c>
      <c r="X38" s="207" t="str">
        <f t="shared" si="13"/>
        <v>--</v>
      </c>
      <c r="Y38" s="94" t="s">
        <v>53</v>
      </c>
      <c r="Z38" s="167">
        <f t="shared" si="14"/>
        <v>63.555074999999995</v>
      </c>
      <c r="AA38" s="113"/>
      <c r="AB38" s="101">
        <v>167201</v>
      </c>
    </row>
    <row r="39" spans="2:28" s="101" customFormat="1" ht="16.5" customHeight="1">
      <c r="B39" s="168"/>
      <c r="C39" s="91">
        <v>58</v>
      </c>
      <c r="D39" s="192" t="s">
        <v>9</v>
      </c>
      <c r="E39" s="192" t="s">
        <v>2</v>
      </c>
      <c r="F39" s="192">
        <v>132</v>
      </c>
      <c r="G39" s="193">
        <v>37.7</v>
      </c>
      <c r="H39" s="79">
        <f t="shared" si="0"/>
        <v>18.792319000000003</v>
      </c>
      <c r="I39" s="225" t="s">
        <v>92</v>
      </c>
      <c r="J39" s="225" t="s">
        <v>93</v>
      </c>
      <c r="K39" s="10">
        <f t="shared" si="1"/>
        <v>0.24999999994179234</v>
      </c>
      <c r="L39" s="11">
        <f t="shared" si="2"/>
        <v>15</v>
      </c>
      <c r="M39" s="92" t="s">
        <v>52</v>
      </c>
      <c r="N39" s="93" t="str">
        <f t="shared" si="3"/>
        <v>--</v>
      </c>
      <c r="O39" s="198">
        <f t="shared" si="4"/>
        <v>1.4094239250000002</v>
      </c>
      <c r="P39" s="199" t="str">
        <f t="shared" si="5"/>
        <v>--</v>
      </c>
      <c r="Q39" s="200" t="str">
        <f t="shared" si="6"/>
        <v>--</v>
      </c>
      <c r="R39" s="201" t="str">
        <f t="shared" si="7"/>
        <v>--</v>
      </c>
      <c r="S39" s="202" t="str">
        <f t="shared" si="8"/>
        <v>--</v>
      </c>
      <c r="T39" s="203" t="str">
        <f t="shared" si="9"/>
        <v>--</v>
      </c>
      <c r="U39" s="204" t="str">
        <f t="shared" si="10"/>
        <v>--</v>
      </c>
      <c r="V39" s="205" t="str">
        <f t="shared" si="11"/>
        <v>--</v>
      </c>
      <c r="W39" s="206" t="str">
        <f t="shared" si="12"/>
        <v>--</v>
      </c>
      <c r="X39" s="207" t="str">
        <f t="shared" si="13"/>
        <v>--</v>
      </c>
      <c r="Y39" s="94" t="s">
        <v>53</v>
      </c>
      <c r="Z39" s="167">
        <f t="shared" si="14"/>
        <v>1.4094239250000002</v>
      </c>
      <c r="AA39" s="113"/>
      <c r="AB39" s="101">
        <v>167204</v>
      </c>
    </row>
    <row r="40" spans="2:28" s="101" customFormat="1" ht="16.5" customHeight="1">
      <c r="B40" s="168"/>
      <c r="C40" s="91">
        <v>59</v>
      </c>
      <c r="D40" s="192" t="s">
        <v>7</v>
      </c>
      <c r="E40" s="192" t="s">
        <v>2</v>
      </c>
      <c r="F40" s="192">
        <v>132</v>
      </c>
      <c r="G40" s="193">
        <v>82.3</v>
      </c>
      <c r="H40" s="79">
        <f t="shared" si="0"/>
        <v>41.024080999999995</v>
      </c>
      <c r="I40" s="225" t="s">
        <v>92</v>
      </c>
      <c r="J40" s="225" t="s">
        <v>93</v>
      </c>
      <c r="K40" s="10">
        <f t="shared" si="1"/>
        <v>0.24999999994179234</v>
      </c>
      <c r="L40" s="11">
        <f t="shared" si="2"/>
        <v>15</v>
      </c>
      <c r="M40" s="92" t="s">
        <v>52</v>
      </c>
      <c r="N40" s="93" t="str">
        <f t="shared" si="3"/>
        <v>--</v>
      </c>
      <c r="O40" s="198">
        <f t="shared" si="4"/>
        <v>3.0768060749999995</v>
      </c>
      <c r="P40" s="199" t="str">
        <f t="shared" si="5"/>
        <v>--</v>
      </c>
      <c r="Q40" s="200" t="str">
        <f t="shared" si="6"/>
        <v>--</v>
      </c>
      <c r="R40" s="201" t="str">
        <f t="shared" si="7"/>
        <v>--</v>
      </c>
      <c r="S40" s="202" t="str">
        <f t="shared" si="8"/>
        <v>--</v>
      </c>
      <c r="T40" s="203" t="str">
        <f t="shared" si="9"/>
        <v>--</v>
      </c>
      <c r="U40" s="204" t="str">
        <f t="shared" si="10"/>
        <v>--</v>
      </c>
      <c r="V40" s="205" t="str">
        <f t="shared" si="11"/>
        <v>--</v>
      </c>
      <c r="W40" s="206" t="str">
        <f t="shared" si="12"/>
        <v>--</v>
      </c>
      <c r="X40" s="207" t="str">
        <f t="shared" si="13"/>
        <v>--</v>
      </c>
      <c r="Y40" s="94" t="s">
        <v>53</v>
      </c>
      <c r="Z40" s="167">
        <f t="shared" si="14"/>
        <v>3.0768060749999995</v>
      </c>
      <c r="AA40" s="113"/>
      <c r="AB40" s="101">
        <v>167205</v>
      </c>
    </row>
    <row r="41" spans="2:28" s="101" customFormat="1" ht="16.5" customHeight="1">
      <c r="B41" s="168"/>
      <c r="C41" s="91">
        <v>60</v>
      </c>
      <c r="D41" s="192" t="s">
        <v>9</v>
      </c>
      <c r="E41" s="192" t="s">
        <v>2</v>
      </c>
      <c r="F41" s="192">
        <v>132</v>
      </c>
      <c r="G41" s="193">
        <v>37.7</v>
      </c>
      <c r="H41" s="79">
        <f t="shared" si="0"/>
        <v>18.792319000000003</v>
      </c>
      <c r="I41" s="225" t="s">
        <v>94</v>
      </c>
      <c r="J41" s="225" t="s">
        <v>95</v>
      </c>
      <c r="K41" s="10">
        <f t="shared" si="1"/>
        <v>0.09999999997671694</v>
      </c>
      <c r="L41" s="11">
        <f t="shared" si="2"/>
        <v>6</v>
      </c>
      <c r="M41" s="92" t="s">
        <v>52</v>
      </c>
      <c r="N41" s="93" t="str">
        <f t="shared" si="3"/>
        <v>--</v>
      </c>
      <c r="O41" s="198">
        <f t="shared" si="4"/>
        <v>0.5637695700000002</v>
      </c>
      <c r="P41" s="199" t="str">
        <f t="shared" si="5"/>
        <v>--</v>
      </c>
      <c r="Q41" s="200" t="str">
        <f t="shared" si="6"/>
        <v>--</v>
      </c>
      <c r="R41" s="201" t="str">
        <f t="shared" si="7"/>
        <v>--</v>
      </c>
      <c r="S41" s="202" t="str">
        <f t="shared" si="8"/>
        <v>--</v>
      </c>
      <c r="T41" s="203" t="str">
        <f t="shared" si="9"/>
        <v>--</v>
      </c>
      <c r="U41" s="204" t="str">
        <f t="shared" si="10"/>
        <v>--</v>
      </c>
      <c r="V41" s="205" t="str">
        <f t="shared" si="11"/>
        <v>--</v>
      </c>
      <c r="W41" s="206" t="str">
        <f t="shared" si="12"/>
        <v>--</v>
      </c>
      <c r="X41" s="207" t="str">
        <f t="shared" si="13"/>
        <v>--</v>
      </c>
      <c r="Y41" s="94" t="s">
        <v>53</v>
      </c>
      <c r="Z41" s="167">
        <f t="shared" si="14"/>
        <v>0.5637695700000002</v>
      </c>
      <c r="AA41" s="113"/>
      <c r="AB41" s="101">
        <v>167206</v>
      </c>
    </row>
    <row r="42" spans="1:27" s="101" customFormat="1" ht="16.5" customHeight="1" thickBot="1">
      <c r="A42" s="25"/>
      <c r="B42" s="112"/>
      <c r="C42" s="194"/>
      <c r="D42" s="195"/>
      <c r="E42" s="195"/>
      <c r="F42" s="196"/>
      <c r="G42" s="197"/>
      <c r="H42" s="80"/>
      <c r="I42" s="227"/>
      <c r="J42" s="227"/>
      <c r="K42" s="12"/>
      <c r="L42" s="12"/>
      <c r="M42" s="197"/>
      <c r="N42" s="208"/>
      <c r="O42" s="209"/>
      <c r="P42" s="210"/>
      <c r="Q42" s="211"/>
      <c r="R42" s="212"/>
      <c r="S42" s="213"/>
      <c r="T42" s="214"/>
      <c r="U42" s="215"/>
      <c r="V42" s="216"/>
      <c r="W42" s="217"/>
      <c r="X42" s="218"/>
      <c r="Y42" s="219"/>
      <c r="Z42" s="169"/>
      <c r="AA42" s="113"/>
    </row>
    <row r="43" spans="1:27" s="101" customFormat="1" ht="16.5" customHeight="1" thickBot="1" thickTop="1">
      <c r="A43" s="25"/>
      <c r="B43" s="112"/>
      <c r="C43" s="170" t="s">
        <v>45</v>
      </c>
      <c r="D43" s="70" t="s">
        <v>46</v>
      </c>
      <c r="E43" s="13"/>
      <c r="F43" s="13"/>
      <c r="G43" s="14"/>
      <c r="H43" s="15"/>
      <c r="I43" s="15"/>
      <c r="J43" s="15"/>
      <c r="K43" s="15"/>
      <c r="L43" s="15"/>
      <c r="M43" s="15"/>
      <c r="N43" s="16"/>
      <c r="O43" s="171">
        <f aca="true" t="shared" si="15" ref="O43:X43">ROUND(SUM(O20:O42),2)</f>
        <v>797.49</v>
      </c>
      <c r="P43" s="172">
        <f t="shared" si="15"/>
        <v>0</v>
      </c>
      <c r="Q43" s="86">
        <f t="shared" si="15"/>
        <v>0</v>
      </c>
      <c r="R43" s="86">
        <f t="shared" si="15"/>
        <v>0</v>
      </c>
      <c r="S43" s="173">
        <f t="shared" si="15"/>
        <v>0</v>
      </c>
      <c r="T43" s="87">
        <f t="shared" si="15"/>
        <v>0</v>
      </c>
      <c r="U43" s="87">
        <f t="shared" si="15"/>
        <v>0</v>
      </c>
      <c r="V43" s="174">
        <f t="shared" si="15"/>
        <v>0</v>
      </c>
      <c r="W43" s="175">
        <f t="shared" si="15"/>
        <v>0</v>
      </c>
      <c r="X43" s="176">
        <f t="shared" si="15"/>
        <v>0</v>
      </c>
      <c r="Y43" s="177"/>
      <c r="Z43" s="178">
        <f>ROUND(SUM(Z20:Z42),2)</f>
        <v>3199.63</v>
      </c>
      <c r="AA43" s="179"/>
    </row>
    <row r="44" spans="1:27" s="187" customFormat="1" ht="9.75" thickTop="1">
      <c r="A44" s="180"/>
      <c r="B44" s="181"/>
      <c r="C44" s="182"/>
      <c r="D44" s="71" t="s">
        <v>47</v>
      </c>
      <c r="E44" s="72"/>
      <c r="F44" s="72"/>
      <c r="G44" s="73"/>
      <c r="H44" s="74"/>
      <c r="I44" s="74"/>
      <c r="J44" s="74"/>
      <c r="K44" s="74"/>
      <c r="L44" s="74"/>
      <c r="M44" s="74"/>
      <c r="N44" s="75"/>
      <c r="O44" s="183"/>
      <c r="P44" s="183"/>
      <c r="Q44" s="76"/>
      <c r="R44" s="76"/>
      <c r="S44" s="184"/>
      <c r="T44" s="184"/>
      <c r="U44" s="184"/>
      <c r="V44" s="184"/>
      <c r="W44" s="184"/>
      <c r="X44" s="184"/>
      <c r="Y44" s="184"/>
      <c r="Z44" s="185"/>
      <c r="AA44" s="186"/>
    </row>
    <row r="45" spans="1:27" s="101" customFormat="1" ht="16.5" customHeight="1" thickBot="1">
      <c r="A45" s="25"/>
      <c r="B45" s="188"/>
      <c r="C45" s="189"/>
      <c r="D45" s="189"/>
      <c r="E45" s="189"/>
      <c r="F45" s="189"/>
      <c r="G45" s="189"/>
      <c r="H45" s="189"/>
      <c r="I45" s="190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91"/>
    </row>
    <row r="46" ht="13.5" thickTop="1"/>
  </sheetData>
  <conditionalFormatting sqref="Y22:Y41">
    <cfRule type="cellIs" priority="1" dxfId="0" operator="equal" stopIfTrue="1">
      <formula>"SI"</formula>
    </cfRule>
    <cfRule type="cellIs" priority="2" dxfId="0" operator="equal" stopIfTrue="1">
      <formula>"NO"</formula>
    </cfRule>
    <cfRule type="cellIs" priority="3" dxfId="0" operator="equal" stopIfTrue="1">
      <formula>" "</formula>
    </cfRule>
  </conditionalFormatting>
  <conditionalFormatting sqref="K22:K41">
    <cfRule type="cellIs" priority="4" dxfId="1" operator="lessThanOrEqual" stopIfTrue="1">
      <formula>0</formula>
    </cfRule>
  </conditionalFormatting>
  <conditionalFormatting sqref="I22:J41">
    <cfRule type="expression" priority="5" dxfId="2" stopIfTrue="1">
      <formula>MONTH(I22)&lt;&gt;$H$20</formula>
    </cfRule>
    <cfRule type="expression" priority="6" dxfId="2" stopIfTrue="1">
      <formula>YEAR(I22)&lt;&gt;$H$21</formula>
    </cfRule>
    <cfRule type="expression" priority="7" dxfId="0" stopIfTrue="1">
      <formula>""""""</formula>
    </cfRule>
  </conditionalFormatting>
  <printOptions/>
  <pageMargins left="0.1968503937007874" right="0.1968503937007874" top="0.5511811023622047" bottom="0.7874015748031497" header="0.35433070866141736" footer="0.5118110236220472"/>
  <pageSetup fitToHeight="1" fitToWidth="1" orientation="landscape" paperSize="9" scale="5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115">
    <pageSetUpPr fitToPage="1"/>
  </sheetPr>
  <dimension ref="A1:AB45"/>
  <sheetViews>
    <sheetView zoomScale="75" zoomScaleNormal="75" workbookViewId="0" topLeftCell="A16">
      <selection activeCell="K78" sqref="K78"/>
    </sheetView>
  </sheetViews>
  <sheetFormatPr defaultColWidth="11.421875" defaultRowHeight="12.75"/>
  <cols>
    <col min="1" max="1" width="20.7109375" style="125" customWidth="1"/>
    <col min="2" max="2" width="15.7109375" style="125" customWidth="1"/>
    <col min="3" max="3" width="4.7109375" style="125" customWidth="1"/>
    <col min="4" max="4" width="45.7109375" style="125" customWidth="1"/>
    <col min="5" max="7" width="8.7109375" style="125" customWidth="1"/>
    <col min="8" max="8" width="12.7109375" style="125" hidden="1" customWidth="1"/>
    <col min="9" max="10" width="16.7109375" style="125" customWidth="1"/>
    <col min="11" max="13" width="9.7109375" style="125" customWidth="1"/>
    <col min="14" max="14" width="7.7109375" style="125" customWidth="1"/>
    <col min="15" max="16" width="16.7109375" style="125" hidden="1" customWidth="1"/>
    <col min="17" max="17" width="0" style="125" hidden="1" customWidth="1"/>
    <col min="18" max="18" width="14.57421875" style="125" hidden="1" customWidth="1"/>
    <col min="19" max="24" width="14.7109375" style="125" hidden="1" customWidth="1"/>
    <col min="25" max="25" width="9.28125" style="125" customWidth="1"/>
    <col min="26" max="27" width="15.7109375" style="125" customWidth="1"/>
    <col min="28" max="16384" width="11.421875" style="125" customWidth="1"/>
  </cols>
  <sheetData>
    <row r="1" s="97" customFormat="1" ht="26.25">
      <c r="AA1" s="98"/>
    </row>
    <row r="2" spans="2:27" s="97" customFormat="1" ht="26.25">
      <c r="B2" s="99" t="str">
        <f>'tot-0605'!B2</f>
        <v>ANEXO a la Resolución ENRE N° 936/2006 .-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3:27" s="101" customFormat="1" ht="12.75">
      <c r="C3" s="102"/>
      <c r="D3" s="102"/>
      <c r="E3" s="102"/>
      <c r="F3" s="103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spans="1:2" s="104" customFormat="1" ht="11.25">
      <c r="A4" s="27" t="s">
        <v>15</v>
      </c>
      <c r="B4" s="27"/>
    </row>
    <row r="5" spans="1:2" s="104" customFormat="1" ht="11.25">
      <c r="A5" s="27" t="s">
        <v>16</v>
      </c>
      <c r="B5" s="27"/>
    </row>
    <row r="6" s="101" customFormat="1" ht="19.5" customHeight="1" thickBot="1"/>
    <row r="7" spans="1:27" s="101" customFormat="1" ht="16.5" customHeight="1" thickTop="1">
      <c r="A7" s="25"/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7"/>
    </row>
    <row r="8" spans="1:27" s="110" customFormat="1" ht="20.25">
      <c r="A8" s="31"/>
      <c r="B8" s="108"/>
      <c r="C8" s="31"/>
      <c r="D8" s="109" t="s">
        <v>381</v>
      </c>
      <c r="E8" s="109"/>
      <c r="F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111"/>
    </row>
    <row r="9" spans="1:27" s="101" customFormat="1" ht="16.5" customHeight="1">
      <c r="A9" s="25"/>
      <c r="B9" s="112"/>
      <c r="C9" s="25"/>
      <c r="D9" s="26"/>
      <c r="E9" s="26"/>
      <c r="F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113"/>
    </row>
    <row r="10" spans="1:27" s="110" customFormat="1" ht="20.25">
      <c r="A10" s="31"/>
      <c r="B10" s="108"/>
      <c r="C10" s="31"/>
      <c r="D10" s="109" t="s">
        <v>21</v>
      </c>
      <c r="E10" s="114"/>
      <c r="F10" s="109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111"/>
    </row>
    <row r="11" spans="1:27" s="101" customFormat="1" ht="16.5" customHeight="1">
      <c r="A11" s="25"/>
      <c r="B11" s="112"/>
      <c r="C11" s="25"/>
      <c r="D11" s="115"/>
      <c r="E11" s="115"/>
      <c r="F11" s="116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113"/>
    </row>
    <row r="12" spans="1:27" s="121" customFormat="1" ht="18.75">
      <c r="A12" s="117"/>
      <c r="B12" s="118" t="s">
        <v>54</v>
      </c>
      <c r="C12" s="66"/>
      <c r="D12" s="67"/>
      <c r="E12" s="67"/>
      <c r="F12" s="67"/>
      <c r="G12" s="119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120"/>
    </row>
    <row r="13" spans="1:27" s="101" customFormat="1" ht="16.5" customHeight="1" thickBot="1">
      <c r="A13" s="25"/>
      <c r="B13" s="112"/>
      <c r="C13" s="25"/>
      <c r="D13" s="25"/>
      <c r="E13" s="25"/>
      <c r="F13" s="116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113"/>
    </row>
    <row r="14" spans="1:27" s="101" customFormat="1" ht="16.5" customHeight="1" thickBot="1" thickTop="1">
      <c r="A14" s="25"/>
      <c r="B14" s="112"/>
      <c r="C14" s="25"/>
      <c r="D14" s="96" t="s">
        <v>22</v>
      </c>
      <c r="E14" s="95">
        <v>52.166</v>
      </c>
      <c r="F14" s="122"/>
      <c r="G14" s="26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113"/>
    </row>
    <row r="15" spans="1:27" s="101" customFormat="1" ht="16.5" customHeight="1" thickBot="1" thickTop="1">
      <c r="A15" s="25"/>
      <c r="B15" s="112"/>
      <c r="C15" s="25"/>
      <c r="D15" s="96" t="s">
        <v>23</v>
      </c>
      <c r="E15" s="95">
        <v>49.847</v>
      </c>
      <c r="F15" s="122"/>
      <c r="G15" s="123"/>
      <c r="H15" s="25"/>
      <c r="I15" s="124"/>
      <c r="J15" s="125"/>
      <c r="K15" s="125"/>
      <c r="L15" s="1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113"/>
    </row>
    <row r="16" spans="1:27" s="101" customFormat="1" ht="16.5" customHeight="1" thickBot="1" thickTop="1">
      <c r="A16" s="25"/>
      <c r="B16" s="112"/>
      <c r="C16" s="25"/>
      <c r="D16" s="96" t="s">
        <v>24</v>
      </c>
      <c r="E16" s="95">
        <v>104.331</v>
      </c>
      <c r="F16" s="122"/>
      <c r="G16" s="123"/>
      <c r="H16" s="25"/>
      <c r="I16" s="25"/>
      <c r="J16" s="126" t="s">
        <v>25</v>
      </c>
      <c r="K16" s="127">
        <f>30*'tot-0605'!B13</f>
        <v>30</v>
      </c>
      <c r="L16" s="22" t="str">
        <f>IF(K16=30," ",IF(K16=60,"Coeficiente duplicado por tasa de falla &gt;4 Sal. x año/100 km.","REVISAR COEFICIENTE"))</f>
        <v> 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113"/>
    </row>
    <row r="17" spans="1:27" s="101" customFormat="1" ht="16.5" customHeight="1" thickBot="1" thickTop="1">
      <c r="A17" s="25"/>
      <c r="B17" s="112"/>
      <c r="C17" s="25"/>
      <c r="D17" s="96" t="s">
        <v>26</v>
      </c>
      <c r="E17" s="95">
        <v>98.535</v>
      </c>
      <c r="F17" s="122"/>
      <c r="G17" s="123"/>
      <c r="H17" s="25"/>
      <c r="I17" s="25"/>
      <c r="J17" s="25"/>
      <c r="K17" s="128"/>
      <c r="L17" s="129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113"/>
    </row>
    <row r="18" spans="1:27" s="101" customFormat="1" ht="16.5" customHeight="1" thickBot="1" thickTop="1">
      <c r="A18" s="25"/>
      <c r="B18" s="112"/>
      <c r="C18" s="130"/>
      <c r="D18" s="130"/>
      <c r="E18" s="130"/>
      <c r="F18" s="130"/>
      <c r="G18" s="130"/>
      <c r="H18" s="130"/>
      <c r="I18" s="131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13"/>
    </row>
    <row r="19" spans="1:27" s="101" customFormat="1" ht="34.5" customHeight="1" thickBot="1" thickTop="1">
      <c r="A19" s="25"/>
      <c r="B19" s="112"/>
      <c r="C19" s="35" t="s">
        <v>27</v>
      </c>
      <c r="D19" s="35" t="s">
        <v>18</v>
      </c>
      <c r="E19" s="35" t="s">
        <v>1</v>
      </c>
      <c r="F19" s="36" t="s">
        <v>28</v>
      </c>
      <c r="G19" s="36" t="s">
        <v>29</v>
      </c>
      <c r="H19" s="78" t="s">
        <v>30</v>
      </c>
      <c r="I19" s="35" t="s">
        <v>31</v>
      </c>
      <c r="J19" s="35" t="s">
        <v>32</v>
      </c>
      <c r="K19" s="36" t="s">
        <v>33</v>
      </c>
      <c r="L19" s="36" t="s">
        <v>34</v>
      </c>
      <c r="M19" s="83" t="s">
        <v>35</v>
      </c>
      <c r="N19" s="36" t="s">
        <v>36</v>
      </c>
      <c r="O19" s="132" t="s">
        <v>37</v>
      </c>
      <c r="P19" s="133" t="s">
        <v>38</v>
      </c>
      <c r="Q19" s="84" t="s">
        <v>39</v>
      </c>
      <c r="R19" s="134"/>
      <c r="S19" s="135"/>
      <c r="T19" s="85" t="s">
        <v>40</v>
      </c>
      <c r="U19" s="136"/>
      <c r="V19" s="137"/>
      <c r="W19" s="138" t="s">
        <v>41</v>
      </c>
      <c r="X19" s="139" t="s">
        <v>42</v>
      </c>
      <c r="Y19" s="36" t="s">
        <v>43</v>
      </c>
      <c r="Z19" s="36" t="s">
        <v>44</v>
      </c>
      <c r="AA19" s="113"/>
    </row>
    <row r="20" spans="1:27" s="101" customFormat="1" ht="16.5" customHeight="1" thickTop="1">
      <c r="A20" s="25"/>
      <c r="B20" s="112"/>
      <c r="C20" s="140"/>
      <c r="D20" s="141" t="s">
        <v>129</v>
      </c>
      <c r="E20" s="141"/>
      <c r="F20" s="82"/>
      <c r="G20" s="82"/>
      <c r="H20" s="142">
        <v>5</v>
      </c>
      <c r="I20" s="223"/>
      <c r="J20" s="224"/>
      <c r="K20" s="141"/>
      <c r="L20" s="141"/>
      <c r="M20" s="141"/>
      <c r="N20" s="141"/>
      <c r="O20" s="143"/>
      <c r="P20" s="144"/>
      <c r="Q20" s="145"/>
      <c r="R20" s="146"/>
      <c r="S20" s="147"/>
      <c r="T20" s="148"/>
      <c r="U20" s="149"/>
      <c r="V20" s="150"/>
      <c r="W20" s="151"/>
      <c r="X20" s="152"/>
      <c r="Y20" s="141"/>
      <c r="Z20" s="153">
        <f>ROUND('LI-0605 (3)'!Z43,2)</f>
        <v>3199.63</v>
      </c>
      <c r="AA20" s="113"/>
    </row>
    <row r="21" spans="1:27" s="101" customFormat="1" ht="16.5" customHeight="1">
      <c r="A21" s="25"/>
      <c r="B21" s="112"/>
      <c r="C21" s="154"/>
      <c r="D21" s="3"/>
      <c r="E21" s="3"/>
      <c r="F21" s="3"/>
      <c r="G21" s="3"/>
      <c r="H21" s="155">
        <v>2006</v>
      </c>
      <c r="I21" s="225"/>
      <c r="J21" s="226"/>
      <c r="K21" s="10"/>
      <c r="L21" s="3"/>
      <c r="M21" s="3"/>
      <c r="N21" s="3"/>
      <c r="O21" s="156"/>
      <c r="P21" s="157"/>
      <c r="Q21" s="158"/>
      <c r="R21" s="159"/>
      <c r="S21" s="160"/>
      <c r="T21" s="161"/>
      <c r="U21" s="162"/>
      <c r="V21" s="163"/>
      <c r="W21" s="164"/>
      <c r="X21" s="165"/>
      <c r="Y21" s="3"/>
      <c r="Z21" s="166"/>
      <c r="AA21" s="113"/>
    </row>
    <row r="22" spans="1:28" s="101" customFormat="1" ht="16.5" customHeight="1">
      <c r="A22" s="25"/>
      <c r="B22" s="112"/>
      <c r="C22" s="91">
        <v>61</v>
      </c>
      <c r="D22" s="192" t="s">
        <v>7</v>
      </c>
      <c r="E22" s="192" t="s">
        <v>2</v>
      </c>
      <c r="F22" s="192">
        <v>132</v>
      </c>
      <c r="G22" s="193">
        <v>82.3</v>
      </c>
      <c r="H22" s="79">
        <f aca="true" t="shared" si="0" ref="H22:H41">IF(G22&gt;25,G22,25)*IF(F22=220,IF(E22="L",$E$14,$E$16),IF(E22="L",$E$15,$E$17))/100</f>
        <v>41.024080999999995</v>
      </c>
      <c r="I22" s="225" t="s">
        <v>94</v>
      </c>
      <c r="J22" s="225" t="s">
        <v>95</v>
      </c>
      <c r="K22" s="10">
        <f aca="true" t="shared" si="1" ref="K22:K41">IF(D22="","",(J22-I22)*24)</f>
        <v>0.09999999997671694</v>
      </c>
      <c r="L22" s="11">
        <f aca="true" t="shared" si="2" ref="L22:L41">IF(D22="","",ROUND((J22-I22)*24*60,0))</f>
        <v>6</v>
      </c>
      <c r="M22" s="90" t="s">
        <v>52</v>
      </c>
      <c r="N22" s="93" t="str">
        <f aca="true" t="shared" si="3" ref="N22:N41">IF(D22="","","--")</f>
        <v>--</v>
      </c>
      <c r="O22" s="198">
        <f aca="true" t="shared" si="4" ref="O22:O41">IF(M22="P",ROUND(L22/60,2)*H22*$K$16*0.01,"--")</f>
        <v>1.23072243</v>
      </c>
      <c r="P22" s="199" t="str">
        <f aca="true" t="shared" si="5" ref="P22:P41">IF(M22="RP",ROUND(L22/60,2)*H22*$K$16*0.01*N22/100,"--")</f>
        <v>--</v>
      </c>
      <c r="Q22" s="200" t="str">
        <f aca="true" t="shared" si="6" ref="Q22:Q41">IF(M22="F",H22*$K$16,"--")</f>
        <v>--</v>
      </c>
      <c r="R22" s="201" t="str">
        <f aca="true" t="shared" si="7" ref="R22:R41">IF(AND(L22&gt;=10,M22="F"),H22*$K$16*IF(L22&gt;180,3,ROUND(L22/60,2)),"--")</f>
        <v>--</v>
      </c>
      <c r="S22" s="202" t="str">
        <f aca="true" t="shared" si="8" ref="S22:S41">IF(AND(L22&gt;180,M22="F"),(ROUND(L22/60,2)-3)*H22*$K$16*0.1,"--")</f>
        <v>--</v>
      </c>
      <c r="T22" s="203" t="str">
        <f aca="true" t="shared" si="9" ref="T22:T41">IF(M22="R",H22*$K$16*N22/100,"--")</f>
        <v>--</v>
      </c>
      <c r="U22" s="204" t="str">
        <f aca="true" t="shared" si="10" ref="U22:U41">IF(AND(L22&gt;=10,M22="R"),H22*$K$16*IF(L22&gt;180,3,ROUND(L22/60,2))*N22/100,"--")</f>
        <v>--</v>
      </c>
      <c r="V22" s="205" t="str">
        <f aca="true" t="shared" si="11" ref="V22:V41">IF(AND(L22&gt;180,M22="R"),(ROUND(L22/60,2)-3)*H22*$K$16*0.1*N22/100,"--")</f>
        <v>--</v>
      </c>
      <c r="W22" s="206" t="str">
        <f aca="true" t="shared" si="12" ref="W22:W41">IF(M22="RF",ROUND(L22/60,2)*H22*$K$16*0.1,"--")</f>
        <v>--</v>
      </c>
      <c r="X22" s="207" t="str">
        <f aca="true" t="shared" si="13" ref="X22:X41">IF(M22="RR",ROUND(L22/60,2)*H22*$K$16*0.1*N22/100,"--")</f>
        <v>--</v>
      </c>
      <c r="Y22" s="94" t="s">
        <v>53</v>
      </c>
      <c r="Z22" s="167">
        <f aca="true" t="shared" si="14" ref="Z22:Z41">IF(D22="","",SUM(O22:X22)*IF(Y22="SI",1,2))</f>
        <v>1.23072243</v>
      </c>
      <c r="AA22" s="113"/>
      <c r="AB22" s="101">
        <v>167207</v>
      </c>
    </row>
    <row r="23" spans="1:28" s="101" customFormat="1" ht="16.5" customHeight="1">
      <c r="A23" s="25"/>
      <c r="B23" s="112"/>
      <c r="C23" s="91">
        <v>62</v>
      </c>
      <c r="D23" s="192" t="s">
        <v>4</v>
      </c>
      <c r="E23" s="192" t="s">
        <v>2</v>
      </c>
      <c r="F23" s="192">
        <v>132</v>
      </c>
      <c r="G23" s="193">
        <v>16.3</v>
      </c>
      <c r="H23" s="79">
        <f t="shared" si="0"/>
        <v>12.46175</v>
      </c>
      <c r="I23" s="225" t="s">
        <v>96</v>
      </c>
      <c r="J23" s="225" t="s">
        <v>97</v>
      </c>
      <c r="K23" s="10">
        <f t="shared" si="1"/>
        <v>8.70000000006985</v>
      </c>
      <c r="L23" s="11">
        <f t="shared" si="2"/>
        <v>522</v>
      </c>
      <c r="M23" s="91" t="s">
        <v>52</v>
      </c>
      <c r="N23" s="93" t="str">
        <f t="shared" si="3"/>
        <v>--</v>
      </c>
      <c r="O23" s="198">
        <f t="shared" si="4"/>
        <v>32.525167499999995</v>
      </c>
      <c r="P23" s="199" t="str">
        <f t="shared" si="5"/>
        <v>--</v>
      </c>
      <c r="Q23" s="200" t="str">
        <f t="shared" si="6"/>
        <v>--</v>
      </c>
      <c r="R23" s="201" t="str">
        <f t="shared" si="7"/>
        <v>--</v>
      </c>
      <c r="S23" s="202" t="str">
        <f t="shared" si="8"/>
        <v>--</v>
      </c>
      <c r="T23" s="203" t="str">
        <f t="shared" si="9"/>
        <v>--</v>
      </c>
      <c r="U23" s="204" t="str">
        <f t="shared" si="10"/>
        <v>--</v>
      </c>
      <c r="V23" s="205" t="str">
        <f t="shared" si="11"/>
        <v>--</v>
      </c>
      <c r="W23" s="206" t="str">
        <f t="shared" si="12"/>
        <v>--</v>
      </c>
      <c r="X23" s="207" t="str">
        <f t="shared" si="13"/>
        <v>--</v>
      </c>
      <c r="Y23" s="94" t="s">
        <v>53</v>
      </c>
      <c r="Z23" s="167">
        <f t="shared" si="14"/>
        <v>32.525167499999995</v>
      </c>
      <c r="AA23" s="113"/>
      <c r="AB23" s="101">
        <v>167373</v>
      </c>
    </row>
    <row r="24" spans="1:28" s="101" customFormat="1" ht="16.5" customHeight="1">
      <c r="A24" s="25"/>
      <c r="B24" s="112"/>
      <c r="C24" s="91">
        <v>63</v>
      </c>
      <c r="D24" s="192" t="s">
        <v>14</v>
      </c>
      <c r="E24" s="192" t="s">
        <v>5</v>
      </c>
      <c r="F24" s="192">
        <v>132</v>
      </c>
      <c r="G24" s="193">
        <v>2.2</v>
      </c>
      <c r="H24" s="79">
        <f t="shared" si="0"/>
        <v>24.63375</v>
      </c>
      <c r="I24" s="225" t="s">
        <v>96</v>
      </c>
      <c r="J24" s="225" t="s">
        <v>97</v>
      </c>
      <c r="K24" s="10">
        <f t="shared" si="1"/>
        <v>8.70000000006985</v>
      </c>
      <c r="L24" s="11">
        <f t="shared" si="2"/>
        <v>522</v>
      </c>
      <c r="M24" s="92" t="s">
        <v>52</v>
      </c>
      <c r="N24" s="93" t="str">
        <f t="shared" si="3"/>
        <v>--</v>
      </c>
      <c r="O24" s="198">
        <f t="shared" si="4"/>
        <v>64.2940875</v>
      </c>
      <c r="P24" s="199" t="str">
        <f t="shared" si="5"/>
        <v>--</v>
      </c>
      <c r="Q24" s="200" t="str">
        <f t="shared" si="6"/>
        <v>--</v>
      </c>
      <c r="R24" s="201" t="str">
        <f t="shared" si="7"/>
        <v>--</v>
      </c>
      <c r="S24" s="202" t="str">
        <f t="shared" si="8"/>
        <v>--</v>
      </c>
      <c r="T24" s="203" t="str">
        <f t="shared" si="9"/>
        <v>--</v>
      </c>
      <c r="U24" s="204" t="str">
        <f t="shared" si="10"/>
        <v>--</v>
      </c>
      <c r="V24" s="205" t="str">
        <f t="shared" si="11"/>
        <v>--</v>
      </c>
      <c r="W24" s="206" t="str">
        <f t="shared" si="12"/>
        <v>--</v>
      </c>
      <c r="X24" s="207" t="str">
        <f t="shared" si="13"/>
        <v>--</v>
      </c>
      <c r="Y24" s="94" t="s">
        <v>53</v>
      </c>
      <c r="Z24" s="167">
        <f t="shared" si="14"/>
        <v>64.2940875</v>
      </c>
      <c r="AA24" s="113"/>
      <c r="AB24" s="101">
        <v>167375</v>
      </c>
    </row>
    <row r="25" spans="1:28" s="101" customFormat="1" ht="16.5" customHeight="1">
      <c r="A25" s="25"/>
      <c r="B25" s="112"/>
      <c r="C25" s="91">
        <v>64</v>
      </c>
      <c r="D25" s="192" t="s">
        <v>13</v>
      </c>
      <c r="E25" s="192" t="s">
        <v>5</v>
      </c>
      <c r="F25" s="192">
        <v>132</v>
      </c>
      <c r="G25" s="193">
        <v>2.2</v>
      </c>
      <c r="H25" s="79">
        <f t="shared" si="0"/>
        <v>24.63375</v>
      </c>
      <c r="I25" s="225" t="s">
        <v>96</v>
      </c>
      <c r="J25" s="225" t="s">
        <v>97</v>
      </c>
      <c r="K25" s="10">
        <f t="shared" si="1"/>
        <v>8.70000000006985</v>
      </c>
      <c r="L25" s="11">
        <f t="shared" si="2"/>
        <v>522</v>
      </c>
      <c r="M25" s="92" t="s">
        <v>52</v>
      </c>
      <c r="N25" s="93" t="str">
        <f t="shared" si="3"/>
        <v>--</v>
      </c>
      <c r="O25" s="198">
        <f t="shared" si="4"/>
        <v>64.2940875</v>
      </c>
      <c r="P25" s="199" t="str">
        <f t="shared" si="5"/>
        <v>--</v>
      </c>
      <c r="Q25" s="200" t="str">
        <f t="shared" si="6"/>
        <v>--</v>
      </c>
      <c r="R25" s="201" t="str">
        <f t="shared" si="7"/>
        <v>--</v>
      </c>
      <c r="S25" s="202" t="str">
        <f t="shared" si="8"/>
        <v>--</v>
      </c>
      <c r="T25" s="203" t="str">
        <f t="shared" si="9"/>
        <v>--</v>
      </c>
      <c r="U25" s="204" t="str">
        <f t="shared" si="10"/>
        <v>--</v>
      </c>
      <c r="V25" s="205" t="str">
        <f t="shared" si="11"/>
        <v>--</v>
      </c>
      <c r="W25" s="206" t="str">
        <f t="shared" si="12"/>
        <v>--</v>
      </c>
      <c r="X25" s="207" t="str">
        <f t="shared" si="13"/>
        <v>--</v>
      </c>
      <c r="Y25" s="94" t="s">
        <v>53</v>
      </c>
      <c r="Z25" s="167">
        <f t="shared" si="14"/>
        <v>64.2940875</v>
      </c>
      <c r="AA25" s="113"/>
      <c r="AB25" s="101">
        <v>167374</v>
      </c>
    </row>
    <row r="26" spans="1:28" s="101" customFormat="1" ht="16.5" customHeight="1">
      <c r="A26" s="25"/>
      <c r="B26" s="112"/>
      <c r="C26" s="91">
        <v>65</v>
      </c>
      <c r="D26" s="192" t="s">
        <v>48</v>
      </c>
      <c r="E26" s="192" t="s">
        <v>2</v>
      </c>
      <c r="F26" s="192">
        <v>132</v>
      </c>
      <c r="G26" s="193">
        <v>16.5</v>
      </c>
      <c r="H26" s="79">
        <f t="shared" si="0"/>
        <v>12.46175</v>
      </c>
      <c r="I26" s="225" t="s">
        <v>96</v>
      </c>
      <c r="J26" s="225" t="s">
        <v>97</v>
      </c>
      <c r="K26" s="10">
        <f t="shared" si="1"/>
        <v>8.70000000006985</v>
      </c>
      <c r="L26" s="11">
        <f t="shared" si="2"/>
        <v>522</v>
      </c>
      <c r="M26" s="92" t="s">
        <v>52</v>
      </c>
      <c r="N26" s="93" t="str">
        <f t="shared" si="3"/>
        <v>--</v>
      </c>
      <c r="O26" s="198">
        <f t="shared" si="4"/>
        <v>32.525167499999995</v>
      </c>
      <c r="P26" s="199" t="str">
        <f t="shared" si="5"/>
        <v>--</v>
      </c>
      <c r="Q26" s="200" t="str">
        <f t="shared" si="6"/>
        <v>--</v>
      </c>
      <c r="R26" s="201" t="str">
        <f t="shared" si="7"/>
        <v>--</v>
      </c>
      <c r="S26" s="202" t="str">
        <f t="shared" si="8"/>
        <v>--</v>
      </c>
      <c r="T26" s="203" t="str">
        <f t="shared" si="9"/>
        <v>--</v>
      </c>
      <c r="U26" s="204" t="str">
        <f t="shared" si="10"/>
        <v>--</v>
      </c>
      <c r="V26" s="205" t="str">
        <f t="shared" si="11"/>
        <v>--</v>
      </c>
      <c r="W26" s="206" t="str">
        <f t="shared" si="12"/>
        <v>--</v>
      </c>
      <c r="X26" s="207" t="str">
        <f t="shared" si="13"/>
        <v>--</v>
      </c>
      <c r="Y26" s="94" t="s">
        <v>53</v>
      </c>
      <c r="Z26" s="167">
        <f t="shared" si="14"/>
        <v>32.525167499999995</v>
      </c>
      <c r="AA26" s="113"/>
      <c r="AB26" s="101">
        <v>167376</v>
      </c>
    </row>
    <row r="27" spans="1:28" s="101" customFormat="1" ht="16.5" customHeight="1">
      <c r="A27" s="25"/>
      <c r="B27" s="112"/>
      <c r="C27" s="91">
        <v>66</v>
      </c>
      <c r="D27" s="192" t="s">
        <v>13</v>
      </c>
      <c r="E27" s="192" t="s">
        <v>5</v>
      </c>
      <c r="F27" s="192">
        <v>132</v>
      </c>
      <c r="G27" s="193">
        <v>2.2</v>
      </c>
      <c r="H27" s="79">
        <f t="shared" si="0"/>
        <v>24.63375</v>
      </c>
      <c r="I27" s="225" t="s">
        <v>98</v>
      </c>
      <c r="J27" s="225" t="s">
        <v>99</v>
      </c>
      <c r="K27" s="10">
        <f t="shared" si="1"/>
        <v>8.983333333279006</v>
      </c>
      <c r="L27" s="11">
        <f t="shared" si="2"/>
        <v>539</v>
      </c>
      <c r="M27" s="92" t="s">
        <v>52</v>
      </c>
      <c r="N27" s="93" t="str">
        <f t="shared" si="3"/>
        <v>--</v>
      </c>
      <c r="O27" s="198">
        <f t="shared" si="4"/>
        <v>66.3633225</v>
      </c>
      <c r="P27" s="199" t="str">
        <f t="shared" si="5"/>
        <v>--</v>
      </c>
      <c r="Q27" s="200" t="str">
        <f t="shared" si="6"/>
        <v>--</v>
      </c>
      <c r="R27" s="201" t="str">
        <f t="shared" si="7"/>
        <v>--</v>
      </c>
      <c r="S27" s="202" t="str">
        <f t="shared" si="8"/>
        <v>--</v>
      </c>
      <c r="T27" s="203" t="str">
        <f t="shared" si="9"/>
        <v>--</v>
      </c>
      <c r="U27" s="204" t="str">
        <f t="shared" si="10"/>
        <v>--</v>
      </c>
      <c r="V27" s="205" t="str">
        <f t="shared" si="11"/>
        <v>--</v>
      </c>
      <c r="W27" s="206" t="str">
        <f t="shared" si="12"/>
        <v>--</v>
      </c>
      <c r="X27" s="207" t="str">
        <f t="shared" si="13"/>
        <v>--</v>
      </c>
      <c r="Y27" s="94" t="s">
        <v>53</v>
      </c>
      <c r="Z27" s="167">
        <f t="shared" si="14"/>
        <v>66.3633225</v>
      </c>
      <c r="AA27" s="113"/>
      <c r="AB27" s="101">
        <v>167378</v>
      </c>
    </row>
    <row r="28" spans="1:28" s="101" customFormat="1" ht="16.5" customHeight="1">
      <c r="A28" s="25"/>
      <c r="B28" s="112"/>
      <c r="C28" s="91">
        <v>67</v>
      </c>
      <c r="D28" s="192" t="s">
        <v>4</v>
      </c>
      <c r="E28" s="192" t="s">
        <v>2</v>
      </c>
      <c r="F28" s="192">
        <v>132</v>
      </c>
      <c r="G28" s="193">
        <v>16.3</v>
      </c>
      <c r="H28" s="79">
        <f t="shared" si="0"/>
        <v>12.46175</v>
      </c>
      <c r="I28" s="225" t="s">
        <v>98</v>
      </c>
      <c r="J28" s="225" t="s">
        <v>99</v>
      </c>
      <c r="K28" s="10">
        <f t="shared" si="1"/>
        <v>8.983333333279006</v>
      </c>
      <c r="L28" s="11">
        <f t="shared" si="2"/>
        <v>539</v>
      </c>
      <c r="M28" s="92" t="s">
        <v>52</v>
      </c>
      <c r="N28" s="93" t="str">
        <f t="shared" si="3"/>
        <v>--</v>
      </c>
      <c r="O28" s="198">
        <f t="shared" si="4"/>
        <v>33.571954500000004</v>
      </c>
      <c r="P28" s="199" t="str">
        <f t="shared" si="5"/>
        <v>--</v>
      </c>
      <c r="Q28" s="200" t="str">
        <f t="shared" si="6"/>
        <v>--</v>
      </c>
      <c r="R28" s="201" t="str">
        <f t="shared" si="7"/>
        <v>--</v>
      </c>
      <c r="S28" s="202" t="str">
        <f t="shared" si="8"/>
        <v>--</v>
      </c>
      <c r="T28" s="203" t="str">
        <f t="shared" si="9"/>
        <v>--</v>
      </c>
      <c r="U28" s="204" t="str">
        <f t="shared" si="10"/>
        <v>--</v>
      </c>
      <c r="V28" s="205" t="str">
        <f t="shared" si="11"/>
        <v>--</v>
      </c>
      <c r="W28" s="206" t="str">
        <f t="shared" si="12"/>
        <v>--</v>
      </c>
      <c r="X28" s="207" t="str">
        <f t="shared" si="13"/>
        <v>--</v>
      </c>
      <c r="Y28" s="94" t="s">
        <v>53</v>
      </c>
      <c r="Z28" s="167">
        <f t="shared" si="14"/>
        <v>33.571954500000004</v>
      </c>
      <c r="AA28" s="113"/>
      <c r="AB28" s="101">
        <v>167377</v>
      </c>
    </row>
    <row r="29" spans="1:28" s="101" customFormat="1" ht="16.5" customHeight="1">
      <c r="A29" s="25"/>
      <c r="B29" s="112"/>
      <c r="C29" s="91">
        <v>68</v>
      </c>
      <c r="D29" s="192" t="s">
        <v>14</v>
      </c>
      <c r="E29" s="192" t="s">
        <v>5</v>
      </c>
      <c r="F29" s="192">
        <v>132</v>
      </c>
      <c r="G29" s="193">
        <v>2.2</v>
      </c>
      <c r="H29" s="79">
        <f t="shared" si="0"/>
        <v>24.63375</v>
      </c>
      <c r="I29" s="225" t="s">
        <v>98</v>
      </c>
      <c r="J29" s="225" t="s">
        <v>99</v>
      </c>
      <c r="K29" s="10">
        <f t="shared" si="1"/>
        <v>8.983333333279006</v>
      </c>
      <c r="L29" s="11">
        <f t="shared" si="2"/>
        <v>539</v>
      </c>
      <c r="M29" s="92" t="s">
        <v>52</v>
      </c>
      <c r="N29" s="93" t="str">
        <f t="shared" si="3"/>
        <v>--</v>
      </c>
      <c r="O29" s="198">
        <f t="shared" si="4"/>
        <v>66.3633225</v>
      </c>
      <c r="P29" s="199" t="str">
        <f t="shared" si="5"/>
        <v>--</v>
      </c>
      <c r="Q29" s="200" t="str">
        <f t="shared" si="6"/>
        <v>--</v>
      </c>
      <c r="R29" s="201" t="str">
        <f t="shared" si="7"/>
        <v>--</v>
      </c>
      <c r="S29" s="202" t="str">
        <f t="shared" si="8"/>
        <v>--</v>
      </c>
      <c r="T29" s="203" t="str">
        <f t="shared" si="9"/>
        <v>--</v>
      </c>
      <c r="U29" s="204" t="str">
        <f t="shared" si="10"/>
        <v>--</v>
      </c>
      <c r="V29" s="205" t="str">
        <f t="shared" si="11"/>
        <v>--</v>
      </c>
      <c r="W29" s="206" t="str">
        <f t="shared" si="12"/>
        <v>--</v>
      </c>
      <c r="X29" s="207" t="str">
        <f t="shared" si="13"/>
        <v>--</v>
      </c>
      <c r="Y29" s="94" t="s">
        <v>53</v>
      </c>
      <c r="Z29" s="167">
        <f t="shared" si="14"/>
        <v>66.3633225</v>
      </c>
      <c r="AA29" s="113"/>
      <c r="AB29" s="101">
        <v>167379</v>
      </c>
    </row>
    <row r="30" spans="1:28" s="101" customFormat="1" ht="16.5" customHeight="1">
      <c r="A30" s="25"/>
      <c r="B30" s="112"/>
      <c r="C30" s="91">
        <v>69</v>
      </c>
      <c r="D30" s="192" t="s">
        <v>48</v>
      </c>
      <c r="E30" s="192" t="s">
        <v>2</v>
      </c>
      <c r="F30" s="192">
        <v>132</v>
      </c>
      <c r="G30" s="193">
        <v>16.5</v>
      </c>
      <c r="H30" s="79">
        <f t="shared" si="0"/>
        <v>12.46175</v>
      </c>
      <c r="I30" s="225" t="s">
        <v>98</v>
      </c>
      <c r="J30" s="225" t="s">
        <v>99</v>
      </c>
      <c r="K30" s="10">
        <f t="shared" si="1"/>
        <v>8.983333333279006</v>
      </c>
      <c r="L30" s="11">
        <f t="shared" si="2"/>
        <v>539</v>
      </c>
      <c r="M30" s="92" t="s">
        <v>52</v>
      </c>
      <c r="N30" s="93" t="str">
        <f t="shared" si="3"/>
        <v>--</v>
      </c>
      <c r="O30" s="198">
        <f t="shared" si="4"/>
        <v>33.571954500000004</v>
      </c>
      <c r="P30" s="199" t="str">
        <f t="shared" si="5"/>
        <v>--</v>
      </c>
      <c r="Q30" s="200" t="str">
        <f t="shared" si="6"/>
        <v>--</v>
      </c>
      <c r="R30" s="201" t="str">
        <f t="shared" si="7"/>
        <v>--</v>
      </c>
      <c r="S30" s="202" t="str">
        <f t="shared" si="8"/>
        <v>--</v>
      </c>
      <c r="T30" s="203" t="str">
        <f t="shared" si="9"/>
        <v>--</v>
      </c>
      <c r="U30" s="204" t="str">
        <f t="shared" si="10"/>
        <v>--</v>
      </c>
      <c r="V30" s="205" t="str">
        <f t="shared" si="11"/>
        <v>--</v>
      </c>
      <c r="W30" s="206" t="str">
        <f t="shared" si="12"/>
        <v>--</v>
      </c>
      <c r="X30" s="207" t="str">
        <f t="shared" si="13"/>
        <v>--</v>
      </c>
      <c r="Y30" s="94" t="s">
        <v>53</v>
      </c>
      <c r="Z30" s="167">
        <f t="shared" si="14"/>
        <v>33.571954500000004</v>
      </c>
      <c r="AA30" s="113"/>
      <c r="AB30" s="101">
        <v>167380</v>
      </c>
    </row>
    <row r="31" spans="1:28" s="101" customFormat="1" ht="16.5" customHeight="1">
      <c r="A31" s="25"/>
      <c r="B31" s="112"/>
      <c r="C31" s="91">
        <v>70</v>
      </c>
      <c r="D31" s="192" t="s">
        <v>10</v>
      </c>
      <c r="E31" s="192" t="s">
        <v>2</v>
      </c>
      <c r="F31" s="192">
        <v>132</v>
      </c>
      <c r="G31" s="193">
        <v>63.3</v>
      </c>
      <c r="H31" s="79">
        <f t="shared" si="0"/>
        <v>31.553151</v>
      </c>
      <c r="I31" s="225" t="s">
        <v>100</v>
      </c>
      <c r="J31" s="225" t="s">
        <v>101</v>
      </c>
      <c r="K31" s="10">
        <f t="shared" si="1"/>
        <v>1.599999999976717</v>
      </c>
      <c r="L31" s="11">
        <f t="shared" si="2"/>
        <v>96</v>
      </c>
      <c r="M31" s="92" t="s">
        <v>52</v>
      </c>
      <c r="N31" s="93" t="str">
        <f t="shared" si="3"/>
        <v>--</v>
      </c>
      <c r="O31" s="198">
        <f t="shared" si="4"/>
        <v>15.14551248</v>
      </c>
      <c r="P31" s="199" t="str">
        <f t="shared" si="5"/>
        <v>--</v>
      </c>
      <c r="Q31" s="200" t="str">
        <f t="shared" si="6"/>
        <v>--</v>
      </c>
      <c r="R31" s="201" t="str">
        <f t="shared" si="7"/>
        <v>--</v>
      </c>
      <c r="S31" s="202" t="str">
        <f t="shared" si="8"/>
        <v>--</v>
      </c>
      <c r="T31" s="203" t="str">
        <f t="shared" si="9"/>
        <v>--</v>
      </c>
      <c r="U31" s="204" t="str">
        <f t="shared" si="10"/>
        <v>--</v>
      </c>
      <c r="V31" s="205" t="str">
        <f t="shared" si="11"/>
        <v>--</v>
      </c>
      <c r="W31" s="206" t="str">
        <f t="shared" si="12"/>
        <v>--</v>
      </c>
      <c r="X31" s="207" t="str">
        <f t="shared" si="13"/>
        <v>--</v>
      </c>
      <c r="Y31" s="94" t="s">
        <v>53</v>
      </c>
      <c r="Z31" s="167">
        <f t="shared" si="14"/>
        <v>15.14551248</v>
      </c>
      <c r="AA31" s="113"/>
      <c r="AB31" s="101">
        <v>167381</v>
      </c>
    </row>
    <row r="32" spans="1:28" s="101" customFormat="1" ht="16.5" customHeight="1">
      <c r="A32" s="25"/>
      <c r="B32" s="112"/>
      <c r="C32" s="91">
        <v>71</v>
      </c>
      <c r="D32" s="192" t="s">
        <v>49</v>
      </c>
      <c r="E32" s="192" t="s">
        <v>2</v>
      </c>
      <c r="F32" s="192">
        <v>132</v>
      </c>
      <c r="G32" s="193">
        <v>25.58</v>
      </c>
      <c r="H32" s="79">
        <f t="shared" si="0"/>
        <v>12.7508626</v>
      </c>
      <c r="I32" s="225" t="s">
        <v>102</v>
      </c>
      <c r="J32" s="225" t="s">
        <v>103</v>
      </c>
      <c r="K32" s="10">
        <f t="shared" si="1"/>
        <v>1.966666666790843</v>
      </c>
      <c r="L32" s="11">
        <f t="shared" si="2"/>
        <v>118</v>
      </c>
      <c r="M32" s="92" t="s">
        <v>52</v>
      </c>
      <c r="N32" s="93" t="str">
        <f t="shared" si="3"/>
        <v>--</v>
      </c>
      <c r="O32" s="198">
        <f t="shared" si="4"/>
        <v>7.535759796600001</v>
      </c>
      <c r="P32" s="199" t="str">
        <f t="shared" si="5"/>
        <v>--</v>
      </c>
      <c r="Q32" s="200" t="str">
        <f t="shared" si="6"/>
        <v>--</v>
      </c>
      <c r="R32" s="201" t="str">
        <f t="shared" si="7"/>
        <v>--</v>
      </c>
      <c r="S32" s="202" t="str">
        <f t="shared" si="8"/>
        <v>--</v>
      </c>
      <c r="T32" s="203" t="str">
        <f t="shared" si="9"/>
        <v>--</v>
      </c>
      <c r="U32" s="204" t="str">
        <f t="shared" si="10"/>
        <v>--</v>
      </c>
      <c r="V32" s="205" t="str">
        <f t="shared" si="11"/>
        <v>--</v>
      </c>
      <c r="W32" s="206" t="str">
        <f t="shared" si="12"/>
        <v>--</v>
      </c>
      <c r="X32" s="207" t="str">
        <f t="shared" si="13"/>
        <v>--</v>
      </c>
      <c r="Y32" s="94" t="s">
        <v>53</v>
      </c>
      <c r="Z32" s="167">
        <f t="shared" si="14"/>
        <v>7.535759796600001</v>
      </c>
      <c r="AA32" s="113"/>
      <c r="AB32" s="101">
        <v>167382</v>
      </c>
    </row>
    <row r="33" spans="1:28" s="101" customFormat="1" ht="16.5" customHeight="1">
      <c r="A33" s="25"/>
      <c r="B33" s="112"/>
      <c r="C33" s="91">
        <v>72</v>
      </c>
      <c r="D33" s="192" t="s">
        <v>13</v>
      </c>
      <c r="E33" s="192" t="s">
        <v>5</v>
      </c>
      <c r="F33" s="192">
        <v>132</v>
      </c>
      <c r="G33" s="193">
        <v>2.2</v>
      </c>
      <c r="H33" s="79">
        <f t="shared" si="0"/>
        <v>24.63375</v>
      </c>
      <c r="I33" s="225" t="s">
        <v>104</v>
      </c>
      <c r="J33" s="225" t="s">
        <v>105</v>
      </c>
      <c r="K33" s="10">
        <f t="shared" si="1"/>
        <v>3.6333333333022892</v>
      </c>
      <c r="L33" s="11">
        <f t="shared" si="2"/>
        <v>218</v>
      </c>
      <c r="M33" s="92" t="s">
        <v>67</v>
      </c>
      <c r="N33" s="93" t="str">
        <f t="shared" si="3"/>
        <v>--</v>
      </c>
      <c r="O33" s="198" t="str">
        <f t="shared" si="4"/>
        <v>--</v>
      </c>
      <c r="P33" s="199" t="str">
        <f t="shared" si="5"/>
        <v>--</v>
      </c>
      <c r="Q33" s="200">
        <f t="shared" si="6"/>
        <v>739.0124999999999</v>
      </c>
      <c r="R33" s="201">
        <f t="shared" si="7"/>
        <v>2217.0375</v>
      </c>
      <c r="S33" s="202">
        <f t="shared" si="8"/>
        <v>46.55778749999999</v>
      </c>
      <c r="T33" s="203" t="str">
        <f t="shared" si="9"/>
        <v>--</v>
      </c>
      <c r="U33" s="204" t="str">
        <f t="shared" si="10"/>
        <v>--</v>
      </c>
      <c r="V33" s="205" t="str">
        <f t="shared" si="11"/>
        <v>--</v>
      </c>
      <c r="W33" s="206" t="str">
        <f t="shared" si="12"/>
        <v>--</v>
      </c>
      <c r="X33" s="207" t="str">
        <f t="shared" si="13"/>
        <v>--</v>
      </c>
      <c r="Y33" s="94" t="s">
        <v>53</v>
      </c>
      <c r="Z33" s="167">
        <f t="shared" si="14"/>
        <v>3002.6077874999996</v>
      </c>
      <c r="AA33" s="113"/>
      <c r="AB33" s="101">
        <v>167384</v>
      </c>
    </row>
    <row r="34" spans="1:28" s="101" customFormat="1" ht="16.5" customHeight="1">
      <c r="A34" s="25"/>
      <c r="B34" s="112"/>
      <c r="C34" s="91">
        <v>73</v>
      </c>
      <c r="D34" s="192" t="s">
        <v>4</v>
      </c>
      <c r="E34" s="192" t="s">
        <v>2</v>
      </c>
      <c r="F34" s="192">
        <v>132</v>
      </c>
      <c r="G34" s="193">
        <v>16.3</v>
      </c>
      <c r="H34" s="79">
        <f t="shared" si="0"/>
        <v>12.46175</v>
      </c>
      <c r="I34" s="225" t="s">
        <v>104</v>
      </c>
      <c r="J34" s="225" t="s">
        <v>106</v>
      </c>
      <c r="K34" s="10">
        <f t="shared" si="1"/>
        <v>21.23333333339542</v>
      </c>
      <c r="L34" s="11">
        <f t="shared" si="2"/>
        <v>1274</v>
      </c>
      <c r="M34" s="92" t="s">
        <v>67</v>
      </c>
      <c r="N34" s="93" t="str">
        <f t="shared" si="3"/>
        <v>--</v>
      </c>
      <c r="O34" s="198" t="str">
        <f t="shared" si="4"/>
        <v>--</v>
      </c>
      <c r="P34" s="199" t="str">
        <f t="shared" si="5"/>
        <v>--</v>
      </c>
      <c r="Q34" s="200">
        <f t="shared" si="6"/>
        <v>373.8525</v>
      </c>
      <c r="R34" s="201">
        <f t="shared" si="7"/>
        <v>1121.5575000000001</v>
      </c>
      <c r="S34" s="202">
        <f t="shared" si="8"/>
        <v>681.5331075</v>
      </c>
      <c r="T34" s="203" t="str">
        <f t="shared" si="9"/>
        <v>--</v>
      </c>
      <c r="U34" s="204" t="str">
        <f t="shared" si="10"/>
        <v>--</v>
      </c>
      <c r="V34" s="205" t="str">
        <f t="shared" si="11"/>
        <v>--</v>
      </c>
      <c r="W34" s="206" t="str">
        <f t="shared" si="12"/>
        <v>--</v>
      </c>
      <c r="X34" s="207" t="str">
        <f t="shared" si="13"/>
        <v>--</v>
      </c>
      <c r="Y34" s="94" t="s">
        <v>53</v>
      </c>
      <c r="Z34" s="167">
        <f t="shared" si="14"/>
        <v>2176.9431075</v>
      </c>
      <c r="AA34" s="113"/>
      <c r="AB34" s="101">
        <v>167383</v>
      </c>
    </row>
    <row r="35" spans="1:28" s="101" customFormat="1" ht="16.5" customHeight="1">
      <c r="A35" s="25"/>
      <c r="B35" s="112"/>
      <c r="C35" s="91">
        <v>74</v>
      </c>
      <c r="D35" s="192" t="s">
        <v>48</v>
      </c>
      <c r="E35" s="192" t="s">
        <v>2</v>
      </c>
      <c r="F35" s="192">
        <v>132</v>
      </c>
      <c r="G35" s="193">
        <v>16.5</v>
      </c>
      <c r="H35" s="79">
        <f t="shared" si="0"/>
        <v>12.46175</v>
      </c>
      <c r="I35" s="225" t="s">
        <v>104</v>
      </c>
      <c r="J35" s="225" t="s">
        <v>105</v>
      </c>
      <c r="K35" s="10">
        <f t="shared" si="1"/>
        <v>3.6333333333022892</v>
      </c>
      <c r="L35" s="11">
        <f t="shared" si="2"/>
        <v>218</v>
      </c>
      <c r="M35" s="92" t="s">
        <v>67</v>
      </c>
      <c r="N35" s="93" t="str">
        <f t="shared" si="3"/>
        <v>--</v>
      </c>
      <c r="O35" s="198" t="str">
        <f t="shared" si="4"/>
        <v>--</v>
      </c>
      <c r="P35" s="199" t="str">
        <f t="shared" si="5"/>
        <v>--</v>
      </c>
      <c r="Q35" s="200">
        <f t="shared" si="6"/>
        <v>373.8525</v>
      </c>
      <c r="R35" s="201">
        <f t="shared" si="7"/>
        <v>1121.5575000000001</v>
      </c>
      <c r="S35" s="202">
        <f t="shared" si="8"/>
        <v>23.552707499999997</v>
      </c>
      <c r="T35" s="203" t="str">
        <f t="shared" si="9"/>
        <v>--</v>
      </c>
      <c r="U35" s="204" t="str">
        <f t="shared" si="10"/>
        <v>--</v>
      </c>
      <c r="V35" s="205" t="str">
        <f t="shared" si="11"/>
        <v>--</v>
      </c>
      <c r="W35" s="206" t="str">
        <f t="shared" si="12"/>
        <v>--</v>
      </c>
      <c r="X35" s="207" t="str">
        <f t="shared" si="13"/>
        <v>--</v>
      </c>
      <c r="Y35" s="94" t="s">
        <v>53</v>
      </c>
      <c r="Z35" s="167">
        <f t="shared" si="14"/>
        <v>1518.9627075</v>
      </c>
      <c r="AA35" s="113"/>
      <c r="AB35" s="101">
        <v>167386</v>
      </c>
    </row>
    <row r="36" spans="1:28" s="101" customFormat="1" ht="16.5" customHeight="1">
      <c r="A36" s="25"/>
      <c r="B36" s="112"/>
      <c r="C36" s="91">
        <v>75</v>
      </c>
      <c r="D36" s="192" t="s">
        <v>14</v>
      </c>
      <c r="E36" s="192" t="s">
        <v>5</v>
      </c>
      <c r="F36" s="192">
        <v>132</v>
      </c>
      <c r="G36" s="193">
        <v>2.2</v>
      </c>
      <c r="H36" s="79">
        <f t="shared" si="0"/>
        <v>24.63375</v>
      </c>
      <c r="I36" s="225" t="s">
        <v>104</v>
      </c>
      <c r="J36" s="225" t="s">
        <v>105</v>
      </c>
      <c r="K36" s="10">
        <f t="shared" si="1"/>
        <v>3.6333333333022892</v>
      </c>
      <c r="L36" s="11">
        <f t="shared" si="2"/>
        <v>218</v>
      </c>
      <c r="M36" s="92" t="s">
        <v>67</v>
      </c>
      <c r="N36" s="93" t="str">
        <f t="shared" si="3"/>
        <v>--</v>
      </c>
      <c r="O36" s="198" t="str">
        <f t="shared" si="4"/>
        <v>--</v>
      </c>
      <c r="P36" s="199" t="str">
        <f t="shared" si="5"/>
        <v>--</v>
      </c>
      <c r="Q36" s="200">
        <f t="shared" si="6"/>
        <v>739.0124999999999</v>
      </c>
      <c r="R36" s="201">
        <f t="shared" si="7"/>
        <v>2217.0375</v>
      </c>
      <c r="S36" s="202">
        <f t="shared" si="8"/>
        <v>46.55778749999999</v>
      </c>
      <c r="T36" s="203" t="str">
        <f t="shared" si="9"/>
        <v>--</v>
      </c>
      <c r="U36" s="204" t="str">
        <f t="shared" si="10"/>
        <v>--</v>
      </c>
      <c r="V36" s="205" t="str">
        <f t="shared" si="11"/>
        <v>--</v>
      </c>
      <c r="W36" s="206" t="str">
        <f t="shared" si="12"/>
        <v>--</v>
      </c>
      <c r="X36" s="207" t="str">
        <f t="shared" si="13"/>
        <v>--</v>
      </c>
      <c r="Y36" s="94" t="s">
        <v>53</v>
      </c>
      <c r="Z36" s="167">
        <f t="shared" si="14"/>
        <v>3002.6077874999996</v>
      </c>
      <c r="AA36" s="113"/>
      <c r="AB36" s="101">
        <v>167385</v>
      </c>
    </row>
    <row r="37" spans="1:28" s="101" customFormat="1" ht="16.5" customHeight="1">
      <c r="A37" s="25"/>
      <c r="B37" s="112"/>
      <c r="C37" s="91">
        <v>76</v>
      </c>
      <c r="D37" s="192" t="s">
        <v>13</v>
      </c>
      <c r="E37" s="192" t="s">
        <v>5</v>
      </c>
      <c r="F37" s="192">
        <v>132</v>
      </c>
      <c r="G37" s="193">
        <v>2.2</v>
      </c>
      <c r="H37" s="79">
        <f t="shared" si="0"/>
        <v>24.63375</v>
      </c>
      <c r="I37" s="225" t="s">
        <v>107</v>
      </c>
      <c r="J37" s="225" t="s">
        <v>106</v>
      </c>
      <c r="K37" s="10">
        <f t="shared" si="1"/>
        <v>9.73333333345363</v>
      </c>
      <c r="L37" s="11">
        <f t="shared" si="2"/>
        <v>584</v>
      </c>
      <c r="M37" s="92" t="s">
        <v>52</v>
      </c>
      <c r="N37" s="93" t="str">
        <f t="shared" si="3"/>
        <v>--</v>
      </c>
      <c r="O37" s="198">
        <f t="shared" si="4"/>
        <v>71.90591625</v>
      </c>
      <c r="P37" s="199" t="str">
        <f t="shared" si="5"/>
        <v>--</v>
      </c>
      <c r="Q37" s="200" t="str">
        <f t="shared" si="6"/>
        <v>--</v>
      </c>
      <c r="R37" s="201" t="str">
        <f t="shared" si="7"/>
        <v>--</v>
      </c>
      <c r="S37" s="202" t="str">
        <f t="shared" si="8"/>
        <v>--</v>
      </c>
      <c r="T37" s="203" t="str">
        <f t="shared" si="9"/>
        <v>--</v>
      </c>
      <c r="U37" s="204" t="str">
        <f t="shared" si="10"/>
        <v>--</v>
      </c>
      <c r="V37" s="205" t="str">
        <f t="shared" si="11"/>
        <v>--</v>
      </c>
      <c r="W37" s="206" t="str">
        <f t="shared" si="12"/>
        <v>--</v>
      </c>
      <c r="X37" s="207" t="str">
        <f t="shared" si="13"/>
        <v>--</v>
      </c>
      <c r="Y37" s="94" t="s">
        <v>53</v>
      </c>
      <c r="Z37" s="167">
        <f t="shared" si="14"/>
        <v>71.90591625</v>
      </c>
      <c r="AA37" s="113"/>
      <c r="AB37" s="101">
        <v>167387</v>
      </c>
    </row>
    <row r="38" spans="2:28" s="101" customFormat="1" ht="16.5" customHeight="1">
      <c r="B38" s="168"/>
      <c r="C38" s="91">
        <v>77</v>
      </c>
      <c r="D38" s="192" t="s">
        <v>14</v>
      </c>
      <c r="E38" s="192" t="s">
        <v>5</v>
      </c>
      <c r="F38" s="192">
        <v>132</v>
      </c>
      <c r="G38" s="193">
        <v>2.2</v>
      </c>
      <c r="H38" s="79">
        <f t="shared" si="0"/>
        <v>24.63375</v>
      </c>
      <c r="I38" s="225" t="s">
        <v>107</v>
      </c>
      <c r="J38" s="225" t="s">
        <v>106</v>
      </c>
      <c r="K38" s="10">
        <f t="shared" si="1"/>
        <v>9.73333333345363</v>
      </c>
      <c r="L38" s="11">
        <f t="shared" si="2"/>
        <v>584</v>
      </c>
      <c r="M38" s="92" t="s">
        <v>52</v>
      </c>
      <c r="N38" s="93" t="str">
        <f t="shared" si="3"/>
        <v>--</v>
      </c>
      <c r="O38" s="198">
        <f t="shared" si="4"/>
        <v>71.90591625</v>
      </c>
      <c r="P38" s="199" t="str">
        <f t="shared" si="5"/>
        <v>--</v>
      </c>
      <c r="Q38" s="200" t="str">
        <f t="shared" si="6"/>
        <v>--</v>
      </c>
      <c r="R38" s="201" t="str">
        <f t="shared" si="7"/>
        <v>--</v>
      </c>
      <c r="S38" s="202" t="str">
        <f t="shared" si="8"/>
        <v>--</v>
      </c>
      <c r="T38" s="203" t="str">
        <f t="shared" si="9"/>
        <v>--</v>
      </c>
      <c r="U38" s="204" t="str">
        <f t="shared" si="10"/>
        <v>--</v>
      </c>
      <c r="V38" s="205" t="str">
        <f t="shared" si="11"/>
        <v>--</v>
      </c>
      <c r="W38" s="206" t="str">
        <f t="shared" si="12"/>
        <v>--</v>
      </c>
      <c r="X38" s="207" t="str">
        <f t="shared" si="13"/>
        <v>--</v>
      </c>
      <c r="Y38" s="94" t="s">
        <v>53</v>
      </c>
      <c r="Z38" s="167">
        <f t="shared" si="14"/>
        <v>71.90591625</v>
      </c>
      <c r="AA38" s="113"/>
      <c r="AB38" s="101">
        <v>167388</v>
      </c>
    </row>
    <row r="39" spans="2:28" s="101" customFormat="1" ht="16.5" customHeight="1">
      <c r="B39" s="168"/>
      <c r="C39" s="91">
        <v>78</v>
      </c>
      <c r="D39" s="192" t="s">
        <v>48</v>
      </c>
      <c r="E39" s="192" t="s">
        <v>2</v>
      </c>
      <c r="F39" s="192">
        <v>132</v>
      </c>
      <c r="G39" s="193">
        <v>16.5</v>
      </c>
      <c r="H39" s="79">
        <f t="shared" si="0"/>
        <v>12.46175</v>
      </c>
      <c r="I39" s="225" t="s">
        <v>107</v>
      </c>
      <c r="J39" s="225" t="s">
        <v>106</v>
      </c>
      <c r="K39" s="10">
        <f t="shared" si="1"/>
        <v>9.73333333345363</v>
      </c>
      <c r="L39" s="11">
        <f t="shared" si="2"/>
        <v>584</v>
      </c>
      <c r="M39" s="92" t="s">
        <v>52</v>
      </c>
      <c r="N39" s="93" t="str">
        <f t="shared" si="3"/>
        <v>--</v>
      </c>
      <c r="O39" s="198">
        <f t="shared" si="4"/>
        <v>36.375848250000004</v>
      </c>
      <c r="P39" s="199" t="str">
        <f t="shared" si="5"/>
        <v>--</v>
      </c>
      <c r="Q39" s="200" t="str">
        <f t="shared" si="6"/>
        <v>--</v>
      </c>
      <c r="R39" s="201" t="str">
        <f t="shared" si="7"/>
        <v>--</v>
      </c>
      <c r="S39" s="202" t="str">
        <f t="shared" si="8"/>
        <v>--</v>
      </c>
      <c r="T39" s="203" t="str">
        <f t="shared" si="9"/>
        <v>--</v>
      </c>
      <c r="U39" s="204" t="str">
        <f t="shared" si="10"/>
        <v>--</v>
      </c>
      <c r="V39" s="205" t="str">
        <f t="shared" si="11"/>
        <v>--</v>
      </c>
      <c r="W39" s="206" t="str">
        <f t="shared" si="12"/>
        <v>--</v>
      </c>
      <c r="X39" s="207" t="str">
        <f t="shared" si="13"/>
        <v>--</v>
      </c>
      <c r="Y39" s="94" t="s">
        <v>53</v>
      </c>
      <c r="Z39" s="167">
        <f t="shared" si="14"/>
        <v>36.375848250000004</v>
      </c>
      <c r="AA39" s="113"/>
      <c r="AB39" s="101">
        <v>167389</v>
      </c>
    </row>
    <row r="40" spans="2:28" s="101" customFormat="1" ht="16.5" customHeight="1">
      <c r="B40" s="168"/>
      <c r="C40" s="91">
        <v>79</v>
      </c>
      <c r="D40" s="192" t="s">
        <v>108</v>
      </c>
      <c r="E40" s="192" t="s">
        <v>2</v>
      </c>
      <c r="F40" s="192">
        <v>132</v>
      </c>
      <c r="G40" s="193">
        <v>3.5</v>
      </c>
      <c r="H40" s="79">
        <f t="shared" si="0"/>
        <v>12.46175</v>
      </c>
      <c r="I40" s="225" t="s">
        <v>109</v>
      </c>
      <c r="J40" s="225" t="s">
        <v>110</v>
      </c>
      <c r="K40" s="10">
        <f t="shared" si="1"/>
        <v>3.2499999999417923</v>
      </c>
      <c r="L40" s="11">
        <f t="shared" si="2"/>
        <v>195</v>
      </c>
      <c r="M40" s="92" t="s">
        <v>52</v>
      </c>
      <c r="N40" s="93" t="str">
        <f t="shared" si="3"/>
        <v>--</v>
      </c>
      <c r="O40" s="198">
        <f t="shared" si="4"/>
        <v>12.150206249999998</v>
      </c>
      <c r="P40" s="199" t="str">
        <f t="shared" si="5"/>
        <v>--</v>
      </c>
      <c r="Q40" s="200" t="str">
        <f t="shared" si="6"/>
        <v>--</v>
      </c>
      <c r="R40" s="201" t="str">
        <f t="shared" si="7"/>
        <v>--</v>
      </c>
      <c r="S40" s="202" t="str">
        <f t="shared" si="8"/>
        <v>--</v>
      </c>
      <c r="T40" s="203" t="str">
        <f t="shared" si="9"/>
        <v>--</v>
      </c>
      <c r="U40" s="204" t="str">
        <f t="shared" si="10"/>
        <v>--</v>
      </c>
      <c r="V40" s="205" t="str">
        <f t="shared" si="11"/>
        <v>--</v>
      </c>
      <c r="W40" s="206" t="str">
        <f t="shared" si="12"/>
        <v>--</v>
      </c>
      <c r="X40" s="207" t="str">
        <f t="shared" si="13"/>
        <v>--</v>
      </c>
      <c r="Y40" s="94" t="s">
        <v>53</v>
      </c>
      <c r="Z40" s="167">
        <f t="shared" si="14"/>
        <v>12.150206249999998</v>
      </c>
      <c r="AA40" s="113"/>
      <c r="AB40" s="101">
        <v>167390</v>
      </c>
    </row>
    <row r="41" spans="2:28" s="101" customFormat="1" ht="16.5" customHeight="1">
      <c r="B41" s="168"/>
      <c r="C41" s="91">
        <v>80</v>
      </c>
      <c r="D41" s="192" t="s">
        <v>111</v>
      </c>
      <c r="E41" s="192" t="s">
        <v>2</v>
      </c>
      <c r="F41" s="192">
        <v>132</v>
      </c>
      <c r="G41" s="193">
        <v>4.7</v>
      </c>
      <c r="H41" s="79">
        <f t="shared" si="0"/>
        <v>12.46175</v>
      </c>
      <c r="I41" s="225" t="s">
        <v>112</v>
      </c>
      <c r="J41" s="225" t="s">
        <v>113</v>
      </c>
      <c r="K41" s="10">
        <f t="shared" si="1"/>
        <v>1.0999999999185093</v>
      </c>
      <c r="L41" s="11">
        <f t="shared" si="2"/>
        <v>66</v>
      </c>
      <c r="M41" s="92" t="s">
        <v>52</v>
      </c>
      <c r="N41" s="93" t="str">
        <f t="shared" si="3"/>
        <v>--</v>
      </c>
      <c r="O41" s="198">
        <f t="shared" si="4"/>
        <v>4.112377500000001</v>
      </c>
      <c r="P41" s="199" t="str">
        <f t="shared" si="5"/>
        <v>--</v>
      </c>
      <c r="Q41" s="200" t="str">
        <f t="shared" si="6"/>
        <v>--</v>
      </c>
      <c r="R41" s="201" t="str">
        <f t="shared" si="7"/>
        <v>--</v>
      </c>
      <c r="S41" s="202" t="str">
        <f t="shared" si="8"/>
        <v>--</v>
      </c>
      <c r="T41" s="203" t="str">
        <f t="shared" si="9"/>
        <v>--</v>
      </c>
      <c r="U41" s="204" t="str">
        <f t="shared" si="10"/>
        <v>--</v>
      </c>
      <c r="V41" s="205" t="str">
        <f t="shared" si="11"/>
        <v>--</v>
      </c>
      <c r="W41" s="206" t="str">
        <f t="shared" si="12"/>
        <v>--</v>
      </c>
      <c r="X41" s="207" t="str">
        <f t="shared" si="13"/>
        <v>--</v>
      </c>
      <c r="Y41" s="94" t="s">
        <v>53</v>
      </c>
      <c r="Z41" s="167">
        <f t="shared" si="14"/>
        <v>4.112377500000001</v>
      </c>
      <c r="AA41" s="113"/>
      <c r="AB41" s="101">
        <v>167391</v>
      </c>
    </row>
    <row r="42" spans="1:27" s="101" customFormat="1" ht="16.5" customHeight="1" thickBot="1">
      <c r="A42" s="25"/>
      <c r="B42" s="112"/>
      <c r="C42" s="194"/>
      <c r="D42" s="195"/>
      <c r="E42" s="195"/>
      <c r="F42" s="196"/>
      <c r="G42" s="197"/>
      <c r="H42" s="80"/>
      <c r="I42" s="227"/>
      <c r="J42" s="227"/>
      <c r="K42" s="12"/>
      <c r="L42" s="12"/>
      <c r="M42" s="197"/>
      <c r="N42" s="208"/>
      <c r="O42" s="209"/>
      <c r="P42" s="210"/>
      <c r="Q42" s="211"/>
      <c r="R42" s="212"/>
      <c r="S42" s="213"/>
      <c r="T42" s="214"/>
      <c r="U42" s="215"/>
      <c r="V42" s="216"/>
      <c r="W42" s="217"/>
      <c r="X42" s="218"/>
      <c r="Y42" s="219"/>
      <c r="Z42" s="169"/>
      <c r="AA42" s="113"/>
    </row>
    <row r="43" spans="1:27" s="101" customFormat="1" ht="16.5" customHeight="1" thickBot="1" thickTop="1">
      <c r="A43" s="25"/>
      <c r="B43" s="112"/>
      <c r="C43" s="170" t="s">
        <v>45</v>
      </c>
      <c r="D43" s="70" t="s">
        <v>46</v>
      </c>
      <c r="E43" s="13"/>
      <c r="F43" s="13"/>
      <c r="G43" s="14"/>
      <c r="H43" s="15"/>
      <c r="I43" s="15"/>
      <c r="J43" s="15"/>
      <c r="K43" s="15"/>
      <c r="L43" s="15"/>
      <c r="M43" s="15"/>
      <c r="N43" s="16"/>
      <c r="O43" s="171">
        <f aca="true" t="shared" si="15" ref="O43:X43">ROUND(SUM(O20:O42),2)</f>
        <v>613.87</v>
      </c>
      <c r="P43" s="172">
        <f t="shared" si="15"/>
        <v>0</v>
      </c>
      <c r="Q43" s="86">
        <f t="shared" si="15"/>
        <v>2225.73</v>
      </c>
      <c r="R43" s="86">
        <f t="shared" si="15"/>
        <v>6677.19</v>
      </c>
      <c r="S43" s="173">
        <f t="shared" si="15"/>
        <v>798.2</v>
      </c>
      <c r="T43" s="87">
        <f t="shared" si="15"/>
        <v>0</v>
      </c>
      <c r="U43" s="87">
        <f t="shared" si="15"/>
        <v>0</v>
      </c>
      <c r="V43" s="174">
        <f t="shared" si="15"/>
        <v>0</v>
      </c>
      <c r="W43" s="175">
        <f t="shared" si="15"/>
        <v>0</v>
      </c>
      <c r="X43" s="176">
        <f t="shared" si="15"/>
        <v>0</v>
      </c>
      <c r="Y43" s="177"/>
      <c r="Z43" s="178">
        <f>ROUND(SUM(Z20:Z42),2)</f>
        <v>13514.62</v>
      </c>
      <c r="AA43" s="179"/>
    </row>
    <row r="44" spans="1:27" s="187" customFormat="1" ht="9.75" thickTop="1">
      <c r="A44" s="180"/>
      <c r="B44" s="181"/>
      <c r="C44" s="182"/>
      <c r="D44" s="71" t="s">
        <v>47</v>
      </c>
      <c r="E44" s="72"/>
      <c r="F44" s="72"/>
      <c r="G44" s="73"/>
      <c r="H44" s="74"/>
      <c r="I44" s="74"/>
      <c r="J44" s="74"/>
      <c r="K44" s="74"/>
      <c r="L44" s="74"/>
      <c r="M44" s="74"/>
      <c r="N44" s="75"/>
      <c r="O44" s="183"/>
      <c r="P44" s="183"/>
      <c r="Q44" s="76"/>
      <c r="R44" s="76"/>
      <c r="S44" s="184"/>
      <c r="T44" s="184"/>
      <c r="U44" s="184"/>
      <c r="V44" s="184"/>
      <c r="W44" s="184"/>
      <c r="X44" s="184"/>
      <c r="Y44" s="184"/>
      <c r="Z44" s="185"/>
      <c r="AA44" s="186"/>
    </row>
    <row r="45" spans="1:27" s="101" customFormat="1" ht="16.5" customHeight="1" thickBot="1">
      <c r="A45" s="25"/>
      <c r="B45" s="188"/>
      <c r="C45" s="189"/>
      <c r="D45" s="189"/>
      <c r="E45" s="189"/>
      <c r="F45" s="189"/>
      <c r="G45" s="189"/>
      <c r="H45" s="189"/>
      <c r="I45" s="190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91"/>
    </row>
    <row r="46" ht="13.5" thickTop="1"/>
  </sheetData>
  <conditionalFormatting sqref="Y22:Y41">
    <cfRule type="cellIs" priority="1" dxfId="0" operator="equal" stopIfTrue="1">
      <formula>"SI"</formula>
    </cfRule>
    <cfRule type="cellIs" priority="2" dxfId="0" operator="equal" stopIfTrue="1">
      <formula>"NO"</formula>
    </cfRule>
    <cfRule type="cellIs" priority="3" dxfId="0" operator="equal" stopIfTrue="1">
      <formula>" "</formula>
    </cfRule>
  </conditionalFormatting>
  <conditionalFormatting sqref="K22:K41">
    <cfRule type="cellIs" priority="4" dxfId="1" operator="lessThanOrEqual" stopIfTrue="1">
      <formula>0</formula>
    </cfRule>
  </conditionalFormatting>
  <conditionalFormatting sqref="I22:J41">
    <cfRule type="expression" priority="5" dxfId="2" stopIfTrue="1">
      <formula>MONTH(I22)&lt;&gt;$H$20</formula>
    </cfRule>
    <cfRule type="expression" priority="6" dxfId="2" stopIfTrue="1">
      <formula>YEAR(I22)&lt;&gt;$H$21</formula>
    </cfRule>
    <cfRule type="expression" priority="7" dxfId="0" stopIfTrue="1">
      <formula>""""""</formula>
    </cfRule>
  </conditionalFormatting>
  <printOptions/>
  <pageMargins left="0.1968503937007874" right="0.1968503937007874" top="0.5511811023622047" bottom="0.7874015748031497" header="0.35433070866141736" footer="0.5118110236220472"/>
  <pageSetup fitToHeight="1" fitToWidth="1" orientation="landscape" paperSize="9" scale="5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1116">
    <pageSetUpPr fitToPage="1"/>
  </sheetPr>
  <dimension ref="A1:AB40"/>
  <sheetViews>
    <sheetView zoomScale="75" zoomScaleNormal="75" workbookViewId="0" topLeftCell="C4">
      <selection activeCell="K78" sqref="K78"/>
    </sheetView>
  </sheetViews>
  <sheetFormatPr defaultColWidth="11.421875" defaultRowHeight="12.75"/>
  <cols>
    <col min="1" max="1" width="20.7109375" style="125" customWidth="1"/>
    <col min="2" max="2" width="15.7109375" style="125" customWidth="1"/>
    <col min="3" max="3" width="4.7109375" style="125" customWidth="1"/>
    <col min="4" max="4" width="45.7109375" style="125" customWidth="1"/>
    <col min="5" max="7" width="8.7109375" style="125" customWidth="1"/>
    <col min="8" max="8" width="12.7109375" style="125" hidden="1" customWidth="1"/>
    <col min="9" max="10" width="16.7109375" style="125" customWidth="1"/>
    <col min="11" max="13" width="9.7109375" style="125" customWidth="1"/>
    <col min="14" max="14" width="7.7109375" style="125" customWidth="1"/>
    <col min="15" max="16" width="16.7109375" style="125" hidden="1" customWidth="1"/>
    <col min="17" max="17" width="0" style="125" hidden="1" customWidth="1"/>
    <col min="18" max="18" width="14.57421875" style="125" hidden="1" customWidth="1"/>
    <col min="19" max="24" width="14.7109375" style="125" hidden="1" customWidth="1"/>
    <col min="25" max="25" width="9.28125" style="125" customWidth="1"/>
    <col min="26" max="27" width="15.7109375" style="125" customWidth="1"/>
    <col min="28" max="16384" width="11.421875" style="125" customWidth="1"/>
  </cols>
  <sheetData>
    <row r="1" s="97" customFormat="1" ht="26.25">
      <c r="AA1" s="98"/>
    </row>
    <row r="2" spans="2:27" s="97" customFormat="1" ht="26.25">
      <c r="B2" s="99" t="str">
        <f>'tot-0605'!B2</f>
        <v>ANEXO a la Resolución ENRE N° 936/2006 .-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3:27" s="101" customFormat="1" ht="12.75">
      <c r="C3" s="102"/>
      <c r="D3" s="102"/>
      <c r="E3" s="102"/>
      <c r="F3" s="103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spans="1:2" s="104" customFormat="1" ht="11.25">
      <c r="A4" s="27" t="s">
        <v>15</v>
      </c>
      <c r="B4" s="27"/>
    </row>
    <row r="5" spans="1:2" s="104" customFormat="1" ht="11.25">
      <c r="A5" s="27" t="s">
        <v>16</v>
      </c>
      <c r="B5" s="27"/>
    </row>
    <row r="6" s="101" customFormat="1" ht="19.5" customHeight="1" thickBot="1"/>
    <row r="7" spans="1:27" s="101" customFormat="1" ht="16.5" customHeight="1" thickTop="1">
      <c r="A7" s="25"/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7"/>
    </row>
    <row r="8" spans="1:27" s="110" customFormat="1" ht="20.25">
      <c r="A8" s="31"/>
      <c r="B8" s="108"/>
      <c r="C8" s="31"/>
      <c r="D8" s="109" t="s">
        <v>381</v>
      </c>
      <c r="E8" s="109"/>
      <c r="F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111"/>
    </row>
    <row r="9" spans="1:27" s="101" customFormat="1" ht="16.5" customHeight="1">
      <c r="A9" s="25"/>
      <c r="B9" s="112"/>
      <c r="C9" s="25"/>
      <c r="D9" s="26"/>
      <c r="E9" s="26"/>
      <c r="F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113"/>
    </row>
    <row r="10" spans="1:27" s="110" customFormat="1" ht="20.25">
      <c r="A10" s="31"/>
      <c r="B10" s="108"/>
      <c r="C10" s="31"/>
      <c r="D10" s="109" t="s">
        <v>21</v>
      </c>
      <c r="E10" s="114"/>
      <c r="F10" s="109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111"/>
    </row>
    <row r="11" spans="1:27" s="101" customFormat="1" ht="16.5" customHeight="1">
      <c r="A11" s="25"/>
      <c r="B11" s="112"/>
      <c r="C11" s="25"/>
      <c r="D11" s="115"/>
      <c r="E11" s="115"/>
      <c r="F11" s="116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113"/>
    </row>
    <row r="12" spans="1:27" s="121" customFormat="1" ht="18.75">
      <c r="A12" s="117"/>
      <c r="B12" s="118" t="s">
        <v>54</v>
      </c>
      <c r="C12" s="66"/>
      <c r="D12" s="67"/>
      <c r="E12" s="67"/>
      <c r="F12" s="67"/>
      <c r="G12" s="119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120"/>
    </row>
    <row r="13" spans="1:27" s="101" customFormat="1" ht="16.5" customHeight="1" thickBot="1">
      <c r="A13" s="25"/>
      <c r="B13" s="112"/>
      <c r="C13" s="25"/>
      <c r="D13" s="25"/>
      <c r="E13" s="25"/>
      <c r="F13" s="116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113"/>
    </row>
    <row r="14" spans="1:27" s="101" customFormat="1" ht="16.5" customHeight="1" thickBot="1" thickTop="1">
      <c r="A14" s="25"/>
      <c r="B14" s="112"/>
      <c r="C14" s="25"/>
      <c r="D14" s="96" t="s">
        <v>22</v>
      </c>
      <c r="E14" s="95">
        <v>52.166</v>
      </c>
      <c r="F14" s="122"/>
      <c r="G14" s="26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113"/>
    </row>
    <row r="15" spans="1:27" s="101" customFormat="1" ht="16.5" customHeight="1" thickBot="1" thickTop="1">
      <c r="A15" s="25"/>
      <c r="B15" s="112"/>
      <c r="C15" s="25"/>
      <c r="D15" s="96" t="s">
        <v>23</v>
      </c>
      <c r="E15" s="95">
        <v>49.847</v>
      </c>
      <c r="F15" s="122"/>
      <c r="G15" s="123"/>
      <c r="H15" s="25"/>
      <c r="I15" s="124"/>
      <c r="J15" s="125"/>
      <c r="K15" s="125"/>
      <c r="L15" s="1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113"/>
    </row>
    <row r="16" spans="1:27" s="101" customFormat="1" ht="16.5" customHeight="1" thickBot="1" thickTop="1">
      <c r="A16" s="25"/>
      <c r="B16" s="112"/>
      <c r="C16" s="25"/>
      <c r="D16" s="96" t="s">
        <v>24</v>
      </c>
      <c r="E16" s="95">
        <v>104.331</v>
      </c>
      <c r="F16" s="122"/>
      <c r="G16" s="123"/>
      <c r="H16" s="25"/>
      <c r="I16" s="25"/>
      <c r="J16" s="126" t="s">
        <v>25</v>
      </c>
      <c r="K16" s="127">
        <f>30*'tot-0605'!B13</f>
        <v>30</v>
      </c>
      <c r="L16" s="22" t="str">
        <f>IF(K16=30," ",IF(K16=60,"Coeficiente duplicado por tasa de falla &gt;4 Sal. x año/100 km.","REVISAR COEFICIENTE"))</f>
        <v> 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113"/>
    </row>
    <row r="17" spans="1:27" s="101" customFormat="1" ht="16.5" customHeight="1" thickBot="1" thickTop="1">
      <c r="A17" s="25"/>
      <c r="B17" s="112"/>
      <c r="C17" s="25"/>
      <c r="D17" s="96" t="s">
        <v>26</v>
      </c>
      <c r="E17" s="95">
        <v>98.535</v>
      </c>
      <c r="F17" s="122"/>
      <c r="G17" s="123"/>
      <c r="H17" s="25"/>
      <c r="I17" s="25"/>
      <c r="J17" s="25"/>
      <c r="K17" s="128"/>
      <c r="L17" s="129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113"/>
    </row>
    <row r="18" spans="1:27" s="101" customFormat="1" ht="16.5" customHeight="1" thickBot="1" thickTop="1">
      <c r="A18" s="25"/>
      <c r="B18" s="112"/>
      <c r="C18" s="130"/>
      <c r="D18" s="130"/>
      <c r="E18" s="130"/>
      <c r="F18" s="130"/>
      <c r="G18" s="130"/>
      <c r="H18" s="130"/>
      <c r="I18" s="131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13"/>
    </row>
    <row r="19" spans="1:27" s="101" customFormat="1" ht="34.5" customHeight="1" thickBot="1" thickTop="1">
      <c r="A19" s="25"/>
      <c r="B19" s="112"/>
      <c r="C19" s="35" t="s">
        <v>27</v>
      </c>
      <c r="D19" s="35" t="s">
        <v>18</v>
      </c>
      <c r="E19" s="35" t="s">
        <v>1</v>
      </c>
      <c r="F19" s="36" t="s">
        <v>28</v>
      </c>
      <c r="G19" s="36" t="s">
        <v>29</v>
      </c>
      <c r="H19" s="78" t="s">
        <v>30</v>
      </c>
      <c r="I19" s="35" t="s">
        <v>31</v>
      </c>
      <c r="J19" s="35" t="s">
        <v>32</v>
      </c>
      <c r="K19" s="36" t="s">
        <v>33</v>
      </c>
      <c r="L19" s="36" t="s">
        <v>34</v>
      </c>
      <c r="M19" s="83" t="s">
        <v>35</v>
      </c>
      <c r="N19" s="36" t="s">
        <v>36</v>
      </c>
      <c r="O19" s="132" t="s">
        <v>37</v>
      </c>
      <c r="P19" s="133" t="s">
        <v>38</v>
      </c>
      <c r="Q19" s="84" t="s">
        <v>39</v>
      </c>
      <c r="R19" s="134"/>
      <c r="S19" s="135"/>
      <c r="T19" s="85" t="s">
        <v>40</v>
      </c>
      <c r="U19" s="136"/>
      <c r="V19" s="137"/>
      <c r="W19" s="138" t="s">
        <v>41</v>
      </c>
      <c r="X19" s="139" t="s">
        <v>42</v>
      </c>
      <c r="Y19" s="36" t="s">
        <v>43</v>
      </c>
      <c r="Z19" s="36" t="s">
        <v>44</v>
      </c>
      <c r="AA19" s="113"/>
    </row>
    <row r="20" spans="1:27" s="101" customFormat="1" ht="16.5" customHeight="1" thickTop="1">
      <c r="A20" s="25"/>
      <c r="B20" s="112"/>
      <c r="C20" s="140"/>
      <c r="D20" s="141" t="s">
        <v>130</v>
      </c>
      <c r="E20" s="141"/>
      <c r="F20" s="82"/>
      <c r="G20" s="82"/>
      <c r="H20" s="142">
        <v>5</v>
      </c>
      <c r="I20" s="223"/>
      <c r="J20" s="224"/>
      <c r="K20" s="141"/>
      <c r="L20" s="141"/>
      <c r="M20" s="141"/>
      <c r="N20" s="141"/>
      <c r="O20" s="143"/>
      <c r="P20" s="144"/>
      <c r="Q20" s="145"/>
      <c r="R20" s="146"/>
      <c r="S20" s="147"/>
      <c r="T20" s="148"/>
      <c r="U20" s="149"/>
      <c r="V20" s="150"/>
      <c r="W20" s="151"/>
      <c r="X20" s="152"/>
      <c r="Y20" s="141"/>
      <c r="Z20" s="153">
        <f>ROUND('LI-0605 (4)'!Z43,2)</f>
        <v>13514.62</v>
      </c>
      <c r="AA20" s="113"/>
    </row>
    <row r="21" spans="1:27" s="101" customFormat="1" ht="16.5" customHeight="1">
      <c r="A21" s="25"/>
      <c r="B21" s="112"/>
      <c r="C21" s="154"/>
      <c r="D21" s="3"/>
      <c r="E21" s="3"/>
      <c r="F21" s="3"/>
      <c r="G21" s="3"/>
      <c r="H21" s="155">
        <v>2006</v>
      </c>
      <c r="I21" s="225"/>
      <c r="J21" s="226"/>
      <c r="K21" s="10"/>
      <c r="L21" s="3"/>
      <c r="M21" s="3"/>
      <c r="N21" s="3"/>
      <c r="O21" s="156"/>
      <c r="P21" s="157"/>
      <c r="Q21" s="158"/>
      <c r="R21" s="159"/>
      <c r="S21" s="160"/>
      <c r="T21" s="161"/>
      <c r="U21" s="162"/>
      <c r="V21" s="163"/>
      <c r="W21" s="164"/>
      <c r="X21" s="165"/>
      <c r="Y21" s="3"/>
      <c r="Z21" s="166"/>
      <c r="AA21" s="113"/>
    </row>
    <row r="22" spans="1:28" s="101" customFormat="1" ht="16.5" customHeight="1">
      <c r="A22" s="25"/>
      <c r="B22" s="112"/>
      <c r="C22" s="91">
        <v>81</v>
      </c>
      <c r="D22" s="192" t="s">
        <v>14</v>
      </c>
      <c r="E22" s="192" t="s">
        <v>5</v>
      </c>
      <c r="F22" s="192">
        <v>132</v>
      </c>
      <c r="G22" s="193">
        <v>2.2</v>
      </c>
      <c r="H22" s="79">
        <f aca="true" t="shared" si="0" ref="H22:H36">IF(G22&gt;25,G22,25)*IF(F22=220,IF(E22="L",$E$14,$E$16),IF(E22="L",$E$15,$E$17))/100</f>
        <v>24.63375</v>
      </c>
      <c r="I22" s="225" t="s">
        <v>114</v>
      </c>
      <c r="J22" s="225" t="s">
        <v>115</v>
      </c>
      <c r="K22" s="10">
        <f aca="true" t="shared" si="1" ref="K22:K36">IF(D22="","",(J22-I22)*24)</f>
        <v>7.666666666686069</v>
      </c>
      <c r="L22" s="11">
        <f aca="true" t="shared" si="2" ref="L22:L36">IF(D22="","",ROUND((J22-I22)*24*60,0))</f>
        <v>460</v>
      </c>
      <c r="M22" s="90" t="s">
        <v>52</v>
      </c>
      <c r="N22" s="93" t="str">
        <f aca="true" t="shared" si="3" ref="N22:N36">IF(D22="","","--")</f>
        <v>--</v>
      </c>
      <c r="O22" s="198">
        <f aca="true" t="shared" si="4" ref="O22:O36">IF(M22="P",ROUND(L22/60,2)*H22*$K$16*0.01,"--")</f>
        <v>56.682258749999995</v>
      </c>
      <c r="P22" s="199" t="str">
        <f aca="true" t="shared" si="5" ref="P22:P36">IF(M22="RP",ROUND(L22/60,2)*H22*$K$16*0.01*N22/100,"--")</f>
        <v>--</v>
      </c>
      <c r="Q22" s="200" t="str">
        <f aca="true" t="shared" si="6" ref="Q22:Q36">IF(M22="F",H22*$K$16,"--")</f>
        <v>--</v>
      </c>
      <c r="R22" s="201" t="str">
        <f aca="true" t="shared" si="7" ref="R22:R36">IF(AND(L22&gt;=10,M22="F"),H22*$K$16*IF(L22&gt;180,3,ROUND(L22/60,2)),"--")</f>
        <v>--</v>
      </c>
      <c r="S22" s="202" t="str">
        <f aca="true" t="shared" si="8" ref="S22:S36">IF(AND(L22&gt;180,M22="F"),(ROUND(L22/60,2)-3)*H22*$K$16*0.1,"--")</f>
        <v>--</v>
      </c>
      <c r="T22" s="203" t="str">
        <f aca="true" t="shared" si="9" ref="T22:T36">IF(M22="R",H22*$K$16*N22/100,"--")</f>
        <v>--</v>
      </c>
      <c r="U22" s="204" t="str">
        <f aca="true" t="shared" si="10" ref="U22:U36">IF(AND(L22&gt;=10,M22="R"),H22*$K$16*IF(L22&gt;180,3,ROUND(L22/60,2))*N22/100,"--")</f>
        <v>--</v>
      </c>
      <c r="V22" s="205" t="str">
        <f aca="true" t="shared" si="11" ref="V22:V36">IF(AND(L22&gt;180,M22="R"),(ROUND(L22/60,2)-3)*H22*$K$16*0.1*N22/100,"--")</f>
        <v>--</v>
      </c>
      <c r="W22" s="206" t="str">
        <f aca="true" t="shared" si="12" ref="W22:W36">IF(M22="RF",ROUND(L22/60,2)*H22*$K$16*0.1,"--")</f>
        <v>--</v>
      </c>
      <c r="X22" s="207" t="str">
        <f aca="true" t="shared" si="13" ref="X22:X36">IF(M22="RR",ROUND(L22/60,2)*H22*$K$16*0.1*N22/100,"--")</f>
        <v>--</v>
      </c>
      <c r="Y22" s="94" t="s">
        <v>53</v>
      </c>
      <c r="Z22" s="167">
        <f aca="true" t="shared" si="14" ref="Z22:Z36">IF(D22="","",SUM(O22:X22)*IF(Y22="SI",1,2))</f>
        <v>56.682258749999995</v>
      </c>
      <c r="AA22" s="113"/>
      <c r="AB22" s="101">
        <v>167394</v>
      </c>
    </row>
    <row r="23" spans="1:28" s="101" customFormat="1" ht="16.5" customHeight="1">
      <c r="A23" s="25"/>
      <c r="B23" s="112"/>
      <c r="C23" s="91">
        <v>82</v>
      </c>
      <c r="D23" s="192" t="s">
        <v>13</v>
      </c>
      <c r="E23" s="192" t="s">
        <v>5</v>
      </c>
      <c r="F23" s="192">
        <v>132</v>
      </c>
      <c r="G23" s="193">
        <v>2.2</v>
      </c>
      <c r="H23" s="79">
        <f t="shared" si="0"/>
        <v>24.63375</v>
      </c>
      <c r="I23" s="225" t="s">
        <v>114</v>
      </c>
      <c r="J23" s="225" t="s">
        <v>115</v>
      </c>
      <c r="K23" s="10">
        <f t="shared" si="1"/>
        <v>7.666666666686069</v>
      </c>
      <c r="L23" s="11">
        <f t="shared" si="2"/>
        <v>460</v>
      </c>
      <c r="M23" s="91" t="s">
        <v>52</v>
      </c>
      <c r="N23" s="93" t="str">
        <f t="shared" si="3"/>
        <v>--</v>
      </c>
      <c r="O23" s="198">
        <f t="shared" si="4"/>
        <v>56.682258749999995</v>
      </c>
      <c r="P23" s="199" t="str">
        <f t="shared" si="5"/>
        <v>--</v>
      </c>
      <c r="Q23" s="200" t="str">
        <f t="shared" si="6"/>
        <v>--</v>
      </c>
      <c r="R23" s="201" t="str">
        <f t="shared" si="7"/>
        <v>--</v>
      </c>
      <c r="S23" s="202" t="str">
        <f t="shared" si="8"/>
        <v>--</v>
      </c>
      <c r="T23" s="203" t="str">
        <f t="shared" si="9"/>
        <v>--</v>
      </c>
      <c r="U23" s="204" t="str">
        <f t="shared" si="10"/>
        <v>--</v>
      </c>
      <c r="V23" s="205" t="str">
        <f t="shared" si="11"/>
        <v>--</v>
      </c>
      <c r="W23" s="206" t="str">
        <f t="shared" si="12"/>
        <v>--</v>
      </c>
      <c r="X23" s="207" t="str">
        <f t="shared" si="13"/>
        <v>--</v>
      </c>
      <c r="Y23" s="94" t="s">
        <v>53</v>
      </c>
      <c r="Z23" s="167">
        <f t="shared" si="14"/>
        <v>56.682258749999995</v>
      </c>
      <c r="AA23" s="113"/>
      <c r="AB23" s="101">
        <v>167393</v>
      </c>
    </row>
    <row r="24" spans="1:28" s="101" customFormat="1" ht="16.5" customHeight="1">
      <c r="A24" s="25"/>
      <c r="B24" s="112"/>
      <c r="C24" s="91">
        <v>83</v>
      </c>
      <c r="D24" s="192" t="s">
        <v>4</v>
      </c>
      <c r="E24" s="192" t="s">
        <v>2</v>
      </c>
      <c r="F24" s="192">
        <v>132</v>
      </c>
      <c r="G24" s="193">
        <v>16.3</v>
      </c>
      <c r="H24" s="79">
        <f t="shared" si="0"/>
        <v>12.46175</v>
      </c>
      <c r="I24" s="225" t="s">
        <v>114</v>
      </c>
      <c r="J24" s="225" t="s">
        <v>115</v>
      </c>
      <c r="K24" s="10">
        <f t="shared" si="1"/>
        <v>7.666666666686069</v>
      </c>
      <c r="L24" s="11">
        <f t="shared" si="2"/>
        <v>460</v>
      </c>
      <c r="M24" s="92" t="s">
        <v>52</v>
      </c>
      <c r="N24" s="93" t="str">
        <f t="shared" si="3"/>
        <v>--</v>
      </c>
      <c r="O24" s="198">
        <f t="shared" si="4"/>
        <v>28.674486749999996</v>
      </c>
      <c r="P24" s="199" t="str">
        <f t="shared" si="5"/>
        <v>--</v>
      </c>
      <c r="Q24" s="200" t="str">
        <f t="shared" si="6"/>
        <v>--</v>
      </c>
      <c r="R24" s="201" t="str">
        <f t="shared" si="7"/>
        <v>--</v>
      </c>
      <c r="S24" s="202" t="str">
        <f t="shared" si="8"/>
        <v>--</v>
      </c>
      <c r="T24" s="203" t="str">
        <f t="shared" si="9"/>
        <v>--</v>
      </c>
      <c r="U24" s="204" t="str">
        <f t="shared" si="10"/>
        <v>--</v>
      </c>
      <c r="V24" s="205" t="str">
        <f t="shared" si="11"/>
        <v>--</v>
      </c>
      <c r="W24" s="206" t="str">
        <f t="shared" si="12"/>
        <v>--</v>
      </c>
      <c r="X24" s="207" t="str">
        <f t="shared" si="13"/>
        <v>--</v>
      </c>
      <c r="Y24" s="94" t="s">
        <v>53</v>
      </c>
      <c r="Z24" s="167">
        <f t="shared" si="14"/>
        <v>28.674486749999996</v>
      </c>
      <c r="AA24" s="113"/>
      <c r="AB24" s="101">
        <v>167392</v>
      </c>
    </row>
    <row r="25" spans="1:28" s="101" customFormat="1" ht="16.5" customHeight="1">
      <c r="A25" s="25"/>
      <c r="B25" s="112"/>
      <c r="C25" s="91">
        <v>84</v>
      </c>
      <c r="D25" s="192" t="s">
        <v>48</v>
      </c>
      <c r="E25" s="192" t="s">
        <v>2</v>
      </c>
      <c r="F25" s="192">
        <v>132</v>
      </c>
      <c r="G25" s="193">
        <v>16.5</v>
      </c>
      <c r="H25" s="79">
        <f t="shared" si="0"/>
        <v>12.46175</v>
      </c>
      <c r="I25" s="225" t="s">
        <v>114</v>
      </c>
      <c r="J25" s="225" t="s">
        <v>115</v>
      </c>
      <c r="K25" s="10">
        <f t="shared" si="1"/>
        <v>7.666666666686069</v>
      </c>
      <c r="L25" s="11">
        <f t="shared" si="2"/>
        <v>460</v>
      </c>
      <c r="M25" s="92" t="s">
        <v>52</v>
      </c>
      <c r="N25" s="93" t="str">
        <f t="shared" si="3"/>
        <v>--</v>
      </c>
      <c r="O25" s="198">
        <f t="shared" si="4"/>
        <v>28.674486749999996</v>
      </c>
      <c r="P25" s="199" t="str">
        <f t="shared" si="5"/>
        <v>--</v>
      </c>
      <c r="Q25" s="200" t="str">
        <f t="shared" si="6"/>
        <v>--</v>
      </c>
      <c r="R25" s="201" t="str">
        <f t="shared" si="7"/>
        <v>--</v>
      </c>
      <c r="S25" s="202" t="str">
        <f t="shared" si="8"/>
        <v>--</v>
      </c>
      <c r="T25" s="203" t="str">
        <f t="shared" si="9"/>
        <v>--</v>
      </c>
      <c r="U25" s="204" t="str">
        <f t="shared" si="10"/>
        <v>--</v>
      </c>
      <c r="V25" s="205" t="str">
        <f t="shared" si="11"/>
        <v>--</v>
      </c>
      <c r="W25" s="206" t="str">
        <f t="shared" si="12"/>
        <v>--</v>
      </c>
      <c r="X25" s="207" t="str">
        <f t="shared" si="13"/>
        <v>--</v>
      </c>
      <c r="Y25" s="94" t="s">
        <v>53</v>
      </c>
      <c r="Z25" s="167">
        <f t="shared" si="14"/>
        <v>28.674486749999996</v>
      </c>
      <c r="AA25" s="113"/>
      <c r="AB25" s="101">
        <v>167395</v>
      </c>
    </row>
    <row r="26" spans="1:28" s="101" customFormat="1" ht="16.5" customHeight="1">
      <c r="A26" s="25"/>
      <c r="B26" s="112"/>
      <c r="C26" s="91">
        <v>85</v>
      </c>
      <c r="D26" s="192" t="s">
        <v>116</v>
      </c>
      <c r="E26" s="192" t="s">
        <v>5</v>
      </c>
      <c r="F26" s="192">
        <v>132</v>
      </c>
      <c r="G26" s="193">
        <v>8.1</v>
      </c>
      <c r="H26" s="79">
        <f t="shared" si="0"/>
        <v>24.63375</v>
      </c>
      <c r="I26" s="225" t="s">
        <v>117</v>
      </c>
      <c r="J26" s="225" t="s">
        <v>118</v>
      </c>
      <c r="K26" s="10">
        <f t="shared" si="1"/>
        <v>9.716666666732635</v>
      </c>
      <c r="L26" s="11">
        <f t="shared" si="2"/>
        <v>583</v>
      </c>
      <c r="M26" s="92" t="s">
        <v>52</v>
      </c>
      <c r="N26" s="93" t="str">
        <f t="shared" si="3"/>
        <v>--</v>
      </c>
      <c r="O26" s="198">
        <f t="shared" si="4"/>
        <v>71.832015</v>
      </c>
      <c r="P26" s="199" t="str">
        <f t="shared" si="5"/>
        <v>--</v>
      </c>
      <c r="Q26" s="200" t="str">
        <f t="shared" si="6"/>
        <v>--</v>
      </c>
      <c r="R26" s="201" t="str">
        <f t="shared" si="7"/>
        <v>--</v>
      </c>
      <c r="S26" s="202" t="str">
        <f t="shared" si="8"/>
        <v>--</v>
      </c>
      <c r="T26" s="203" t="str">
        <f t="shared" si="9"/>
        <v>--</v>
      </c>
      <c r="U26" s="204" t="str">
        <f t="shared" si="10"/>
        <v>--</v>
      </c>
      <c r="V26" s="205" t="str">
        <f t="shared" si="11"/>
        <v>--</v>
      </c>
      <c r="W26" s="206" t="str">
        <f t="shared" si="12"/>
        <v>--</v>
      </c>
      <c r="X26" s="207" t="str">
        <f t="shared" si="13"/>
        <v>--</v>
      </c>
      <c r="Y26" s="94" t="s">
        <v>53</v>
      </c>
      <c r="Z26" s="167">
        <f t="shared" si="14"/>
        <v>71.832015</v>
      </c>
      <c r="AA26" s="113"/>
      <c r="AB26" s="101">
        <v>167396</v>
      </c>
    </row>
    <row r="27" spans="1:28" s="101" customFormat="1" ht="16.5" customHeight="1">
      <c r="A27" s="25"/>
      <c r="B27" s="112"/>
      <c r="C27" s="91">
        <v>86</v>
      </c>
      <c r="D27" s="192" t="s">
        <v>6</v>
      </c>
      <c r="E27" s="192" t="s">
        <v>2</v>
      </c>
      <c r="F27" s="192">
        <v>132</v>
      </c>
      <c r="G27" s="193">
        <v>92.7</v>
      </c>
      <c r="H27" s="79">
        <f t="shared" si="0"/>
        <v>46.208169000000005</v>
      </c>
      <c r="I27" s="225" t="s">
        <v>119</v>
      </c>
      <c r="J27" s="225" t="s">
        <v>120</v>
      </c>
      <c r="K27" s="10">
        <f t="shared" si="1"/>
        <v>35.233333333279006</v>
      </c>
      <c r="L27" s="11">
        <f t="shared" si="2"/>
        <v>2114</v>
      </c>
      <c r="M27" s="92" t="s">
        <v>52</v>
      </c>
      <c r="N27" s="93" t="str">
        <f t="shared" si="3"/>
        <v>--</v>
      </c>
      <c r="O27" s="198">
        <f t="shared" si="4"/>
        <v>488.374138161</v>
      </c>
      <c r="P27" s="199" t="str">
        <f t="shared" si="5"/>
        <v>--</v>
      </c>
      <c r="Q27" s="200" t="str">
        <f t="shared" si="6"/>
        <v>--</v>
      </c>
      <c r="R27" s="201" t="str">
        <f t="shared" si="7"/>
        <v>--</v>
      </c>
      <c r="S27" s="202" t="str">
        <f t="shared" si="8"/>
        <v>--</v>
      </c>
      <c r="T27" s="203" t="str">
        <f t="shared" si="9"/>
        <v>--</v>
      </c>
      <c r="U27" s="204" t="str">
        <f t="shared" si="10"/>
        <v>--</v>
      </c>
      <c r="V27" s="205" t="str">
        <f t="shared" si="11"/>
        <v>--</v>
      </c>
      <c r="W27" s="206" t="str">
        <f t="shared" si="12"/>
        <v>--</v>
      </c>
      <c r="X27" s="207" t="str">
        <f t="shared" si="13"/>
        <v>--</v>
      </c>
      <c r="Y27" s="94" t="s">
        <v>53</v>
      </c>
      <c r="Z27" s="167">
        <f t="shared" si="14"/>
        <v>488.374138161</v>
      </c>
      <c r="AA27" s="113"/>
      <c r="AB27" s="101">
        <v>167397</v>
      </c>
    </row>
    <row r="28" spans="1:28" s="101" customFormat="1" ht="16.5" customHeight="1">
      <c r="A28" s="25"/>
      <c r="B28" s="112"/>
      <c r="C28" s="91">
        <v>87</v>
      </c>
      <c r="D28" s="192" t="s">
        <v>48</v>
      </c>
      <c r="E28" s="192" t="s">
        <v>2</v>
      </c>
      <c r="F28" s="192">
        <v>132</v>
      </c>
      <c r="G28" s="193">
        <v>16.5</v>
      </c>
      <c r="H28" s="79">
        <f t="shared" si="0"/>
        <v>12.46175</v>
      </c>
      <c r="I28" s="225" t="s">
        <v>121</v>
      </c>
      <c r="J28" s="225" t="s">
        <v>122</v>
      </c>
      <c r="K28" s="10">
        <f t="shared" si="1"/>
        <v>9.366666666639503</v>
      </c>
      <c r="L28" s="11">
        <f t="shared" si="2"/>
        <v>562</v>
      </c>
      <c r="M28" s="92" t="s">
        <v>52</v>
      </c>
      <c r="N28" s="93" t="str">
        <f t="shared" si="3"/>
        <v>--</v>
      </c>
      <c r="O28" s="198">
        <f t="shared" si="4"/>
        <v>35.02997925</v>
      </c>
      <c r="P28" s="199" t="str">
        <f t="shared" si="5"/>
        <v>--</v>
      </c>
      <c r="Q28" s="200" t="str">
        <f t="shared" si="6"/>
        <v>--</v>
      </c>
      <c r="R28" s="201" t="str">
        <f t="shared" si="7"/>
        <v>--</v>
      </c>
      <c r="S28" s="202" t="str">
        <f t="shared" si="8"/>
        <v>--</v>
      </c>
      <c r="T28" s="203" t="str">
        <f t="shared" si="9"/>
        <v>--</v>
      </c>
      <c r="U28" s="204" t="str">
        <f t="shared" si="10"/>
        <v>--</v>
      </c>
      <c r="V28" s="205" t="str">
        <f t="shared" si="11"/>
        <v>--</v>
      </c>
      <c r="W28" s="206" t="str">
        <f t="shared" si="12"/>
        <v>--</v>
      </c>
      <c r="X28" s="207" t="str">
        <f t="shared" si="13"/>
        <v>--</v>
      </c>
      <c r="Y28" s="94" t="s">
        <v>53</v>
      </c>
      <c r="Z28" s="167">
        <f t="shared" si="14"/>
        <v>35.02997925</v>
      </c>
      <c r="AA28" s="113"/>
      <c r="AB28" s="101">
        <v>167524</v>
      </c>
    </row>
    <row r="29" spans="1:28" s="101" customFormat="1" ht="16.5" customHeight="1">
      <c r="A29" s="25"/>
      <c r="B29" s="112"/>
      <c r="C29" s="91">
        <v>88</v>
      </c>
      <c r="D29" s="192" t="s">
        <v>13</v>
      </c>
      <c r="E29" s="192" t="s">
        <v>5</v>
      </c>
      <c r="F29" s="192">
        <v>132</v>
      </c>
      <c r="G29" s="193">
        <v>2.2</v>
      </c>
      <c r="H29" s="79">
        <f t="shared" si="0"/>
        <v>24.63375</v>
      </c>
      <c r="I29" s="225" t="s">
        <v>121</v>
      </c>
      <c r="J29" s="225" t="s">
        <v>122</v>
      </c>
      <c r="K29" s="10">
        <f t="shared" si="1"/>
        <v>9.366666666639503</v>
      </c>
      <c r="L29" s="11">
        <f t="shared" si="2"/>
        <v>562</v>
      </c>
      <c r="M29" s="92" t="s">
        <v>52</v>
      </c>
      <c r="N29" s="93" t="str">
        <f t="shared" si="3"/>
        <v>--</v>
      </c>
      <c r="O29" s="198">
        <f t="shared" si="4"/>
        <v>69.24547125</v>
      </c>
      <c r="P29" s="199" t="str">
        <f t="shared" si="5"/>
        <v>--</v>
      </c>
      <c r="Q29" s="200" t="str">
        <f t="shared" si="6"/>
        <v>--</v>
      </c>
      <c r="R29" s="201" t="str">
        <f t="shared" si="7"/>
        <v>--</v>
      </c>
      <c r="S29" s="202" t="str">
        <f t="shared" si="8"/>
        <v>--</v>
      </c>
      <c r="T29" s="203" t="str">
        <f t="shared" si="9"/>
        <v>--</v>
      </c>
      <c r="U29" s="204" t="str">
        <f t="shared" si="10"/>
        <v>--</v>
      </c>
      <c r="V29" s="205" t="str">
        <f t="shared" si="11"/>
        <v>--</v>
      </c>
      <c r="W29" s="206" t="str">
        <f t="shared" si="12"/>
        <v>--</v>
      </c>
      <c r="X29" s="207" t="str">
        <f t="shared" si="13"/>
        <v>--</v>
      </c>
      <c r="Y29" s="94" t="s">
        <v>53</v>
      </c>
      <c r="Z29" s="167">
        <f t="shared" si="14"/>
        <v>69.24547125</v>
      </c>
      <c r="AA29" s="113"/>
      <c r="AB29" s="101">
        <v>167522</v>
      </c>
    </row>
    <row r="30" spans="1:28" s="101" customFormat="1" ht="16.5" customHeight="1">
      <c r="A30" s="25"/>
      <c r="B30" s="112"/>
      <c r="C30" s="91">
        <v>89</v>
      </c>
      <c r="D30" s="192" t="s">
        <v>14</v>
      </c>
      <c r="E30" s="192" t="s">
        <v>5</v>
      </c>
      <c r="F30" s="192">
        <v>132</v>
      </c>
      <c r="G30" s="193">
        <v>2.2</v>
      </c>
      <c r="H30" s="79">
        <f t="shared" si="0"/>
        <v>24.63375</v>
      </c>
      <c r="I30" s="225" t="s">
        <v>121</v>
      </c>
      <c r="J30" s="225" t="s">
        <v>122</v>
      </c>
      <c r="K30" s="10">
        <f t="shared" si="1"/>
        <v>9.366666666639503</v>
      </c>
      <c r="L30" s="11">
        <f t="shared" si="2"/>
        <v>562</v>
      </c>
      <c r="M30" s="92" t="s">
        <v>52</v>
      </c>
      <c r="N30" s="93" t="str">
        <f t="shared" si="3"/>
        <v>--</v>
      </c>
      <c r="O30" s="198">
        <f t="shared" si="4"/>
        <v>69.24547125</v>
      </c>
      <c r="P30" s="199" t="str">
        <f t="shared" si="5"/>
        <v>--</v>
      </c>
      <c r="Q30" s="200" t="str">
        <f t="shared" si="6"/>
        <v>--</v>
      </c>
      <c r="R30" s="201" t="str">
        <f t="shared" si="7"/>
        <v>--</v>
      </c>
      <c r="S30" s="202" t="str">
        <f t="shared" si="8"/>
        <v>--</v>
      </c>
      <c r="T30" s="203" t="str">
        <f t="shared" si="9"/>
        <v>--</v>
      </c>
      <c r="U30" s="204" t="str">
        <f t="shared" si="10"/>
        <v>--</v>
      </c>
      <c r="V30" s="205" t="str">
        <f t="shared" si="11"/>
        <v>--</v>
      </c>
      <c r="W30" s="206" t="str">
        <f t="shared" si="12"/>
        <v>--</v>
      </c>
      <c r="X30" s="207" t="str">
        <f t="shared" si="13"/>
        <v>--</v>
      </c>
      <c r="Y30" s="94" t="s">
        <v>53</v>
      </c>
      <c r="Z30" s="167">
        <f t="shared" si="14"/>
        <v>69.24547125</v>
      </c>
      <c r="AA30" s="113"/>
      <c r="AB30" s="101">
        <v>167523</v>
      </c>
    </row>
    <row r="31" spans="1:28" s="101" customFormat="1" ht="16.5" customHeight="1">
      <c r="A31" s="25"/>
      <c r="B31" s="112"/>
      <c r="C31" s="91">
        <v>90</v>
      </c>
      <c r="D31" s="192" t="s">
        <v>4</v>
      </c>
      <c r="E31" s="192" t="s">
        <v>2</v>
      </c>
      <c r="F31" s="192">
        <v>132</v>
      </c>
      <c r="G31" s="193">
        <v>16.3</v>
      </c>
      <c r="H31" s="79">
        <f t="shared" si="0"/>
        <v>12.46175</v>
      </c>
      <c r="I31" s="225" t="s">
        <v>121</v>
      </c>
      <c r="J31" s="225" t="s">
        <v>122</v>
      </c>
      <c r="K31" s="10">
        <f t="shared" si="1"/>
        <v>9.366666666639503</v>
      </c>
      <c r="L31" s="11">
        <f t="shared" si="2"/>
        <v>562</v>
      </c>
      <c r="M31" s="92" t="s">
        <v>52</v>
      </c>
      <c r="N31" s="93" t="str">
        <f t="shared" si="3"/>
        <v>--</v>
      </c>
      <c r="O31" s="198">
        <f t="shared" si="4"/>
        <v>35.02997925</v>
      </c>
      <c r="P31" s="199" t="str">
        <f t="shared" si="5"/>
        <v>--</v>
      </c>
      <c r="Q31" s="200" t="str">
        <f t="shared" si="6"/>
        <v>--</v>
      </c>
      <c r="R31" s="201" t="str">
        <f t="shared" si="7"/>
        <v>--</v>
      </c>
      <c r="S31" s="202" t="str">
        <f t="shared" si="8"/>
        <v>--</v>
      </c>
      <c r="T31" s="203" t="str">
        <f t="shared" si="9"/>
        <v>--</v>
      </c>
      <c r="U31" s="204" t="str">
        <f t="shared" si="10"/>
        <v>--</v>
      </c>
      <c r="V31" s="205" t="str">
        <f t="shared" si="11"/>
        <v>--</v>
      </c>
      <c r="W31" s="206" t="str">
        <f t="shared" si="12"/>
        <v>--</v>
      </c>
      <c r="X31" s="207" t="str">
        <f t="shared" si="13"/>
        <v>--</v>
      </c>
      <c r="Y31" s="94" t="s">
        <v>53</v>
      </c>
      <c r="Z31" s="167">
        <f t="shared" si="14"/>
        <v>35.02997925</v>
      </c>
      <c r="AA31" s="113"/>
      <c r="AB31" s="101">
        <v>167521</v>
      </c>
    </row>
    <row r="32" spans="1:28" s="101" customFormat="1" ht="16.5" customHeight="1">
      <c r="A32" s="25"/>
      <c r="B32" s="112"/>
      <c r="C32" s="91">
        <v>91</v>
      </c>
      <c r="D32" s="192" t="s">
        <v>11</v>
      </c>
      <c r="E32" s="192" t="s">
        <v>2</v>
      </c>
      <c r="F32" s="192">
        <v>132</v>
      </c>
      <c r="G32" s="193">
        <v>22.1</v>
      </c>
      <c r="H32" s="79">
        <f t="shared" si="0"/>
        <v>12.46175</v>
      </c>
      <c r="I32" s="225" t="s">
        <v>123</v>
      </c>
      <c r="J32" s="225" t="s">
        <v>124</v>
      </c>
      <c r="K32" s="10">
        <f t="shared" si="1"/>
        <v>7.933333333348855</v>
      </c>
      <c r="L32" s="11">
        <f t="shared" si="2"/>
        <v>476</v>
      </c>
      <c r="M32" s="92" t="s">
        <v>52</v>
      </c>
      <c r="N32" s="93" t="str">
        <f t="shared" si="3"/>
        <v>--</v>
      </c>
      <c r="O32" s="198">
        <f t="shared" si="4"/>
        <v>29.646503249999995</v>
      </c>
      <c r="P32" s="199" t="str">
        <f t="shared" si="5"/>
        <v>--</v>
      </c>
      <c r="Q32" s="200" t="str">
        <f t="shared" si="6"/>
        <v>--</v>
      </c>
      <c r="R32" s="201" t="str">
        <f t="shared" si="7"/>
        <v>--</v>
      </c>
      <c r="S32" s="202" t="str">
        <f t="shared" si="8"/>
        <v>--</v>
      </c>
      <c r="T32" s="203" t="str">
        <f t="shared" si="9"/>
        <v>--</v>
      </c>
      <c r="U32" s="204" t="str">
        <f t="shared" si="10"/>
        <v>--</v>
      </c>
      <c r="V32" s="205" t="str">
        <f t="shared" si="11"/>
        <v>--</v>
      </c>
      <c r="W32" s="206" t="str">
        <f t="shared" si="12"/>
        <v>--</v>
      </c>
      <c r="X32" s="207" t="str">
        <f t="shared" si="13"/>
        <v>--</v>
      </c>
      <c r="Y32" s="94" t="s">
        <v>53</v>
      </c>
      <c r="Z32" s="167">
        <f t="shared" si="14"/>
        <v>29.646503249999995</v>
      </c>
      <c r="AA32" s="113"/>
      <c r="AB32" s="101">
        <v>167525</v>
      </c>
    </row>
    <row r="33" spans="1:28" s="101" customFormat="1" ht="16.5" customHeight="1">
      <c r="A33" s="25"/>
      <c r="B33" s="112"/>
      <c r="C33" s="91">
        <v>92</v>
      </c>
      <c r="D33" s="192" t="s">
        <v>4</v>
      </c>
      <c r="E33" s="192" t="s">
        <v>2</v>
      </c>
      <c r="F33" s="192">
        <v>132</v>
      </c>
      <c r="G33" s="193">
        <v>16.3</v>
      </c>
      <c r="H33" s="79">
        <f t="shared" si="0"/>
        <v>12.46175</v>
      </c>
      <c r="I33" s="225" t="s">
        <v>125</v>
      </c>
      <c r="J33" s="225" t="s">
        <v>126</v>
      </c>
      <c r="K33" s="10">
        <f t="shared" si="1"/>
        <v>9.016666666720994</v>
      </c>
      <c r="L33" s="11">
        <f t="shared" si="2"/>
        <v>541</v>
      </c>
      <c r="M33" s="92" t="s">
        <v>52</v>
      </c>
      <c r="N33" s="93" t="str">
        <f t="shared" si="3"/>
        <v>--</v>
      </c>
      <c r="O33" s="198">
        <f t="shared" si="4"/>
        <v>33.7214955</v>
      </c>
      <c r="P33" s="199" t="str">
        <f t="shared" si="5"/>
        <v>--</v>
      </c>
      <c r="Q33" s="200" t="str">
        <f t="shared" si="6"/>
        <v>--</v>
      </c>
      <c r="R33" s="201" t="str">
        <f t="shared" si="7"/>
        <v>--</v>
      </c>
      <c r="S33" s="202" t="str">
        <f t="shared" si="8"/>
        <v>--</v>
      </c>
      <c r="T33" s="203" t="str">
        <f t="shared" si="9"/>
        <v>--</v>
      </c>
      <c r="U33" s="204" t="str">
        <f t="shared" si="10"/>
        <v>--</v>
      </c>
      <c r="V33" s="205" t="str">
        <f t="shared" si="11"/>
        <v>--</v>
      </c>
      <c r="W33" s="206" t="str">
        <f t="shared" si="12"/>
        <v>--</v>
      </c>
      <c r="X33" s="207" t="str">
        <f t="shared" si="13"/>
        <v>--</v>
      </c>
      <c r="Y33" s="94" t="s">
        <v>53</v>
      </c>
      <c r="Z33" s="167">
        <f t="shared" si="14"/>
        <v>33.7214955</v>
      </c>
      <c r="AA33" s="113"/>
      <c r="AB33" s="101">
        <v>167526</v>
      </c>
    </row>
    <row r="34" spans="1:28" s="101" customFormat="1" ht="16.5" customHeight="1">
      <c r="A34" s="25"/>
      <c r="B34" s="112"/>
      <c r="C34" s="91">
        <v>93</v>
      </c>
      <c r="D34" s="192" t="s">
        <v>48</v>
      </c>
      <c r="E34" s="192" t="s">
        <v>2</v>
      </c>
      <c r="F34" s="192">
        <v>132</v>
      </c>
      <c r="G34" s="193">
        <v>16.5</v>
      </c>
      <c r="H34" s="79">
        <f t="shared" si="0"/>
        <v>12.46175</v>
      </c>
      <c r="I34" s="225" t="s">
        <v>125</v>
      </c>
      <c r="J34" s="225" t="s">
        <v>126</v>
      </c>
      <c r="K34" s="10">
        <f t="shared" si="1"/>
        <v>9.016666666720994</v>
      </c>
      <c r="L34" s="11">
        <f t="shared" si="2"/>
        <v>541</v>
      </c>
      <c r="M34" s="92" t="s">
        <v>52</v>
      </c>
      <c r="N34" s="93" t="str">
        <f t="shared" si="3"/>
        <v>--</v>
      </c>
      <c r="O34" s="198">
        <f t="shared" si="4"/>
        <v>33.7214955</v>
      </c>
      <c r="P34" s="199" t="str">
        <f t="shared" si="5"/>
        <v>--</v>
      </c>
      <c r="Q34" s="200" t="str">
        <f t="shared" si="6"/>
        <v>--</v>
      </c>
      <c r="R34" s="201" t="str">
        <f t="shared" si="7"/>
        <v>--</v>
      </c>
      <c r="S34" s="202" t="str">
        <f t="shared" si="8"/>
        <v>--</v>
      </c>
      <c r="T34" s="203" t="str">
        <f t="shared" si="9"/>
        <v>--</v>
      </c>
      <c r="U34" s="204" t="str">
        <f t="shared" si="10"/>
        <v>--</v>
      </c>
      <c r="V34" s="205" t="str">
        <f t="shared" si="11"/>
        <v>--</v>
      </c>
      <c r="W34" s="206" t="str">
        <f t="shared" si="12"/>
        <v>--</v>
      </c>
      <c r="X34" s="207" t="str">
        <f t="shared" si="13"/>
        <v>--</v>
      </c>
      <c r="Y34" s="94" t="s">
        <v>53</v>
      </c>
      <c r="Z34" s="167">
        <f t="shared" si="14"/>
        <v>33.7214955</v>
      </c>
      <c r="AA34" s="113"/>
      <c r="AB34" s="101">
        <v>167529</v>
      </c>
    </row>
    <row r="35" spans="1:28" s="101" customFormat="1" ht="16.5" customHeight="1">
      <c r="A35" s="25"/>
      <c r="B35" s="112"/>
      <c r="C35" s="91">
        <v>94</v>
      </c>
      <c r="D35" s="192" t="s">
        <v>13</v>
      </c>
      <c r="E35" s="192" t="s">
        <v>5</v>
      </c>
      <c r="F35" s="192">
        <v>132</v>
      </c>
      <c r="G35" s="193">
        <v>2.2</v>
      </c>
      <c r="H35" s="79">
        <f t="shared" si="0"/>
        <v>24.63375</v>
      </c>
      <c r="I35" s="225" t="s">
        <v>125</v>
      </c>
      <c r="J35" s="225" t="s">
        <v>126</v>
      </c>
      <c r="K35" s="10">
        <f t="shared" si="1"/>
        <v>9.016666666720994</v>
      </c>
      <c r="L35" s="11">
        <f t="shared" si="2"/>
        <v>541</v>
      </c>
      <c r="M35" s="92" t="s">
        <v>52</v>
      </c>
      <c r="N35" s="93" t="str">
        <f t="shared" si="3"/>
        <v>--</v>
      </c>
      <c r="O35" s="198">
        <f t="shared" si="4"/>
        <v>66.65892749999999</v>
      </c>
      <c r="P35" s="199" t="str">
        <f t="shared" si="5"/>
        <v>--</v>
      </c>
      <c r="Q35" s="200" t="str">
        <f t="shared" si="6"/>
        <v>--</v>
      </c>
      <c r="R35" s="201" t="str">
        <f t="shared" si="7"/>
        <v>--</v>
      </c>
      <c r="S35" s="202" t="str">
        <f t="shared" si="8"/>
        <v>--</v>
      </c>
      <c r="T35" s="203" t="str">
        <f t="shared" si="9"/>
        <v>--</v>
      </c>
      <c r="U35" s="204" t="str">
        <f t="shared" si="10"/>
        <v>--</v>
      </c>
      <c r="V35" s="205" t="str">
        <f t="shared" si="11"/>
        <v>--</v>
      </c>
      <c r="W35" s="206" t="str">
        <f t="shared" si="12"/>
        <v>--</v>
      </c>
      <c r="X35" s="207" t="str">
        <f t="shared" si="13"/>
        <v>--</v>
      </c>
      <c r="Y35" s="94" t="s">
        <v>53</v>
      </c>
      <c r="Z35" s="167">
        <f t="shared" si="14"/>
        <v>66.65892749999999</v>
      </c>
      <c r="AA35" s="113"/>
      <c r="AB35" s="101">
        <v>167527</v>
      </c>
    </row>
    <row r="36" spans="1:28" s="101" customFormat="1" ht="16.5" customHeight="1">
      <c r="A36" s="25"/>
      <c r="B36" s="112"/>
      <c r="C36" s="91">
        <v>95</v>
      </c>
      <c r="D36" s="192" t="s">
        <v>14</v>
      </c>
      <c r="E36" s="192" t="s">
        <v>5</v>
      </c>
      <c r="F36" s="192">
        <v>132</v>
      </c>
      <c r="G36" s="193">
        <v>2.2</v>
      </c>
      <c r="H36" s="79">
        <f t="shared" si="0"/>
        <v>24.63375</v>
      </c>
      <c r="I36" s="225" t="s">
        <v>125</v>
      </c>
      <c r="J36" s="225" t="s">
        <v>126</v>
      </c>
      <c r="K36" s="10">
        <f t="shared" si="1"/>
        <v>9.016666666720994</v>
      </c>
      <c r="L36" s="11">
        <f t="shared" si="2"/>
        <v>541</v>
      </c>
      <c r="M36" s="92" t="s">
        <v>52</v>
      </c>
      <c r="N36" s="93" t="str">
        <f t="shared" si="3"/>
        <v>--</v>
      </c>
      <c r="O36" s="198">
        <f t="shared" si="4"/>
        <v>66.65892749999999</v>
      </c>
      <c r="P36" s="199" t="str">
        <f t="shared" si="5"/>
        <v>--</v>
      </c>
      <c r="Q36" s="200" t="str">
        <f t="shared" si="6"/>
        <v>--</v>
      </c>
      <c r="R36" s="201" t="str">
        <f t="shared" si="7"/>
        <v>--</v>
      </c>
      <c r="S36" s="202" t="str">
        <f t="shared" si="8"/>
        <v>--</v>
      </c>
      <c r="T36" s="203" t="str">
        <f t="shared" si="9"/>
        <v>--</v>
      </c>
      <c r="U36" s="204" t="str">
        <f t="shared" si="10"/>
        <v>--</v>
      </c>
      <c r="V36" s="205" t="str">
        <f t="shared" si="11"/>
        <v>--</v>
      </c>
      <c r="W36" s="206" t="str">
        <f t="shared" si="12"/>
        <v>--</v>
      </c>
      <c r="X36" s="207" t="str">
        <f t="shared" si="13"/>
        <v>--</v>
      </c>
      <c r="Y36" s="94" t="s">
        <v>53</v>
      </c>
      <c r="Z36" s="167">
        <f t="shared" si="14"/>
        <v>66.65892749999999</v>
      </c>
      <c r="AA36" s="113"/>
      <c r="AB36" s="101">
        <v>167528</v>
      </c>
    </row>
    <row r="37" spans="1:27" s="101" customFormat="1" ht="16.5" customHeight="1" thickBot="1">
      <c r="A37" s="25"/>
      <c r="B37" s="112"/>
      <c r="C37" s="194"/>
      <c r="D37" s="195"/>
      <c r="E37" s="195"/>
      <c r="F37" s="196"/>
      <c r="G37" s="197"/>
      <c r="H37" s="80"/>
      <c r="I37" s="227"/>
      <c r="J37" s="227"/>
      <c r="K37" s="12"/>
      <c r="L37" s="12"/>
      <c r="M37" s="197"/>
      <c r="N37" s="208"/>
      <c r="O37" s="209"/>
      <c r="P37" s="210"/>
      <c r="Q37" s="211"/>
      <c r="R37" s="212"/>
      <c r="S37" s="213"/>
      <c r="T37" s="214"/>
      <c r="U37" s="215"/>
      <c r="V37" s="216"/>
      <c r="W37" s="217"/>
      <c r="X37" s="218"/>
      <c r="Y37" s="219"/>
      <c r="Z37" s="169"/>
      <c r="AA37" s="113"/>
    </row>
    <row r="38" spans="1:27" s="101" customFormat="1" ht="16.5" customHeight="1" thickBot="1" thickTop="1">
      <c r="A38" s="25"/>
      <c r="B38" s="112"/>
      <c r="C38" s="170" t="s">
        <v>45</v>
      </c>
      <c r="D38" s="70" t="s">
        <v>46</v>
      </c>
      <c r="E38" s="13"/>
      <c r="F38" s="13"/>
      <c r="G38" s="14"/>
      <c r="H38" s="15"/>
      <c r="I38" s="15"/>
      <c r="J38" s="15"/>
      <c r="K38" s="15"/>
      <c r="L38" s="15"/>
      <c r="M38" s="15"/>
      <c r="N38" s="16"/>
      <c r="O38" s="171">
        <f aca="true" t="shared" si="15" ref="O38:X38">ROUND(SUM(O20:O37),2)</f>
        <v>1169.88</v>
      </c>
      <c r="P38" s="172">
        <f t="shared" si="15"/>
        <v>0</v>
      </c>
      <c r="Q38" s="86">
        <f t="shared" si="15"/>
        <v>0</v>
      </c>
      <c r="R38" s="86">
        <f t="shared" si="15"/>
        <v>0</v>
      </c>
      <c r="S38" s="173">
        <f t="shared" si="15"/>
        <v>0</v>
      </c>
      <c r="T38" s="87">
        <f t="shared" si="15"/>
        <v>0</v>
      </c>
      <c r="U38" s="87">
        <f t="shared" si="15"/>
        <v>0</v>
      </c>
      <c r="V38" s="174">
        <f t="shared" si="15"/>
        <v>0</v>
      </c>
      <c r="W38" s="175">
        <f t="shared" si="15"/>
        <v>0</v>
      </c>
      <c r="X38" s="176">
        <f t="shared" si="15"/>
        <v>0</v>
      </c>
      <c r="Y38" s="177"/>
      <c r="Z38" s="229">
        <f>ROUND(SUM(Z20:Z37),2)</f>
        <v>14684.5</v>
      </c>
      <c r="AA38" s="179"/>
    </row>
    <row r="39" spans="1:27" s="187" customFormat="1" ht="9.75" thickTop="1">
      <c r="A39" s="180"/>
      <c r="B39" s="181"/>
      <c r="C39" s="182"/>
      <c r="D39" s="71" t="s">
        <v>47</v>
      </c>
      <c r="E39" s="72"/>
      <c r="F39" s="72"/>
      <c r="G39" s="73"/>
      <c r="H39" s="74"/>
      <c r="I39" s="74"/>
      <c r="J39" s="74"/>
      <c r="K39" s="74"/>
      <c r="L39" s="74"/>
      <c r="M39" s="74"/>
      <c r="N39" s="75"/>
      <c r="O39" s="183"/>
      <c r="P39" s="183"/>
      <c r="Q39" s="76"/>
      <c r="R39" s="76"/>
      <c r="S39" s="184"/>
      <c r="T39" s="184"/>
      <c r="U39" s="184"/>
      <c r="V39" s="184"/>
      <c r="W39" s="184"/>
      <c r="X39" s="184"/>
      <c r="Y39" s="184"/>
      <c r="Z39" s="185"/>
      <c r="AA39" s="186"/>
    </row>
    <row r="40" spans="1:27" s="101" customFormat="1" ht="16.5" customHeight="1" thickBot="1">
      <c r="A40" s="25"/>
      <c r="B40" s="188"/>
      <c r="C40" s="189"/>
      <c r="D40" s="189"/>
      <c r="E40" s="189"/>
      <c r="F40" s="189"/>
      <c r="G40" s="189"/>
      <c r="H40" s="189"/>
      <c r="I40" s="190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91"/>
    </row>
    <row r="41" ht="13.5" thickTop="1"/>
  </sheetData>
  <conditionalFormatting sqref="Y22:Y36">
    <cfRule type="cellIs" priority="1" dxfId="0" operator="equal" stopIfTrue="1">
      <formula>"SI"</formula>
    </cfRule>
    <cfRule type="cellIs" priority="2" dxfId="0" operator="equal" stopIfTrue="1">
      <formula>"NO"</formula>
    </cfRule>
    <cfRule type="cellIs" priority="3" dxfId="0" operator="equal" stopIfTrue="1">
      <formula>" "</formula>
    </cfRule>
  </conditionalFormatting>
  <conditionalFormatting sqref="K22:K36">
    <cfRule type="cellIs" priority="4" dxfId="1" operator="lessThanOrEqual" stopIfTrue="1">
      <formula>0</formula>
    </cfRule>
  </conditionalFormatting>
  <conditionalFormatting sqref="I22:J36">
    <cfRule type="expression" priority="5" dxfId="2" stopIfTrue="1">
      <formula>MONTH(I22)&lt;&gt;$H$20</formula>
    </cfRule>
    <cfRule type="expression" priority="6" dxfId="2" stopIfTrue="1">
      <formula>YEAR(I22)&lt;&gt;$H$21</formula>
    </cfRule>
    <cfRule type="expression" priority="7" dxfId="0" stopIfTrue="1">
      <formula>""""""</formula>
    </cfRule>
  </conditionalFormatting>
  <printOptions/>
  <pageMargins left="0.1968503937007874" right="0.1968503937007874" top="0.5511811023622047" bottom="0.7874015748031497" header="0.35433070866141736" footer="0.5118110236220472"/>
  <pageSetup fitToHeight="1" fitToWidth="1" orientation="landscape" paperSize="9" scale="6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V109"/>
  <sheetViews>
    <sheetView zoomScale="66" zoomScaleNormal="66" workbookViewId="0" topLeftCell="A1">
      <selection activeCell="K92" sqref="K92"/>
    </sheetView>
  </sheetViews>
  <sheetFormatPr defaultColWidth="11.421875" defaultRowHeight="12.75"/>
  <cols>
    <col min="1" max="2" width="15.7109375" style="230" customWidth="1"/>
    <col min="3" max="3" width="5.28125" style="230" customWidth="1"/>
    <col min="4" max="4" width="55.7109375" style="230" customWidth="1"/>
    <col min="5" max="6" width="11.421875" style="230" customWidth="1"/>
    <col min="7" max="7" width="12.8515625" style="230" bestFit="1" customWidth="1"/>
    <col min="8" max="20" width="9.7109375" style="230" customWidth="1"/>
    <col min="21" max="21" width="15.7109375" style="230" customWidth="1"/>
    <col min="22" max="16384" width="11.421875" style="230" customWidth="1"/>
  </cols>
  <sheetData>
    <row r="1" ht="38.25" customHeight="1">
      <c r="V1" s="231"/>
    </row>
    <row r="2" spans="2:21" s="232" customFormat="1" ht="30.75">
      <c r="B2" s="233" t="str">
        <f>'tot-0605'!B2</f>
        <v>ANEXO a la Resolución ENRE N° 936/2006 .-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</row>
    <row r="3" spans="1:2" s="235" customFormat="1" ht="11.25">
      <c r="A3" s="312" t="s">
        <v>15</v>
      </c>
      <c r="B3" s="312"/>
    </row>
    <row r="4" spans="1:2" s="235" customFormat="1" ht="11.25">
      <c r="A4" s="312" t="s">
        <v>16</v>
      </c>
      <c r="B4" s="312"/>
    </row>
    <row r="5" spans="1:21" ht="20.25">
      <c r="A5" s="236"/>
      <c r="B5" s="237" t="s">
        <v>0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</row>
    <row r="6" spans="1:4" ht="18.75" customHeight="1">
      <c r="A6" s="236"/>
      <c r="B6" s="236"/>
      <c r="C6" s="239"/>
      <c r="D6" s="240"/>
    </row>
    <row r="7" spans="1:21" ht="20.25">
      <c r="A7" s="236"/>
      <c r="B7" s="237" t="s">
        <v>131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</row>
    <row r="8" spans="1:3" ht="18.75" customHeight="1">
      <c r="A8" s="236"/>
      <c r="B8" s="236"/>
      <c r="C8" s="239"/>
    </row>
    <row r="9" spans="2:21" ht="20.25">
      <c r="B9" s="241" t="s">
        <v>132</v>
      </c>
      <c r="C9" s="238"/>
      <c r="D9" s="238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38"/>
    </row>
    <row r="10" ht="18.75" customHeight="1" thickBot="1"/>
    <row r="11" spans="2:21" ht="18.75" customHeight="1" thickTop="1">
      <c r="B11" s="243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5"/>
    </row>
    <row r="12" spans="2:21" ht="18.75">
      <c r="B12" s="309" t="s">
        <v>142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1"/>
    </row>
    <row r="13" spans="2:21" ht="18.75" customHeight="1" thickBot="1">
      <c r="B13" s="246"/>
      <c r="C13" s="247" t="s">
        <v>133</v>
      </c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8"/>
    </row>
    <row r="14" spans="2:21" s="249" customFormat="1" ht="39.75" customHeight="1" thickBot="1" thickTop="1">
      <c r="B14" s="250"/>
      <c r="C14" s="251"/>
      <c r="D14" s="252" t="s">
        <v>18</v>
      </c>
      <c r="E14" s="251" t="s">
        <v>1</v>
      </c>
      <c r="F14" s="251" t="s">
        <v>134</v>
      </c>
      <c r="G14" s="251" t="s">
        <v>135</v>
      </c>
      <c r="H14" s="253">
        <f>IF('[1]BASE'!EB14=0,"",'[1]BASE'!EB14)</f>
        <v>38473</v>
      </c>
      <c r="I14" s="253">
        <f>IF('[1]BASE'!EC14=0,"",'[1]BASE'!EC14)</f>
        <v>38504</v>
      </c>
      <c r="J14" s="253">
        <f>IF('[1]BASE'!ED14=0,"",'[1]BASE'!ED14)</f>
        <v>38534</v>
      </c>
      <c r="K14" s="253">
        <f>IF('[1]BASE'!EE14=0,"",'[1]BASE'!EE14)</f>
        <v>38565</v>
      </c>
      <c r="L14" s="253">
        <f>IF('[1]BASE'!EF14=0,"",'[1]BASE'!EF14)</f>
        <v>38596</v>
      </c>
      <c r="M14" s="253">
        <f>IF('[1]BASE'!EG14=0,"",'[1]BASE'!EG14)</f>
        <v>38626</v>
      </c>
      <c r="N14" s="253">
        <f>IF('[1]BASE'!EH14=0,"",'[1]BASE'!EH14)</f>
        <v>38657</v>
      </c>
      <c r="O14" s="253">
        <f>IF('[1]BASE'!EI14=0,"",'[1]BASE'!EI14)</f>
        <v>38687</v>
      </c>
      <c r="P14" s="253">
        <f>IF('[1]BASE'!EJ14=0,"",'[1]BASE'!EJ14)</f>
        <v>38718</v>
      </c>
      <c r="Q14" s="253">
        <f>IF('[1]BASE'!EK14=0,"",'[1]BASE'!EK14)</f>
        <v>38749</v>
      </c>
      <c r="R14" s="253">
        <f>IF('[1]BASE'!EL14=0,"",'[1]BASE'!EL14)</f>
        <v>38777</v>
      </c>
      <c r="S14" s="253">
        <f>IF('[1]BASE'!EM14=0,"",'[1]BASE'!EM14)</f>
        <v>38808</v>
      </c>
      <c r="T14" s="253">
        <f>IF('[1]BASE'!EN14=0,"",'[1]BASE'!EN14)</f>
        <v>38838</v>
      </c>
      <c r="U14" s="254"/>
    </row>
    <row r="15" spans="2:21" s="255" customFormat="1" ht="15.75" customHeight="1" thickTop="1">
      <c r="B15" s="256"/>
      <c r="C15" s="257"/>
      <c r="D15" s="257"/>
      <c r="E15" s="257"/>
      <c r="F15" s="257"/>
      <c r="G15" s="257"/>
      <c r="H15" s="258"/>
      <c r="I15" s="259"/>
      <c r="J15" s="259"/>
      <c r="K15" s="259"/>
      <c r="L15" s="259"/>
      <c r="M15" s="259"/>
      <c r="N15" s="259"/>
      <c r="O15" s="259"/>
      <c r="P15" s="260"/>
      <c r="Q15" s="260"/>
      <c r="R15" s="260"/>
      <c r="S15" s="260"/>
      <c r="T15" s="300"/>
      <c r="U15" s="261"/>
    </row>
    <row r="16" spans="2:21" s="255" customFormat="1" ht="24.75" customHeight="1">
      <c r="B16" s="256"/>
      <c r="C16" s="262">
        <f>'[1]BASE'!C16</f>
        <v>1</v>
      </c>
      <c r="D16" s="263" t="str">
        <f>'[1]BASE'!D16</f>
        <v>AROCENA - PAYZUMÉ</v>
      </c>
      <c r="E16" s="263" t="str">
        <f>'[1]BASE'!E16</f>
        <v>L</v>
      </c>
      <c r="F16" s="263">
        <f>'[1]BASE'!F16</f>
        <v>132</v>
      </c>
      <c r="G16" s="263">
        <f>'[1]BASE'!G16</f>
        <v>56.4</v>
      </c>
      <c r="H16" s="264">
        <f>IF('[1]BASE'!EB16=0,"",'[1]BASE'!EB16)</f>
        <v>1</v>
      </c>
      <c r="I16" s="264">
        <f>IF('[1]BASE'!EC16=0,"",'[1]BASE'!EC16)</f>
      </c>
      <c r="J16" s="264">
        <f>IF('[1]BASE'!ED16=0,"",'[1]BASE'!ED16)</f>
      </c>
      <c r="K16" s="264">
        <f>IF('[1]BASE'!EE16=0,"",'[1]BASE'!EE16)</f>
      </c>
      <c r="L16" s="264">
        <f>IF('[1]BASE'!EF16=0,"",'[1]BASE'!EF16)</f>
        <v>1</v>
      </c>
      <c r="M16" s="264">
        <f>IF('[1]BASE'!EG16=0,"",'[1]BASE'!EG16)</f>
        <v>1</v>
      </c>
      <c r="N16" s="264">
        <f>IF('[1]BASE'!EH16=0,"",'[1]BASE'!EH16)</f>
      </c>
      <c r="O16" s="264">
        <f>IF('[1]BASE'!EI16=0,"",'[1]BASE'!EI16)</f>
        <v>3</v>
      </c>
      <c r="P16" s="265">
        <f>IF('[1]BASE'!EJ16=0,"",'[1]BASE'!EJ16)</f>
        <v>1</v>
      </c>
      <c r="Q16" s="265">
        <f>IF('[1]BASE'!EK16=0,"",'[1]BASE'!EK16)</f>
        <v>1</v>
      </c>
      <c r="R16" s="265">
        <f>IF('[1]BASE'!EL16=0,"",'[1]BASE'!EL16)</f>
        <v>1</v>
      </c>
      <c r="S16" s="265">
        <f>IF('[1]BASE'!EM16=0,"",'[1]BASE'!EM16)</f>
      </c>
      <c r="T16" s="301"/>
      <c r="U16" s="261"/>
    </row>
    <row r="17" spans="2:21" s="255" customFormat="1" ht="24.75" customHeight="1">
      <c r="B17" s="256"/>
      <c r="C17" s="266">
        <f>'[1]BASE'!C17</f>
        <v>2</v>
      </c>
      <c r="D17" s="267" t="str">
        <f>'[1]BASE'!D17</f>
        <v>ARRUFO - CERES</v>
      </c>
      <c r="E17" s="267" t="str">
        <f>'[1]BASE'!E17</f>
        <v>L</v>
      </c>
      <c r="F17" s="267">
        <f>'[1]BASE'!F17</f>
        <v>132</v>
      </c>
      <c r="G17" s="267">
        <f>'[1]BASE'!G17</f>
        <v>43</v>
      </c>
      <c r="H17" s="268">
        <f>IF('[1]BASE'!EB17=0,"",'[1]BASE'!EB17)</f>
      </c>
      <c r="I17" s="268">
        <f>IF('[1]BASE'!EC17=0,"",'[1]BASE'!EC17)</f>
      </c>
      <c r="J17" s="268">
        <f>IF('[1]BASE'!ED17=0,"",'[1]BASE'!ED17)</f>
      </c>
      <c r="K17" s="268">
        <f>IF('[1]BASE'!EE17=0,"",'[1]BASE'!EE17)</f>
      </c>
      <c r="L17" s="268">
        <f>IF('[1]BASE'!EF17=0,"",'[1]BASE'!EF17)</f>
      </c>
      <c r="M17" s="268">
        <f>IF('[1]BASE'!EG17=0,"",'[1]BASE'!EG17)</f>
      </c>
      <c r="N17" s="268">
        <f>IF('[1]BASE'!EH17=0,"",'[1]BASE'!EH17)</f>
      </c>
      <c r="O17" s="268">
        <f>IF('[1]BASE'!EI17=0,"",'[1]BASE'!EI17)</f>
      </c>
      <c r="P17" s="265">
        <f>IF('[1]BASE'!EJ17=0,"",'[1]BASE'!EJ17)</f>
      </c>
      <c r="Q17" s="265">
        <f>IF('[1]BASE'!EK17=0,"",'[1]BASE'!EK17)</f>
        <v>1</v>
      </c>
      <c r="R17" s="265">
        <f>IF('[1]BASE'!EL17=0,"",'[1]BASE'!EL17)</f>
      </c>
      <c r="S17" s="265">
        <f>IF('[1]BASE'!EM17=0,"",'[1]BASE'!EM17)</f>
      </c>
      <c r="T17" s="301"/>
      <c r="U17" s="261"/>
    </row>
    <row r="18" spans="2:21" s="255" customFormat="1" ht="24.75" customHeight="1">
      <c r="B18" s="256"/>
      <c r="C18" s="262">
        <f>'[1]BASE'!C18</f>
        <v>3</v>
      </c>
      <c r="D18" s="263" t="str">
        <f>'[1]BASE'!D18</f>
        <v>CALCHAQUÍ - CRESPO</v>
      </c>
      <c r="E18" s="263" t="str">
        <f>'[1]BASE'!E18</f>
        <v>L</v>
      </c>
      <c r="F18" s="263">
        <f>'[1]BASE'!F18</f>
        <v>132</v>
      </c>
      <c r="G18" s="263">
        <f>'[1]BASE'!G18</f>
        <v>55</v>
      </c>
      <c r="H18" s="264">
        <f>IF('[1]BASE'!EB18=0,"",'[1]BASE'!EB18)</f>
      </c>
      <c r="I18" s="264">
        <f>IF('[1]BASE'!EC18=0,"",'[1]BASE'!EC18)</f>
      </c>
      <c r="J18" s="264">
        <f>IF('[1]BASE'!ED18=0,"",'[1]BASE'!ED18)</f>
      </c>
      <c r="K18" s="264">
        <f>IF('[1]BASE'!EE18=0,"",'[1]BASE'!EE18)</f>
      </c>
      <c r="L18" s="264">
        <f>IF('[1]BASE'!EF18=0,"",'[1]BASE'!EF18)</f>
        <v>1</v>
      </c>
      <c r="M18" s="264">
        <f>IF('[1]BASE'!EG18=0,"",'[1]BASE'!EG18)</f>
      </c>
      <c r="N18" s="264">
        <f>IF('[1]BASE'!EH18=0,"",'[1]BASE'!EH18)</f>
        <v>1</v>
      </c>
      <c r="O18" s="264">
        <f>IF('[1]BASE'!EI18=0,"",'[1]BASE'!EI18)</f>
      </c>
      <c r="P18" s="265">
        <f>IF('[1]BASE'!EJ18=0,"",'[1]BASE'!EJ18)</f>
      </c>
      <c r="Q18" s="265">
        <f>IF('[1]BASE'!EK18=0,"",'[1]BASE'!EK18)</f>
      </c>
      <c r="R18" s="265">
        <f>IF('[1]BASE'!EL18=0,"",'[1]BASE'!EL18)</f>
      </c>
      <c r="S18" s="265">
        <f>IF('[1]BASE'!EM18=0,"",'[1]BASE'!EM18)</f>
      </c>
      <c r="T18" s="301"/>
      <c r="U18" s="261"/>
    </row>
    <row r="19" spans="2:21" s="255" customFormat="1" ht="24.75" customHeight="1">
      <c r="B19" s="256"/>
      <c r="C19" s="266">
        <f>'[1]BASE'!C19</f>
        <v>4</v>
      </c>
      <c r="D19" s="267" t="str">
        <f>'[1]BASE'!D19</f>
        <v>CALCHINES - PARANA E. RIOS 1</v>
      </c>
      <c r="E19" s="267" t="str">
        <f>'[1]BASE'!E19</f>
        <v>L</v>
      </c>
      <c r="F19" s="267">
        <f>'[1]BASE'!F19</f>
        <v>132</v>
      </c>
      <c r="G19" s="267">
        <f>'[1]BASE'!G19</f>
        <v>25.6</v>
      </c>
      <c r="H19" s="268">
        <f>IF('[1]BASE'!EB19=0,"",'[1]BASE'!EB19)</f>
      </c>
      <c r="I19" s="268">
        <f>IF('[1]BASE'!EC19=0,"",'[1]BASE'!EC19)</f>
      </c>
      <c r="J19" s="268">
        <f>IF('[1]BASE'!ED19=0,"",'[1]BASE'!ED19)</f>
      </c>
      <c r="K19" s="268">
        <f>IF('[1]BASE'!EE19=0,"",'[1]BASE'!EE19)</f>
      </c>
      <c r="L19" s="268">
        <f>IF('[1]BASE'!EF19=0,"",'[1]BASE'!EF19)</f>
        <v>1</v>
      </c>
      <c r="M19" s="268">
        <f>IF('[1]BASE'!EG19=0,"",'[1]BASE'!EG19)</f>
      </c>
      <c r="N19" s="268">
        <f>IF('[1]BASE'!EH19=0,"",'[1]BASE'!EH19)</f>
      </c>
      <c r="O19" s="268">
        <f>IF('[1]BASE'!EI19=0,"",'[1]BASE'!EI19)</f>
      </c>
      <c r="P19" s="265">
        <f>IF('[1]BASE'!EJ19=0,"",'[1]BASE'!EJ19)</f>
      </c>
      <c r="Q19" s="265">
        <f>IF('[1]BASE'!EK19=0,"",'[1]BASE'!EK19)</f>
      </c>
      <c r="R19" s="265">
        <f>IF('[1]BASE'!EL19=0,"",'[1]BASE'!EL19)</f>
      </c>
      <c r="S19" s="265">
        <f>IF('[1]BASE'!EM19=0,"",'[1]BASE'!EM19)</f>
      </c>
      <c r="T19" s="301"/>
      <c r="U19" s="261"/>
    </row>
    <row r="20" spans="2:21" s="255" customFormat="1" ht="24.75" customHeight="1">
      <c r="B20" s="256"/>
      <c r="C20" s="262">
        <f>'[1]BASE'!C20</f>
        <v>5</v>
      </c>
      <c r="D20" s="263" t="str">
        <f>'[1]BASE'!D20</f>
        <v>CALCHINES - PARANA E. RIOS 2</v>
      </c>
      <c r="E20" s="263" t="str">
        <f>'[1]BASE'!E20</f>
        <v>L</v>
      </c>
      <c r="F20" s="263">
        <f>'[1]BASE'!F20</f>
        <v>132</v>
      </c>
      <c r="G20" s="263">
        <f>'[1]BASE'!G20</f>
        <v>25.6</v>
      </c>
      <c r="H20" s="264">
        <f>IF('[1]BASE'!EB20=0,"",'[1]BASE'!EB20)</f>
      </c>
      <c r="I20" s="264">
        <f>IF('[1]BASE'!EC20=0,"",'[1]BASE'!EC20)</f>
      </c>
      <c r="J20" s="264">
        <f>IF('[1]BASE'!ED20=0,"",'[1]BASE'!ED20)</f>
      </c>
      <c r="K20" s="264">
        <f>IF('[1]BASE'!EE20=0,"",'[1]BASE'!EE20)</f>
        <v>1</v>
      </c>
      <c r="L20" s="264">
        <f>IF('[1]BASE'!EF20=0,"",'[1]BASE'!EF20)</f>
        <v>1</v>
      </c>
      <c r="M20" s="264">
        <f>IF('[1]BASE'!EG20=0,"",'[1]BASE'!EG20)</f>
      </c>
      <c r="N20" s="264">
        <f>IF('[1]BASE'!EH20=0,"",'[1]BASE'!EH20)</f>
      </c>
      <c r="O20" s="264">
        <f>IF('[1]BASE'!EI20=0,"",'[1]BASE'!EI20)</f>
      </c>
      <c r="P20" s="265">
        <f>IF('[1]BASE'!EJ20=0,"",'[1]BASE'!EJ20)</f>
      </c>
      <c r="Q20" s="265">
        <f>IF('[1]BASE'!EK20=0,"",'[1]BASE'!EK20)</f>
      </c>
      <c r="R20" s="265">
        <f>IF('[1]BASE'!EL20=0,"",'[1]BASE'!EL20)</f>
      </c>
      <c r="S20" s="265">
        <f>IF('[1]BASE'!EM20=0,"",'[1]BASE'!EM20)</f>
      </c>
      <c r="T20" s="301"/>
      <c r="U20" s="261"/>
    </row>
    <row r="21" spans="2:21" s="255" customFormat="1" ht="24.75" customHeight="1">
      <c r="B21" s="256"/>
      <c r="C21" s="266">
        <f>'[1]BASE'!C21</f>
        <v>6</v>
      </c>
      <c r="D21" s="267" t="str">
        <f>'[1]BASE'!D21</f>
        <v>CALCHINES - SANTA FE CENTRO</v>
      </c>
      <c r="E21" s="267" t="str">
        <f>'[1]BASE'!E21</f>
        <v>C</v>
      </c>
      <c r="F21" s="267">
        <f>'[1]BASE'!F21</f>
        <v>132</v>
      </c>
      <c r="G21" s="267">
        <f>'[1]BASE'!G21</f>
        <v>2.44</v>
      </c>
      <c r="H21" s="268">
        <f>IF('[1]BASE'!EB21=0,"",'[1]BASE'!EB21)</f>
      </c>
      <c r="I21" s="268">
        <f>IF('[1]BASE'!EC21=0,"",'[1]BASE'!EC21)</f>
      </c>
      <c r="J21" s="268">
        <f>IF('[1]BASE'!ED21=0,"",'[1]BASE'!ED21)</f>
      </c>
      <c r="K21" s="268">
        <f>IF('[1]BASE'!EE21=0,"",'[1]BASE'!EE21)</f>
      </c>
      <c r="L21" s="268">
        <f>IF('[1]BASE'!EF21=0,"",'[1]BASE'!EF21)</f>
      </c>
      <c r="M21" s="268">
        <f>IF('[1]BASE'!EG21=0,"",'[1]BASE'!EG21)</f>
      </c>
      <c r="N21" s="268">
        <f>IF('[1]BASE'!EH21=0,"",'[1]BASE'!EH21)</f>
      </c>
      <c r="O21" s="268">
        <f>IF('[1]BASE'!EI21=0,"",'[1]BASE'!EI21)</f>
      </c>
      <c r="P21" s="265">
        <f>IF('[1]BASE'!EJ21=0,"",'[1]BASE'!EJ21)</f>
      </c>
      <c r="Q21" s="265">
        <f>IF('[1]BASE'!EK21=0,"",'[1]BASE'!EK21)</f>
      </c>
      <c r="R21" s="265">
        <f>IF('[1]BASE'!EL21=0,"",'[1]BASE'!EL21)</f>
      </c>
      <c r="S21" s="265">
        <f>IF('[1]BASE'!EM21=0,"",'[1]BASE'!EM21)</f>
      </c>
      <c r="T21" s="301"/>
      <c r="U21" s="261"/>
    </row>
    <row r="22" spans="2:21" s="255" customFormat="1" ht="24.75" customHeight="1">
      <c r="B22" s="256"/>
      <c r="C22" s="262">
        <f>'[1]BASE'!C22</f>
        <v>7</v>
      </c>
      <c r="D22" s="263" t="str">
        <f>'[1]BASE'!D22</f>
        <v>CAÑADA DE GOMEZ - LAS ROSAS</v>
      </c>
      <c r="E22" s="263" t="str">
        <f>'[1]BASE'!E22</f>
        <v>L</v>
      </c>
      <c r="F22" s="263">
        <f>'[1]BASE'!F22</f>
        <v>132</v>
      </c>
      <c r="G22" s="263">
        <f>'[1]BASE'!G22</f>
        <v>42</v>
      </c>
      <c r="H22" s="264">
        <f>IF('[1]BASE'!EB22=0,"",'[1]BASE'!EB22)</f>
      </c>
      <c r="I22" s="264">
        <f>IF('[1]BASE'!EC22=0,"",'[1]BASE'!EC22)</f>
      </c>
      <c r="J22" s="264">
        <f>IF('[1]BASE'!ED22=0,"",'[1]BASE'!ED22)</f>
      </c>
      <c r="K22" s="264">
        <f>IF('[1]BASE'!EE22=0,"",'[1]BASE'!EE22)</f>
      </c>
      <c r="L22" s="264">
        <f>IF('[1]BASE'!EF22=0,"",'[1]BASE'!EF22)</f>
      </c>
      <c r="M22" s="264">
        <f>IF('[1]BASE'!EG22=0,"",'[1]BASE'!EG22)</f>
      </c>
      <c r="N22" s="264">
        <f>IF('[1]BASE'!EH22=0,"",'[1]BASE'!EH22)</f>
      </c>
      <c r="O22" s="264">
        <f>IF('[1]BASE'!EI22=0,"",'[1]BASE'!EI22)</f>
      </c>
      <c r="P22" s="265">
        <f>IF('[1]BASE'!EJ22=0,"",'[1]BASE'!EJ22)</f>
      </c>
      <c r="Q22" s="265">
        <f>IF('[1]BASE'!EK22=0,"",'[1]BASE'!EK22)</f>
      </c>
      <c r="R22" s="265">
        <f>IF('[1]BASE'!EL22=0,"",'[1]BASE'!EL22)</f>
      </c>
      <c r="S22" s="265">
        <f>IF('[1]BASE'!EM22=0,"",'[1]BASE'!EM22)</f>
      </c>
      <c r="T22" s="301"/>
      <c r="U22" s="261"/>
    </row>
    <row r="23" spans="2:21" s="255" customFormat="1" ht="24.75" customHeight="1">
      <c r="B23" s="256"/>
      <c r="C23" s="266">
        <f>'[1]BASE'!C23</f>
        <v>8</v>
      </c>
      <c r="D23" s="267" t="str">
        <f>'[1]BASE'!D23</f>
        <v>CAP. BERMUDEZ - PLAZA SORRENTO 1</v>
      </c>
      <c r="E23" s="267" t="str">
        <f>'[1]BASE'!E23</f>
        <v>L</v>
      </c>
      <c r="F23" s="267">
        <f>'[1]BASE'!F23</f>
        <v>132</v>
      </c>
      <c r="G23" s="267">
        <f>'[1]BASE'!G23</f>
        <v>16.3</v>
      </c>
      <c r="H23" s="268">
        <f>IF('[1]BASE'!EB23=0,"",'[1]BASE'!EB23)</f>
      </c>
      <c r="I23" s="268">
        <f>IF('[1]BASE'!EC23=0,"",'[1]BASE'!EC23)</f>
      </c>
      <c r="J23" s="268">
        <f>IF('[1]BASE'!ED23=0,"",'[1]BASE'!ED23)</f>
      </c>
      <c r="K23" s="268">
        <f>IF('[1]BASE'!EE23=0,"",'[1]BASE'!EE23)</f>
      </c>
      <c r="L23" s="268">
        <f>IF('[1]BASE'!EF23=0,"",'[1]BASE'!EF23)</f>
      </c>
      <c r="M23" s="268">
        <f>IF('[1]BASE'!EG23=0,"",'[1]BASE'!EG23)</f>
      </c>
      <c r="N23" s="268">
        <f>IF('[1]BASE'!EH23=0,"",'[1]BASE'!EH23)</f>
      </c>
      <c r="O23" s="268">
        <f>IF('[1]BASE'!EI23=0,"",'[1]BASE'!EI23)</f>
        <v>1</v>
      </c>
      <c r="P23" s="265">
        <f>IF('[1]BASE'!EJ23=0,"",'[1]BASE'!EJ23)</f>
        <v>1</v>
      </c>
      <c r="Q23" s="265">
        <f>IF('[1]BASE'!EK23=0,"",'[1]BASE'!EK23)</f>
      </c>
      <c r="R23" s="265">
        <f>IF('[1]BASE'!EL23=0,"",'[1]BASE'!EL23)</f>
      </c>
      <c r="S23" s="265">
        <f>IF('[1]BASE'!EM23=0,"",'[1]BASE'!EM23)</f>
      </c>
      <c r="T23" s="301"/>
      <c r="U23" s="261"/>
    </row>
    <row r="24" spans="2:21" s="255" customFormat="1" ht="24.75" customHeight="1">
      <c r="B24" s="256"/>
      <c r="C24" s="262">
        <f>'[1]BASE'!C24</f>
        <v>9</v>
      </c>
      <c r="D24" s="263" t="str">
        <f>'[1]BASE'!D24</f>
        <v>CAP. BERMUDEZ - SULFACID</v>
      </c>
      <c r="E24" s="263" t="str">
        <f>'[1]BASE'!E24</f>
        <v>L</v>
      </c>
      <c r="F24" s="263">
        <f>'[1]BASE'!F24</f>
        <v>132</v>
      </c>
      <c r="G24" s="263">
        <f>'[1]BASE'!G24</f>
        <v>6.2</v>
      </c>
      <c r="H24" s="264">
        <f>IF('[1]BASE'!EB24=0,"",'[1]BASE'!EB24)</f>
      </c>
      <c r="I24" s="264">
        <f>IF('[1]BASE'!EC24=0,"",'[1]BASE'!EC24)</f>
      </c>
      <c r="J24" s="264">
        <f>IF('[1]BASE'!ED24=0,"",'[1]BASE'!ED24)</f>
        <v>1</v>
      </c>
      <c r="K24" s="264">
        <f>IF('[1]BASE'!EE24=0,"",'[1]BASE'!EE24)</f>
      </c>
      <c r="L24" s="264">
        <f>IF('[1]BASE'!EF24=0,"",'[1]BASE'!EF24)</f>
      </c>
      <c r="M24" s="264">
        <f>IF('[1]BASE'!EG24=0,"",'[1]BASE'!EG24)</f>
      </c>
      <c r="N24" s="264">
        <f>IF('[1]BASE'!EH24=0,"",'[1]BASE'!EH24)</f>
      </c>
      <c r="O24" s="264">
        <f>IF('[1]BASE'!EI24=0,"",'[1]BASE'!EI24)</f>
      </c>
      <c r="P24" s="265">
        <f>IF('[1]BASE'!EJ24=0,"",'[1]BASE'!EJ24)</f>
      </c>
      <c r="Q24" s="265">
        <f>IF('[1]BASE'!EK24=0,"",'[1]BASE'!EK24)</f>
      </c>
      <c r="R24" s="265">
        <f>IF('[1]BASE'!EL24=0,"",'[1]BASE'!EL24)</f>
      </c>
      <c r="S24" s="265">
        <f>IF('[1]BASE'!EM24=0,"",'[1]BASE'!EM24)</f>
      </c>
      <c r="T24" s="301"/>
      <c r="U24" s="261"/>
    </row>
    <row r="25" spans="2:21" s="255" customFormat="1" ht="24.75" customHeight="1">
      <c r="B25" s="256"/>
      <c r="C25" s="266">
        <f>'[1]BASE'!C25</f>
        <v>10</v>
      </c>
      <c r="D25" s="267" t="str">
        <f>'[1]BASE'!D25</f>
        <v>CASILDA - CAÑADA DE GOMEZ</v>
      </c>
      <c r="E25" s="267" t="str">
        <f>'[1]BASE'!E25</f>
        <v>L</v>
      </c>
      <c r="F25" s="267">
        <f>'[1]BASE'!F25</f>
        <v>132</v>
      </c>
      <c r="G25" s="267">
        <f>'[1]BASE'!G25</f>
        <v>33.1</v>
      </c>
      <c r="H25" s="268">
        <f>IF('[1]BASE'!EB25=0,"",'[1]BASE'!EB25)</f>
      </c>
      <c r="I25" s="268">
        <f>IF('[1]BASE'!EC25=0,"",'[1]BASE'!EC25)</f>
      </c>
      <c r="J25" s="268">
        <f>IF('[1]BASE'!ED25=0,"",'[1]BASE'!ED25)</f>
      </c>
      <c r="K25" s="268">
        <f>IF('[1]BASE'!EE25=0,"",'[1]BASE'!EE25)</f>
      </c>
      <c r="L25" s="268">
        <f>IF('[1]BASE'!EF25=0,"",'[1]BASE'!EF25)</f>
      </c>
      <c r="M25" s="268">
        <f>IF('[1]BASE'!EG25=0,"",'[1]BASE'!EG25)</f>
      </c>
      <c r="N25" s="268">
        <f>IF('[1]BASE'!EH25=0,"",'[1]BASE'!EH25)</f>
      </c>
      <c r="O25" s="268">
        <f>IF('[1]BASE'!EI25=0,"",'[1]BASE'!EI25)</f>
      </c>
      <c r="P25" s="265">
        <f>IF('[1]BASE'!EJ25=0,"",'[1]BASE'!EJ25)</f>
      </c>
      <c r="Q25" s="265">
        <f>IF('[1]BASE'!EK25=0,"",'[1]BASE'!EK25)</f>
      </c>
      <c r="R25" s="265">
        <f>IF('[1]BASE'!EL25=0,"",'[1]BASE'!EL25)</f>
      </c>
      <c r="S25" s="265">
        <f>IF('[1]BASE'!EM25=0,"",'[1]BASE'!EM25)</f>
        <v>2</v>
      </c>
      <c r="T25" s="301"/>
      <c r="U25" s="261"/>
    </row>
    <row r="26" spans="2:21" s="255" customFormat="1" ht="24.75" customHeight="1">
      <c r="B26" s="256"/>
      <c r="C26" s="262">
        <f>'[1]BASE'!C26</f>
        <v>11</v>
      </c>
      <c r="D26" s="263" t="str">
        <f>'[1]BASE'!D26</f>
        <v>CASILDA - FIRMAT</v>
      </c>
      <c r="E26" s="263" t="str">
        <f>'[1]BASE'!E26</f>
        <v>L</v>
      </c>
      <c r="F26" s="263">
        <f>'[1]BASE'!F26</f>
        <v>132</v>
      </c>
      <c r="G26" s="263">
        <f>'[1]BASE'!G26</f>
        <v>59.9</v>
      </c>
      <c r="H26" s="264">
        <f>IF('[1]BASE'!EB26=0,"",'[1]BASE'!EB26)</f>
      </c>
      <c r="I26" s="264">
        <f>IF('[1]BASE'!EC26=0,"",'[1]BASE'!EC26)</f>
      </c>
      <c r="J26" s="264">
        <f>IF('[1]BASE'!ED26=0,"",'[1]BASE'!ED26)</f>
      </c>
      <c r="K26" s="264">
        <f>IF('[1]BASE'!EE26=0,"",'[1]BASE'!EE26)</f>
        <v>1</v>
      </c>
      <c r="L26" s="264">
        <f>IF('[1]BASE'!EF26=0,"",'[1]BASE'!EF26)</f>
      </c>
      <c r="M26" s="264">
        <f>IF('[1]BASE'!EG26=0,"",'[1]BASE'!EG26)</f>
      </c>
      <c r="N26" s="264">
        <f>IF('[1]BASE'!EH26=0,"",'[1]BASE'!EH26)</f>
      </c>
      <c r="O26" s="264">
        <f>IF('[1]BASE'!EI26=0,"",'[1]BASE'!EI26)</f>
      </c>
      <c r="P26" s="265">
        <f>IF('[1]BASE'!EJ26=0,"",'[1]BASE'!EJ26)</f>
      </c>
      <c r="Q26" s="265">
        <f>IF('[1]BASE'!EK26=0,"",'[1]BASE'!EK26)</f>
      </c>
      <c r="R26" s="265">
        <f>IF('[1]BASE'!EL26=0,"",'[1]BASE'!EL26)</f>
      </c>
      <c r="S26" s="265">
        <f>IF('[1]BASE'!EM26=0,"",'[1]BASE'!EM26)</f>
        <v>1</v>
      </c>
      <c r="T26" s="301"/>
      <c r="U26" s="261"/>
    </row>
    <row r="27" spans="2:21" s="255" customFormat="1" ht="24.75" customHeight="1">
      <c r="B27" s="256"/>
      <c r="C27" s="266">
        <f>'[1]BASE'!C27</f>
        <v>12</v>
      </c>
      <c r="D27" s="267" t="str">
        <f>'[1]BASE'!D27</f>
        <v>CASILDA - ROSARIO OESTE</v>
      </c>
      <c r="E27" s="267" t="str">
        <f>'[1]BASE'!E27</f>
        <v>L</v>
      </c>
      <c r="F27" s="267">
        <f>'[1]BASE'!F27</f>
        <v>132</v>
      </c>
      <c r="G27" s="267">
        <f>'[1]BASE'!G27</f>
        <v>59.8</v>
      </c>
      <c r="H27" s="268">
        <f>IF('[1]BASE'!EB27=0,"",'[1]BASE'!EB27)</f>
      </c>
      <c r="I27" s="268">
        <f>IF('[1]BASE'!EC27=0,"",'[1]BASE'!EC27)</f>
      </c>
      <c r="J27" s="268">
        <f>IF('[1]BASE'!ED27=0,"",'[1]BASE'!ED27)</f>
      </c>
      <c r="K27" s="268">
        <f>IF('[1]BASE'!EE27=0,"",'[1]BASE'!EE27)</f>
      </c>
      <c r="L27" s="268">
        <f>IF('[1]BASE'!EF27=0,"",'[1]BASE'!EF27)</f>
      </c>
      <c r="M27" s="268">
        <f>IF('[1]BASE'!EG27=0,"",'[1]BASE'!EG27)</f>
      </c>
      <c r="N27" s="268">
        <f>IF('[1]BASE'!EH27=0,"",'[1]BASE'!EH27)</f>
        <v>1</v>
      </c>
      <c r="O27" s="268">
        <f>IF('[1]BASE'!EI27=0,"",'[1]BASE'!EI27)</f>
      </c>
      <c r="P27" s="265">
        <f>IF('[1]BASE'!EJ27=0,"",'[1]BASE'!EJ27)</f>
      </c>
      <c r="Q27" s="265">
        <f>IF('[1]BASE'!EK27=0,"",'[1]BASE'!EK27)</f>
      </c>
      <c r="R27" s="265">
        <f>IF('[1]BASE'!EL27=0,"",'[1]BASE'!EL27)</f>
      </c>
      <c r="S27" s="265">
        <f>IF('[1]BASE'!EM27=0,"",'[1]BASE'!EM27)</f>
      </c>
      <c r="T27" s="301"/>
      <c r="U27" s="261"/>
    </row>
    <row r="28" spans="2:21" s="255" customFormat="1" ht="24.75" customHeight="1">
      <c r="B28" s="256"/>
      <c r="C28" s="262">
        <f>'[1]BASE'!C28</f>
        <v>13</v>
      </c>
      <c r="D28" s="263" t="str">
        <f>'[1]BASE'!D28</f>
        <v>CRESPO - SAN JAVIER</v>
      </c>
      <c r="E28" s="263" t="str">
        <f>'[1]BASE'!E28</f>
        <v>L</v>
      </c>
      <c r="F28" s="263">
        <f>'[1]BASE'!F28</f>
        <v>132</v>
      </c>
      <c r="G28" s="263">
        <f>'[1]BASE'!G28</f>
        <v>55.5</v>
      </c>
      <c r="H28" s="264">
        <f>IF('[1]BASE'!EB28=0,"",'[1]BASE'!EB28)</f>
      </c>
      <c r="I28" s="264">
        <f>IF('[1]BASE'!EC28=0,"",'[1]BASE'!EC28)</f>
      </c>
      <c r="J28" s="264">
        <f>IF('[1]BASE'!ED28=0,"",'[1]BASE'!ED28)</f>
      </c>
      <c r="K28" s="264">
        <f>IF('[1]BASE'!EE28=0,"",'[1]BASE'!EE28)</f>
      </c>
      <c r="L28" s="264">
        <f>IF('[1]BASE'!EF28=0,"",'[1]BASE'!EF28)</f>
      </c>
      <c r="M28" s="264">
        <f>IF('[1]BASE'!EG28=0,"",'[1]BASE'!EG28)</f>
      </c>
      <c r="N28" s="264">
        <f>IF('[1]BASE'!EH28=0,"",'[1]BASE'!EH28)</f>
      </c>
      <c r="O28" s="264">
        <f>IF('[1]BASE'!EI28=0,"",'[1]BASE'!EI28)</f>
      </c>
      <c r="P28" s="265">
        <f>IF('[1]BASE'!EJ28=0,"",'[1]BASE'!EJ28)</f>
      </c>
      <c r="Q28" s="265">
        <f>IF('[1]BASE'!EK28=0,"",'[1]BASE'!EK28)</f>
      </c>
      <c r="R28" s="265">
        <f>IF('[1]BASE'!EL28=0,"",'[1]BASE'!EL28)</f>
      </c>
      <c r="S28" s="265">
        <f>IF('[1]BASE'!EM28=0,"",'[1]BASE'!EM28)</f>
      </c>
      <c r="T28" s="301"/>
      <c r="U28" s="261"/>
    </row>
    <row r="29" spans="2:21" s="255" customFormat="1" ht="24.75" customHeight="1">
      <c r="B29" s="256"/>
      <c r="C29" s="269">
        <f>'[1]BASE'!C29</f>
        <v>14</v>
      </c>
      <c r="D29" s="270" t="str">
        <f>'[1]BASE'!D29</f>
        <v>ESPERANZA - SANTA FE OESTE</v>
      </c>
      <c r="E29" s="270" t="str">
        <f>'[1]BASE'!E29</f>
        <v>L</v>
      </c>
      <c r="F29" s="270">
        <f>'[1]BASE'!F29</f>
        <v>132</v>
      </c>
      <c r="G29" s="270">
        <f>'[1]BASE'!G29</f>
        <v>25.8</v>
      </c>
      <c r="H29" s="271">
        <f>IF('[1]BASE'!EB29=0,"",'[1]BASE'!EB29)</f>
      </c>
      <c r="I29" s="271">
        <f>IF('[1]BASE'!EC29=0,"",'[1]BASE'!EC29)</f>
      </c>
      <c r="J29" s="271">
        <f>IF('[1]BASE'!ED29=0,"",'[1]BASE'!ED29)</f>
      </c>
      <c r="K29" s="271">
        <f>IF('[1]BASE'!EE29=0,"",'[1]BASE'!EE29)</f>
      </c>
      <c r="L29" s="271">
        <f>IF('[1]BASE'!EF29=0,"",'[1]BASE'!EF29)</f>
      </c>
      <c r="M29" s="271">
        <f>IF('[1]BASE'!EG29=0,"",'[1]BASE'!EG29)</f>
      </c>
      <c r="N29" s="271">
        <f>IF('[1]BASE'!EH29=0,"",'[1]BASE'!EH29)</f>
      </c>
      <c r="O29" s="271">
        <f>IF('[1]BASE'!EI29=0,"",'[1]BASE'!EI29)</f>
      </c>
      <c r="P29" s="272">
        <f>IF('[1]BASE'!EJ29=0,"",'[1]BASE'!EJ29)</f>
      </c>
      <c r="Q29" s="272">
        <f>IF('[1]BASE'!EK29=0,"",'[1]BASE'!EK29)</f>
      </c>
      <c r="R29" s="272">
        <f>IF('[1]BASE'!EL29=0,"",'[1]BASE'!EL29)</f>
        <v>2</v>
      </c>
      <c r="S29" s="272">
        <f>IF('[1]BASE'!EM29=0,"",'[1]BASE'!EM29)</f>
        <v>1</v>
      </c>
      <c r="T29" s="301"/>
      <c r="U29" s="261"/>
    </row>
    <row r="30" spans="2:21" s="255" customFormat="1" ht="24.75" customHeight="1">
      <c r="B30" s="256"/>
      <c r="C30" s="273">
        <f>'[1]BASE'!C30</f>
        <v>15</v>
      </c>
      <c r="D30" s="274" t="str">
        <f>'[1]BASE'!D30</f>
        <v>ESPERANZA - SANTO TOMÉ</v>
      </c>
      <c r="E30" s="274" t="str">
        <f>'[1]BASE'!E30</f>
        <v>L</v>
      </c>
      <c r="F30" s="274">
        <f>'[1]BASE'!F30</f>
        <v>132</v>
      </c>
      <c r="G30" s="274">
        <f>'[1]BASE'!G30</f>
        <v>22.6</v>
      </c>
      <c r="H30" s="275">
        <f>IF('[1]BASE'!EB30=0,"",'[1]BASE'!EB30)</f>
      </c>
      <c r="I30" s="275">
        <f>IF('[1]BASE'!EC30=0,"",'[1]BASE'!EC30)</f>
      </c>
      <c r="J30" s="275">
        <f>IF('[1]BASE'!ED30=0,"",'[1]BASE'!ED30)</f>
      </c>
      <c r="K30" s="275">
        <f>IF('[1]BASE'!EE30=0,"",'[1]BASE'!EE30)</f>
        <v>1</v>
      </c>
      <c r="L30" s="275">
        <f>IF('[1]BASE'!EF30=0,"",'[1]BASE'!EF30)</f>
      </c>
      <c r="M30" s="275">
        <f>IF('[1]BASE'!EG30=0,"",'[1]BASE'!EG30)</f>
      </c>
      <c r="N30" s="275">
        <f>IF('[1]BASE'!EH30=0,"",'[1]BASE'!EH30)</f>
        <v>2</v>
      </c>
      <c r="O30" s="275">
        <f>IF('[1]BASE'!EI30=0,"",'[1]BASE'!EI30)</f>
      </c>
      <c r="P30" s="272">
        <f>IF('[1]BASE'!EJ30=0,"",'[1]BASE'!EJ30)</f>
      </c>
      <c r="Q30" s="272">
        <f>IF('[1]BASE'!EK30=0,"",'[1]BASE'!EK30)</f>
      </c>
      <c r="R30" s="272">
        <f>IF('[1]BASE'!EL30=0,"",'[1]BASE'!EL30)</f>
      </c>
      <c r="S30" s="272">
        <f>IF('[1]BASE'!EM30=0,"",'[1]BASE'!EM30)</f>
      </c>
      <c r="T30" s="301"/>
      <c r="U30" s="261"/>
    </row>
    <row r="31" spans="2:21" s="255" customFormat="1" ht="24.75" customHeight="1">
      <c r="B31" s="256"/>
      <c r="C31" s="269">
        <f>'[1]BASE'!C31</f>
        <v>16</v>
      </c>
      <c r="D31" s="270" t="str">
        <f>'[1]BASE'!D31</f>
        <v>FIRMAT - VENADO TUERTO</v>
      </c>
      <c r="E31" s="270" t="str">
        <f>'[1]BASE'!E31</f>
        <v>L</v>
      </c>
      <c r="F31" s="270">
        <f>'[1]BASE'!F31</f>
        <v>132</v>
      </c>
      <c r="G31" s="270">
        <f>'[1]BASE'!G31</f>
        <v>55.5</v>
      </c>
      <c r="H31" s="271">
        <f>IF('[1]BASE'!EB31=0,"",'[1]BASE'!EB31)</f>
      </c>
      <c r="I31" s="271">
        <f>IF('[1]BASE'!EC31=0,"",'[1]BASE'!EC31)</f>
      </c>
      <c r="J31" s="271">
        <f>IF('[1]BASE'!ED31=0,"",'[1]BASE'!ED31)</f>
      </c>
      <c r="K31" s="271">
        <f>IF('[1]BASE'!EE31=0,"",'[1]BASE'!EE31)</f>
      </c>
      <c r="L31" s="271">
        <f>IF('[1]BASE'!EF31=0,"",'[1]BASE'!EF31)</f>
      </c>
      <c r="M31" s="271">
        <f>IF('[1]BASE'!EG31=0,"",'[1]BASE'!EG31)</f>
      </c>
      <c r="N31" s="271">
        <f>IF('[1]BASE'!EH31=0,"",'[1]BASE'!EH31)</f>
      </c>
      <c r="O31" s="271">
        <f>IF('[1]BASE'!EI31=0,"",'[1]BASE'!EI31)</f>
      </c>
      <c r="P31" s="272">
        <f>IF('[1]BASE'!EJ31=0,"",'[1]BASE'!EJ31)</f>
      </c>
      <c r="Q31" s="272">
        <f>IF('[1]BASE'!EK31=0,"",'[1]BASE'!EK31)</f>
        <v>2</v>
      </c>
      <c r="R31" s="272">
        <f>IF('[1]BASE'!EL31=0,"",'[1]BASE'!EL31)</f>
      </c>
      <c r="S31" s="272">
        <f>IF('[1]BASE'!EM31=0,"",'[1]BASE'!EM31)</f>
        <v>1</v>
      </c>
      <c r="T31" s="301"/>
      <c r="U31" s="261"/>
    </row>
    <row r="32" spans="2:21" s="255" customFormat="1" ht="24.75" customHeight="1">
      <c r="B32" s="256"/>
      <c r="C32" s="273">
        <f>'[1]BASE'!C32</f>
        <v>17</v>
      </c>
      <c r="D32" s="274" t="str">
        <f>'[1]BASE'!D32</f>
        <v>GENERAL MOTORS - GENERAL LAGOS</v>
      </c>
      <c r="E32" s="274" t="str">
        <f>'[1]BASE'!E32</f>
        <v>L</v>
      </c>
      <c r="F32" s="274">
        <f>'[1]BASE'!F32</f>
        <v>132</v>
      </c>
      <c r="G32" s="274">
        <f>'[1]BASE'!G32</f>
        <v>13.5</v>
      </c>
      <c r="H32" s="275">
        <f>IF('[1]BASE'!EB32=0,"",'[1]BASE'!EB32)</f>
      </c>
      <c r="I32" s="275">
        <f>IF('[1]BASE'!EC32=0,"",'[1]BASE'!EC32)</f>
      </c>
      <c r="J32" s="275">
        <f>IF('[1]BASE'!ED32=0,"",'[1]BASE'!ED32)</f>
      </c>
      <c r="K32" s="275">
        <f>IF('[1]BASE'!EE32=0,"",'[1]BASE'!EE32)</f>
      </c>
      <c r="L32" s="275">
        <f>IF('[1]BASE'!EF32=0,"",'[1]BASE'!EF32)</f>
      </c>
      <c r="M32" s="275">
        <f>IF('[1]BASE'!EG32=0,"",'[1]BASE'!EG32)</f>
      </c>
      <c r="N32" s="275">
        <f>IF('[1]BASE'!EH32=0,"",'[1]BASE'!EH32)</f>
      </c>
      <c r="O32" s="275">
        <f>IF('[1]BASE'!EI32=0,"",'[1]BASE'!EI32)</f>
      </c>
      <c r="P32" s="272">
        <f>IF('[1]BASE'!EJ32=0,"",'[1]BASE'!EJ32)</f>
      </c>
      <c r="Q32" s="272">
        <f>IF('[1]BASE'!EK32=0,"",'[1]BASE'!EK32)</f>
      </c>
      <c r="R32" s="272">
        <f>IF('[1]BASE'!EL32=0,"",'[1]BASE'!EL32)</f>
      </c>
      <c r="S32" s="272">
        <f>IF('[1]BASE'!EM32=0,"",'[1]BASE'!EM32)</f>
      </c>
      <c r="T32" s="301"/>
      <c r="U32" s="261"/>
    </row>
    <row r="33" spans="2:21" s="255" customFormat="1" ht="24.75" customHeight="1">
      <c r="B33" s="256"/>
      <c r="C33" s="269">
        <f>'[1]BASE'!C33</f>
        <v>18</v>
      </c>
      <c r="D33" s="270" t="str">
        <f>'[1]BASE'!D33</f>
        <v>LAS ROSAS - SAN JORGE</v>
      </c>
      <c r="E33" s="270" t="str">
        <f>'[1]BASE'!E33</f>
        <v>L</v>
      </c>
      <c r="F33" s="270">
        <f>'[1]BASE'!F33</f>
        <v>132</v>
      </c>
      <c r="G33" s="270">
        <f>'[1]BASE'!G33</f>
        <v>68.8</v>
      </c>
      <c r="H33" s="271">
        <f>IF('[1]BASE'!EB33=0,"",'[1]BASE'!EB33)</f>
      </c>
      <c r="I33" s="271">
        <f>IF('[1]BASE'!EC33=0,"",'[1]BASE'!EC33)</f>
      </c>
      <c r="J33" s="271">
        <f>IF('[1]BASE'!ED33=0,"",'[1]BASE'!ED33)</f>
      </c>
      <c r="K33" s="271">
        <f>IF('[1]BASE'!EE33=0,"",'[1]BASE'!EE33)</f>
      </c>
      <c r="L33" s="271">
        <f>IF('[1]BASE'!EF33=0,"",'[1]BASE'!EF33)</f>
      </c>
      <c r="M33" s="271">
        <f>IF('[1]BASE'!EG33=0,"",'[1]BASE'!EG33)</f>
      </c>
      <c r="N33" s="271">
        <f>IF('[1]BASE'!EH33=0,"",'[1]BASE'!EH33)</f>
      </c>
      <c r="O33" s="271">
        <f>IF('[1]BASE'!EI33=0,"",'[1]BASE'!EI33)</f>
      </c>
      <c r="P33" s="272">
        <f>IF('[1]BASE'!EJ33=0,"",'[1]BASE'!EJ33)</f>
      </c>
      <c r="Q33" s="272">
        <f>IF('[1]BASE'!EK33=0,"",'[1]BASE'!EK33)</f>
      </c>
      <c r="R33" s="272">
        <f>IF('[1]BASE'!EL33=0,"",'[1]BASE'!EL33)</f>
      </c>
      <c r="S33" s="272">
        <f>IF('[1]BASE'!EM33=0,"",'[1]BASE'!EM33)</f>
      </c>
      <c r="T33" s="301"/>
      <c r="U33" s="261"/>
    </row>
    <row r="34" spans="2:21" s="255" customFormat="1" ht="24.75" customHeight="1">
      <c r="B34" s="256"/>
      <c r="C34" s="273">
        <f>'[1]BASE'!C34</f>
        <v>19</v>
      </c>
      <c r="D34" s="274" t="str">
        <f>'[1]BASE'!D34</f>
        <v>MARIA  JUANA - SAN JORGE</v>
      </c>
      <c r="E34" s="274" t="str">
        <f>'[1]BASE'!E34</f>
        <v>L</v>
      </c>
      <c r="F34" s="274">
        <f>'[1]BASE'!F34</f>
        <v>132</v>
      </c>
      <c r="G34" s="274">
        <f>'[1]BASE'!G34</f>
        <v>28.9</v>
      </c>
      <c r="H34" s="275">
        <f>IF('[1]BASE'!EB34=0,"",'[1]BASE'!EB34)</f>
      </c>
      <c r="I34" s="275">
        <f>IF('[1]BASE'!EC34=0,"",'[1]BASE'!EC34)</f>
      </c>
      <c r="J34" s="275">
        <f>IF('[1]BASE'!ED34=0,"",'[1]BASE'!ED34)</f>
      </c>
      <c r="K34" s="275">
        <f>IF('[1]BASE'!EE34=0,"",'[1]BASE'!EE34)</f>
      </c>
      <c r="L34" s="275">
        <f>IF('[1]BASE'!EF34=0,"",'[1]BASE'!EF34)</f>
      </c>
      <c r="M34" s="275">
        <f>IF('[1]BASE'!EG34=0,"",'[1]BASE'!EG34)</f>
      </c>
      <c r="N34" s="275">
        <f>IF('[1]BASE'!EH34=0,"",'[1]BASE'!EH34)</f>
      </c>
      <c r="O34" s="275">
        <f>IF('[1]BASE'!EI34=0,"",'[1]BASE'!EI34)</f>
      </c>
      <c r="P34" s="272">
        <f>IF('[1]BASE'!EJ34=0,"",'[1]BASE'!EJ34)</f>
      </c>
      <c r="Q34" s="272">
        <f>IF('[1]BASE'!EK34=0,"",'[1]BASE'!EK34)</f>
      </c>
      <c r="R34" s="272">
        <f>IF('[1]BASE'!EL34=0,"",'[1]BASE'!EL34)</f>
      </c>
      <c r="S34" s="272">
        <f>IF('[1]BASE'!EM34=0,"",'[1]BASE'!EM34)</f>
      </c>
      <c r="T34" s="301"/>
      <c r="U34" s="261"/>
    </row>
    <row r="35" spans="2:21" s="255" customFormat="1" ht="24.75" customHeight="1">
      <c r="B35" s="256"/>
      <c r="C35" s="269">
        <f>'[1]BASE'!C35</f>
        <v>20</v>
      </c>
      <c r="D35" s="270" t="str">
        <f>'[1]BASE'!D35</f>
        <v>MARIA JUANA - RAFAELA</v>
      </c>
      <c r="E35" s="270" t="str">
        <f>'[1]BASE'!E35</f>
        <v>L</v>
      </c>
      <c r="F35" s="270">
        <f>'[1]BASE'!F35</f>
        <v>132</v>
      </c>
      <c r="G35" s="270">
        <f>'[1]BASE'!G35</f>
        <v>55.3</v>
      </c>
      <c r="H35" s="271">
        <f>IF('[1]BASE'!EB35=0,"",'[1]BASE'!EB35)</f>
      </c>
      <c r="I35" s="271">
        <f>IF('[1]BASE'!EC35=0,"",'[1]BASE'!EC35)</f>
      </c>
      <c r="J35" s="271">
        <f>IF('[1]BASE'!ED35=0,"",'[1]BASE'!ED35)</f>
      </c>
      <c r="K35" s="271">
        <f>IF('[1]BASE'!EE35=0,"",'[1]BASE'!EE35)</f>
      </c>
      <c r="L35" s="271">
        <f>IF('[1]BASE'!EF35=0,"",'[1]BASE'!EF35)</f>
      </c>
      <c r="M35" s="271">
        <f>IF('[1]BASE'!EG35=0,"",'[1]BASE'!EG35)</f>
      </c>
      <c r="N35" s="271">
        <f>IF('[1]BASE'!EH35=0,"",'[1]BASE'!EH35)</f>
      </c>
      <c r="O35" s="271">
        <f>IF('[1]BASE'!EI35=0,"",'[1]BASE'!EI35)</f>
      </c>
      <c r="P35" s="272">
        <f>IF('[1]BASE'!EJ35=0,"",'[1]BASE'!EJ35)</f>
      </c>
      <c r="Q35" s="272">
        <f>IF('[1]BASE'!EK35=0,"",'[1]BASE'!EK35)</f>
      </c>
      <c r="R35" s="272">
        <f>IF('[1]BASE'!EL35=0,"",'[1]BASE'!EL35)</f>
      </c>
      <c r="S35" s="272">
        <f>IF('[1]BASE'!EM35=0,"",'[1]BASE'!EM35)</f>
      </c>
      <c r="T35" s="301"/>
      <c r="U35" s="261"/>
    </row>
    <row r="36" spans="2:21" s="255" customFormat="1" ht="24.75" customHeight="1">
      <c r="B36" s="256"/>
      <c r="C36" s="273">
        <f>'[1]BASE'!C36</f>
        <v>21</v>
      </c>
      <c r="D36" s="274" t="str">
        <f>'[1]BASE'!D36</f>
        <v>NELSON - SAN JUSTO</v>
      </c>
      <c r="E36" s="274" t="str">
        <f>'[1]BASE'!E36</f>
        <v>L</v>
      </c>
      <c r="F36" s="274">
        <f>'[1]BASE'!F36</f>
        <v>132</v>
      </c>
      <c r="G36" s="274">
        <f>'[1]BASE'!G36</f>
        <v>51.6</v>
      </c>
      <c r="H36" s="275">
        <f>IF('[1]BASE'!EB36=0,"",'[1]BASE'!EB36)</f>
      </c>
      <c r="I36" s="275">
        <f>IF('[1]BASE'!EC36=0,"",'[1]BASE'!EC36)</f>
      </c>
      <c r="J36" s="275">
        <f>IF('[1]BASE'!ED36=0,"",'[1]BASE'!ED36)</f>
      </c>
      <c r="K36" s="275">
        <f>IF('[1]BASE'!EE36=0,"",'[1]BASE'!EE36)</f>
      </c>
      <c r="L36" s="275">
        <f>IF('[1]BASE'!EF36=0,"",'[1]BASE'!EF36)</f>
      </c>
      <c r="M36" s="275">
        <f>IF('[1]BASE'!EG36=0,"",'[1]BASE'!EG36)</f>
      </c>
      <c r="N36" s="275">
        <f>IF('[1]BASE'!EH36=0,"",'[1]BASE'!EH36)</f>
      </c>
      <c r="O36" s="275">
        <f>IF('[1]BASE'!EI36=0,"",'[1]BASE'!EI36)</f>
      </c>
      <c r="P36" s="272">
        <f>IF('[1]BASE'!EJ36=0,"",'[1]BASE'!EJ36)</f>
      </c>
      <c r="Q36" s="272">
        <f>IF('[1]BASE'!EK36=0,"",'[1]BASE'!EK36)</f>
      </c>
      <c r="R36" s="272">
        <f>IF('[1]BASE'!EL36=0,"",'[1]BASE'!EL36)</f>
      </c>
      <c r="S36" s="272">
        <f>IF('[1]BASE'!EM36=0,"",'[1]BASE'!EM36)</f>
      </c>
      <c r="T36" s="301"/>
      <c r="U36" s="261"/>
    </row>
    <row r="37" spans="2:21" s="255" customFormat="1" ht="24.75" customHeight="1">
      <c r="B37" s="256"/>
      <c r="C37" s="269">
        <f>'[1]BASE'!C37</f>
        <v>22</v>
      </c>
      <c r="D37" s="270" t="str">
        <f>'[1]BASE'!D37</f>
        <v>PLAZA SORRENTO 3 - PROVINCIAS UNIDAS</v>
      </c>
      <c r="E37" s="270" t="str">
        <f>'[1]BASE'!E37</f>
        <v>L</v>
      </c>
      <c r="F37" s="270">
        <f>'[1]BASE'!F37</f>
        <v>132</v>
      </c>
      <c r="G37" s="270">
        <f>'[1]BASE'!G37</f>
        <v>4.9</v>
      </c>
      <c r="H37" s="271">
        <f>IF('[1]BASE'!EB37=0,"",'[1]BASE'!EB37)</f>
      </c>
      <c r="I37" s="271">
        <f>IF('[1]BASE'!EC37=0,"",'[1]BASE'!EC37)</f>
      </c>
      <c r="J37" s="271">
        <f>IF('[1]BASE'!ED37=0,"",'[1]BASE'!ED37)</f>
      </c>
      <c r="K37" s="271">
        <f>IF('[1]BASE'!EE37=0,"",'[1]BASE'!EE37)</f>
      </c>
      <c r="L37" s="271">
        <f>IF('[1]BASE'!EF37=0,"",'[1]BASE'!EF37)</f>
      </c>
      <c r="M37" s="271">
        <f>IF('[1]BASE'!EG37=0,"",'[1]BASE'!EG37)</f>
      </c>
      <c r="N37" s="271">
        <f>IF('[1]BASE'!EH37=0,"",'[1]BASE'!EH37)</f>
      </c>
      <c r="O37" s="271">
        <f>IF('[1]BASE'!EI37=0,"",'[1]BASE'!EI37)</f>
        <v>1</v>
      </c>
      <c r="P37" s="272">
        <f>IF('[1]BASE'!EJ37=0,"",'[1]BASE'!EJ37)</f>
      </c>
      <c r="Q37" s="272">
        <f>IF('[1]BASE'!EK37=0,"",'[1]BASE'!EK37)</f>
      </c>
      <c r="R37" s="272">
        <f>IF('[1]BASE'!EL37=0,"",'[1]BASE'!EL37)</f>
      </c>
      <c r="S37" s="272">
        <f>IF('[1]BASE'!EM37=0,"",'[1]BASE'!EM37)</f>
      </c>
      <c r="T37" s="301"/>
      <c r="U37" s="261"/>
    </row>
    <row r="38" spans="2:21" s="255" customFormat="1" ht="24.75" customHeight="1">
      <c r="B38" s="256"/>
      <c r="C38" s="273">
        <f>'[1]BASE'!C38</f>
        <v>23</v>
      </c>
      <c r="D38" s="274" t="str">
        <f>'[1]BASE'!D38</f>
        <v>PROVINCIAS UNIDAS - ROSARIO OESTE</v>
      </c>
      <c r="E38" s="274" t="str">
        <f>'[1]BASE'!E38</f>
        <v>L</v>
      </c>
      <c r="F38" s="274">
        <f>'[1]BASE'!F38</f>
        <v>132</v>
      </c>
      <c r="G38" s="274">
        <f>'[1]BASE'!G38</f>
        <v>14.1</v>
      </c>
      <c r="H38" s="275">
        <f>IF('[1]BASE'!EB38=0,"",'[1]BASE'!EB38)</f>
      </c>
      <c r="I38" s="275">
        <f>IF('[1]BASE'!EC38=0,"",'[1]BASE'!EC38)</f>
      </c>
      <c r="J38" s="275">
        <f>IF('[1]BASE'!ED38=0,"",'[1]BASE'!ED38)</f>
      </c>
      <c r="K38" s="275">
        <f>IF('[1]BASE'!EE38=0,"",'[1]BASE'!EE38)</f>
      </c>
      <c r="L38" s="275">
        <f>IF('[1]BASE'!EF38=0,"",'[1]BASE'!EF38)</f>
      </c>
      <c r="M38" s="275">
        <f>IF('[1]BASE'!EG38=0,"",'[1]BASE'!EG38)</f>
        <v>1</v>
      </c>
      <c r="N38" s="275">
        <f>IF('[1]BASE'!EH38=0,"",'[1]BASE'!EH38)</f>
      </c>
      <c r="O38" s="275">
        <f>IF('[1]BASE'!EI38=0,"",'[1]BASE'!EI38)</f>
      </c>
      <c r="P38" s="272">
        <f>IF('[1]BASE'!EJ38=0,"",'[1]BASE'!EJ38)</f>
      </c>
      <c r="Q38" s="272">
        <f>IF('[1]BASE'!EK38=0,"",'[1]BASE'!EK38)</f>
      </c>
      <c r="R38" s="272">
        <f>IF('[1]BASE'!EL38=0,"",'[1]BASE'!EL38)</f>
      </c>
      <c r="S38" s="272">
        <f>IF('[1]BASE'!EM38=0,"",'[1]BASE'!EM38)</f>
      </c>
      <c r="T38" s="301"/>
      <c r="U38" s="261"/>
    </row>
    <row r="39" spans="2:21" s="255" customFormat="1" ht="24.75" customHeight="1">
      <c r="B39" s="256"/>
      <c r="C39" s="269">
        <f>'[1]BASE'!C39</f>
        <v>24</v>
      </c>
      <c r="D39" s="270" t="str">
        <f>'[1]BASE'!D39</f>
        <v>PTO. SAN MARTIN - AROCENA</v>
      </c>
      <c r="E39" s="270" t="str">
        <f>'[1]BASE'!E39</f>
        <v>L</v>
      </c>
      <c r="F39" s="270">
        <f>'[1]BASE'!F39</f>
        <v>132</v>
      </c>
      <c r="G39" s="270">
        <f>'[1]BASE'!G39</f>
        <v>92.7</v>
      </c>
      <c r="H39" s="271">
        <f>IF('[1]BASE'!EB39=0,"",'[1]BASE'!EB39)</f>
        <v>1</v>
      </c>
      <c r="I39" s="271">
        <f>IF('[1]BASE'!EC39=0,"",'[1]BASE'!EC39)</f>
      </c>
      <c r="J39" s="271">
        <f>IF('[1]BASE'!ED39=0,"",'[1]BASE'!ED39)</f>
      </c>
      <c r="K39" s="271">
        <f>IF('[1]BASE'!EE39=0,"",'[1]BASE'!EE39)</f>
      </c>
      <c r="L39" s="271">
        <f>IF('[1]BASE'!EF39=0,"",'[1]BASE'!EF39)</f>
        <v>1</v>
      </c>
      <c r="M39" s="271">
        <f>IF('[1]BASE'!EG39=0,"",'[1]BASE'!EG39)</f>
        <v>1</v>
      </c>
      <c r="N39" s="271">
        <f>IF('[1]BASE'!EH39=0,"",'[1]BASE'!EH39)</f>
      </c>
      <c r="O39" s="271">
        <f>IF('[1]BASE'!EI39=0,"",'[1]BASE'!EI39)</f>
        <v>2</v>
      </c>
      <c r="P39" s="272">
        <f>IF('[1]BASE'!EJ39=0,"",'[1]BASE'!EJ39)</f>
        <v>1</v>
      </c>
      <c r="Q39" s="272">
        <f>IF('[1]BASE'!EK39=0,"",'[1]BASE'!EK39)</f>
        <v>1</v>
      </c>
      <c r="R39" s="272">
        <f>IF('[1]BASE'!EL39=0,"",'[1]BASE'!EL39)</f>
        <v>1</v>
      </c>
      <c r="S39" s="272">
        <f>IF('[1]BASE'!EM39=0,"",'[1]BASE'!EM39)</f>
      </c>
      <c r="T39" s="301"/>
      <c r="U39" s="261"/>
    </row>
    <row r="40" spans="2:21" s="255" customFormat="1" ht="24.75" customHeight="1">
      <c r="B40" s="256"/>
      <c r="C40" s="273">
        <f>'[1]BASE'!C40</f>
        <v>25</v>
      </c>
      <c r="D40" s="274" t="str">
        <f>'[1]BASE'!D40</f>
        <v>PTO. SAN MARTIN - REFISAN</v>
      </c>
      <c r="E40" s="274" t="str">
        <f>'[1]BASE'!E40</f>
        <v>L</v>
      </c>
      <c r="F40" s="274">
        <f>'[1]BASE'!F40</f>
        <v>132</v>
      </c>
      <c r="G40" s="274">
        <f>'[1]BASE'!G40</f>
        <v>4.1</v>
      </c>
      <c r="H40" s="275">
        <f>IF('[1]BASE'!EB40=0,"",'[1]BASE'!EB40)</f>
      </c>
      <c r="I40" s="275">
        <f>IF('[1]BASE'!EC40=0,"",'[1]BASE'!EC40)</f>
      </c>
      <c r="J40" s="275">
        <f>IF('[1]BASE'!ED40=0,"",'[1]BASE'!ED40)</f>
        <v>1</v>
      </c>
      <c r="K40" s="275">
        <f>IF('[1]BASE'!EE40=0,"",'[1]BASE'!EE40)</f>
      </c>
      <c r="L40" s="275">
        <f>IF('[1]BASE'!EF40=0,"",'[1]BASE'!EF40)</f>
      </c>
      <c r="M40" s="275">
        <f>IF('[1]BASE'!EG40=0,"",'[1]BASE'!EG40)</f>
      </c>
      <c r="N40" s="275">
        <f>IF('[1]BASE'!EH40=0,"",'[1]BASE'!EH40)</f>
      </c>
      <c r="O40" s="275">
        <f>IF('[1]BASE'!EI40=0,"",'[1]BASE'!EI40)</f>
      </c>
      <c r="P40" s="272">
        <f>IF('[1]BASE'!EJ40=0,"",'[1]BASE'!EJ40)</f>
      </c>
      <c r="Q40" s="272">
        <f>IF('[1]BASE'!EK40=0,"",'[1]BASE'!EK40)</f>
      </c>
      <c r="R40" s="272">
        <f>IF('[1]BASE'!EL40=0,"",'[1]BASE'!EL40)</f>
        <v>2</v>
      </c>
      <c r="S40" s="272">
        <f>IF('[1]BASE'!EM40=0,"",'[1]BASE'!EM40)</f>
      </c>
      <c r="T40" s="301"/>
      <c r="U40" s="261"/>
    </row>
    <row r="41" spans="2:21" s="255" customFormat="1" ht="24.75" customHeight="1">
      <c r="B41" s="256"/>
      <c r="C41" s="269">
        <f>'[1]BASE'!C41</f>
        <v>26</v>
      </c>
      <c r="D41" s="270" t="str">
        <f>'[1]BASE'!D41</f>
        <v>RAFAELA - ESPERANZA</v>
      </c>
      <c r="E41" s="270" t="str">
        <f>'[1]BASE'!E41</f>
        <v>L</v>
      </c>
      <c r="F41" s="270">
        <f>'[1]BASE'!F41</f>
        <v>132</v>
      </c>
      <c r="G41" s="270">
        <f>'[1]BASE'!G41</f>
        <v>64.5</v>
      </c>
      <c r="H41" s="271">
        <f>IF('[1]BASE'!EB41=0,"",'[1]BASE'!EB41)</f>
      </c>
      <c r="I41" s="271">
        <f>IF('[1]BASE'!EC41=0,"",'[1]BASE'!EC41)</f>
      </c>
      <c r="J41" s="271">
        <f>IF('[1]BASE'!ED41=0,"",'[1]BASE'!ED41)</f>
      </c>
      <c r="K41" s="271">
        <f>IF('[1]BASE'!EE41=0,"",'[1]BASE'!EE41)</f>
        <v>3</v>
      </c>
      <c r="L41" s="271">
        <f>IF('[1]BASE'!EF41=0,"",'[1]BASE'!EF41)</f>
      </c>
      <c r="M41" s="271">
        <f>IF('[1]BASE'!EG41=0,"",'[1]BASE'!EG41)</f>
      </c>
      <c r="N41" s="271">
        <f>IF('[1]BASE'!EH41=0,"",'[1]BASE'!EH41)</f>
        <v>1</v>
      </c>
      <c r="O41" s="271">
        <f>IF('[1]BASE'!EI41=0,"",'[1]BASE'!EI41)</f>
        <v>1</v>
      </c>
      <c r="P41" s="272">
        <f>IF('[1]BASE'!EJ41=0,"",'[1]BASE'!EJ41)</f>
      </c>
      <c r="Q41" s="272">
        <f>IF('[1]BASE'!EK41=0,"",'[1]BASE'!EK41)</f>
      </c>
      <c r="R41" s="272">
        <f>IF('[1]BASE'!EL41=0,"",'[1]BASE'!EL41)</f>
      </c>
      <c r="S41" s="272">
        <f>IF('[1]BASE'!EM41=0,"",'[1]BASE'!EM41)</f>
      </c>
      <c r="T41" s="301"/>
      <c r="U41" s="261"/>
    </row>
    <row r="42" spans="2:21" s="255" customFormat="1" ht="24.75" customHeight="1">
      <c r="B42" s="256"/>
      <c r="C42" s="273">
        <f>'[1]BASE'!C42</f>
        <v>27</v>
      </c>
      <c r="D42" s="274" t="str">
        <f>'[1]BASE'!D42</f>
        <v>RAFAELA - SUNCHALES</v>
      </c>
      <c r="E42" s="274" t="str">
        <f>'[1]BASE'!E42</f>
        <v>L</v>
      </c>
      <c r="F42" s="274">
        <f>'[1]BASE'!F42</f>
        <v>132</v>
      </c>
      <c r="G42" s="274">
        <f>'[1]BASE'!G42</f>
        <v>33.6</v>
      </c>
      <c r="H42" s="275">
        <f>IF('[1]BASE'!EB42=0,"",'[1]BASE'!EB42)</f>
      </c>
      <c r="I42" s="275">
        <f>IF('[1]BASE'!EC42=0,"",'[1]BASE'!EC42)</f>
      </c>
      <c r="J42" s="275">
        <f>IF('[1]BASE'!ED42=0,"",'[1]BASE'!ED42)</f>
      </c>
      <c r="K42" s="275">
        <f>IF('[1]BASE'!EE42=0,"",'[1]BASE'!EE42)</f>
        <v>1</v>
      </c>
      <c r="L42" s="275">
        <f>IF('[1]BASE'!EF42=0,"",'[1]BASE'!EF42)</f>
      </c>
      <c r="M42" s="275">
        <f>IF('[1]BASE'!EG42=0,"",'[1]BASE'!EG42)</f>
      </c>
      <c r="N42" s="275">
        <f>IF('[1]BASE'!EH42=0,"",'[1]BASE'!EH42)</f>
      </c>
      <c r="O42" s="275">
        <f>IF('[1]BASE'!EI42=0,"",'[1]BASE'!EI42)</f>
      </c>
      <c r="P42" s="272">
        <f>IF('[1]BASE'!EJ42=0,"",'[1]BASE'!EJ42)</f>
      </c>
      <c r="Q42" s="272">
        <f>IF('[1]BASE'!EK42=0,"",'[1]BASE'!EK42)</f>
      </c>
      <c r="R42" s="272">
        <f>IF('[1]BASE'!EL42=0,"",'[1]BASE'!EL42)</f>
      </c>
      <c r="S42" s="272">
        <f>IF('[1]BASE'!EM42=0,"",'[1]BASE'!EM42)</f>
      </c>
      <c r="T42" s="301"/>
      <c r="U42" s="261"/>
    </row>
    <row r="43" spans="2:21" s="255" customFormat="1" ht="24.75" customHeight="1">
      <c r="B43" s="256"/>
      <c r="C43" s="269">
        <f>'[1]BASE'!C43</f>
        <v>28</v>
      </c>
      <c r="D43" s="270" t="str">
        <f>'[1]BASE'!D43</f>
        <v>RECONQUISTA - VILLA OCAMPO</v>
      </c>
      <c r="E43" s="270" t="str">
        <f>'[1]BASE'!E43</f>
        <v>L</v>
      </c>
      <c r="F43" s="270">
        <f>'[1]BASE'!F43</f>
        <v>132</v>
      </c>
      <c r="G43" s="270">
        <f>'[1]BASE'!G43</f>
        <v>82.3</v>
      </c>
      <c r="H43" s="271">
        <f>IF('[1]BASE'!EB43=0,"",'[1]BASE'!EB43)</f>
      </c>
      <c r="I43" s="271">
        <f>IF('[1]BASE'!EC43=0,"",'[1]BASE'!EC43)</f>
      </c>
      <c r="J43" s="271">
        <f>IF('[1]BASE'!ED43=0,"",'[1]BASE'!ED43)</f>
      </c>
      <c r="K43" s="271">
        <f>IF('[1]BASE'!EE43=0,"",'[1]BASE'!EE43)</f>
      </c>
      <c r="L43" s="271">
        <f>IF('[1]BASE'!EF43=0,"",'[1]BASE'!EF43)</f>
      </c>
      <c r="M43" s="271">
        <f>IF('[1]BASE'!EG43=0,"",'[1]BASE'!EG43)</f>
      </c>
      <c r="N43" s="271">
        <f>IF('[1]BASE'!EH43=0,"",'[1]BASE'!EH43)</f>
      </c>
      <c r="O43" s="271">
        <f>IF('[1]BASE'!EI43=0,"",'[1]BASE'!EI43)</f>
      </c>
      <c r="P43" s="272">
        <f>IF('[1]BASE'!EJ43=0,"",'[1]BASE'!EJ43)</f>
      </c>
      <c r="Q43" s="272">
        <f>IF('[1]BASE'!EK43=0,"",'[1]BASE'!EK43)</f>
      </c>
      <c r="R43" s="272">
        <f>IF('[1]BASE'!EL43=0,"",'[1]BASE'!EL43)</f>
      </c>
      <c r="S43" s="272">
        <f>IF('[1]BASE'!EM43=0,"",'[1]BASE'!EM43)</f>
      </c>
      <c r="T43" s="301"/>
      <c r="U43" s="261"/>
    </row>
    <row r="44" spans="2:21" s="255" customFormat="1" ht="24.75" customHeight="1">
      <c r="B44" s="256"/>
      <c r="C44" s="273">
        <f>'[1]BASE'!C44</f>
        <v>29</v>
      </c>
      <c r="D44" s="274" t="str">
        <f>'[1]BASE'!D44</f>
        <v>ROMANG - CALCHAQUI</v>
      </c>
      <c r="E44" s="274" t="str">
        <f>'[1]BASE'!E44</f>
        <v>L</v>
      </c>
      <c r="F44" s="274">
        <f>'[1]BASE'!F44</f>
        <v>132</v>
      </c>
      <c r="G44" s="274">
        <f>'[1]BASE'!G44</f>
        <v>92.3</v>
      </c>
      <c r="H44" s="275">
        <f>IF('[1]BASE'!EB44=0,"",'[1]BASE'!EB44)</f>
      </c>
      <c r="I44" s="275">
        <f>IF('[1]BASE'!EC44=0,"",'[1]BASE'!EC44)</f>
      </c>
      <c r="J44" s="275">
        <f>IF('[1]BASE'!ED44=0,"",'[1]BASE'!ED44)</f>
      </c>
      <c r="K44" s="275">
        <f>IF('[1]BASE'!EE44=0,"",'[1]BASE'!EE44)</f>
      </c>
      <c r="L44" s="275">
        <f>IF('[1]BASE'!EF44=0,"",'[1]BASE'!EF44)</f>
        <v>1</v>
      </c>
      <c r="M44" s="275">
        <f>IF('[1]BASE'!EG44=0,"",'[1]BASE'!EG44)</f>
      </c>
      <c r="N44" s="275">
        <f>IF('[1]BASE'!EH44=0,"",'[1]BASE'!EH44)</f>
      </c>
      <c r="O44" s="275">
        <f>IF('[1]BASE'!EI44=0,"",'[1]BASE'!EI44)</f>
      </c>
      <c r="P44" s="272">
        <f>IF('[1]BASE'!EJ44=0,"",'[1]BASE'!EJ44)</f>
        <v>1</v>
      </c>
      <c r="Q44" s="272">
        <f>IF('[1]BASE'!EK44=0,"",'[1]BASE'!EK44)</f>
      </c>
      <c r="R44" s="272">
        <f>IF('[1]BASE'!EL44=0,"",'[1]BASE'!EL44)</f>
      </c>
      <c r="S44" s="272">
        <f>IF('[1]BASE'!EM44=0,"",'[1]BASE'!EM44)</f>
      </c>
      <c r="T44" s="301"/>
      <c r="U44" s="261"/>
    </row>
    <row r="45" spans="2:21" s="255" customFormat="1" ht="24.75" customHeight="1">
      <c r="B45" s="256"/>
      <c r="C45" s="269">
        <f>'[1]BASE'!C45</f>
        <v>30</v>
      </c>
      <c r="D45" s="270" t="str">
        <f>'[1]BASE'!D45</f>
        <v>ROMANG - RECONQUISTA</v>
      </c>
      <c r="E45" s="270" t="str">
        <f>'[1]BASE'!E45</f>
        <v>L</v>
      </c>
      <c r="F45" s="270">
        <f>'[1]BASE'!F45</f>
        <v>132</v>
      </c>
      <c r="G45" s="270">
        <f>'[1]BASE'!G45</f>
        <v>37.7</v>
      </c>
      <c r="H45" s="271">
        <f>IF('[1]BASE'!EB45=0,"",'[1]BASE'!EB45)</f>
      </c>
      <c r="I45" s="271">
        <f>IF('[1]BASE'!EC45=0,"",'[1]BASE'!EC45)</f>
      </c>
      <c r="J45" s="271">
        <f>IF('[1]BASE'!ED45=0,"",'[1]BASE'!ED45)</f>
      </c>
      <c r="K45" s="271">
        <f>IF('[1]BASE'!EE45=0,"",'[1]BASE'!EE45)</f>
      </c>
      <c r="L45" s="271">
        <f>IF('[1]BASE'!EF45=0,"",'[1]BASE'!EF45)</f>
      </c>
      <c r="M45" s="271">
        <f>IF('[1]BASE'!EG45=0,"",'[1]BASE'!EG45)</f>
      </c>
      <c r="N45" s="271">
        <f>IF('[1]BASE'!EH45=0,"",'[1]BASE'!EH45)</f>
      </c>
      <c r="O45" s="271">
        <f>IF('[1]BASE'!EI45=0,"",'[1]BASE'!EI45)</f>
      </c>
      <c r="P45" s="272">
        <f>IF('[1]BASE'!EJ45=0,"",'[1]BASE'!EJ45)</f>
      </c>
      <c r="Q45" s="272">
        <f>IF('[1]BASE'!EK45=0,"",'[1]BASE'!EK45)</f>
      </c>
      <c r="R45" s="272">
        <f>IF('[1]BASE'!EL45=0,"",'[1]BASE'!EL45)</f>
      </c>
      <c r="S45" s="272">
        <f>IF('[1]BASE'!EM45=0,"",'[1]BASE'!EM45)</f>
      </c>
      <c r="T45" s="301"/>
      <c r="U45" s="261"/>
    </row>
    <row r="46" spans="2:21" s="255" customFormat="1" ht="24.75" customHeight="1">
      <c r="B46" s="256"/>
      <c r="C46" s="273">
        <f>'[1]BASE'!C46</f>
        <v>31</v>
      </c>
      <c r="D46" s="274" t="str">
        <f>'[1]BASE'!D46</f>
        <v>ROSARIO OESTE - CAÑADA DE GOMEZ</v>
      </c>
      <c r="E46" s="274" t="str">
        <f>'[1]BASE'!E46</f>
        <v>L</v>
      </c>
      <c r="F46" s="274">
        <f>'[1]BASE'!F46</f>
        <v>132</v>
      </c>
      <c r="G46" s="274">
        <f>'[1]BASE'!G46</f>
        <v>65.44</v>
      </c>
      <c r="H46" s="275">
        <f>IF('[1]BASE'!EB46=0,"",'[1]BASE'!EB46)</f>
      </c>
      <c r="I46" s="275">
        <f>IF('[1]BASE'!EC46=0,"",'[1]BASE'!EC46)</f>
      </c>
      <c r="J46" s="275">
        <f>IF('[1]BASE'!ED46=0,"",'[1]BASE'!ED46)</f>
      </c>
      <c r="K46" s="275">
        <f>IF('[1]BASE'!EE46=0,"",'[1]BASE'!EE46)</f>
        <v>1</v>
      </c>
      <c r="L46" s="275">
        <f>IF('[1]BASE'!EF46=0,"",'[1]BASE'!EF46)</f>
        <v>3</v>
      </c>
      <c r="M46" s="275">
        <f>IF('[1]BASE'!EG46=0,"",'[1]BASE'!EG46)</f>
      </c>
      <c r="N46" s="275">
        <f>IF('[1]BASE'!EH46=0,"",'[1]BASE'!EH46)</f>
      </c>
      <c r="O46" s="275">
        <f>IF('[1]BASE'!EI46=0,"",'[1]BASE'!EI46)</f>
      </c>
      <c r="P46" s="272">
        <f>IF('[1]BASE'!EJ46=0,"",'[1]BASE'!EJ46)</f>
      </c>
      <c r="Q46" s="272">
        <f>IF('[1]BASE'!EK46=0,"",'[1]BASE'!EK46)</f>
      </c>
      <c r="R46" s="272">
        <f>IF('[1]BASE'!EL46=0,"",'[1]BASE'!EL46)</f>
        <v>1</v>
      </c>
      <c r="S46" s="272">
        <f>IF('[1]BASE'!EM46=0,"",'[1]BASE'!EM46)</f>
      </c>
      <c r="T46" s="301"/>
      <c r="U46" s="261"/>
    </row>
    <row r="47" spans="2:21" s="255" customFormat="1" ht="24.75" customHeight="1">
      <c r="B47" s="256"/>
      <c r="C47" s="269">
        <f>'[1]BASE'!C47</f>
        <v>32</v>
      </c>
      <c r="D47" s="270" t="str">
        <f>'[1]BASE'!D47</f>
        <v>ROSARIO OESTE - PLAZA SORRENTO 2</v>
      </c>
      <c r="E47" s="270" t="str">
        <f>'[1]BASE'!E47</f>
        <v>L</v>
      </c>
      <c r="F47" s="270">
        <f>'[1]BASE'!F47</f>
        <v>132</v>
      </c>
      <c r="G47" s="270">
        <f>'[1]BASE'!G47</f>
        <v>16.5</v>
      </c>
      <c r="H47" s="271">
        <f>IF('[1]BASE'!EB47=0,"",'[1]BASE'!EB47)</f>
      </c>
      <c r="I47" s="271">
        <f>IF('[1]BASE'!EC47=0,"",'[1]BASE'!EC47)</f>
      </c>
      <c r="J47" s="271">
        <f>IF('[1]BASE'!ED47=0,"",'[1]BASE'!ED47)</f>
      </c>
      <c r="K47" s="271">
        <f>IF('[1]BASE'!EE47=0,"",'[1]BASE'!EE47)</f>
      </c>
      <c r="L47" s="271">
        <f>IF('[1]BASE'!EF47=0,"",'[1]BASE'!EF47)</f>
      </c>
      <c r="M47" s="271">
        <f>IF('[1]BASE'!EG47=0,"",'[1]BASE'!EG47)</f>
      </c>
      <c r="N47" s="271">
        <f>IF('[1]BASE'!EH47=0,"",'[1]BASE'!EH47)</f>
      </c>
      <c r="O47" s="271">
        <f>IF('[1]BASE'!EI47=0,"",'[1]BASE'!EI47)</f>
        <v>1</v>
      </c>
      <c r="P47" s="272">
        <f>IF('[1]BASE'!EJ47=0,"",'[1]BASE'!EJ47)</f>
        <v>1</v>
      </c>
      <c r="Q47" s="272">
        <f>IF('[1]BASE'!EK47=0,"",'[1]BASE'!EK47)</f>
      </c>
      <c r="R47" s="272">
        <f>IF('[1]BASE'!EL47=0,"",'[1]BASE'!EL47)</f>
      </c>
      <c r="S47" s="272">
        <f>IF('[1]BASE'!EM47=0,"",'[1]BASE'!EM47)</f>
      </c>
      <c r="T47" s="301"/>
      <c r="U47" s="261"/>
    </row>
    <row r="48" spans="2:21" s="255" customFormat="1" ht="24.75" customHeight="1">
      <c r="B48" s="256"/>
      <c r="C48" s="273">
        <f>'[1]BASE'!C48</f>
        <v>33</v>
      </c>
      <c r="D48" s="274" t="str">
        <f>'[1]BASE'!D48</f>
        <v>ROSARIO OESTE - SAN LORENZO</v>
      </c>
      <c r="E48" s="274" t="str">
        <f>'[1]BASE'!E48</f>
        <v>L</v>
      </c>
      <c r="F48" s="274">
        <f>'[1]BASE'!F48</f>
        <v>132</v>
      </c>
      <c r="G48" s="274">
        <f>'[1]BASE'!G48</f>
        <v>28.4</v>
      </c>
      <c r="H48" s="275">
        <f>IF('[1]BASE'!EB48=0,"",'[1]BASE'!EB48)</f>
      </c>
      <c r="I48" s="275">
        <f>IF('[1]BASE'!EC48=0,"",'[1]BASE'!EC48)</f>
      </c>
      <c r="J48" s="275">
        <f>IF('[1]BASE'!ED48=0,"",'[1]BASE'!ED48)</f>
      </c>
      <c r="K48" s="275">
        <f>IF('[1]BASE'!EE48=0,"",'[1]BASE'!EE48)</f>
      </c>
      <c r="L48" s="275">
        <f>IF('[1]BASE'!EF48=0,"",'[1]BASE'!EF48)</f>
      </c>
      <c r="M48" s="275">
        <f>IF('[1]BASE'!EG48=0,"",'[1]BASE'!EG48)</f>
      </c>
      <c r="N48" s="275">
        <f>IF('[1]BASE'!EH48=0,"",'[1]BASE'!EH48)</f>
      </c>
      <c r="O48" s="275">
        <f>IF('[1]BASE'!EI48=0,"",'[1]BASE'!EI48)</f>
      </c>
      <c r="P48" s="272">
        <f>IF('[1]BASE'!EJ48=0,"",'[1]BASE'!EJ48)</f>
      </c>
      <c r="Q48" s="272">
        <f>IF('[1]BASE'!EK48=0,"",'[1]BASE'!EK48)</f>
      </c>
      <c r="R48" s="272">
        <f>IF('[1]BASE'!EL48=0,"",'[1]BASE'!EL48)</f>
      </c>
      <c r="S48" s="272">
        <f>IF('[1]BASE'!EM48=0,"",'[1]BASE'!EM48)</f>
      </c>
      <c r="T48" s="301"/>
      <c r="U48" s="261"/>
    </row>
    <row r="49" spans="2:21" s="255" customFormat="1" ht="24.75" customHeight="1">
      <c r="B49" s="256"/>
      <c r="C49" s="269">
        <f>'[1]BASE'!C49</f>
        <v>34</v>
      </c>
      <c r="D49" s="270" t="str">
        <f>'[1]BASE'!D49</f>
        <v>ROSARIO SUR - DERIVACIÓN ALVEAR</v>
      </c>
      <c r="E49" s="270" t="str">
        <f>'[1]BASE'!E49</f>
        <v>L</v>
      </c>
      <c r="F49" s="270">
        <f>'[1]BASE'!F49</f>
        <v>132</v>
      </c>
      <c r="G49" s="270">
        <f>'[1]BASE'!G49</f>
        <v>10.7</v>
      </c>
      <c r="H49" s="271">
        <f>IF('[1]BASE'!EB49=0,"",'[1]BASE'!EB49)</f>
      </c>
      <c r="I49" s="271">
        <f>IF('[1]BASE'!EC49=0,"",'[1]BASE'!EC49)</f>
      </c>
      <c r="J49" s="271">
        <f>IF('[1]BASE'!ED49=0,"",'[1]BASE'!ED49)</f>
      </c>
      <c r="K49" s="271">
        <f>IF('[1]BASE'!EE49=0,"",'[1]BASE'!EE49)</f>
      </c>
      <c r="L49" s="271">
        <f>IF('[1]BASE'!EF49=0,"",'[1]BASE'!EF49)</f>
      </c>
      <c r="M49" s="271">
        <f>IF('[1]BASE'!EG49=0,"",'[1]BASE'!EG49)</f>
      </c>
      <c r="N49" s="271">
        <f>IF('[1]BASE'!EH49=0,"",'[1]BASE'!EH49)</f>
      </c>
      <c r="O49" s="271">
        <f>IF('[1]BASE'!EI49=0,"",'[1]BASE'!EI49)</f>
      </c>
      <c r="P49" s="272">
        <f>IF('[1]BASE'!EJ49=0,"",'[1]BASE'!EJ49)</f>
      </c>
      <c r="Q49" s="272">
        <f>IF('[1]BASE'!EK49=0,"",'[1]BASE'!EK49)</f>
      </c>
      <c r="R49" s="272">
        <f>IF('[1]BASE'!EL49=0,"",'[1]BASE'!EL49)</f>
      </c>
      <c r="S49" s="272">
        <f>IF('[1]BASE'!EM49=0,"",'[1]BASE'!EM49)</f>
      </c>
      <c r="T49" s="301"/>
      <c r="U49" s="261"/>
    </row>
    <row r="50" spans="2:21" s="255" customFormat="1" ht="24.75" customHeight="1">
      <c r="B50" s="256"/>
      <c r="C50" s="273">
        <f>'[1]BASE'!C50</f>
        <v>35</v>
      </c>
      <c r="D50" s="274" t="str">
        <f>'[1]BASE'!D50</f>
        <v>ROSARIO SUR - GENERAL MOTORS</v>
      </c>
      <c r="E50" s="274" t="str">
        <f>'[1]BASE'!E50</f>
        <v>L</v>
      </c>
      <c r="F50" s="274">
        <f>'[1]BASE'!F50</f>
        <v>132</v>
      </c>
      <c r="G50" s="274">
        <f>'[1]BASE'!G50</f>
        <v>16.2</v>
      </c>
      <c r="H50" s="275">
        <f>IF('[1]BASE'!EB50=0,"",'[1]BASE'!EB50)</f>
      </c>
      <c r="I50" s="275">
        <f>IF('[1]BASE'!EC50=0,"",'[1]BASE'!EC50)</f>
      </c>
      <c r="J50" s="275">
        <f>IF('[1]BASE'!ED50=0,"",'[1]BASE'!ED50)</f>
      </c>
      <c r="K50" s="275">
        <f>IF('[1]BASE'!EE50=0,"",'[1]BASE'!EE50)</f>
      </c>
      <c r="L50" s="275">
        <f>IF('[1]BASE'!EF50=0,"",'[1]BASE'!EF50)</f>
      </c>
      <c r="M50" s="275">
        <f>IF('[1]BASE'!EG50=0,"",'[1]BASE'!EG50)</f>
        <v>1</v>
      </c>
      <c r="N50" s="275">
        <f>IF('[1]BASE'!EH50=0,"",'[1]BASE'!EH50)</f>
      </c>
      <c r="O50" s="275">
        <f>IF('[1]BASE'!EI50=0,"",'[1]BASE'!EI50)</f>
      </c>
      <c r="P50" s="272">
        <f>IF('[1]BASE'!EJ50=0,"",'[1]BASE'!EJ50)</f>
      </c>
      <c r="Q50" s="272">
        <f>IF('[1]BASE'!EK50=0,"",'[1]BASE'!EK50)</f>
      </c>
      <c r="R50" s="272">
        <f>IF('[1]BASE'!EL50=0,"",'[1]BASE'!EL50)</f>
      </c>
      <c r="S50" s="272">
        <f>IF('[1]BASE'!EM50=0,"",'[1]BASE'!EM50)</f>
      </c>
      <c r="T50" s="301"/>
      <c r="U50" s="261"/>
    </row>
    <row r="51" spans="2:21" s="255" customFormat="1" ht="24.75" customHeight="1">
      <c r="B51" s="256"/>
      <c r="C51" s="269">
        <f>'[1]BASE'!C51</f>
        <v>36</v>
      </c>
      <c r="D51" s="270" t="str">
        <f>'[1]BASE'!D51</f>
        <v>ROSARIO SUR - ROSARIO CENTRO</v>
      </c>
      <c r="E51" s="270" t="str">
        <f>'[1]BASE'!E51</f>
        <v>C</v>
      </c>
      <c r="F51" s="270">
        <f>'[1]BASE'!F51</f>
        <v>132</v>
      </c>
      <c r="G51" s="270">
        <f>'[1]BASE'!G51</f>
        <v>5.8</v>
      </c>
      <c r="H51" s="271">
        <f>IF('[1]BASE'!EB51=0,"",'[1]BASE'!EB51)</f>
      </c>
      <c r="I51" s="271">
        <f>IF('[1]BASE'!EC51=0,"",'[1]BASE'!EC51)</f>
      </c>
      <c r="J51" s="271">
        <f>IF('[1]BASE'!ED51=0,"",'[1]BASE'!ED51)</f>
      </c>
      <c r="K51" s="271">
        <f>IF('[1]BASE'!EE51=0,"",'[1]BASE'!EE51)</f>
      </c>
      <c r="L51" s="271">
        <f>IF('[1]BASE'!EF51=0,"",'[1]BASE'!EF51)</f>
      </c>
      <c r="M51" s="271">
        <f>IF('[1]BASE'!EG51=0,"",'[1]BASE'!EG51)</f>
      </c>
      <c r="N51" s="271">
        <f>IF('[1]BASE'!EH51=0,"",'[1]BASE'!EH51)</f>
      </c>
      <c r="O51" s="271">
        <f>IF('[1]BASE'!EI51=0,"",'[1]BASE'!EI51)</f>
      </c>
      <c r="P51" s="272">
        <f>IF('[1]BASE'!EJ51=0,"",'[1]BASE'!EJ51)</f>
      </c>
      <c r="Q51" s="272">
        <f>IF('[1]BASE'!EK51=0,"",'[1]BASE'!EK51)</f>
      </c>
      <c r="R51" s="272">
        <f>IF('[1]BASE'!EL51=0,"",'[1]BASE'!EL51)</f>
      </c>
      <c r="S51" s="272">
        <f>IF('[1]BASE'!EM51=0,"",'[1]BASE'!EM51)</f>
      </c>
      <c r="T51" s="301"/>
      <c r="U51" s="261"/>
    </row>
    <row r="52" spans="2:21" s="255" customFormat="1" ht="24.75" customHeight="1">
      <c r="B52" s="256"/>
      <c r="C52" s="273">
        <f>'[1]BASE'!C52</f>
        <v>37</v>
      </c>
      <c r="D52" s="274" t="str">
        <f>'[1]BASE'!D52</f>
        <v>ROSARIO SUR - ROSARIO OESTE 1</v>
      </c>
      <c r="E52" s="274" t="str">
        <f>'[1]BASE'!E52</f>
        <v>L</v>
      </c>
      <c r="F52" s="274">
        <f>'[1]BASE'!F52</f>
        <v>132</v>
      </c>
      <c r="G52" s="274">
        <f>'[1]BASE'!G52</f>
        <v>10.6</v>
      </c>
      <c r="H52" s="275" t="str">
        <f>IF('[1]BASE'!EB52=0,"",'[1]BASE'!EB52)</f>
        <v>XXXX</v>
      </c>
      <c r="I52" s="275" t="str">
        <f>IF('[1]BASE'!EC52=0,"",'[1]BASE'!EC52)</f>
        <v>XXXX</v>
      </c>
      <c r="J52" s="275" t="str">
        <f>IF('[1]BASE'!ED52=0,"",'[1]BASE'!ED52)</f>
        <v>XXXX</v>
      </c>
      <c r="K52" s="275" t="str">
        <f>IF('[1]BASE'!EE52=0,"",'[1]BASE'!EE52)</f>
        <v>XXXX</v>
      </c>
      <c r="L52" s="275" t="str">
        <f>IF('[1]BASE'!EF52=0,"",'[1]BASE'!EF52)</f>
        <v>XXXX</v>
      </c>
      <c r="M52" s="275" t="str">
        <f>IF('[1]BASE'!EG52=0,"",'[1]BASE'!EG52)</f>
        <v>XXXX</v>
      </c>
      <c r="N52" s="275" t="str">
        <f>IF('[1]BASE'!EH52=0,"",'[1]BASE'!EH52)</f>
        <v>XXXX</v>
      </c>
      <c r="O52" s="275" t="str">
        <f>IF('[1]BASE'!EI52=0,"",'[1]BASE'!EI52)</f>
        <v>XXXX</v>
      </c>
      <c r="P52" s="272" t="str">
        <f>IF('[1]BASE'!EJ52=0,"",'[1]BASE'!EJ52)</f>
        <v>XXXX</v>
      </c>
      <c r="Q52" s="272" t="str">
        <f>IF('[1]BASE'!EK52=0,"",'[1]BASE'!EK52)</f>
        <v>XXXX</v>
      </c>
      <c r="R52" s="272" t="str">
        <f>IF('[1]BASE'!EL52=0,"",'[1]BASE'!EL52)</f>
        <v>XXXX</v>
      </c>
      <c r="S52" s="272" t="str">
        <f>IF('[1]BASE'!EM52=0,"",'[1]BASE'!EM52)</f>
        <v>XXXX</v>
      </c>
      <c r="T52" s="301"/>
      <c r="U52" s="261"/>
    </row>
    <row r="53" spans="2:21" s="255" customFormat="1" ht="24.75" customHeight="1">
      <c r="B53" s="256"/>
      <c r="C53" s="269">
        <f>'[1]BASE'!C53</f>
        <v>38</v>
      </c>
      <c r="D53" s="270" t="str">
        <f>'[1]BASE'!D53</f>
        <v>ROSARIO SUR - ROSARIO OESTE 3</v>
      </c>
      <c r="E53" s="270" t="str">
        <f>'[1]BASE'!E53</f>
        <v>L</v>
      </c>
      <c r="F53" s="270">
        <f>'[1]BASE'!F53</f>
        <v>132</v>
      </c>
      <c r="G53" s="270">
        <f>'[1]BASE'!G53</f>
        <v>11.6</v>
      </c>
      <c r="H53" s="271">
        <f>IF('[1]BASE'!EB53=0,"",'[1]BASE'!EB53)</f>
      </c>
      <c r="I53" s="271">
        <f>IF('[1]BASE'!EC53=0,"",'[1]BASE'!EC53)</f>
      </c>
      <c r="J53" s="271">
        <f>IF('[1]BASE'!ED53=0,"",'[1]BASE'!ED53)</f>
      </c>
      <c r="K53" s="271">
        <f>IF('[1]BASE'!EE53=0,"",'[1]BASE'!EE53)</f>
      </c>
      <c r="L53" s="271">
        <f>IF('[1]BASE'!EF53=0,"",'[1]BASE'!EF53)</f>
      </c>
      <c r="M53" s="271">
        <f>IF('[1]BASE'!EG53=0,"",'[1]BASE'!EG53)</f>
      </c>
      <c r="N53" s="271">
        <f>IF('[1]BASE'!EH53=0,"",'[1]BASE'!EH53)</f>
      </c>
      <c r="O53" s="271">
        <f>IF('[1]BASE'!EI53=0,"",'[1]BASE'!EI53)</f>
      </c>
      <c r="P53" s="272">
        <f>IF('[1]BASE'!EJ53=0,"",'[1]BASE'!EJ53)</f>
        <v>1</v>
      </c>
      <c r="Q53" s="272">
        <f>IF('[1]BASE'!EK53=0,"",'[1]BASE'!EK53)</f>
      </c>
      <c r="R53" s="272">
        <f>IF('[1]BASE'!EL53=0,"",'[1]BASE'!EL53)</f>
      </c>
      <c r="S53" s="272">
        <f>IF('[1]BASE'!EM53=0,"",'[1]BASE'!EM53)</f>
      </c>
      <c r="T53" s="301"/>
      <c r="U53" s="261"/>
    </row>
    <row r="54" spans="2:21" s="255" customFormat="1" ht="24.75" customHeight="1">
      <c r="B54" s="256"/>
      <c r="C54" s="273">
        <f>'[1]BASE'!C54</f>
        <v>39</v>
      </c>
      <c r="D54" s="274" t="str">
        <f>'[1]BASE'!D54</f>
        <v>SALADILLO - V. GBDOR. GALVEZ</v>
      </c>
      <c r="E54" s="274" t="str">
        <f>'[1]BASE'!E54</f>
        <v>L</v>
      </c>
      <c r="F54" s="274">
        <f>'[1]BASE'!F54</f>
        <v>132</v>
      </c>
      <c r="G54" s="274">
        <f>'[1]BASE'!G54</f>
        <v>2.95</v>
      </c>
      <c r="H54" s="275">
        <f>IF('[1]BASE'!EB54=0,"",'[1]BASE'!EB54)</f>
      </c>
      <c r="I54" s="275">
        <f>IF('[1]BASE'!EC54=0,"",'[1]BASE'!EC54)</f>
      </c>
      <c r="J54" s="275">
        <f>IF('[1]BASE'!ED54=0,"",'[1]BASE'!ED54)</f>
      </c>
      <c r="K54" s="275">
        <f>IF('[1]BASE'!EE54=0,"",'[1]BASE'!EE54)</f>
      </c>
      <c r="L54" s="275">
        <f>IF('[1]BASE'!EF54=0,"",'[1]BASE'!EF54)</f>
      </c>
      <c r="M54" s="275">
        <f>IF('[1]BASE'!EG54=0,"",'[1]BASE'!EG54)</f>
      </c>
      <c r="N54" s="275">
        <f>IF('[1]BASE'!EH54=0,"",'[1]BASE'!EH54)</f>
      </c>
      <c r="O54" s="275">
        <f>IF('[1]BASE'!EI54=0,"",'[1]BASE'!EI54)</f>
      </c>
      <c r="P54" s="272">
        <f>IF('[1]BASE'!EJ54=0,"",'[1]BASE'!EJ54)</f>
      </c>
      <c r="Q54" s="272">
        <f>IF('[1]BASE'!EK54=0,"",'[1]BASE'!EK54)</f>
      </c>
      <c r="R54" s="272">
        <f>IF('[1]BASE'!EL54=0,"",'[1]BASE'!EL54)</f>
      </c>
      <c r="S54" s="272">
        <f>IF('[1]BASE'!EM54=0,"",'[1]BASE'!EM54)</f>
      </c>
      <c r="T54" s="301"/>
      <c r="U54" s="261"/>
    </row>
    <row r="55" spans="2:21" s="255" customFormat="1" ht="24.75" customHeight="1">
      <c r="B55" s="256"/>
      <c r="C55" s="269">
        <f>'[1]BASE'!C55</f>
        <v>40</v>
      </c>
      <c r="D55" s="270" t="str">
        <f>'[1]BASE'!D55</f>
        <v>SAN CARLOS - MARIA JUANA</v>
      </c>
      <c r="E55" s="270" t="str">
        <f>'[1]BASE'!E55</f>
        <v>L</v>
      </c>
      <c r="F55" s="270">
        <f>'[1]BASE'!F55</f>
        <v>132</v>
      </c>
      <c r="G55" s="270">
        <f>'[1]BASE'!G55</f>
        <v>63.3</v>
      </c>
      <c r="H55" s="271">
        <f>IF('[1]BASE'!EB55=0,"",'[1]BASE'!EB55)</f>
      </c>
      <c r="I55" s="271">
        <f>IF('[1]BASE'!EC55=0,"",'[1]BASE'!EC55)</f>
      </c>
      <c r="J55" s="271">
        <f>IF('[1]BASE'!ED55=0,"",'[1]BASE'!ED55)</f>
      </c>
      <c r="K55" s="271">
        <f>IF('[1]BASE'!EE55=0,"",'[1]BASE'!EE55)</f>
      </c>
      <c r="L55" s="271">
        <f>IF('[1]BASE'!EF55=0,"",'[1]BASE'!EF55)</f>
      </c>
      <c r="M55" s="271">
        <f>IF('[1]BASE'!EG55=0,"",'[1]BASE'!EG55)</f>
      </c>
      <c r="N55" s="271">
        <f>IF('[1]BASE'!EH55=0,"",'[1]BASE'!EH55)</f>
      </c>
      <c r="O55" s="271">
        <f>IF('[1]BASE'!EI55=0,"",'[1]BASE'!EI55)</f>
      </c>
      <c r="P55" s="272">
        <f>IF('[1]BASE'!EJ55=0,"",'[1]BASE'!EJ55)</f>
      </c>
      <c r="Q55" s="272">
        <f>IF('[1]BASE'!EK55=0,"",'[1]BASE'!EK55)</f>
      </c>
      <c r="R55" s="272">
        <f>IF('[1]BASE'!EL55=0,"",'[1]BASE'!EL55)</f>
      </c>
      <c r="S55" s="272">
        <f>IF('[1]BASE'!EM55=0,"",'[1]BASE'!EM55)</f>
      </c>
      <c r="T55" s="301"/>
      <c r="U55" s="261"/>
    </row>
    <row r="56" spans="2:21" s="255" customFormat="1" ht="24.75" customHeight="1">
      <c r="B56" s="256"/>
      <c r="C56" s="273">
        <f>'[1]BASE'!C56</f>
        <v>41</v>
      </c>
      <c r="D56" s="274" t="str">
        <f>'[1]BASE'!D56</f>
        <v>SAN CARLOS - SANTO TOME</v>
      </c>
      <c r="E56" s="274" t="str">
        <f>'[1]BASE'!E56</f>
        <v>L</v>
      </c>
      <c r="F56" s="274">
        <f>'[1]BASE'!F56</f>
        <v>132</v>
      </c>
      <c r="G56" s="274">
        <f>'[1]BASE'!G56</f>
        <v>22.1</v>
      </c>
      <c r="H56" s="275">
        <f>IF('[1]BASE'!EB56=0,"",'[1]BASE'!EB56)</f>
      </c>
      <c r="I56" s="275">
        <f>IF('[1]BASE'!EC56=0,"",'[1]BASE'!EC56)</f>
      </c>
      <c r="J56" s="275">
        <f>IF('[1]BASE'!ED56=0,"",'[1]BASE'!ED56)</f>
      </c>
      <c r="K56" s="275">
        <f>IF('[1]BASE'!EE56=0,"",'[1]BASE'!EE56)</f>
      </c>
      <c r="L56" s="275">
        <f>IF('[1]BASE'!EF56=0,"",'[1]BASE'!EF56)</f>
      </c>
      <c r="M56" s="275">
        <f>IF('[1]BASE'!EG56=0,"",'[1]BASE'!EG56)</f>
      </c>
      <c r="N56" s="275">
        <f>IF('[1]BASE'!EH56=0,"",'[1]BASE'!EH56)</f>
      </c>
      <c r="O56" s="275">
        <f>IF('[1]BASE'!EI56=0,"",'[1]BASE'!EI56)</f>
      </c>
      <c r="P56" s="272">
        <f>IF('[1]BASE'!EJ56=0,"",'[1]BASE'!EJ56)</f>
      </c>
      <c r="Q56" s="272">
        <f>IF('[1]BASE'!EK56=0,"",'[1]BASE'!EK56)</f>
      </c>
      <c r="R56" s="272">
        <f>IF('[1]BASE'!EL56=0,"",'[1]BASE'!EL56)</f>
      </c>
      <c r="S56" s="272">
        <f>IF('[1]BASE'!EM56=0,"",'[1]BASE'!EM56)</f>
      </c>
      <c r="T56" s="301"/>
      <c r="U56" s="261"/>
    </row>
    <row r="57" spans="2:21" s="255" customFormat="1" ht="24.75" customHeight="1">
      <c r="B57" s="256"/>
      <c r="C57" s="269">
        <f>'[1]BASE'!C57</f>
        <v>42</v>
      </c>
      <c r="D57" s="270" t="str">
        <f>'[1]BASE'!D57</f>
        <v>SAN JUSTO - CRESPO</v>
      </c>
      <c r="E57" s="270" t="str">
        <f>'[1]BASE'!E57</f>
        <v>L</v>
      </c>
      <c r="F57" s="270">
        <f>'[1]BASE'!F57</f>
        <v>132</v>
      </c>
      <c r="G57" s="270">
        <f>'[1]BASE'!G57</f>
        <v>51</v>
      </c>
      <c r="H57" s="271">
        <f>IF('[1]BASE'!EB57=0,"",'[1]BASE'!EB57)</f>
      </c>
      <c r="I57" s="271">
        <f>IF('[1]BASE'!EC57=0,"",'[1]BASE'!EC57)</f>
      </c>
      <c r="J57" s="271">
        <f>IF('[1]BASE'!ED57=0,"",'[1]BASE'!ED57)</f>
      </c>
      <c r="K57" s="271">
        <f>IF('[1]BASE'!EE57=0,"",'[1]BASE'!EE57)</f>
      </c>
      <c r="L57" s="271">
        <f>IF('[1]BASE'!EF57=0,"",'[1]BASE'!EF57)</f>
      </c>
      <c r="M57" s="271">
        <f>IF('[1]BASE'!EG57=0,"",'[1]BASE'!EG57)</f>
      </c>
      <c r="N57" s="271">
        <f>IF('[1]BASE'!EH57=0,"",'[1]BASE'!EH57)</f>
      </c>
      <c r="O57" s="271">
        <f>IF('[1]BASE'!EI57=0,"",'[1]BASE'!EI57)</f>
      </c>
      <c r="P57" s="272">
        <f>IF('[1]BASE'!EJ57=0,"",'[1]BASE'!EJ57)</f>
      </c>
      <c r="Q57" s="272">
        <f>IF('[1]BASE'!EK57=0,"",'[1]BASE'!EK57)</f>
      </c>
      <c r="R57" s="272">
        <f>IF('[1]BASE'!EL57=0,"",'[1]BASE'!EL57)</f>
      </c>
      <c r="S57" s="272">
        <f>IF('[1]BASE'!EM57=0,"",'[1]BASE'!EM57)</f>
      </c>
      <c r="T57" s="301"/>
      <c r="U57" s="261"/>
    </row>
    <row r="58" spans="2:21" s="255" customFormat="1" ht="24.75" customHeight="1">
      <c r="B58" s="256"/>
      <c r="C58" s="273">
        <f>'[1]BASE'!C58</f>
        <v>43</v>
      </c>
      <c r="D58" s="274" t="str">
        <f>'[1]BASE'!D58</f>
        <v>SAN LORENZO - REFISAN</v>
      </c>
      <c r="E58" s="274" t="str">
        <f>'[1]BASE'!E58</f>
        <v>L</v>
      </c>
      <c r="F58" s="274">
        <f>'[1]BASE'!F58</f>
        <v>132</v>
      </c>
      <c r="G58" s="274">
        <f>'[1]BASE'!G58</f>
        <v>5.7</v>
      </c>
      <c r="H58" s="275">
        <f>IF('[1]BASE'!EB58=0,"",'[1]BASE'!EB58)</f>
      </c>
      <c r="I58" s="275">
        <f>IF('[1]BASE'!EC58=0,"",'[1]BASE'!EC58)</f>
      </c>
      <c r="J58" s="275">
        <f>IF('[1]BASE'!ED58=0,"",'[1]BASE'!ED58)</f>
      </c>
      <c r="K58" s="275">
        <f>IF('[1]BASE'!EE58=0,"",'[1]BASE'!EE58)</f>
      </c>
      <c r="L58" s="275">
        <f>IF('[1]BASE'!EF58=0,"",'[1]BASE'!EF58)</f>
      </c>
      <c r="M58" s="275">
        <f>IF('[1]BASE'!EG58=0,"",'[1]BASE'!EG58)</f>
      </c>
      <c r="N58" s="275">
        <f>IF('[1]BASE'!EH58=0,"",'[1]BASE'!EH58)</f>
      </c>
      <c r="O58" s="275">
        <f>IF('[1]BASE'!EI58=0,"",'[1]BASE'!EI58)</f>
      </c>
      <c r="P58" s="272">
        <f>IF('[1]BASE'!EJ58=0,"",'[1]BASE'!EJ58)</f>
      </c>
      <c r="Q58" s="272">
        <f>IF('[1]BASE'!EK58=0,"",'[1]BASE'!EK58)</f>
      </c>
      <c r="R58" s="272">
        <f>IF('[1]BASE'!EL58=0,"",'[1]BASE'!EL58)</f>
      </c>
      <c r="S58" s="272">
        <f>IF('[1]BASE'!EM58=0,"",'[1]BASE'!EM58)</f>
      </c>
      <c r="T58" s="301"/>
      <c r="U58" s="261"/>
    </row>
    <row r="59" spans="2:21" s="255" customFormat="1" ht="24.75" customHeight="1">
      <c r="B59" s="256"/>
      <c r="C59" s="269">
        <f>'[1]BASE'!C59</f>
        <v>44</v>
      </c>
      <c r="D59" s="270" t="str">
        <f>'[1]BASE'!D59</f>
        <v>SAN NICOLÁS - VILLA CONSTITUCIÓN IND.</v>
      </c>
      <c r="E59" s="270" t="str">
        <f>'[1]BASE'!E59</f>
        <v>L</v>
      </c>
      <c r="F59" s="270">
        <f>'[1]BASE'!F59</f>
        <v>132</v>
      </c>
      <c r="G59" s="270">
        <f>'[1]BASE'!G59</f>
        <v>4.6</v>
      </c>
      <c r="H59" s="271">
        <f>IF('[1]BASE'!EB59=0,"",'[1]BASE'!EB59)</f>
      </c>
      <c r="I59" s="271">
        <f>IF('[1]BASE'!EC59=0,"",'[1]BASE'!EC59)</f>
      </c>
      <c r="J59" s="271">
        <f>IF('[1]BASE'!ED59=0,"",'[1]BASE'!ED59)</f>
      </c>
      <c r="K59" s="271">
        <f>IF('[1]BASE'!EE59=0,"",'[1]BASE'!EE59)</f>
      </c>
      <c r="L59" s="271">
        <f>IF('[1]BASE'!EF59=0,"",'[1]BASE'!EF59)</f>
      </c>
      <c r="M59" s="271">
        <f>IF('[1]BASE'!EG59=0,"",'[1]BASE'!EG59)</f>
      </c>
      <c r="N59" s="271">
        <f>IF('[1]BASE'!EH59=0,"",'[1]BASE'!EH59)</f>
      </c>
      <c r="O59" s="271">
        <f>IF('[1]BASE'!EI59=0,"",'[1]BASE'!EI59)</f>
      </c>
      <c r="P59" s="272">
        <f>IF('[1]BASE'!EJ59=0,"",'[1]BASE'!EJ59)</f>
      </c>
      <c r="Q59" s="272">
        <f>IF('[1]BASE'!EK59=0,"",'[1]BASE'!EK59)</f>
        <v>1</v>
      </c>
      <c r="R59" s="272">
        <f>IF('[1]BASE'!EL59=0,"",'[1]BASE'!EL59)</f>
      </c>
      <c r="S59" s="272">
        <f>IF('[1]BASE'!EM59=0,"",'[1]BASE'!EM59)</f>
      </c>
      <c r="T59" s="301"/>
      <c r="U59" s="261"/>
    </row>
    <row r="60" spans="2:21" s="255" customFormat="1" ht="24.75" customHeight="1">
      <c r="B60" s="256"/>
      <c r="C60" s="273">
        <f>'[1]BASE'!C60</f>
        <v>45</v>
      </c>
      <c r="D60" s="274" t="str">
        <f>'[1]BASE'!D60</f>
        <v>SAN NICOLAS - VILLA CONSTITUCIÓN RES.</v>
      </c>
      <c r="E60" s="274" t="str">
        <f>'[1]BASE'!E60</f>
        <v>L</v>
      </c>
      <c r="F60" s="274">
        <f>'[1]BASE'!F60</f>
        <v>132</v>
      </c>
      <c r="G60" s="274">
        <f>'[1]BASE'!G60</f>
        <v>8.4</v>
      </c>
      <c r="H60" s="275">
        <f>IF('[1]BASE'!EB60=0,"",'[1]BASE'!EB60)</f>
      </c>
      <c r="I60" s="275">
        <f>IF('[1]BASE'!EC60=0,"",'[1]BASE'!EC60)</f>
      </c>
      <c r="J60" s="275">
        <f>IF('[1]BASE'!ED60=0,"",'[1]BASE'!ED60)</f>
      </c>
      <c r="K60" s="275">
        <f>IF('[1]BASE'!EE60=0,"",'[1]BASE'!EE60)</f>
      </c>
      <c r="L60" s="275">
        <f>IF('[1]BASE'!EF60=0,"",'[1]BASE'!EF60)</f>
      </c>
      <c r="M60" s="275">
        <f>IF('[1]BASE'!EG60=0,"",'[1]BASE'!EG60)</f>
      </c>
      <c r="N60" s="275">
        <f>IF('[1]BASE'!EH60=0,"",'[1]BASE'!EH60)</f>
      </c>
      <c r="O60" s="275">
        <f>IF('[1]BASE'!EI60=0,"",'[1]BASE'!EI60)</f>
      </c>
      <c r="P60" s="272">
        <f>IF('[1]BASE'!EJ60=0,"",'[1]BASE'!EJ60)</f>
      </c>
      <c r="Q60" s="272">
        <f>IF('[1]BASE'!EK60=0,"",'[1]BASE'!EK60)</f>
      </c>
      <c r="R60" s="272">
        <f>IF('[1]BASE'!EL60=0,"",'[1]BASE'!EL60)</f>
      </c>
      <c r="S60" s="272">
        <f>IF('[1]BASE'!EM60=0,"",'[1]BASE'!EM60)</f>
      </c>
      <c r="T60" s="301"/>
      <c r="U60" s="261"/>
    </row>
    <row r="61" spans="2:21" s="255" customFormat="1" ht="24.75" customHeight="1">
      <c r="B61" s="256"/>
      <c r="C61" s="269">
        <f>'[1]BASE'!C61</f>
        <v>46</v>
      </c>
      <c r="D61" s="270" t="str">
        <f>'[1]BASE'!D61</f>
        <v>SANTA FE NORTE - NELSON </v>
      </c>
      <c r="E61" s="270" t="str">
        <f>'[1]BASE'!E61</f>
        <v>L</v>
      </c>
      <c r="F61" s="270">
        <f>'[1]BASE'!F61</f>
        <v>132</v>
      </c>
      <c r="G61" s="270">
        <f>'[1]BASE'!G61</f>
        <v>41</v>
      </c>
      <c r="H61" s="271">
        <f>IF('[1]BASE'!EB61=0,"",'[1]BASE'!EB61)</f>
      </c>
      <c r="I61" s="271">
        <f>IF('[1]BASE'!EC61=0,"",'[1]BASE'!EC61)</f>
      </c>
      <c r="J61" s="271">
        <f>IF('[1]BASE'!ED61=0,"",'[1]BASE'!ED61)</f>
      </c>
      <c r="K61" s="271">
        <f>IF('[1]BASE'!EE61=0,"",'[1]BASE'!EE61)</f>
      </c>
      <c r="L61" s="271">
        <f>IF('[1]BASE'!EF61=0,"",'[1]BASE'!EF61)</f>
      </c>
      <c r="M61" s="271">
        <f>IF('[1]BASE'!EG61=0,"",'[1]BASE'!EG61)</f>
      </c>
      <c r="N61" s="271">
        <f>IF('[1]BASE'!EH61=0,"",'[1]BASE'!EH61)</f>
      </c>
      <c r="O61" s="271">
        <f>IF('[1]BASE'!EI61=0,"",'[1]BASE'!EI61)</f>
      </c>
      <c r="P61" s="272">
        <f>IF('[1]BASE'!EJ61=0,"",'[1]BASE'!EJ61)</f>
      </c>
      <c r="Q61" s="272">
        <f>IF('[1]BASE'!EK61=0,"",'[1]BASE'!EK61)</f>
      </c>
      <c r="R61" s="272">
        <f>IF('[1]BASE'!EL61=0,"",'[1]BASE'!EL61)</f>
      </c>
      <c r="S61" s="272">
        <f>IF('[1]BASE'!EM61=0,"",'[1]BASE'!EM61)</f>
      </c>
      <c r="T61" s="301"/>
      <c r="U61" s="261"/>
    </row>
    <row r="62" spans="2:21" s="255" customFormat="1" ht="24.75" customHeight="1">
      <c r="B62" s="256"/>
      <c r="C62" s="273">
        <f>'[1]BASE'!C62</f>
        <v>47</v>
      </c>
      <c r="D62" s="274" t="str">
        <f>'[1]BASE'!D62</f>
        <v>SANTA FE OESTE - CALCHINES</v>
      </c>
      <c r="E62" s="274" t="str">
        <f>'[1]BASE'!E62</f>
        <v>C</v>
      </c>
      <c r="F62" s="274">
        <f>'[1]BASE'!F62</f>
        <v>132</v>
      </c>
      <c r="G62" s="274">
        <f>'[1]BASE'!G62</f>
        <v>4.9</v>
      </c>
      <c r="H62" s="275">
        <f>IF('[1]BASE'!EB62=0,"",'[1]BASE'!EB62)</f>
      </c>
      <c r="I62" s="275">
        <f>IF('[1]BASE'!EC62=0,"",'[1]BASE'!EC62)</f>
      </c>
      <c r="J62" s="275">
        <f>IF('[1]BASE'!ED62=0,"",'[1]BASE'!ED62)</f>
      </c>
      <c r="K62" s="275">
        <f>IF('[1]BASE'!EE62=0,"",'[1]BASE'!EE62)</f>
      </c>
      <c r="L62" s="275">
        <f>IF('[1]BASE'!EF62=0,"",'[1]BASE'!EF62)</f>
      </c>
      <c r="M62" s="275">
        <f>IF('[1]BASE'!EG62=0,"",'[1]BASE'!EG62)</f>
      </c>
      <c r="N62" s="275">
        <f>IF('[1]BASE'!EH62=0,"",'[1]BASE'!EH62)</f>
      </c>
      <c r="O62" s="275">
        <f>IF('[1]BASE'!EI62=0,"",'[1]BASE'!EI62)</f>
      </c>
      <c r="P62" s="272">
        <f>IF('[1]BASE'!EJ62=0,"",'[1]BASE'!EJ62)</f>
      </c>
      <c r="Q62" s="272">
        <f>IF('[1]BASE'!EK62=0,"",'[1]BASE'!EK62)</f>
      </c>
      <c r="R62" s="272">
        <f>IF('[1]BASE'!EL62=0,"",'[1]BASE'!EL62)</f>
      </c>
      <c r="S62" s="272">
        <f>IF('[1]BASE'!EM62=0,"",'[1]BASE'!EM62)</f>
      </c>
      <c r="T62" s="301"/>
      <c r="U62" s="261"/>
    </row>
    <row r="63" spans="2:21" s="255" customFormat="1" ht="24.75" customHeight="1">
      <c r="B63" s="256"/>
      <c r="C63" s="269">
        <f>'[1]BASE'!C63</f>
        <v>48</v>
      </c>
      <c r="D63" s="270" t="str">
        <f>'[1]BASE'!D63</f>
        <v>SANTA FE OESTE - SANTA FE CENTRO</v>
      </c>
      <c r="E63" s="270" t="str">
        <f>'[1]BASE'!E63</f>
        <v>C</v>
      </c>
      <c r="F63" s="270">
        <f>'[1]BASE'!F63</f>
        <v>132</v>
      </c>
      <c r="G63" s="270">
        <f>'[1]BASE'!G63</f>
        <v>3.5</v>
      </c>
      <c r="H63" s="271">
        <f>IF('[1]BASE'!EB63=0,"",'[1]BASE'!EB63)</f>
      </c>
      <c r="I63" s="271">
        <f>IF('[1]BASE'!EC63=0,"",'[1]BASE'!EC63)</f>
      </c>
      <c r="J63" s="271">
        <f>IF('[1]BASE'!ED63=0,"",'[1]BASE'!ED63)</f>
      </c>
      <c r="K63" s="271">
        <f>IF('[1]BASE'!EE63=0,"",'[1]BASE'!EE63)</f>
      </c>
      <c r="L63" s="271">
        <f>IF('[1]BASE'!EF63=0,"",'[1]BASE'!EF63)</f>
        <v>1</v>
      </c>
      <c r="M63" s="271">
        <f>IF('[1]BASE'!EG63=0,"",'[1]BASE'!EG63)</f>
      </c>
      <c r="N63" s="271">
        <f>IF('[1]BASE'!EH63=0,"",'[1]BASE'!EH63)</f>
      </c>
      <c r="O63" s="271">
        <f>IF('[1]BASE'!EI63=0,"",'[1]BASE'!EI63)</f>
      </c>
      <c r="P63" s="272">
        <f>IF('[1]BASE'!EJ63=0,"",'[1]BASE'!EJ63)</f>
      </c>
      <c r="Q63" s="272">
        <f>IF('[1]BASE'!EK63=0,"",'[1]BASE'!EK63)</f>
      </c>
      <c r="R63" s="272">
        <f>IF('[1]BASE'!EL63=0,"",'[1]BASE'!EL63)</f>
      </c>
      <c r="S63" s="272">
        <f>IF('[1]BASE'!EM63=0,"",'[1]BASE'!EM63)</f>
      </c>
      <c r="T63" s="301"/>
      <c r="U63" s="261"/>
    </row>
    <row r="64" spans="2:21" s="255" customFormat="1" ht="24.75" customHeight="1">
      <c r="B64" s="256"/>
      <c r="C64" s="273">
        <f>'[1]BASE'!C64</f>
        <v>49</v>
      </c>
      <c r="D64" s="274" t="str">
        <f>'[1]BASE'!D64</f>
        <v>SANTA FE OESTE - SANTA FE NORTE</v>
      </c>
      <c r="E64" s="274" t="str">
        <f>'[1]BASE'!E64</f>
        <v>L</v>
      </c>
      <c r="F64" s="274">
        <f>'[1]BASE'!F64</f>
        <v>132</v>
      </c>
      <c r="G64" s="274">
        <f>'[1]BASE'!G64</f>
        <v>8.9</v>
      </c>
      <c r="H64" s="275">
        <f>IF('[1]BASE'!EB64=0,"",'[1]BASE'!EB64)</f>
      </c>
      <c r="I64" s="275">
        <f>IF('[1]BASE'!EC64=0,"",'[1]BASE'!EC64)</f>
      </c>
      <c r="J64" s="275">
        <f>IF('[1]BASE'!ED64=0,"",'[1]BASE'!ED64)</f>
      </c>
      <c r="K64" s="275">
        <f>IF('[1]BASE'!EE64=0,"",'[1]BASE'!EE64)</f>
      </c>
      <c r="L64" s="275">
        <f>IF('[1]BASE'!EF64=0,"",'[1]BASE'!EF64)</f>
        <v>1</v>
      </c>
      <c r="M64" s="275">
        <f>IF('[1]BASE'!EG64=0,"",'[1]BASE'!EG64)</f>
      </c>
      <c r="N64" s="275">
        <f>IF('[1]BASE'!EH64=0,"",'[1]BASE'!EH64)</f>
      </c>
      <c r="O64" s="275">
        <f>IF('[1]BASE'!EI64=0,"",'[1]BASE'!EI64)</f>
      </c>
      <c r="P64" s="272">
        <f>IF('[1]BASE'!EJ64=0,"",'[1]BASE'!EJ64)</f>
      </c>
      <c r="Q64" s="272">
        <f>IF('[1]BASE'!EK64=0,"",'[1]BASE'!EK64)</f>
      </c>
      <c r="R64" s="272">
        <f>IF('[1]BASE'!EL64=0,"",'[1]BASE'!EL64)</f>
        <v>1</v>
      </c>
      <c r="S64" s="272">
        <f>IF('[1]BASE'!EM64=0,"",'[1]BASE'!EM64)</f>
      </c>
      <c r="T64" s="301"/>
      <c r="U64" s="261"/>
    </row>
    <row r="65" spans="2:21" s="255" customFormat="1" ht="24.75" customHeight="1">
      <c r="B65" s="256"/>
      <c r="C65" s="269">
        <f>'[1]BASE'!C65</f>
        <v>50</v>
      </c>
      <c r="D65" s="270" t="str">
        <f>'[1]BASE'!D65</f>
        <v>SANTO TOMÉ - PAYZUMÉ</v>
      </c>
      <c r="E65" s="270" t="str">
        <f>'[1]BASE'!E65</f>
        <v>L</v>
      </c>
      <c r="F65" s="270">
        <f>'[1]BASE'!F65</f>
        <v>132</v>
      </c>
      <c r="G65" s="270">
        <f>'[1]BASE'!G65</f>
        <v>10.3</v>
      </c>
      <c r="H65" s="271">
        <f>IF('[1]BASE'!EB65=0,"",'[1]BASE'!EB65)</f>
      </c>
      <c r="I65" s="271">
        <f>IF('[1]BASE'!EC65=0,"",'[1]BASE'!EC65)</f>
      </c>
      <c r="J65" s="271">
        <f>IF('[1]BASE'!ED65=0,"",'[1]BASE'!ED65)</f>
        <v>1</v>
      </c>
      <c r="K65" s="271">
        <f>IF('[1]BASE'!EE65=0,"",'[1]BASE'!EE65)</f>
      </c>
      <c r="L65" s="271">
        <f>IF('[1]BASE'!EF65=0,"",'[1]BASE'!EF65)</f>
      </c>
      <c r="M65" s="271">
        <f>IF('[1]BASE'!EG65=0,"",'[1]BASE'!EG65)</f>
        <v>1</v>
      </c>
      <c r="N65" s="271">
        <f>IF('[1]BASE'!EH65=0,"",'[1]BASE'!EH65)</f>
      </c>
      <c r="O65" s="271">
        <f>IF('[1]BASE'!EI65=0,"",'[1]BASE'!EI65)</f>
      </c>
      <c r="P65" s="272">
        <f>IF('[1]BASE'!EJ65=0,"",'[1]BASE'!EJ65)</f>
      </c>
      <c r="Q65" s="272">
        <f>IF('[1]BASE'!EK65=0,"",'[1]BASE'!EK65)</f>
      </c>
      <c r="R65" s="272">
        <f>IF('[1]BASE'!EL65=0,"",'[1]BASE'!EL65)</f>
      </c>
      <c r="S65" s="272">
        <f>IF('[1]BASE'!EM65=0,"",'[1]BASE'!EM65)</f>
      </c>
      <c r="T65" s="301"/>
      <c r="U65" s="261"/>
    </row>
    <row r="66" spans="2:21" s="255" customFormat="1" ht="24.75" customHeight="1">
      <c r="B66" s="256"/>
      <c r="C66" s="273">
        <f>'[1]BASE'!C66</f>
        <v>51</v>
      </c>
      <c r="D66" s="274" t="str">
        <f>'[1]BASE'!D66</f>
        <v>SANTO TOMÉ - SANTA FE NORTE</v>
      </c>
      <c r="E66" s="274" t="str">
        <f>'[1]BASE'!E66</f>
        <v>L</v>
      </c>
      <c r="F66" s="274">
        <f>'[1]BASE'!F66</f>
        <v>132</v>
      </c>
      <c r="G66" s="274">
        <f>'[1]BASE'!G66</f>
        <v>25.58</v>
      </c>
      <c r="H66" s="275">
        <f>IF('[1]BASE'!EB66=0,"",'[1]BASE'!EB66)</f>
        <v>1</v>
      </c>
      <c r="I66" s="275">
        <f>IF('[1]BASE'!EC66=0,"",'[1]BASE'!EC66)</f>
      </c>
      <c r="J66" s="275">
        <f>IF('[1]BASE'!ED66=0,"",'[1]BASE'!ED66)</f>
      </c>
      <c r="K66" s="275">
        <f>IF('[1]BASE'!EE66=0,"",'[1]BASE'!EE66)</f>
      </c>
      <c r="L66" s="275">
        <f>IF('[1]BASE'!EF66=0,"",'[1]BASE'!EF66)</f>
      </c>
      <c r="M66" s="275">
        <f>IF('[1]BASE'!EG66=0,"",'[1]BASE'!EG66)</f>
      </c>
      <c r="N66" s="275">
        <f>IF('[1]BASE'!EH66=0,"",'[1]BASE'!EH66)</f>
      </c>
      <c r="O66" s="275">
        <f>IF('[1]BASE'!EI66=0,"",'[1]BASE'!EI66)</f>
      </c>
      <c r="P66" s="272">
        <f>IF('[1]BASE'!EJ66=0,"",'[1]BASE'!EJ66)</f>
      </c>
      <c r="Q66" s="272">
        <f>IF('[1]BASE'!EK66=0,"",'[1]BASE'!EK66)</f>
      </c>
      <c r="R66" s="272">
        <f>IF('[1]BASE'!EL66=0,"",'[1]BASE'!EL66)</f>
      </c>
      <c r="S66" s="272">
        <f>IF('[1]BASE'!EM66=0,"",'[1]BASE'!EM66)</f>
      </c>
      <c r="T66" s="301"/>
      <c r="U66" s="261"/>
    </row>
    <row r="67" spans="2:21" s="255" customFormat="1" ht="24.75" customHeight="1">
      <c r="B67" s="256"/>
      <c r="C67" s="269">
        <f>'[1]BASE'!C67</f>
        <v>52</v>
      </c>
      <c r="D67" s="270" t="str">
        <f>'[1]BASE'!D67</f>
        <v>SANTO TOME - SANTA FE OESTE 1</v>
      </c>
      <c r="E67" s="270" t="str">
        <f>'[1]BASE'!E67</f>
        <v>L</v>
      </c>
      <c r="F67" s="270">
        <f>'[1]BASE'!F67</f>
        <v>132</v>
      </c>
      <c r="G67" s="270">
        <f>'[1]BASE'!G67</f>
        <v>12.9</v>
      </c>
      <c r="H67" s="271">
        <f>IF('[1]BASE'!EB67=0,"",'[1]BASE'!EB67)</f>
      </c>
      <c r="I67" s="271">
        <f>IF('[1]BASE'!EC67=0,"",'[1]BASE'!EC67)</f>
      </c>
      <c r="J67" s="271">
        <f>IF('[1]BASE'!ED67=0,"",'[1]BASE'!ED67)</f>
      </c>
      <c r="K67" s="271">
        <f>IF('[1]BASE'!EE67=0,"",'[1]BASE'!EE67)</f>
      </c>
      <c r="L67" s="271">
        <f>IF('[1]BASE'!EF67=0,"",'[1]BASE'!EF67)</f>
      </c>
      <c r="M67" s="271">
        <f>IF('[1]BASE'!EG67=0,"",'[1]BASE'!EG67)</f>
      </c>
      <c r="N67" s="271">
        <f>IF('[1]BASE'!EH67=0,"",'[1]BASE'!EH67)</f>
      </c>
      <c r="O67" s="271">
        <f>IF('[1]BASE'!EI67=0,"",'[1]BASE'!EI67)</f>
      </c>
      <c r="P67" s="272">
        <f>IF('[1]BASE'!EJ67=0,"",'[1]BASE'!EJ67)</f>
      </c>
      <c r="Q67" s="272">
        <f>IF('[1]BASE'!EK67=0,"",'[1]BASE'!EK67)</f>
      </c>
      <c r="R67" s="272">
        <f>IF('[1]BASE'!EL67=0,"",'[1]BASE'!EL67)</f>
      </c>
      <c r="S67" s="272">
        <f>IF('[1]BASE'!EM67=0,"",'[1]BASE'!EM67)</f>
      </c>
      <c r="T67" s="301"/>
      <c r="U67" s="261"/>
    </row>
    <row r="68" spans="2:21" s="255" customFormat="1" ht="24.75" customHeight="1">
      <c r="B68" s="256"/>
      <c r="C68" s="273">
        <f>'[1]BASE'!C68</f>
        <v>53</v>
      </c>
      <c r="D68" s="274" t="str">
        <f>'[1]BASE'!D68</f>
        <v>SANTO TOME - SANTA FE OESTE 2</v>
      </c>
      <c r="E68" s="274" t="str">
        <f>'[1]BASE'!E68</f>
        <v>L</v>
      </c>
      <c r="F68" s="274">
        <f>'[1]BASE'!F68</f>
        <v>132</v>
      </c>
      <c r="G68" s="274">
        <f>'[1]BASE'!G68</f>
        <v>13.1</v>
      </c>
      <c r="H68" s="275">
        <f>IF('[1]BASE'!EB68=0,"",'[1]BASE'!EB68)</f>
      </c>
      <c r="I68" s="275">
        <f>IF('[1]BASE'!EC68=0,"",'[1]BASE'!EC68)</f>
      </c>
      <c r="J68" s="275">
        <f>IF('[1]BASE'!ED68=0,"",'[1]BASE'!ED68)</f>
      </c>
      <c r="K68" s="275">
        <f>IF('[1]BASE'!EE68=0,"",'[1]BASE'!EE68)</f>
      </c>
      <c r="L68" s="275">
        <f>IF('[1]BASE'!EF68=0,"",'[1]BASE'!EF68)</f>
      </c>
      <c r="M68" s="275">
        <f>IF('[1]BASE'!EG68=0,"",'[1]BASE'!EG68)</f>
      </c>
      <c r="N68" s="275">
        <f>IF('[1]BASE'!EH68=0,"",'[1]BASE'!EH68)</f>
      </c>
      <c r="O68" s="275">
        <f>IF('[1]BASE'!EI68=0,"",'[1]BASE'!EI68)</f>
      </c>
      <c r="P68" s="272">
        <f>IF('[1]BASE'!EJ68=0,"",'[1]BASE'!EJ68)</f>
        <v>2</v>
      </c>
      <c r="Q68" s="272">
        <f>IF('[1]BASE'!EK68=0,"",'[1]BASE'!EK68)</f>
      </c>
      <c r="R68" s="272">
        <f>IF('[1]BASE'!EL68=0,"",'[1]BASE'!EL68)</f>
      </c>
      <c r="S68" s="272">
        <f>IF('[1]BASE'!EM68=0,"",'[1]BASE'!EM68)</f>
      </c>
      <c r="T68" s="301"/>
      <c r="U68" s="261"/>
    </row>
    <row r="69" spans="2:21" s="255" customFormat="1" ht="24.75" customHeight="1">
      <c r="B69" s="256"/>
      <c r="C69" s="269">
        <f>'[1]BASE'!C69</f>
        <v>54</v>
      </c>
      <c r="D69" s="270" t="str">
        <f>'[1]BASE'!D69</f>
        <v>SARMIENTO - ROSARIO CENTRO</v>
      </c>
      <c r="E69" s="270" t="str">
        <f>'[1]BASE'!E69</f>
        <v>C</v>
      </c>
      <c r="F69" s="270">
        <f>'[1]BASE'!F69</f>
        <v>132</v>
      </c>
      <c r="G69" s="270">
        <f>'[1]BASE'!G69</f>
        <v>3.2</v>
      </c>
      <c r="H69" s="271">
        <f>IF('[1]BASE'!EB69=0,"",'[1]BASE'!EB69)</f>
      </c>
      <c r="I69" s="271">
        <f>IF('[1]BASE'!EC69=0,"",'[1]BASE'!EC69)</f>
        <v>1</v>
      </c>
      <c r="J69" s="271">
        <f>IF('[1]BASE'!ED69=0,"",'[1]BASE'!ED69)</f>
      </c>
      <c r="K69" s="271">
        <f>IF('[1]BASE'!EE69=0,"",'[1]BASE'!EE69)</f>
      </c>
      <c r="L69" s="271">
        <f>IF('[1]BASE'!EF69=0,"",'[1]BASE'!EF69)</f>
      </c>
      <c r="M69" s="271">
        <f>IF('[1]BASE'!EG69=0,"",'[1]BASE'!EG69)</f>
      </c>
      <c r="N69" s="271">
        <f>IF('[1]BASE'!EH69=0,"",'[1]BASE'!EH69)</f>
      </c>
      <c r="O69" s="271">
        <f>IF('[1]BASE'!EI69=0,"",'[1]BASE'!EI69)</f>
      </c>
      <c r="P69" s="272">
        <f>IF('[1]BASE'!EJ69=0,"",'[1]BASE'!EJ69)</f>
      </c>
      <c r="Q69" s="272">
        <f>IF('[1]BASE'!EK69=0,"",'[1]BASE'!EK69)</f>
      </c>
      <c r="R69" s="272">
        <f>IF('[1]BASE'!EL69=0,"",'[1]BASE'!EL69)</f>
      </c>
      <c r="S69" s="272">
        <f>IF('[1]BASE'!EM69=0,"",'[1]BASE'!EM69)</f>
      </c>
      <c r="T69" s="301"/>
      <c r="U69" s="261"/>
    </row>
    <row r="70" spans="2:21" s="255" customFormat="1" ht="24.75" customHeight="1">
      <c r="B70" s="256"/>
      <c r="C70" s="273">
        <f>'[1]BASE'!C70</f>
        <v>55</v>
      </c>
      <c r="D70" s="274" t="str">
        <f>'[1]BASE'!D70</f>
        <v>SORRENTO - PLAZA SORRENTO 1</v>
      </c>
      <c r="E70" s="274" t="str">
        <f>'[1]BASE'!E70</f>
        <v>C</v>
      </c>
      <c r="F70" s="274">
        <f>'[1]BASE'!F70</f>
        <v>132</v>
      </c>
      <c r="G70" s="274">
        <f>'[1]BASE'!G70</f>
        <v>2.2</v>
      </c>
      <c r="H70" s="275">
        <f>IF('[1]BASE'!EB70=0,"",'[1]BASE'!EB70)</f>
      </c>
      <c r="I70" s="275">
        <f>IF('[1]BASE'!EC70=0,"",'[1]BASE'!EC70)</f>
      </c>
      <c r="J70" s="275">
        <f>IF('[1]BASE'!ED70=0,"",'[1]BASE'!ED70)</f>
      </c>
      <c r="K70" s="275">
        <f>IF('[1]BASE'!EE70=0,"",'[1]BASE'!EE70)</f>
      </c>
      <c r="L70" s="275">
        <f>IF('[1]BASE'!EF70=0,"",'[1]BASE'!EF70)</f>
      </c>
      <c r="M70" s="275">
        <f>IF('[1]BASE'!EG70=0,"",'[1]BASE'!EG70)</f>
      </c>
      <c r="N70" s="275">
        <f>IF('[1]BASE'!EH70=0,"",'[1]BASE'!EH70)</f>
      </c>
      <c r="O70" s="275">
        <f>IF('[1]BASE'!EI70=0,"",'[1]BASE'!EI70)</f>
        <v>1</v>
      </c>
      <c r="P70" s="272">
        <f>IF('[1]BASE'!EJ70=0,"",'[1]BASE'!EJ70)</f>
        <v>1</v>
      </c>
      <c r="Q70" s="272">
        <f>IF('[1]BASE'!EK70=0,"",'[1]BASE'!EK70)</f>
      </c>
      <c r="R70" s="272">
        <f>IF('[1]BASE'!EL70=0,"",'[1]BASE'!EL70)</f>
      </c>
      <c r="S70" s="272">
        <f>IF('[1]BASE'!EM70=0,"",'[1]BASE'!EM70)</f>
      </c>
      <c r="T70" s="301"/>
      <c r="U70" s="261"/>
    </row>
    <row r="71" spans="2:21" s="255" customFormat="1" ht="24.75" customHeight="1">
      <c r="B71" s="256"/>
      <c r="C71" s="269">
        <f>'[1]BASE'!C71</f>
        <v>56</v>
      </c>
      <c r="D71" s="270" t="str">
        <f>'[1]BASE'!D71</f>
        <v>SORRENTO - PLAZA SORRENTO 2</v>
      </c>
      <c r="E71" s="270" t="str">
        <f>'[1]BASE'!E71</f>
        <v>C</v>
      </c>
      <c r="F71" s="270">
        <f>'[1]BASE'!F71</f>
        <v>132</v>
      </c>
      <c r="G71" s="270">
        <f>'[1]BASE'!G71</f>
        <v>2.2</v>
      </c>
      <c r="H71" s="271">
        <f>IF('[1]BASE'!EB71=0,"",'[1]BASE'!EB71)</f>
      </c>
      <c r="I71" s="271">
        <f>IF('[1]BASE'!EC71=0,"",'[1]BASE'!EC71)</f>
      </c>
      <c r="J71" s="271">
        <f>IF('[1]BASE'!ED71=0,"",'[1]BASE'!ED71)</f>
      </c>
      <c r="K71" s="271">
        <f>IF('[1]BASE'!EE71=0,"",'[1]BASE'!EE71)</f>
      </c>
      <c r="L71" s="271">
        <f>IF('[1]BASE'!EF71=0,"",'[1]BASE'!EF71)</f>
      </c>
      <c r="M71" s="271">
        <f>IF('[1]BASE'!EG71=0,"",'[1]BASE'!EG71)</f>
      </c>
      <c r="N71" s="271">
        <f>IF('[1]BASE'!EH71=0,"",'[1]BASE'!EH71)</f>
      </c>
      <c r="O71" s="271">
        <f>IF('[1]BASE'!EI71=0,"",'[1]BASE'!EI71)</f>
        <v>1</v>
      </c>
      <c r="P71" s="272">
        <f>IF('[1]BASE'!EJ71=0,"",'[1]BASE'!EJ71)</f>
        <v>1</v>
      </c>
      <c r="Q71" s="272">
        <f>IF('[1]BASE'!EK71=0,"",'[1]BASE'!EK71)</f>
      </c>
      <c r="R71" s="272">
        <f>IF('[1]BASE'!EL71=0,"",'[1]BASE'!EL71)</f>
      </c>
      <c r="S71" s="272">
        <f>IF('[1]BASE'!EM71=0,"",'[1]BASE'!EM71)</f>
      </c>
      <c r="T71" s="301"/>
      <c r="U71" s="261"/>
    </row>
    <row r="72" spans="2:21" s="255" customFormat="1" ht="24.75" customHeight="1">
      <c r="B72" s="256"/>
      <c r="C72" s="273">
        <f>'[1]BASE'!C72</f>
        <v>57</v>
      </c>
      <c r="D72" s="274" t="str">
        <f>'[1]BASE'!D72</f>
        <v>SORRENTO - PLAZA SORRENTO 3</v>
      </c>
      <c r="E72" s="274" t="str">
        <f>'[1]BASE'!E72</f>
        <v>C</v>
      </c>
      <c r="F72" s="274">
        <f>'[1]BASE'!F72</f>
        <v>132</v>
      </c>
      <c r="G72" s="274">
        <f>'[1]BASE'!G72</f>
        <v>2.2</v>
      </c>
      <c r="H72" s="275">
        <f>IF('[1]BASE'!EB72=0,"",'[1]BASE'!EB72)</f>
      </c>
      <c r="I72" s="275">
        <f>IF('[1]BASE'!EC72=0,"",'[1]BASE'!EC72)</f>
      </c>
      <c r="J72" s="275">
        <f>IF('[1]BASE'!ED72=0,"",'[1]BASE'!ED72)</f>
      </c>
      <c r="K72" s="275">
        <f>IF('[1]BASE'!EE72=0,"",'[1]BASE'!EE72)</f>
      </c>
      <c r="L72" s="275">
        <f>IF('[1]BASE'!EF72=0,"",'[1]BASE'!EF72)</f>
      </c>
      <c r="M72" s="275">
        <f>IF('[1]BASE'!EG72=0,"",'[1]BASE'!EG72)</f>
      </c>
      <c r="N72" s="275">
        <f>IF('[1]BASE'!EH72=0,"",'[1]BASE'!EH72)</f>
      </c>
      <c r="O72" s="275">
        <f>IF('[1]BASE'!EI72=0,"",'[1]BASE'!EI72)</f>
        <v>1</v>
      </c>
      <c r="P72" s="272">
        <f>IF('[1]BASE'!EJ72=0,"",'[1]BASE'!EJ72)</f>
      </c>
      <c r="Q72" s="272">
        <f>IF('[1]BASE'!EK72=0,"",'[1]BASE'!EK72)</f>
      </c>
      <c r="R72" s="272">
        <f>IF('[1]BASE'!EL72=0,"",'[1]BASE'!EL72)</f>
      </c>
      <c r="S72" s="272">
        <f>IF('[1]BASE'!EM72=0,"",'[1]BASE'!EM72)</f>
      </c>
      <c r="T72" s="301"/>
      <c r="U72" s="261"/>
    </row>
    <row r="73" spans="2:21" s="255" customFormat="1" ht="24.75" customHeight="1">
      <c r="B73" s="256"/>
      <c r="C73" s="269">
        <f>'[1]BASE'!C73</f>
        <v>58</v>
      </c>
      <c r="D73" s="270" t="str">
        <f>'[1]BASE'!D73</f>
        <v>SORRENTO - ROSARIO CENTRO</v>
      </c>
      <c r="E73" s="270" t="str">
        <f>'[1]BASE'!E73</f>
        <v>C</v>
      </c>
      <c r="F73" s="270">
        <f>'[1]BASE'!F73</f>
        <v>132</v>
      </c>
      <c r="G73" s="270">
        <f>'[1]BASE'!G73</f>
        <v>9.2</v>
      </c>
      <c r="H73" s="271">
        <f>IF('[1]BASE'!EB73=0,"",'[1]BASE'!EB73)</f>
      </c>
      <c r="I73" s="271">
        <f>IF('[1]BASE'!EC73=0,"",'[1]BASE'!EC73)</f>
      </c>
      <c r="J73" s="271">
        <f>IF('[1]BASE'!ED73=0,"",'[1]BASE'!ED73)</f>
      </c>
      <c r="K73" s="271">
        <f>IF('[1]BASE'!EE73=0,"",'[1]BASE'!EE73)</f>
      </c>
      <c r="L73" s="271">
        <f>IF('[1]BASE'!EF73=0,"",'[1]BASE'!EF73)</f>
      </c>
      <c r="M73" s="271">
        <f>IF('[1]BASE'!EG73=0,"",'[1]BASE'!EG73)</f>
      </c>
      <c r="N73" s="271">
        <f>IF('[1]BASE'!EH73=0,"",'[1]BASE'!EH73)</f>
      </c>
      <c r="O73" s="271">
        <f>IF('[1]BASE'!EI73=0,"",'[1]BASE'!EI73)</f>
      </c>
      <c r="P73" s="272">
        <f>IF('[1]BASE'!EJ73=0,"",'[1]BASE'!EJ73)</f>
      </c>
      <c r="Q73" s="272">
        <f>IF('[1]BASE'!EK73=0,"",'[1]BASE'!EK73)</f>
      </c>
      <c r="R73" s="272">
        <f>IF('[1]BASE'!EL73=0,"",'[1]BASE'!EL73)</f>
      </c>
      <c r="S73" s="272">
        <f>IF('[1]BASE'!EM73=0,"",'[1]BASE'!EM73)</f>
      </c>
      <c r="T73" s="301"/>
      <c r="U73" s="261"/>
    </row>
    <row r="74" spans="2:21" s="255" customFormat="1" ht="24.75" customHeight="1">
      <c r="B74" s="256"/>
      <c r="C74" s="273">
        <f>'[1]BASE'!C74</f>
        <v>59</v>
      </c>
      <c r="D74" s="274" t="str">
        <f>'[1]BASE'!D74</f>
        <v>SULFACID - SAN LORENZO</v>
      </c>
      <c r="E74" s="274" t="str">
        <f>'[1]BASE'!E74</f>
        <v>L</v>
      </c>
      <c r="F74" s="274">
        <f>'[1]BASE'!F74</f>
        <v>132</v>
      </c>
      <c r="G74" s="274">
        <f>'[1]BASE'!G74</f>
        <v>4.9</v>
      </c>
      <c r="H74" s="275">
        <f>IF('[1]BASE'!EB74=0,"",'[1]BASE'!EB74)</f>
      </c>
      <c r="I74" s="275">
        <f>IF('[1]BASE'!EC74=0,"",'[1]BASE'!EC74)</f>
      </c>
      <c r="J74" s="275">
        <f>IF('[1]BASE'!ED74=0,"",'[1]BASE'!ED74)</f>
      </c>
      <c r="K74" s="275">
        <f>IF('[1]BASE'!EE74=0,"",'[1]BASE'!EE74)</f>
      </c>
      <c r="L74" s="275">
        <f>IF('[1]BASE'!EF74=0,"",'[1]BASE'!EF74)</f>
      </c>
      <c r="M74" s="275">
        <f>IF('[1]BASE'!EG74=0,"",'[1]BASE'!EG74)</f>
      </c>
      <c r="N74" s="275">
        <f>IF('[1]BASE'!EH74=0,"",'[1]BASE'!EH74)</f>
      </c>
      <c r="O74" s="275">
        <f>IF('[1]BASE'!EI74=0,"",'[1]BASE'!EI74)</f>
      </c>
      <c r="P74" s="272">
        <f>IF('[1]BASE'!EJ74=0,"",'[1]BASE'!EJ74)</f>
      </c>
      <c r="Q74" s="272">
        <f>IF('[1]BASE'!EK74=0,"",'[1]BASE'!EK74)</f>
      </c>
      <c r="R74" s="272">
        <f>IF('[1]BASE'!EL74=0,"",'[1]BASE'!EL74)</f>
      </c>
      <c r="S74" s="272">
        <f>IF('[1]BASE'!EM74=0,"",'[1]BASE'!EM74)</f>
      </c>
      <c r="T74" s="301"/>
      <c r="U74" s="261"/>
    </row>
    <row r="75" spans="2:21" s="255" customFormat="1" ht="24.75" customHeight="1">
      <c r="B75" s="256"/>
      <c r="C75" s="269">
        <f>'[1]BASE'!C75</f>
        <v>60</v>
      </c>
      <c r="D75" s="270" t="str">
        <f>'[1]BASE'!D75</f>
        <v>SUNCHALES - ARRUFO</v>
      </c>
      <c r="E75" s="270" t="str">
        <f>'[1]BASE'!E75</f>
        <v>L</v>
      </c>
      <c r="F75" s="270">
        <f>'[1]BASE'!F75</f>
        <v>132</v>
      </c>
      <c r="G75" s="270">
        <f>'[1]BASE'!G75</f>
        <v>84.7</v>
      </c>
      <c r="H75" s="271">
        <f>IF('[1]BASE'!EB75=0,"",'[1]BASE'!EB75)</f>
      </c>
      <c r="I75" s="271">
        <f>IF('[1]BASE'!EC75=0,"",'[1]BASE'!EC75)</f>
      </c>
      <c r="J75" s="271">
        <f>IF('[1]BASE'!ED75=0,"",'[1]BASE'!ED75)</f>
      </c>
      <c r="K75" s="271">
        <f>IF('[1]BASE'!EE75=0,"",'[1]BASE'!EE75)</f>
      </c>
      <c r="L75" s="271">
        <f>IF('[1]BASE'!EF75=0,"",'[1]BASE'!EF75)</f>
      </c>
      <c r="M75" s="271">
        <f>IF('[1]BASE'!EG75=0,"",'[1]BASE'!EG75)</f>
      </c>
      <c r="N75" s="271">
        <f>IF('[1]BASE'!EH75=0,"",'[1]BASE'!EH75)</f>
      </c>
      <c r="O75" s="271">
        <f>IF('[1]BASE'!EI75=0,"",'[1]BASE'!EI75)</f>
      </c>
      <c r="P75" s="272">
        <f>IF('[1]BASE'!EJ75=0,"",'[1]BASE'!EJ75)</f>
      </c>
      <c r="Q75" s="272">
        <f>IF('[1]BASE'!EK75=0,"",'[1]BASE'!EK75)</f>
      </c>
      <c r="R75" s="272">
        <f>IF('[1]BASE'!EL75=0,"",'[1]BASE'!EL75)</f>
      </c>
      <c r="S75" s="272">
        <f>IF('[1]BASE'!EM75=0,"",'[1]BASE'!EM75)</f>
      </c>
      <c r="T75" s="301"/>
      <c r="U75" s="261"/>
    </row>
    <row r="76" spans="2:21" s="255" customFormat="1" ht="24.75" customHeight="1">
      <c r="B76" s="256"/>
      <c r="C76" s="273">
        <f>'[1]BASE'!C76</f>
        <v>61</v>
      </c>
      <c r="D76" s="274" t="str">
        <f>'[1]BASE'!D76</f>
        <v>V. GBDOR. GALVEZ - ALVEAR</v>
      </c>
      <c r="E76" s="274" t="str">
        <f>'[1]BASE'!E76</f>
        <v>L</v>
      </c>
      <c r="F76" s="274">
        <f>'[1]BASE'!F76</f>
        <v>132</v>
      </c>
      <c r="G76" s="274">
        <f>'[1]BASE'!G76</f>
        <v>7.65</v>
      </c>
      <c r="H76" s="275">
        <f>IF('[1]BASE'!EB76=0,"",'[1]BASE'!EB76)</f>
      </c>
      <c r="I76" s="275">
        <f>IF('[1]BASE'!EC76=0,"",'[1]BASE'!EC76)</f>
      </c>
      <c r="J76" s="275">
        <f>IF('[1]BASE'!ED76=0,"",'[1]BASE'!ED76)</f>
      </c>
      <c r="K76" s="275">
        <f>IF('[1]BASE'!EE76=0,"",'[1]BASE'!EE76)</f>
      </c>
      <c r="L76" s="275">
        <f>IF('[1]BASE'!EF76=0,"",'[1]BASE'!EF76)</f>
      </c>
      <c r="M76" s="275">
        <f>IF('[1]BASE'!EG76=0,"",'[1]BASE'!EG76)</f>
      </c>
      <c r="N76" s="275">
        <f>IF('[1]BASE'!EH76=0,"",'[1]BASE'!EH76)</f>
      </c>
      <c r="O76" s="275">
        <f>IF('[1]BASE'!EI76=0,"",'[1]BASE'!EI76)</f>
      </c>
      <c r="P76" s="272">
        <f>IF('[1]BASE'!EJ76=0,"",'[1]BASE'!EJ76)</f>
      </c>
      <c r="Q76" s="272">
        <f>IF('[1]BASE'!EK76=0,"",'[1]BASE'!EK76)</f>
      </c>
      <c r="R76" s="272">
        <f>IF('[1]BASE'!EL76=0,"",'[1]BASE'!EL76)</f>
      </c>
      <c r="S76" s="272">
        <f>IF('[1]BASE'!EM76=0,"",'[1]BASE'!EM76)</f>
      </c>
      <c r="T76" s="301"/>
      <c r="U76" s="261"/>
    </row>
    <row r="77" spans="2:21" s="255" customFormat="1" ht="24.75" customHeight="1">
      <c r="B77" s="256"/>
      <c r="C77" s="269">
        <f>'[1]BASE'!C77</f>
        <v>62</v>
      </c>
      <c r="D77" s="270" t="str">
        <f>'[1]BASE'!D77</f>
        <v>VENADO TUERTO - RUFINO</v>
      </c>
      <c r="E77" s="270" t="str">
        <f>'[1]BASE'!E77</f>
        <v>L</v>
      </c>
      <c r="F77" s="270">
        <f>'[1]BASE'!F77</f>
        <v>132</v>
      </c>
      <c r="G77" s="270">
        <f>'[1]BASE'!G77</f>
        <v>88</v>
      </c>
      <c r="H77" s="271">
        <f>IF('[1]BASE'!EB77=0,"",'[1]BASE'!EB77)</f>
      </c>
      <c r="I77" s="271">
        <f>IF('[1]BASE'!EC77=0,"",'[1]BASE'!EC77)</f>
      </c>
      <c r="J77" s="271">
        <f>IF('[1]BASE'!ED77=0,"",'[1]BASE'!ED77)</f>
      </c>
      <c r="K77" s="271">
        <f>IF('[1]BASE'!EE77=0,"",'[1]BASE'!EE77)</f>
      </c>
      <c r="L77" s="271">
        <f>IF('[1]BASE'!EF77=0,"",'[1]BASE'!EF77)</f>
      </c>
      <c r="M77" s="271">
        <f>IF('[1]BASE'!EG77=0,"",'[1]BASE'!EG77)</f>
      </c>
      <c r="N77" s="271">
        <f>IF('[1]BASE'!EH77=0,"",'[1]BASE'!EH77)</f>
      </c>
      <c r="O77" s="271">
        <f>IF('[1]BASE'!EI77=0,"",'[1]BASE'!EI77)</f>
      </c>
      <c r="P77" s="272">
        <f>IF('[1]BASE'!EJ77=0,"",'[1]BASE'!EJ77)</f>
      </c>
      <c r="Q77" s="272">
        <f>IF('[1]BASE'!EK77=0,"",'[1]BASE'!EK77)</f>
      </c>
      <c r="R77" s="272">
        <f>IF('[1]BASE'!EL77=0,"",'[1]BASE'!EL77)</f>
      </c>
      <c r="S77" s="272">
        <f>IF('[1]BASE'!EM77=0,"",'[1]BASE'!EM77)</f>
      </c>
      <c r="T77" s="301"/>
      <c r="U77" s="261"/>
    </row>
    <row r="78" spans="2:21" s="255" customFormat="1" ht="24.75" customHeight="1">
      <c r="B78" s="256"/>
      <c r="C78" s="273">
        <f>'[1]BASE'!C78</f>
        <v>63</v>
      </c>
      <c r="D78" s="274" t="str">
        <f>'[1]BASE'!D78</f>
        <v>VILLA CONSTITUCIÓN IND. - DERIV. ALVEAR</v>
      </c>
      <c r="E78" s="274" t="str">
        <f>'[1]BASE'!E78</f>
        <v>L</v>
      </c>
      <c r="F78" s="274">
        <f>'[1]BASE'!F78</f>
        <v>132</v>
      </c>
      <c r="G78" s="274">
        <f>'[1]BASE'!G78</f>
        <v>42.6</v>
      </c>
      <c r="H78" s="275">
        <f>IF('[1]BASE'!EB78=0,"",'[1]BASE'!EB78)</f>
      </c>
      <c r="I78" s="275">
        <f>IF('[1]BASE'!EC78=0,"",'[1]BASE'!EC78)</f>
      </c>
      <c r="J78" s="275">
        <f>IF('[1]BASE'!ED78=0,"",'[1]BASE'!ED78)</f>
      </c>
      <c r="K78" s="275">
        <f>IF('[1]BASE'!EE78=0,"",'[1]BASE'!EE78)</f>
      </c>
      <c r="L78" s="275">
        <f>IF('[1]BASE'!EF78=0,"",'[1]BASE'!EF78)</f>
      </c>
      <c r="M78" s="275">
        <f>IF('[1]BASE'!EG78=0,"",'[1]BASE'!EG78)</f>
      </c>
      <c r="N78" s="275">
        <f>IF('[1]BASE'!EH78=0,"",'[1]BASE'!EH78)</f>
      </c>
      <c r="O78" s="275">
        <f>IF('[1]BASE'!EI78=0,"",'[1]BASE'!EI78)</f>
      </c>
      <c r="P78" s="272">
        <f>IF('[1]BASE'!EJ78=0,"",'[1]BASE'!EJ78)</f>
      </c>
      <c r="Q78" s="272">
        <f>IF('[1]BASE'!EK78=0,"",'[1]BASE'!EK78)</f>
      </c>
      <c r="R78" s="272">
        <f>IF('[1]BASE'!EL78=0,"",'[1]BASE'!EL78)</f>
      </c>
      <c r="S78" s="272">
        <f>IF('[1]BASE'!EM78=0,"",'[1]BASE'!EM78)</f>
      </c>
      <c r="T78" s="301"/>
      <c r="U78" s="261"/>
    </row>
    <row r="79" spans="2:21" s="255" customFormat="1" ht="24.75" customHeight="1">
      <c r="B79" s="256"/>
      <c r="C79" s="269">
        <f>'[1]BASE'!C79</f>
        <v>64</v>
      </c>
      <c r="D79" s="270" t="str">
        <f>'[1]BASE'!D79</f>
        <v>VILLA CONSTITUCIÓN R. - GRAL. LAGOS</v>
      </c>
      <c r="E79" s="270" t="str">
        <f>'[1]BASE'!E79</f>
        <v>L</v>
      </c>
      <c r="F79" s="270">
        <f>'[1]BASE'!F79</f>
        <v>132</v>
      </c>
      <c r="G79" s="270">
        <f>'[1]BASE'!G79</f>
        <v>25.9</v>
      </c>
      <c r="H79" s="271">
        <f>IF('[1]BASE'!EB79=0,"",'[1]BASE'!EB79)</f>
      </c>
      <c r="I79" s="271">
        <f>IF('[1]BASE'!EC79=0,"",'[1]BASE'!EC79)</f>
      </c>
      <c r="J79" s="271">
        <f>IF('[1]BASE'!ED79=0,"",'[1]BASE'!ED79)</f>
      </c>
      <c r="K79" s="271">
        <f>IF('[1]BASE'!EE79=0,"",'[1]BASE'!EE79)</f>
      </c>
      <c r="L79" s="271">
        <f>IF('[1]BASE'!EF79=0,"",'[1]BASE'!EF79)</f>
      </c>
      <c r="M79" s="271">
        <f>IF('[1]BASE'!EG79=0,"",'[1]BASE'!EG79)</f>
      </c>
      <c r="N79" s="271">
        <f>IF('[1]BASE'!EH79=0,"",'[1]BASE'!EH79)</f>
      </c>
      <c r="O79" s="271">
        <f>IF('[1]BASE'!EI79=0,"",'[1]BASE'!EI79)</f>
      </c>
      <c r="P79" s="272">
        <f>IF('[1]BASE'!EJ79=0,"",'[1]BASE'!EJ79)</f>
      </c>
      <c r="Q79" s="272">
        <f>IF('[1]BASE'!EK79=0,"",'[1]BASE'!EK79)</f>
      </c>
      <c r="R79" s="272">
        <f>IF('[1]BASE'!EL79=0,"",'[1]BASE'!EL79)</f>
      </c>
      <c r="S79" s="272">
        <f>IF('[1]BASE'!EM79=0,"",'[1]BASE'!EM79)</f>
      </c>
      <c r="T79" s="301"/>
      <c r="U79" s="261"/>
    </row>
    <row r="80" spans="2:21" s="255" customFormat="1" ht="24.75" customHeight="1">
      <c r="B80" s="256"/>
      <c r="C80" s="273">
        <f>'[1]BASE'!C80</f>
        <v>65</v>
      </c>
      <c r="D80" s="274" t="str">
        <f>'[1]BASE'!D80</f>
        <v>VILLA CONSTITUCIÓN R. - V.C. RESIDENCIAL</v>
      </c>
      <c r="E80" s="274" t="str">
        <f>'[1]BASE'!E80</f>
        <v>L</v>
      </c>
      <c r="F80" s="274">
        <f>'[1]BASE'!F80</f>
        <v>132</v>
      </c>
      <c r="G80" s="274">
        <f>'[1]BASE'!G80</f>
        <v>3.5</v>
      </c>
      <c r="H80" s="275">
        <f>IF('[1]BASE'!EB80=0,"",'[1]BASE'!EB80)</f>
      </c>
      <c r="I80" s="275">
        <f>IF('[1]BASE'!EC80=0,"",'[1]BASE'!EC80)</f>
      </c>
      <c r="J80" s="275">
        <f>IF('[1]BASE'!ED80=0,"",'[1]BASE'!ED80)</f>
      </c>
      <c r="K80" s="275">
        <f>IF('[1]BASE'!EE80=0,"",'[1]BASE'!EE80)</f>
      </c>
      <c r="L80" s="275">
        <f>IF('[1]BASE'!EF80=0,"",'[1]BASE'!EF80)</f>
      </c>
      <c r="M80" s="275">
        <f>IF('[1]BASE'!EG80=0,"",'[1]BASE'!EG80)</f>
      </c>
      <c r="N80" s="275">
        <f>IF('[1]BASE'!EH80=0,"",'[1]BASE'!EH80)</f>
      </c>
      <c r="O80" s="275">
        <f>IF('[1]BASE'!EI80=0,"",'[1]BASE'!EI80)</f>
      </c>
      <c r="P80" s="272">
        <f>IF('[1]BASE'!EJ80=0,"",'[1]BASE'!EJ80)</f>
      </c>
      <c r="Q80" s="272">
        <f>IF('[1]BASE'!EK80=0,"",'[1]BASE'!EK80)</f>
      </c>
      <c r="R80" s="272">
        <f>IF('[1]BASE'!EL80=0,"",'[1]BASE'!EL80)</f>
      </c>
      <c r="S80" s="272">
        <f>IF('[1]BASE'!EM80=0,"",'[1]BASE'!EM80)</f>
      </c>
      <c r="T80" s="301"/>
      <c r="U80" s="261"/>
    </row>
    <row r="81" spans="2:21" s="255" customFormat="1" ht="24.75" customHeight="1">
      <c r="B81" s="256"/>
      <c r="C81" s="269">
        <f>'[1]BASE'!C81</f>
        <v>66</v>
      </c>
      <c r="D81" s="270" t="str">
        <f>'[1]BASE'!D81</f>
        <v>ARRUFO - SAN GUILLERMO</v>
      </c>
      <c r="E81" s="270" t="str">
        <f>'[1]BASE'!E81</f>
        <v>L</v>
      </c>
      <c r="F81" s="270">
        <f>'[1]BASE'!F81</f>
        <v>132</v>
      </c>
      <c r="G81" s="270">
        <f>'[1]BASE'!G81</f>
        <v>34.6</v>
      </c>
      <c r="H81" s="271">
        <f>IF('[1]BASE'!EB81=0,"",'[1]BASE'!EB81)</f>
      </c>
      <c r="I81" s="271">
        <f>IF('[1]BASE'!EC81=0,"",'[1]BASE'!EC81)</f>
      </c>
      <c r="J81" s="271">
        <f>IF('[1]BASE'!ED81=0,"",'[1]BASE'!ED81)</f>
      </c>
      <c r="K81" s="271">
        <f>IF('[1]BASE'!EE81=0,"",'[1]BASE'!EE81)</f>
      </c>
      <c r="L81" s="271">
        <f>IF('[1]BASE'!EF81=0,"",'[1]BASE'!EF81)</f>
      </c>
      <c r="M81" s="271">
        <f>IF('[1]BASE'!EG81=0,"",'[1]BASE'!EG81)</f>
      </c>
      <c r="N81" s="271">
        <f>IF('[1]BASE'!EH81=0,"",'[1]BASE'!EH81)</f>
      </c>
      <c r="O81" s="271">
        <f>IF('[1]BASE'!EI81=0,"",'[1]BASE'!EI81)</f>
      </c>
      <c r="P81" s="272">
        <f>IF('[1]BASE'!EJ81=0,"",'[1]BASE'!EJ81)</f>
      </c>
      <c r="Q81" s="272">
        <f>IF('[1]BASE'!EK81=0,"",'[1]BASE'!EK81)</f>
      </c>
      <c r="R81" s="272">
        <f>IF('[1]BASE'!EL81=0,"",'[1]BASE'!EL81)</f>
      </c>
      <c r="S81" s="272">
        <f>IF('[1]BASE'!EM81=0,"",'[1]BASE'!EM81)</f>
      </c>
      <c r="T81" s="301"/>
      <c r="U81" s="261"/>
    </row>
    <row r="82" spans="2:21" s="255" customFormat="1" ht="24.75" customHeight="1" hidden="1">
      <c r="B82" s="256"/>
      <c r="C82" s="273">
        <f>'[1]BASE'!C82</f>
        <v>67</v>
      </c>
      <c r="D82" s="274" t="str">
        <f>'[1]BASE'!D82</f>
        <v>SANTA FE OESTE - CALCHINES 2</v>
      </c>
      <c r="E82" s="274" t="str">
        <f>'[1]BASE'!E82</f>
        <v>C</v>
      </c>
      <c r="F82" s="274">
        <f>'[1]BASE'!F82</f>
        <v>132</v>
      </c>
      <c r="G82" s="274">
        <f>'[1]BASE'!G82</f>
        <v>4.9</v>
      </c>
      <c r="H82" s="275" t="str">
        <f>IF('[1]BASE'!EB82=0,"",'[1]BASE'!EB82)</f>
        <v>XXXX</v>
      </c>
      <c r="I82" s="275" t="str">
        <f>IF('[1]BASE'!EC82=0,"",'[1]BASE'!EC82)</f>
        <v>XXXX</v>
      </c>
      <c r="J82" s="275" t="str">
        <f>IF('[1]BASE'!ED82=0,"",'[1]BASE'!ED82)</f>
        <v>XXXX</v>
      </c>
      <c r="K82" s="275" t="str">
        <f>IF('[1]BASE'!EE82=0,"",'[1]BASE'!EE82)</f>
        <v>XXXX</v>
      </c>
      <c r="L82" s="275" t="str">
        <f>IF('[1]BASE'!EF82=0,"",'[1]BASE'!EF82)</f>
        <v>XXXX</v>
      </c>
      <c r="M82" s="275" t="str">
        <f>IF('[1]BASE'!EG82=0,"",'[1]BASE'!EG82)</f>
        <v>XXXX</v>
      </c>
      <c r="N82" s="275" t="str">
        <f>IF('[1]BASE'!EH82=0,"",'[1]BASE'!EH82)</f>
        <v>XXXX</v>
      </c>
      <c r="O82" s="275" t="str">
        <f>IF('[1]BASE'!EI82=0,"",'[1]BASE'!EI82)</f>
        <v>XXXX</v>
      </c>
      <c r="P82" s="272" t="str">
        <f>IF('[1]BASE'!EJ82=0,"",'[1]BASE'!EJ82)</f>
        <v>XXXX</v>
      </c>
      <c r="Q82" s="272" t="str">
        <f>IF('[1]BASE'!EK82=0,"",'[1]BASE'!EK82)</f>
        <v>XXXX</v>
      </c>
      <c r="R82" s="272" t="str">
        <f>IF('[1]BASE'!EL82=0,"",'[1]BASE'!EL82)</f>
        <v>XXXX</v>
      </c>
      <c r="S82" s="272" t="str">
        <f>IF('[1]BASE'!EM82=0,"",'[1]BASE'!EM82)</f>
        <v>XXXX</v>
      </c>
      <c r="T82" s="301"/>
      <c r="U82" s="261"/>
    </row>
    <row r="83" spans="2:21" s="255" customFormat="1" ht="24.75" customHeight="1" hidden="1">
      <c r="B83" s="256"/>
      <c r="C83" s="269">
        <f>'[1]BASE'!C83</f>
        <v>68</v>
      </c>
      <c r="D83" s="270" t="str">
        <f>'[1]BASE'!D83</f>
        <v>SALADILLO - ALVEAR</v>
      </c>
      <c r="E83" s="270" t="str">
        <f>'[1]BASE'!E83</f>
        <v>L</v>
      </c>
      <c r="F83" s="270">
        <f>'[1]BASE'!F83</f>
        <v>132</v>
      </c>
      <c r="G83" s="270">
        <f>'[1]BASE'!G83</f>
        <v>7</v>
      </c>
      <c r="H83" s="271" t="str">
        <f>IF('[1]BASE'!EB83=0,"",'[1]BASE'!EB83)</f>
        <v>XXXX</v>
      </c>
      <c r="I83" s="271" t="str">
        <f>IF('[1]BASE'!EC83=0,"",'[1]BASE'!EC83)</f>
        <v>XXXX</v>
      </c>
      <c r="J83" s="271" t="str">
        <f>IF('[1]BASE'!ED83=0,"",'[1]BASE'!ED83)</f>
        <v>XXXX</v>
      </c>
      <c r="K83" s="271" t="str">
        <f>IF('[1]BASE'!EE83=0,"",'[1]BASE'!EE83)</f>
        <v>XXXX</v>
      </c>
      <c r="L83" s="271" t="str">
        <f>IF('[1]BASE'!EF83=0,"",'[1]BASE'!EF83)</f>
        <v>XXXX</v>
      </c>
      <c r="M83" s="271" t="str">
        <f>IF('[1]BASE'!EG83=0,"",'[1]BASE'!EG83)</f>
        <v>XXXX</v>
      </c>
      <c r="N83" s="271" t="str">
        <f>IF('[1]BASE'!EH83=0,"",'[1]BASE'!EH83)</f>
        <v>XXXX</v>
      </c>
      <c r="O83" s="271" t="str">
        <f>IF('[1]BASE'!EI83=0,"",'[1]BASE'!EI83)</f>
        <v>XXXX</v>
      </c>
      <c r="P83" s="272" t="str">
        <f>IF('[1]BASE'!EJ83=0,"",'[1]BASE'!EJ83)</f>
        <v>XXXX</v>
      </c>
      <c r="Q83" s="272" t="str">
        <f>IF('[1]BASE'!EK83=0,"",'[1]BASE'!EK83)</f>
        <v>XXXX</v>
      </c>
      <c r="R83" s="272" t="str">
        <f>IF('[1]BASE'!EL83=0,"",'[1]BASE'!EL83)</f>
        <v>XXXX</v>
      </c>
      <c r="S83" s="272" t="str">
        <f>IF('[1]BASE'!EM83=0,"",'[1]BASE'!EM83)</f>
        <v>XXXX</v>
      </c>
      <c r="T83" s="301"/>
      <c r="U83" s="261"/>
    </row>
    <row r="84" spans="2:21" s="255" customFormat="1" ht="24.75" customHeight="1" hidden="1">
      <c r="B84" s="256"/>
      <c r="C84" s="273">
        <f>'[1]BASE'!C84</f>
        <v>69</v>
      </c>
      <c r="D84" s="274" t="str">
        <f>'[1]BASE'!D84</f>
        <v>SAN LORENZO - PTO. SAN MARTIN</v>
      </c>
      <c r="E84" s="274" t="str">
        <f>'[1]BASE'!E84</f>
        <v>L</v>
      </c>
      <c r="F84" s="274">
        <f>'[1]BASE'!F84</f>
        <v>132</v>
      </c>
      <c r="G84" s="274">
        <f>'[1]BASE'!G84</f>
        <v>6.9</v>
      </c>
      <c r="H84" s="275" t="str">
        <f>IF('[1]BASE'!EB84=0,"",'[1]BASE'!EB84)</f>
        <v>XXXX</v>
      </c>
      <c r="I84" s="275" t="str">
        <f>IF('[1]BASE'!EC84=0,"",'[1]BASE'!EC84)</f>
        <v>XXXX</v>
      </c>
      <c r="J84" s="275" t="str">
        <f>IF('[1]BASE'!ED84=0,"",'[1]BASE'!ED84)</f>
        <v>XXXX</v>
      </c>
      <c r="K84" s="275" t="str">
        <f>IF('[1]BASE'!EE84=0,"",'[1]BASE'!EE84)</f>
        <v>XXXX</v>
      </c>
      <c r="L84" s="275" t="str">
        <f>IF('[1]BASE'!EF84=0,"",'[1]BASE'!EF84)</f>
        <v>XXXX</v>
      </c>
      <c r="M84" s="275" t="str">
        <f>IF('[1]BASE'!EG84=0,"",'[1]BASE'!EG84)</f>
        <v>XXXX</v>
      </c>
      <c r="N84" s="275" t="str">
        <f>IF('[1]BASE'!EH84=0,"",'[1]BASE'!EH84)</f>
        <v>XXXX</v>
      </c>
      <c r="O84" s="275" t="str">
        <f>IF('[1]BASE'!EI84=0,"",'[1]BASE'!EI84)</f>
        <v>XXXX</v>
      </c>
      <c r="P84" s="272" t="str">
        <f>IF('[1]BASE'!EJ84=0,"",'[1]BASE'!EJ84)</f>
        <v>XXXX</v>
      </c>
      <c r="Q84" s="272" t="str">
        <f>IF('[1]BASE'!EK84=0,"",'[1]BASE'!EK84)</f>
        <v>XXXX</v>
      </c>
      <c r="R84" s="272" t="str">
        <f>IF('[1]BASE'!EL84=0,"",'[1]BASE'!EL84)</f>
        <v>XXXX</v>
      </c>
      <c r="S84" s="272" t="str">
        <f>IF('[1]BASE'!EM84=0,"",'[1]BASE'!EM84)</f>
        <v>XXXX</v>
      </c>
      <c r="T84" s="301"/>
      <c r="U84" s="261"/>
    </row>
    <row r="85" spans="2:21" s="255" customFormat="1" ht="24.75" customHeight="1" hidden="1">
      <c r="B85" s="256"/>
      <c r="C85" s="269">
        <f>'[1]BASE'!C85</f>
        <v>70</v>
      </c>
      <c r="D85" s="270" t="str">
        <f>'[1]BASE'!D85</f>
        <v>CALCHAQUI - SAN JUSTO</v>
      </c>
      <c r="E85" s="270" t="str">
        <f>'[1]BASE'!E85</f>
        <v>L</v>
      </c>
      <c r="F85" s="270">
        <f>'[1]BASE'!F85</f>
        <v>132</v>
      </c>
      <c r="G85" s="270">
        <f>'[1]BASE'!G85</f>
        <v>106</v>
      </c>
      <c r="H85" s="271" t="str">
        <f>IF('[1]BASE'!EB85=0,"",'[1]BASE'!EB85)</f>
        <v>XXXX</v>
      </c>
      <c r="I85" s="271" t="str">
        <f>IF('[1]BASE'!EC85=0,"",'[1]BASE'!EC85)</f>
        <v>XXXX</v>
      </c>
      <c r="J85" s="271" t="str">
        <f>IF('[1]BASE'!ED85=0,"",'[1]BASE'!ED85)</f>
        <v>XXXX</v>
      </c>
      <c r="K85" s="271" t="str">
        <f>IF('[1]BASE'!EE85=0,"",'[1]BASE'!EE85)</f>
        <v>XXXX</v>
      </c>
      <c r="L85" s="271" t="str">
        <f>IF('[1]BASE'!EF85=0,"",'[1]BASE'!EF85)</f>
        <v>XXXX</v>
      </c>
      <c r="M85" s="271" t="str">
        <f>IF('[1]BASE'!EG85=0,"",'[1]BASE'!EG85)</f>
        <v>XXXX</v>
      </c>
      <c r="N85" s="271" t="str">
        <f>IF('[1]BASE'!EH85=0,"",'[1]BASE'!EH85)</f>
        <v>XXXX</v>
      </c>
      <c r="O85" s="271" t="str">
        <f>IF('[1]BASE'!EI85=0,"",'[1]BASE'!EI85)</f>
        <v>XXXX</v>
      </c>
      <c r="P85" s="272" t="str">
        <f>IF('[1]BASE'!EJ85=0,"",'[1]BASE'!EJ85)</f>
        <v>XXXX</v>
      </c>
      <c r="Q85" s="272" t="str">
        <f>IF('[1]BASE'!EK85=0,"",'[1]BASE'!EK85)</f>
        <v>XXXX</v>
      </c>
      <c r="R85" s="272" t="str">
        <f>IF('[1]BASE'!EL85=0,"",'[1]BASE'!EL85)</f>
        <v>XXXX</v>
      </c>
      <c r="S85" s="272" t="str">
        <f>IF('[1]BASE'!EM85=0,"",'[1]BASE'!EM85)</f>
        <v>XXXX</v>
      </c>
      <c r="T85" s="301"/>
      <c r="U85" s="261"/>
    </row>
    <row r="86" spans="2:21" s="255" customFormat="1" ht="24.75" customHeight="1" hidden="1">
      <c r="B86" s="256"/>
      <c r="C86" s="273">
        <f>'[1]BASE'!C86</f>
        <v>71</v>
      </c>
      <c r="D86" s="274" t="str">
        <f>'[1]BASE'!D86</f>
        <v>PLAZA SORRENTO 2 - SAN LORENZO</v>
      </c>
      <c r="E86" s="274" t="str">
        <f>'[1]BASE'!E86</f>
        <v>L</v>
      </c>
      <c r="F86" s="274">
        <f>'[1]BASE'!F86</f>
        <v>132</v>
      </c>
      <c r="G86" s="274">
        <f>'[1]BASE'!G86</f>
        <v>23.3</v>
      </c>
      <c r="H86" s="275" t="str">
        <f>IF('[1]BASE'!EB86=0,"",'[1]BASE'!EB86)</f>
        <v>XXXX</v>
      </c>
      <c r="I86" s="275" t="str">
        <f>IF('[1]BASE'!EC86=0,"",'[1]BASE'!EC86)</f>
        <v>XXXX</v>
      </c>
      <c r="J86" s="275" t="str">
        <f>IF('[1]BASE'!ED86=0,"",'[1]BASE'!ED86)</f>
        <v>XXXX</v>
      </c>
      <c r="K86" s="275" t="str">
        <f>IF('[1]BASE'!EE86=0,"",'[1]BASE'!EE86)</f>
        <v>XXXX</v>
      </c>
      <c r="L86" s="275" t="str">
        <f>IF('[1]BASE'!EF86=0,"",'[1]BASE'!EF86)</f>
        <v>XXXX</v>
      </c>
      <c r="M86" s="275" t="str">
        <f>IF('[1]BASE'!EG86=0,"",'[1]BASE'!EG86)</f>
        <v>XXXX</v>
      </c>
      <c r="N86" s="275" t="str">
        <f>IF('[1]BASE'!EH86=0,"",'[1]BASE'!EH86)</f>
        <v>XXXX</v>
      </c>
      <c r="O86" s="275" t="str">
        <f>IF('[1]BASE'!EI86=0,"",'[1]BASE'!EI86)</f>
        <v>XXXX</v>
      </c>
      <c r="P86" s="272" t="str">
        <f>IF('[1]BASE'!EJ86=0,"",'[1]BASE'!EJ86)</f>
        <v>XXXX</v>
      </c>
      <c r="Q86" s="272" t="str">
        <f>IF('[1]BASE'!EK86=0,"",'[1]BASE'!EK86)</f>
        <v>XXXX</v>
      </c>
      <c r="R86" s="272" t="str">
        <f>IF('[1]BASE'!EL86=0,"",'[1]BASE'!EL86)</f>
        <v>XXXX</v>
      </c>
      <c r="S86" s="272" t="str">
        <f>IF('[1]BASE'!EM86=0,"",'[1]BASE'!EM86)</f>
        <v>XXXX</v>
      </c>
      <c r="T86" s="301"/>
      <c r="U86" s="261"/>
    </row>
    <row r="87" spans="2:21" s="255" customFormat="1" ht="24.75" customHeight="1" hidden="1">
      <c r="B87" s="256"/>
      <c r="C87" s="269">
        <f>'[1]BASE'!C87</f>
        <v>72</v>
      </c>
      <c r="D87" s="270" t="str">
        <f>'[1]BASE'!D87</f>
        <v>SANTO TOME - AROCENA</v>
      </c>
      <c r="E87" s="270" t="str">
        <f>'[1]BASE'!E87</f>
        <v>L</v>
      </c>
      <c r="F87" s="270">
        <f>'[1]BASE'!F87</f>
        <v>132</v>
      </c>
      <c r="G87" s="270">
        <f>'[1]BASE'!G87</f>
        <v>50.2</v>
      </c>
      <c r="H87" s="271" t="str">
        <f>IF('[1]BASE'!EB87=0,"",'[1]BASE'!EB87)</f>
        <v>XXXX</v>
      </c>
      <c r="I87" s="271" t="str">
        <f>IF('[1]BASE'!EC87=0,"",'[1]BASE'!EC87)</f>
        <v>XXXX</v>
      </c>
      <c r="J87" s="271" t="str">
        <f>IF('[1]BASE'!ED87=0,"",'[1]BASE'!ED87)</f>
        <v>XXXX</v>
      </c>
      <c r="K87" s="271" t="str">
        <f>IF('[1]BASE'!EE87=0,"",'[1]BASE'!EE87)</f>
        <v>XXXX</v>
      </c>
      <c r="L87" s="271" t="str">
        <f>IF('[1]BASE'!EF87=0,"",'[1]BASE'!EF87)</f>
        <v>XXXX</v>
      </c>
      <c r="M87" s="271" t="str">
        <f>IF('[1]BASE'!EG87=0,"",'[1]BASE'!EG87)</f>
        <v>XXXX</v>
      </c>
      <c r="N87" s="271" t="str">
        <f>IF('[1]BASE'!EH87=0,"",'[1]BASE'!EH87)</f>
        <v>XXXX</v>
      </c>
      <c r="O87" s="271" t="str">
        <f>IF('[1]BASE'!EI87=0,"",'[1]BASE'!EI87)</f>
        <v>XXXX</v>
      </c>
      <c r="P87" s="272" t="str">
        <f>IF('[1]BASE'!EJ87=0,"",'[1]BASE'!EJ87)</f>
        <v>XXXX</v>
      </c>
      <c r="Q87" s="272" t="str">
        <f>IF('[1]BASE'!EK87=0,"",'[1]BASE'!EK87)</f>
        <v>XXXX</v>
      </c>
      <c r="R87" s="272" t="str">
        <f>IF('[1]BASE'!EL87=0,"",'[1]BASE'!EL87)</f>
        <v>XXXX</v>
      </c>
      <c r="S87" s="272" t="str">
        <f>IF('[1]BASE'!EM87=0,"",'[1]BASE'!EM87)</f>
        <v>XXXX</v>
      </c>
      <c r="T87" s="301"/>
      <c r="U87" s="261"/>
    </row>
    <row r="88" spans="2:21" s="255" customFormat="1" ht="24.75" customHeight="1" hidden="1">
      <c r="B88" s="256"/>
      <c r="C88" s="273">
        <f>'[1]BASE'!C88</f>
        <v>73</v>
      </c>
      <c r="D88" s="274" t="str">
        <f>'[1]BASE'!D88</f>
        <v>PLAZA SORRENTO 3 - ROSARIO OESTE</v>
      </c>
      <c r="E88" s="274" t="str">
        <f>'[1]BASE'!E88</f>
        <v>L</v>
      </c>
      <c r="F88" s="274">
        <f>'[1]BASE'!F88</f>
        <v>132</v>
      </c>
      <c r="G88" s="274">
        <f>'[1]BASE'!G88</f>
        <v>13.1</v>
      </c>
      <c r="H88" s="275" t="str">
        <f>IF('[1]BASE'!EB88=0,"",'[1]BASE'!EB88)</f>
        <v>XXXX</v>
      </c>
      <c r="I88" s="275" t="str">
        <f>IF('[1]BASE'!EC88=0,"",'[1]BASE'!EC88)</f>
        <v>XXXX</v>
      </c>
      <c r="J88" s="275" t="str">
        <f>IF('[1]BASE'!ED88=0,"",'[1]BASE'!ED88)</f>
        <v>XXXX</v>
      </c>
      <c r="K88" s="275" t="str">
        <f>IF('[1]BASE'!EE88=0,"",'[1]BASE'!EE88)</f>
        <v>XXXX</v>
      </c>
      <c r="L88" s="275" t="str">
        <f>IF('[1]BASE'!EF88=0,"",'[1]BASE'!EF88)</f>
        <v>XXXX</v>
      </c>
      <c r="M88" s="275" t="str">
        <f>IF('[1]BASE'!EG88=0,"",'[1]BASE'!EG88)</f>
        <v>XXXX</v>
      </c>
      <c r="N88" s="275" t="str">
        <f>IF('[1]BASE'!EH88=0,"",'[1]BASE'!EH88)</f>
        <v>XXXX</v>
      </c>
      <c r="O88" s="275" t="str">
        <f>IF('[1]BASE'!EI88=0,"",'[1]BASE'!EI88)</f>
        <v>XXXX</v>
      </c>
      <c r="P88" s="272" t="str">
        <f>IF('[1]BASE'!EJ88=0,"",'[1]BASE'!EJ88)</f>
        <v>XXXX</v>
      </c>
      <c r="Q88" s="272" t="str">
        <f>IF('[1]BASE'!EK88=0,"",'[1]BASE'!EK88)</f>
        <v>XXXX</v>
      </c>
      <c r="R88" s="272" t="str">
        <f>IF('[1]BASE'!EL88=0,"",'[1]BASE'!EL88)</f>
        <v>XXXX</v>
      </c>
      <c r="S88" s="272" t="str">
        <f>IF('[1]BASE'!EM88=0,"",'[1]BASE'!EM88)</f>
        <v>XXXX</v>
      </c>
      <c r="T88" s="301"/>
      <c r="U88" s="261"/>
    </row>
    <row r="89" spans="2:21" s="255" customFormat="1" ht="24.75" customHeight="1" hidden="1">
      <c r="B89" s="256"/>
      <c r="C89" s="269">
        <f>'[1]BASE'!C89</f>
        <v>74</v>
      </c>
      <c r="D89" s="270" t="str">
        <f>'[1]BASE'!D89</f>
        <v>ROSARIO SUR - GENERAL LAGOS</v>
      </c>
      <c r="E89" s="270" t="str">
        <f>'[1]BASE'!E89</f>
        <v>L</v>
      </c>
      <c r="F89" s="270">
        <f>'[1]BASE'!F89</f>
        <v>132</v>
      </c>
      <c r="G89" s="270">
        <f>'[1]BASE'!G89</f>
        <v>25</v>
      </c>
      <c r="H89" s="271" t="str">
        <f>IF('[1]BASE'!EB89=0,"",'[1]BASE'!EB89)</f>
        <v>XXXX</v>
      </c>
      <c r="I89" s="271" t="str">
        <f>IF('[1]BASE'!EC89=0,"",'[1]BASE'!EC89)</f>
        <v>XXXX</v>
      </c>
      <c r="J89" s="271" t="str">
        <f>IF('[1]BASE'!ED89=0,"",'[1]BASE'!ED89)</f>
        <v>XXXX</v>
      </c>
      <c r="K89" s="271" t="str">
        <f>IF('[1]BASE'!EE89=0,"",'[1]BASE'!EE89)</f>
        <v>XXXX</v>
      </c>
      <c r="L89" s="271" t="str">
        <f>IF('[1]BASE'!EF89=0,"",'[1]BASE'!EF89)</f>
        <v>XXXX</v>
      </c>
      <c r="M89" s="271" t="str">
        <f>IF('[1]BASE'!EG89=0,"",'[1]BASE'!EG89)</f>
        <v>XXXX</v>
      </c>
      <c r="N89" s="271" t="str">
        <f>IF('[1]BASE'!EH89=0,"",'[1]BASE'!EH89)</f>
        <v>XXXX</v>
      </c>
      <c r="O89" s="271" t="str">
        <f>IF('[1]BASE'!EI89=0,"",'[1]BASE'!EI89)</f>
        <v>XXXX</v>
      </c>
      <c r="P89" s="272" t="str">
        <f>IF('[1]BASE'!EJ89=0,"",'[1]BASE'!EJ89)</f>
        <v>XXXX</v>
      </c>
      <c r="Q89" s="272" t="str">
        <f>IF('[1]BASE'!EK89=0,"",'[1]BASE'!EK89)</f>
        <v>XXXX</v>
      </c>
      <c r="R89" s="272" t="str">
        <f>IF('[1]BASE'!EL89=0,"",'[1]BASE'!EL89)</f>
        <v>XXXX</v>
      </c>
      <c r="S89" s="272" t="str">
        <f>IF('[1]BASE'!EM89=0,"",'[1]BASE'!EM89)</f>
        <v>XXXX</v>
      </c>
      <c r="T89" s="301"/>
      <c r="U89" s="261"/>
    </row>
    <row r="90" spans="2:21" s="255" customFormat="1" ht="24.75" customHeight="1">
      <c r="B90" s="256"/>
      <c r="C90" s="273">
        <f>'[1]BASE'!C90</f>
        <v>75</v>
      </c>
      <c r="D90" s="274" t="str">
        <f>'[1]BASE'!D90</f>
        <v>ROSARIO SUR - GODOY</v>
      </c>
      <c r="E90" s="274" t="str">
        <f>'[1]BASE'!E90</f>
        <v>L</v>
      </c>
      <c r="F90" s="274">
        <f>'[1]BASE'!F90</f>
        <v>132</v>
      </c>
      <c r="G90" s="274">
        <f>'[1]BASE'!G90</f>
        <v>3.8</v>
      </c>
      <c r="H90" s="275">
        <f>IF('[1]BASE'!EB90=0,"",'[1]BASE'!EB90)</f>
      </c>
      <c r="I90" s="275">
        <f>IF('[1]BASE'!EC90=0,"",'[1]BASE'!EC90)</f>
      </c>
      <c r="J90" s="275">
        <f>IF('[1]BASE'!ED90=0,"",'[1]BASE'!ED90)</f>
      </c>
      <c r="K90" s="275">
        <f>IF('[1]BASE'!EE90=0,"",'[1]BASE'!EE90)</f>
      </c>
      <c r="L90" s="275">
        <f>IF('[1]BASE'!EF90=0,"",'[1]BASE'!EF90)</f>
      </c>
      <c r="M90" s="275">
        <f>IF('[1]BASE'!EG90=0,"",'[1]BASE'!EG90)</f>
      </c>
      <c r="N90" s="275">
        <f>IF('[1]BASE'!EH90=0,"",'[1]BASE'!EH90)</f>
      </c>
      <c r="O90" s="275">
        <f>IF('[1]BASE'!EI90=0,"",'[1]BASE'!EI90)</f>
      </c>
      <c r="P90" s="272">
        <f>IF('[1]BASE'!EJ90=0,"",'[1]BASE'!EJ90)</f>
      </c>
      <c r="Q90" s="272">
        <f>IF('[1]BASE'!EK90=0,"",'[1]BASE'!EK90)</f>
      </c>
      <c r="R90" s="272">
        <f>IF('[1]BASE'!EL90=0,"",'[1]BASE'!EL90)</f>
      </c>
      <c r="S90" s="272">
        <f>IF('[1]BASE'!EM90=0,"",'[1]BASE'!EM90)</f>
      </c>
      <c r="T90" s="301"/>
      <c r="U90" s="261"/>
    </row>
    <row r="91" spans="2:21" s="255" customFormat="1" ht="24.75" customHeight="1">
      <c r="B91" s="256"/>
      <c r="C91" s="269">
        <f>'[1]BASE'!C91</f>
        <v>76</v>
      </c>
      <c r="D91" s="270" t="str">
        <f>'[1]BASE'!D91</f>
        <v>VILLA CONSTITUCION IND. - VILLA GBDOR GALVEZ</v>
      </c>
      <c r="E91" s="270" t="str">
        <f>'[1]BASE'!E91</f>
        <v>L</v>
      </c>
      <c r="F91" s="270">
        <f>'[1]BASE'!F91</f>
        <v>132</v>
      </c>
      <c r="G91" s="270">
        <f>'[1]BASE'!G91</f>
        <v>50.3</v>
      </c>
      <c r="H91" s="271">
        <f>IF('[1]BASE'!EB91=0,"",'[1]BASE'!EB91)</f>
      </c>
      <c r="I91" s="271">
        <f>IF('[1]BASE'!EC91=0,"",'[1]BASE'!EC91)</f>
      </c>
      <c r="J91" s="271">
        <f>IF('[1]BASE'!ED91=0,"",'[1]BASE'!ED91)</f>
      </c>
      <c r="K91" s="271">
        <f>IF('[1]BASE'!EE91=0,"",'[1]BASE'!EE91)</f>
      </c>
      <c r="L91" s="271">
        <f>IF('[1]BASE'!EF91=0,"",'[1]BASE'!EF91)</f>
      </c>
      <c r="M91" s="271">
        <f>IF('[1]BASE'!EG91=0,"",'[1]BASE'!EG91)</f>
      </c>
      <c r="N91" s="271">
        <f>IF('[1]BASE'!EH91=0,"",'[1]BASE'!EH91)</f>
      </c>
      <c r="O91" s="271">
        <f>IF('[1]BASE'!EI91=0,"",'[1]BASE'!EI91)</f>
      </c>
      <c r="P91" s="272">
        <f>IF('[1]BASE'!EJ91=0,"",'[1]BASE'!EJ91)</f>
      </c>
      <c r="Q91" s="272">
        <f>IF('[1]BASE'!EK91=0,"",'[1]BASE'!EK91)</f>
      </c>
      <c r="R91" s="272">
        <f>IF('[1]BASE'!EL91=0,"",'[1]BASE'!EL91)</f>
      </c>
      <c r="S91" s="272">
        <f>IF('[1]BASE'!EM91=0,"",'[1]BASE'!EM91)</f>
      </c>
      <c r="T91" s="301"/>
      <c r="U91" s="261"/>
    </row>
    <row r="92" spans="2:21" s="255" customFormat="1" ht="24.75" customHeight="1">
      <c r="B92" s="256"/>
      <c r="C92" s="273">
        <f>'[1]BASE'!C92</f>
        <v>77</v>
      </c>
      <c r="D92" s="274" t="str">
        <f>'[1]BASE'!D92</f>
        <v>CERES - TOSTADO</v>
      </c>
      <c r="E92" s="274" t="str">
        <f>'[1]BASE'!E92</f>
        <v>L</v>
      </c>
      <c r="F92" s="274">
        <f>'[1]BASE'!F92</f>
        <v>132</v>
      </c>
      <c r="G92" s="274">
        <f>'[1]BASE'!G92</f>
        <v>82.4</v>
      </c>
      <c r="H92" s="275">
        <f>IF('[1]BASE'!EB92=0,"",'[1]BASE'!EB92)</f>
      </c>
      <c r="I92" s="275">
        <f>IF('[1]BASE'!EC92=0,"",'[1]BASE'!EC92)</f>
      </c>
      <c r="J92" s="275">
        <f>IF('[1]BASE'!ED92=0,"",'[1]BASE'!ED92)</f>
      </c>
      <c r="K92" s="275">
        <f>IF('[1]BASE'!EE92=0,"",'[1]BASE'!EE92)</f>
      </c>
      <c r="L92" s="275">
        <f>IF('[1]BASE'!EF92=0,"",'[1]BASE'!EF92)</f>
      </c>
      <c r="M92" s="275">
        <f>IF('[1]BASE'!EG92=0,"",'[1]BASE'!EG92)</f>
      </c>
      <c r="N92" s="275">
        <f>IF('[1]BASE'!EH92=0,"",'[1]BASE'!EH92)</f>
      </c>
      <c r="O92" s="275">
        <f>IF('[1]BASE'!EI92=0,"",'[1]BASE'!EI92)</f>
      </c>
      <c r="P92" s="272">
        <f>IF('[1]BASE'!EJ92=0,"",'[1]BASE'!EJ92)</f>
      </c>
      <c r="Q92" s="272">
        <f>IF('[1]BASE'!EK92=0,"",'[1]BASE'!EK92)</f>
      </c>
      <c r="R92" s="272">
        <f>IF('[1]BASE'!EL92=0,"",'[1]BASE'!EL92)</f>
      </c>
      <c r="S92" s="272">
        <f>IF('[1]BASE'!EM92=0,"",'[1]BASE'!EM92)</f>
      </c>
      <c r="T92" s="301"/>
      <c r="U92" s="261"/>
    </row>
    <row r="93" spans="2:21" s="255" customFormat="1" ht="24.75" customHeight="1">
      <c r="B93" s="256"/>
      <c r="C93" s="269">
        <f>'[1]BASE'!C93</f>
        <v>78</v>
      </c>
      <c r="D93" s="270" t="str">
        <f>'[1]BASE'!D93</f>
        <v>ROSARIO OESTE - SALADILLO SF</v>
      </c>
      <c r="E93" s="270" t="str">
        <f>'[1]BASE'!E93</f>
        <v>L</v>
      </c>
      <c r="F93" s="270">
        <f>'[1]BASE'!F93</f>
        <v>132</v>
      </c>
      <c r="G93" s="270">
        <f>'[1]BASE'!G93</f>
        <v>28.9</v>
      </c>
      <c r="H93" s="271">
        <f>IF('[1]BASE'!EB93=0,"",'[1]BASE'!EB93)</f>
      </c>
      <c r="I93" s="271">
        <f>IF('[1]BASE'!EC93=0,"",'[1]BASE'!EC93)</f>
      </c>
      <c r="J93" s="271">
        <f>IF('[1]BASE'!ED93=0,"",'[1]BASE'!ED93)</f>
      </c>
      <c r="K93" s="271">
        <f>IF('[1]BASE'!EE93=0,"",'[1]BASE'!EE93)</f>
      </c>
      <c r="L93" s="271">
        <f>IF('[1]BASE'!EF93=0,"",'[1]BASE'!EF93)</f>
      </c>
      <c r="M93" s="271">
        <f>IF('[1]BASE'!EG93=0,"",'[1]BASE'!EG93)</f>
      </c>
      <c r="N93" s="271">
        <f>IF('[1]BASE'!EH93=0,"",'[1]BASE'!EH93)</f>
      </c>
      <c r="O93" s="271">
        <f>IF('[1]BASE'!EI93=0,"",'[1]BASE'!EI93)</f>
      </c>
      <c r="P93" s="272">
        <f>IF('[1]BASE'!EJ93=0,"",'[1]BASE'!EJ93)</f>
      </c>
      <c r="Q93" s="272">
        <f>IF('[1]BASE'!EK93=0,"",'[1]BASE'!EK93)</f>
      </c>
      <c r="R93" s="272">
        <f>IF('[1]BASE'!EL93=0,"",'[1]BASE'!EL93)</f>
      </c>
      <c r="S93" s="272">
        <f>IF('[1]BASE'!EM93=0,"",'[1]BASE'!EM93)</f>
      </c>
      <c r="T93" s="301"/>
      <c r="U93" s="261"/>
    </row>
    <row r="94" spans="2:21" s="255" customFormat="1" ht="24.75" customHeight="1">
      <c r="B94" s="256"/>
      <c r="C94" s="273">
        <f>'[1]BASE'!C94</f>
        <v>79</v>
      </c>
      <c r="D94" s="274" t="str">
        <f>'[1]BASE'!D94</f>
        <v>ROSARIO OESTE - GODOY</v>
      </c>
      <c r="E94" s="274" t="str">
        <f>'[1]BASE'!E94</f>
        <v>L</v>
      </c>
      <c r="F94" s="274">
        <f>'[1]BASE'!F94</f>
        <v>132</v>
      </c>
      <c r="G94" s="274">
        <f>'[1]BASE'!G94</f>
        <v>10.2</v>
      </c>
      <c r="H94" s="275">
        <f>IF('[1]BASE'!EB94=0,"",'[1]BASE'!EB94)</f>
      </c>
      <c r="I94" s="275">
        <f>IF('[1]BASE'!EC94=0,"",'[1]BASE'!EC94)</f>
      </c>
      <c r="J94" s="275">
        <f>IF('[1]BASE'!ED94=0,"",'[1]BASE'!ED94)</f>
      </c>
      <c r="K94" s="275">
        <f>IF('[1]BASE'!EE94=0,"",'[1]BASE'!EE94)</f>
      </c>
      <c r="L94" s="275">
        <f>IF('[1]BASE'!EF94=0,"",'[1]BASE'!EF94)</f>
      </c>
      <c r="M94" s="275">
        <f>IF('[1]BASE'!EG94=0,"",'[1]BASE'!EG94)</f>
      </c>
      <c r="N94" s="275">
        <f>IF('[1]BASE'!EH94=0,"",'[1]BASE'!EH94)</f>
      </c>
      <c r="O94" s="275">
        <f>IF('[1]BASE'!EI94=0,"",'[1]BASE'!EI94)</f>
      </c>
      <c r="P94" s="272">
        <f>IF('[1]BASE'!EJ94=0,"",'[1]BASE'!EJ94)</f>
      </c>
      <c r="Q94" s="272">
        <f>IF('[1]BASE'!EK94=0,"",'[1]BASE'!EK94)</f>
      </c>
      <c r="R94" s="272">
        <f>IF('[1]BASE'!EL94=0,"",'[1]BASE'!EL94)</f>
      </c>
      <c r="S94" s="302">
        <f>IF('[1]BASE'!EM94=0,"",'[1]BASE'!EM94)</f>
      </c>
      <c r="T94" s="301"/>
      <c r="U94" s="261"/>
    </row>
    <row r="95" spans="2:21" s="255" customFormat="1" ht="24.75" customHeight="1">
      <c r="B95" s="256"/>
      <c r="C95" s="269">
        <f>'[1]BASE'!C95</f>
        <v>80</v>
      </c>
      <c r="D95" s="270" t="str">
        <f>'[1]BASE'!D95</f>
        <v>SORRENTO - SARMIENTO</v>
      </c>
      <c r="E95" s="270" t="str">
        <f>'[1]BASE'!E95</f>
        <v>C</v>
      </c>
      <c r="F95" s="270">
        <f>'[1]BASE'!F95</f>
        <v>132</v>
      </c>
      <c r="G95" s="270">
        <f>'[1]BASE'!G95</f>
        <v>7.8</v>
      </c>
      <c r="H95" s="271">
        <f>IF('[1]BASE'!EB95=0,"",'[1]BASE'!EB95)</f>
      </c>
      <c r="I95" s="271">
        <f>IF('[1]BASE'!EC95=0,"",'[1]BASE'!EC95)</f>
      </c>
      <c r="J95" s="271">
        <f>IF('[1]BASE'!ED95=0,"",'[1]BASE'!ED95)</f>
      </c>
      <c r="K95" s="271">
        <f>IF('[1]BASE'!EE95=0,"",'[1]BASE'!EE95)</f>
      </c>
      <c r="L95" s="271">
        <f>IF('[1]BASE'!EF95=0,"",'[1]BASE'!EF95)</f>
      </c>
      <c r="M95" s="271">
        <f>IF('[1]BASE'!EG95=0,"",'[1]BASE'!EG95)</f>
      </c>
      <c r="N95" s="271" t="str">
        <f>IF('[1]BASE'!EH95=0,"",'[1]BASE'!EH95)</f>
        <v>XXXX</v>
      </c>
      <c r="O95" s="271" t="str">
        <f>IF('[1]BASE'!EI95=0,"",'[1]BASE'!EI95)</f>
        <v>XXXX</v>
      </c>
      <c r="P95" s="272" t="str">
        <f>IF('[1]BASE'!EJ95=0,"",'[1]BASE'!EJ95)</f>
        <v>XXXX</v>
      </c>
      <c r="Q95" s="272" t="str">
        <f>IF('[1]BASE'!EK95=0,"",'[1]BASE'!EK95)</f>
        <v>XXXX</v>
      </c>
      <c r="R95" s="272" t="str">
        <f>IF('[1]BASE'!EL95=0,"",'[1]BASE'!EL95)</f>
        <v>XXXX</v>
      </c>
      <c r="S95" s="302" t="str">
        <f>IF('[1]BASE'!EM95=0,"",'[1]BASE'!EM95)</f>
        <v>XXXX</v>
      </c>
      <c r="T95" s="301"/>
      <c r="U95" s="261"/>
    </row>
    <row r="96" spans="2:21" s="255" customFormat="1" ht="24.75" customHeight="1">
      <c r="B96" s="256"/>
      <c r="C96" s="273">
        <f>'[1]BASE'!C96</f>
        <v>81</v>
      </c>
      <c r="D96" s="274" t="str">
        <f>'[1]BASE'!D96</f>
        <v>SCALABRINI ORTIZ - SARMIENTO</v>
      </c>
      <c r="E96" s="274" t="str">
        <f>'[1]BASE'!E96</f>
        <v>C</v>
      </c>
      <c r="F96" s="274">
        <f>'[1]BASE'!F96</f>
        <v>132</v>
      </c>
      <c r="G96" s="274">
        <f>'[1]BASE'!G96</f>
        <v>4.7</v>
      </c>
      <c r="H96" s="275" t="str">
        <f>IF('[1]BASE'!EB96=0,"",'[1]BASE'!EB96)</f>
        <v>XXXX</v>
      </c>
      <c r="I96" s="275" t="str">
        <f>IF('[1]BASE'!EC96=0,"",'[1]BASE'!EC96)</f>
        <v>XXXX</v>
      </c>
      <c r="J96" s="275" t="str">
        <f>IF('[1]BASE'!ED96=0,"",'[1]BASE'!ED96)</f>
        <v>XXXX</v>
      </c>
      <c r="K96" s="275" t="str">
        <f>IF('[1]BASE'!EE96=0,"",'[1]BASE'!EE96)</f>
        <v>XXXX</v>
      </c>
      <c r="L96" s="275" t="str">
        <f>IF('[1]BASE'!EF96=0,"",'[1]BASE'!EF96)</f>
        <v>XXXX</v>
      </c>
      <c r="M96" s="275" t="str">
        <f>IF('[1]BASE'!EG96=0,"",'[1]BASE'!EG96)</f>
        <v>XXXX</v>
      </c>
      <c r="N96" s="275">
        <f>IF('[1]BASE'!EH96=0,"",'[1]BASE'!EH96)</f>
      </c>
      <c r="O96" s="275">
        <f>IF('[1]BASE'!EI96=0,"",'[1]BASE'!EI96)</f>
      </c>
      <c r="P96" s="272">
        <f>IF('[1]BASE'!EJ96=0,"",'[1]BASE'!EJ96)</f>
      </c>
      <c r="Q96" s="272">
        <f>IF('[1]BASE'!EK96=0,"",'[1]BASE'!EK96)</f>
      </c>
      <c r="R96" s="272">
        <f>IF('[1]BASE'!EL96=0,"",'[1]BASE'!EL96)</f>
      </c>
      <c r="S96" s="302">
        <f>IF('[1]BASE'!EM96=0,"",'[1]BASE'!EM96)</f>
      </c>
      <c r="T96" s="301"/>
      <c r="U96" s="261"/>
    </row>
    <row r="97" spans="2:21" s="255" customFormat="1" ht="24.75" customHeight="1">
      <c r="B97" s="256"/>
      <c r="C97" s="269">
        <f>'[1]BASE'!C97</f>
        <v>82</v>
      </c>
      <c r="D97" s="270" t="str">
        <f>'[1]BASE'!D97</f>
        <v>SORRENTO - SCALABRINI ORTIZ</v>
      </c>
      <c r="E97" s="270" t="str">
        <f>'[1]BASE'!E97</f>
        <v>C</v>
      </c>
      <c r="F97" s="270">
        <f>'[1]BASE'!F97</f>
        <v>132</v>
      </c>
      <c r="G97" s="270">
        <f>'[1]BASE'!G97</f>
        <v>3.5</v>
      </c>
      <c r="H97" s="271" t="str">
        <f>IF('[1]BASE'!EB97=0,"",'[1]BASE'!EB97)</f>
        <v>XXXX</v>
      </c>
      <c r="I97" s="271" t="str">
        <f>IF('[1]BASE'!EC97=0,"",'[1]BASE'!EC97)</f>
        <v>XXXX</v>
      </c>
      <c r="J97" s="271" t="str">
        <f>IF('[1]BASE'!ED97=0,"",'[1]BASE'!ED97)</f>
        <v>XXXX</v>
      </c>
      <c r="K97" s="271" t="str">
        <f>IF('[1]BASE'!EE97=0,"",'[1]BASE'!EE97)</f>
        <v>XXXX</v>
      </c>
      <c r="L97" s="271" t="str">
        <f>IF('[1]BASE'!EF97=0,"",'[1]BASE'!EF97)</f>
        <v>XXXX</v>
      </c>
      <c r="M97" s="271" t="str">
        <f>IF('[1]BASE'!EG97=0,"",'[1]BASE'!EG97)</f>
        <v>XXXX</v>
      </c>
      <c r="N97" s="271">
        <f>IF('[1]BASE'!EH97=0,"",'[1]BASE'!EH97)</f>
      </c>
      <c r="O97" s="271">
        <f>IF('[1]BASE'!EI97=0,"",'[1]BASE'!EI97)</f>
        <v>2</v>
      </c>
      <c r="P97" s="272">
        <f>IF('[1]BASE'!EJ97=0,"",'[1]BASE'!EJ97)</f>
      </c>
      <c r="Q97" s="272">
        <f>IF('[1]BASE'!EK97=0,"",'[1]BASE'!EK97)</f>
      </c>
      <c r="R97" s="272">
        <f>IF('[1]BASE'!EL97=0,"",'[1]BASE'!EL97)</f>
      </c>
      <c r="S97" s="302">
        <f>IF('[1]BASE'!EM97=0,"",'[1]BASE'!EM97)</f>
      </c>
      <c r="T97" s="301"/>
      <c r="U97" s="261"/>
    </row>
    <row r="98" spans="2:21" s="255" customFormat="1" ht="24.75" customHeight="1" thickBot="1">
      <c r="B98" s="256"/>
      <c r="C98" s="276"/>
      <c r="D98" s="277"/>
      <c r="E98" s="277"/>
      <c r="F98" s="277"/>
      <c r="G98" s="277"/>
      <c r="H98" s="271"/>
      <c r="I98" s="271"/>
      <c r="J98" s="271"/>
      <c r="K98" s="271"/>
      <c r="L98" s="271"/>
      <c r="M98" s="271"/>
      <c r="N98" s="271"/>
      <c r="O98" s="271"/>
      <c r="P98" s="272"/>
      <c r="Q98" s="272"/>
      <c r="R98" s="272"/>
      <c r="S98" s="302"/>
      <c r="T98" s="301"/>
      <c r="U98" s="261"/>
    </row>
    <row r="99" spans="2:21" s="255" customFormat="1" ht="24.75" customHeight="1" thickBot="1" thickTop="1">
      <c r="B99" s="256"/>
      <c r="C99" s="278"/>
      <c r="D99" s="279"/>
      <c r="E99" s="279"/>
      <c r="F99" s="280" t="s">
        <v>136</v>
      </c>
      <c r="G99" s="281">
        <f>SUM(G16:G98)-SUM(G82:G89)-G52-G95</f>
        <v>2156.560000000001</v>
      </c>
      <c r="H99" s="308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282"/>
      <c r="T99" s="305"/>
      <c r="U99" s="261"/>
    </row>
    <row r="100" spans="2:21" s="255" customFormat="1" ht="21.75" thickBot="1" thickTop="1">
      <c r="B100" s="256"/>
      <c r="C100" s="278"/>
      <c r="D100" s="279"/>
      <c r="E100" s="279"/>
      <c r="F100" s="283"/>
      <c r="G100" s="284" t="s">
        <v>137</v>
      </c>
      <c r="H100" s="285">
        <f aca="true" t="shared" si="0" ref="H100:Q100">SUM(H16:H98)</f>
        <v>3</v>
      </c>
      <c r="I100" s="285">
        <f t="shared" si="0"/>
        <v>1</v>
      </c>
      <c r="J100" s="285">
        <f t="shared" si="0"/>
        <v>3</v>
      </c>
      <c r="K100" s="285">
        <f t="shared" si="0"/>
        <v>8</v>
      </c>
      <c r="L100" s="285">
        <f t="shared" si="0"/>
        <v>11</v>
      </c>
      <c r="M100" s="285">
        <f t="shared" si="0"/>
        <v>5</v>
      </c>
      <c r="N100" s="285">
        <f t="shared" si="0"/>
        <v>5</v>
      </c>
      <c r="O100" s="285">
        <f t="shared" si="0"/>
        <v>14</v>
      </c>
      <c r="P100" s="285">
        <f t="shared" si="0"/>
        <v>10</v>
      </c>
      <c r="Q100" s="285">
        <f t="shared" si="0"/>
        <v>6</v>
      </c>
      <c r="R100" s="285">
        <f>SUM(R16:R98)</f>
        <v>8</v>
      </c>
      <c r="S100" s="304">
        <f>SUM(S16:S98)</f>
        <v>5</v>
      </c>
      <c r="T100" s="306"/>
      <c r="U100" s="261"/>
    </row>
    <row r="101" spans="2:21" s="255" customFormat="1" ht="21.75" thickBot="1" thickTop="1">
      <c r="B101" s="256"/>
      <c r="E101" s="279"/>
      <c r="F101" s="279"/>
      <c r="G101" s="280" t="s">
        <v>138</v>
      </c>
      <c r="H101" s="286">
        <f>'[1]BASE'!EB102</f>
        <v>3.8494360344315797</v>
      </c>
      <c r="I101" s="286">
        <f>'[1]BASE'!EC102</f>
        <v>3.6639210448204196</v>
      </c>
      <c r="J101" s="286">
        <f>'[1]BASE'!ED102</f>
        <v>3.5711635500148393</v>
      </c>
      <c r="K101" s="286">
        <f>'[1]BASE'!EE102</f>
        <v>3.478406055209259</v>
      </c>
      <c r="L101" s="286">
        <f>'[1]BASE'!EF102</f>
        <v>3.3856485604036783</v>
      </c>
      <c r="M101" s="286">
        <f>'[1]BASE'!EG102</f>
        <v>3.339269813000888</v>
      </c>
      <c r="N101" s="286">
        <f>'[1]BASE'!EH102</f>
        <v>3.2001335707925183</v>
      </c>
      <c r="O101" s="286">
        <f>'[1]BASE'!EI102</f>
        <v>3.199540008161144</v>
      </c>
      <c r="P101" s="286">
        <f>'[1]BASE'!EJ102</f>
        <v>3.663241458619281</v>
      </c>
      <c r="Q101" s="287">
        <f>'[1]BASE'!EK102</f>
        <v>3.5241310234818397</v>
      </c>
      <c r="R101" s="287">
        <f>'[1]BASE'!EL102</f>
        <v>3.7096116036650946</v>
      </c>
      <c r="S101" s="287">
        <f>'[1]BASE'!EM102</f>
        <v>3.663241458619281</v>
      </c>
      <c r="T101" s="287">
        <f>SUM(H100:S100)/G99*100</f>
        <v>3.663241458619281</v>
      </c>
      <c r="U101" s="261"/>
    </row>
    <row r="102" spans="2:21" ht="18.75" customHeight="1" thickBot="1" thickTop="1">
      <c r="B102" s="246"/>
      <c r="C102" s="288"/>
      <c r="D102" s="228" t="s">
        <v>139</v>
      </c>
      <c r="E102" s="69"/>
      <c r="F102" s="68"/>
      <c r="G102" s="69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8"/>
    </row>
    <row r="103" spans="2:21" ht="19.5" thickBot="1" thickTop="1">
      <c r="B103" s="246"/>
      <c r="K103" s="299" t="s">
        <v>141</v>
      </c>
      <c r="L103" s="292"/>
      <c r="M103" s="289">
        <f>T101</f>
        <v>3.663241458619281</v>
      </c>
      <c r="N103" s="290" t="s">
        <v>140</v>
      </c>
      <c r="O103" s="291"/>
      <c r="P103" s="292"/>
      <c r="Q103" s="291"/>
      <c r="R103" s="247"/>
      <c r="S103" s="247"/>
      <c r="T103" s="247"/>
      <c r="U103" s="248"/>
    </row>
    <row r="104" spans="2:21" ht="18.75" customHeight="1" thickBot="1" thickTop="1">
      <c r="B104" s="293"/>
      <c r="C104" s="294"/>
      <c r="D104" s="295"/>
      <c r="E104" s="296"/>
      <c r="F104" s="295"/>
      <c r="G104" s="296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7"/>
    </row>
    <row r="105" ht="13.5" thickTop="1"/>
    <row r="107" spans="8:20" ht="12.75"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</row>
    <row r="108" spans="8:20" ht="12.75"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</row>
    <row r="109" spans="8:20" ht="12.75"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</row>
  </sheetData>
  <mergeCells count="3">
    <mergeCell ref="B12:U12"/>
    <mergeCell ref="A3:B3"/>
    <mergeCell ref="A4:B4"/>
  </mergeCells>
  <printOptions/>
  <pageMargins left="0.1968503937007874" right="0.1968503937007874" top="0.5511811023622047" bottom="0.7874015748031497" header="0.35433070866141736" footer="0.5118110236220472"/>
  <pageSetup fitToHeight="1" fitToWidth="1" horizontalDpi="300" verticalDpi="300" orientation="portrait" paperSize="9" scale="20" r:id="rId2"/>
  <rowBreaks count="2" manualBreakCount="2">
    <brk id="13" max="255" man="1"/>
    <brk id="14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124">
    <pageSetUpPr fitToPage="1"/>
  </sheetPr>
  <dimension ref="A1:AB45"/>
  <sheetViews>
    <sheetView zoomScale="75" zoomScaleNormal="75" workbookViewId="0" topLeftCell="A1">
      <selection activeCell="K78" sqref="K78"/>
    </sheetView>
  </sheetViews>
  <sheetFormatPr defaultColWidth="11.421875" defaultRowHeight="12.75"/>
  <cols>
    <col min="1" max="1" width="20.7109375" style="125" customWidth="1"/>
    <col min="2" max="2" width="15.7109375" style="125" customWidth="1"/>
    <col min="3" max="3" width="4.7109375" style="125" customWidth="1"/>
    <col min="4" max="4" width="45.7109375" style="125" customWidth="1"/>
    <col min="5" max="7" width="8.7109375" style="125" customWidth="1"/>
    <col min="8" max="8" width="12.7109375" style="125" hidden="1" customWidth="1"/>
    <col min="9" max="10" width="16.7109375" style="125" customWidth="1"/>
    <col min="11" max="13" width="9.7109375" style="125" customWidth="1"/>
    <col min="14" max="14" width="7.7109375" style="125" customWidth="1"/>
    <col min="15" max="16" width="16.7109375" style="125" hidden="1" customWidth="1"/>
    <col min="17" max="17" width="0" style="125" hidden="1" customWidth="1"/>
    <col min="18" max="18" width="14.57421875" style="125" hidden="1" customWidth="1"/>
    <col min="19" max="24" width="14.7109375" style="125" hidden="1" customWidth="1"/>
    <col min="25" max="25" width="9.28125" style="125" customWidth="1"/>
    <col min="26" max="27" width="15.7109375" style="125" customWidth="1"/>
    <col min="28" max="16384" width="11.421875" style="125" customWidth="1"/>
  </cols>
  <sheetData>
    <row r="1" s="97" customFormat="1" ht="26.25">
      <c r="AA1" s="98"/>
    </row>
    <row r="2" spans="2:27" s="97" customFormat="1" ht="26.25">
      <c r="B2" s="99" t="str">
        <f>'tot-0605'!B2</f>
        <v>ANEXO a la Resolución ENRE N° 936/2006 .-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3:27" s="101" customFormat="1" ht="12.75">
      <c r="C3" s="102"/>
      <c r="D3" s="102"/>
      <c r="E3" s="102"/>
      <c r="F3" s="103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spans="1:2" s="104" customFormat="1" ht="11.25">
      <c r="A4" s="27" t="s">
        <v>15</v>
      </c>
      <c r="B4" s="27"/>
    </row>
    <row r="5" spans="1:2" s="104" customFormat="1" ht="11.25">
      <c r="A5" s="27" t="s">
        <v>16</v>
      </c>
      <c r="B5" s="27"/>
    </row>
    <row r="6" s="101" customFormat="1" ht="19.5" customHeight="1" thickBot="1"/>
    <row r="7" spans="1:27" s="101" customFormat="1" ht="16.5" customHeight="1" thickTop="1">
      <c r="A7" s="25"/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7"/>
    </row>
    <row r="8" spans="1:27" s="110" customFormat="1" ht="20.25">
      <c r="A8" s="31"/>
      <c r="B8" s="108"/>
      <c r="C8" s="31"/>
      <c r="D8" s="109" t="s">
        <v>381</v>
      </c>
      <c r="E8" s="109"/>
      <c r="F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111"/>
    </row>
    <row r="9" spans="1:27" s="101" customFormat="1" ht="16.5" customHeight="1">
      <c r="A9" s="25"/>
      <c r="B9" s="112"/>
      <c r="C9" s="25"/>
      <c r="D9" s="26"/>
      <c r="E9" s="26"/>
      <c r="F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113"/>
    </row>
    <row r="10" spans="1:27" s="110" customFormat="1" ht="20.25">
      <c r="A10" s="31"/>
      <c r="B10" s="108"/>
      <c r="C10" s="31"/>
      <c r="D10" s="109" t="s">
        <v>21</v>
      </c>
      <c r="E10" s="114"/>
      <c r="F10" s="109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111"/>
    </row>
    <row r="11" spans="1:27" s="101" customFormat="1" ht="16.5" customHeight="1">
      <c r="A11" s="25"/>
      <c r="B11" s="112"/>
      <c r="C11" s="25"/>
      <c r="D11" s="115"/>
      <c r="E11" s="115"/>
      <c r="F11" s="116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113"/>
    </row>
    <row r="12" spans="1:27" s="121" customFormat="1" ht="18.75">
      <c r="A12" s="117"/>
      <c r="B12" s="118" t="s">
        <v>382</v>
      </c>
      <c r="C12" s="66"/>
      <c r="D12" s="67"/>
      <c r="E12" s="67"/>
      <c r="F12" s="67"/>
      <c r="G12" s="119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120"/>
    </row>
    <row r="13" spans="1:27" s="101" customFormat="1" ht="16.5" customHeight="1" thickBot="1">
      <c r="A13" s="25"/>
      <c r="B13" s="112"/>
      <c r="C13" s="25"/>
      <c r="D13" s="25"/>
      <c r="E13" s="25"/>
      <c r="F13" s="116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113"/>
    </row>
    <row r="14" spans="1:27" s="101" customFormat="1" ht="16.5" customHeight="1" thickBot="1" thickTop="1">
      <c r="A14" s="25"/>
      <c r="B14" s="112"/>
      <c r="C14" s="25"/>
      <c r="D14" s="96" t="s">
        <v>22</v>
      </c>
      <c r="E14" s="95">
        <v>52.166</v>
      </c>
      <c r="F14" s="122"/>
      <c r="G14" s="26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113"/>
    </row>
    <row r="15" spans="1:27" s="101" customFormat="1" ht="16.5" customHeight="1" thickBot="1" thickTop="1">
      <c r="A15" s="25"/>
      <c r="B15" s="112"/>
      <c r="C15" s="25"/>
      <c r="D15" s="96" t="s">
        <v>23</v>
      </c>
      <c r="E15" s="95">
        <v>49.847</v>
      </c>
      <c r="F15" s="122"/>
      <c r="G15" s="123"/>
      <c r="H15" s="25"/>
      <c r="I15" s="124"/>
      <c r="J15" s="125"/>
      <c r="K15" s="125"/>
      <c r="L15" s="1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113"/>
    </row>
    <row r="16" spans="1:27" s="101" customFormat="1" ht="16.5" customHeight="1" thickBot="1" thickTop="1">
      <c r="A16" s="25"/>
      <c r="B16" s="112"/>
      <c r="C16" s="25"/>
      <c r="D16" s="96" t="s">
        <v>24</v>
      </c>
      <c r="E16" s="95">
        <v>104.331</v>
      </c>
      <c r="F16" s="122"/>
      <c r="G16" s="123"/>
      <c r="H16" s="25"/>
      <c r="I16" s="25"/>
      <c r="J16" s="126" t="s">
        <v>25</v>
      </c>
      <c r="K16" s="127">
        <f>30*'tot-0605'!B13</f>
        <v>30</v>
      </c>
      <c r="L16" s="22" t="str">
        <f>IF(K16=30," ",IF(K16=60,"Coeficiente duplicado por tasa de falla &gt;4 Sal. x año/100 km.","REVISAR COEFICIENTE"))</f>
        <v> 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113"/>
    </row>
    <row r="17" spans="1:27" s="101" customFormat="1" ht="16.5" customHeight="1" thickBot="1" thickTop="1">
      <c r="A17" s="25"/>
      <c r="B17" s="112"/>
      <c r="C17" s="25"/>
      <c r="D17" s="96" t="s">
        <v>26</v>
      </c>
      <c r="E17" s="95">
        <v>98.535</v>
      </c>
      <c r="F17" s="122"/>
      <c r="G17" s="123"/>
      <c r="H17" s="25"/>
      <c r="I17" s="25"/>
      <c r="J17" s="25"/>
      <c r="K17" s="128"/>
      <c r="L17" s="129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113"/>
    </row>
    <row r="18" spans="1:27" s="101" customFormat="1" ht="16.5" customHeight="1" thickBot="1" thickTop="1">
      <c r="A18" s="25"/>
      <c r="B18" s="112"/>
      <c r="C18" s="130"/>
      <c r="D18" s="130"/>
      <c r="E18" s="130"/>
      <c r="F18" s="130"/>
      <c r="G18" s="130"/>
      <c r="H18" s="130"/>
      <c r="I18" s="131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13"/>
    </row>
    <row r="19" spans="1:27" s="101" customFormat="1" ht="34.5" customHeight="1" thickBot="1" thickTop="1">
      <c r="A19" s="25"/>
      <c r="B19" s="112"/>
      <c r="C19" s="35" t="s">
        <v>27</v>
      </c>
      <c r="D19" s="35" t="s">
        <v>18</v>
      </c>
      <c r="E19" s="35" t="s">
        <v>1</v>
      </c>
      <c r="F19" s="36" t="s">
        <v>28</v>
      </c>
      <c r="G19" s="36" t="s">
        <v>29</v>
      </c>
      <c r="H19" s="78" t="s">
        <v>30</v>
      </c>
      <c r="I19" s="35" t="s">
        <v>31</v>
      </c>
      <c r="J19" s="35" t="s">
        <v>32</v>
      </c>
      <c r="K19" s="36" t="s">
        <v>33</v>
      </c>
      <c r="L19" s="36" t="s">
        <v>34</v>
      </c>
      <c r="M19" s="83" t="s">
        <v>35</v>
      </c>
      <c r="N19" s="36" t="s">
        <v>36</v>
      </c>
      <c r="O19" s="132" t="s">
        <v>37</v>
      </c>
      <c r="P19" s="133" t="s">
        <v>38</v>
      </c>
      <c r="Q19" s="84" t="s">
        <v>39</v>
      </c>
      <c r="R19" s="134"/>
      <c r="S19" s="135"/>
      <c r="T19" s="85" t="s">
        <v>40</v>
      </c>
      <c r="U19" s="136"/>
      <c r="V19" s="137"/>
      <c r="W19" s="138" t="s">
        <v>41</v>
      </c>
      <c r="X19" s="139" t="s">
        <v>42</v>
      </c>
      <c r="Y19" s="36" t="s">
        <v>43</v>
      </c>
      <c r="Z19" s="36" t="s">
        <v>44</v>
      </c>
      <c r="AA19" s="113"/>
    </row>
    <row r="20" spans="1:27" s="101" customFormat="1" ht="16.5" customHeight="1" hidden="1" thickTop="1">
      <c r="A20" s="25"/>
      <c r="B20" s="112"/>
      <c r="C20" s="140"/>
      <c r="D20" s="141"/>
      <c r="E20" s="141"/>
      <c r="F20" s="82"/>
      <c r="G20" s="82"/>
      <c r="H20" s="142">
        <v>1</v>
      </c>
      <c r="I20" s="223"/>
      <c r="J20" s="224"/>
      <c r="K20" s="141"/>
      <c r="L20" s="141"/>
      <c r="M20" s="141"/>
      <c r="N20" s="141"/>
      <c r="O20" s="143"/>
      <c r="P20" s="144"/>
      <c r="Q20" s="145"/>
      <c r="R20" s="146"/>
      <c r="S20" s="147"/>
      <c r="T20" s="148"/>
      <c r="U20" s="149"/>
      <c r="V20" s="150"/>
      <c r="W20" s="151"/>
      <c r="X20" s="152"/>
      <c r="Y20" s="141"/>
      <c r="Z20" s="153"/>
      <c r="AA20" s="113"/>
    </row>
    <row r="21" spans="1:27" s="101" customFormat="1" ht="16.5" customHeight="1" thickTop="1">
      <c r="A21" s="25"/>
      <c r="B21" s="112"/>
      <c r="C21" s="154"/>
      <c r="D21" s="3"/>
      <c r="E21" s="3"/>
      <c r="F21" s="3"/>
      <c r="G21" s="3"/>
      <c r="H21" s="155">
        <v>2006</v>
      </c>
      <c r="I21" s="225"/>
      <c r="J21" s="226"/>
      <c r="K21" s="10"/>
      <c r="L21" s="3"/>
      <c r="M21" s="3"/>
      <c r="N21" s="3"/>
      <c r="O21" s="156"/>
      <c r="P21" s="157"/>
      <c r="Q21" s="158"/>
      <c r="R21" s="159"/>
      <c r="S21" s="160"/>
      <c r="T21" s="161"/>
      <c r="U21" s="162"/>
      <c r="V21" s="163"/>
      <c r="W21" s="164"/>
      <c r="X21" s="165"/>
      <c r="Y21" s="3"/>
      <c r="Z21" s="166"/>
      <c r="AA21" s="113"/>
    </row>
    <row r="22" spans="1:28" s="101" customFormat="1" ht="16.5" customHeight="1">
      <c r="A22" s="25"/>
      <c r="B22" s="112"/>
      <c r="C22" s="91">
        <v>1</v>
      </c>
      <c r="D22" s="192" t="s">
        <v>153</v>
      </c>
      <c r="E22" s="192" t="s">
        <v>2</v>
      </c>
      <c r="F22" s="192">
        <v>132</v>
      </c>
      <c r="G22" s="193">
        <v>13.1</v>
      </c>
      <c r="H22" s="79">
        <f aca="true" t="shared" si="0" ref="H22:H41">IF(G22&gt;25,G22,25)*IF(F22=220,IF(E22="L",$E$14,$E$16),IF(E22="L",$E$15,$E$17))/100</f>
        <v>12.46175</v>
      </c>
      <c r="I22" s="225" t="s">
        <v>360</v>
      </c>
      <c r="J22" s="225" t="s">
        <v>361</v>
      </c>
      <c r="K22" s="10">
        <f aca="true" t="shared" si="1" ref="K22:K41">IF(D22="","",(J22-I22)*24)</f>
        <v>0.09999999997671694</v>
      </c>
      <c r="L22" s="11">
        <f aca="true" t="shared" si="2" ref="L22:L41">IF(D22="","",ROUND((J22-I22)*24*60,0))</f>
        <v>6</v>
      </c>
      <c r="M22" s="90" t="s">
        <v>67</v>
      </c>
      <c r="N22" s="93" t="str">
        <f aca="true" t="shared" si="3" ref="N22:N41">IF(D22="","","--")</f>
        <v>--</v>
      </c>
      <c r="O22" s="198" t="str">
        <f aca="true" t="shared" si="4" ref="O22:O41">IF(M22="P",ROUND(L22/60,2)*H22*$K$16*0.01,"--")</f>
        <v>--</v>
      </c>
      <c r="P22" s="199" t="str">
        <f aca="true" t="shared" si="5" ref="P22:P41">IF(M22="RP",ROUND(L22/60,2)*H22*$K$16*0.01*N22/100,"--")</f>
        <v>--</v>
      </c>
      <c r="Q22" s="200">
        <f aca="true" t="shared" si="6" ref="Q22:Q41">IF(M22="F",H22*$K$16,"--")</f>
        <v>373.8525</v>
      </c>
      <c r="R22" s="201" t="str">
        <f aca="true" t="shared" si="7" ref="R22:R41">IF(AND(L22&gt;=10,M22="F"),H22*$K$16*IF(L22&gt;180,3,ROUND(L22/60,2)),"--")</f>
        <v>--</v>
      </c>
      <c r="S22" s="202" t="str">
        <f aca="true" t="shared" si="8" ref="S22:S41">IF(AND(L22&gt;180,M22="F"),(ROUND(L22/60,2)-3)*H22*$K$16*0.1,"--")</f>
        <v>--</v>
      </c>
      <c r="T22" s="203" t="str">
        <f aca="true" t="shared" si="9" ref="T22:T41">IF(M22="R",H22*$K$16*N22/100,"--")</f>
        <v>--</v>
      </c>
      <c r="U22" s="204" t="str">
        <f aca="true" t="shared" si="10" ref="U22:U41">IF(AND(L22&gt;=10,M22="R"),H22*$K$16*IF(L22&gt;180,3,ROUND(L22/60,2))*N22/100,"--")</f>
        <v>--</v>
      </c>
      <c r="V22" s="205" t="str">
        <f aca="true" t="shared" si="11" ref="V22:V41">IF(AND(L22&gt;180,M22="R"),(ROUND(L22/60,2)-3)*H22*$K$16*0.1*N22/100,"--")</f>
        <v>--</v>
      </c>
      <c r="W22" s="206" t="str">
        <f aca="true" t="shared" si="12" ref="W22:W41">IF(M22="RF",ROUND(L22/60,2)*H22*$K$16*0.1,"--")</f>
        <v>--</v>
      </c>
      <c r="X22" s="207" t="str">
        <f aca="true" t="shared" si="13" ref="X22:X41">IF(M22="RR",ROUND(L22/60,2)*H22*$K$16*0.1*N22/100,"--")</f>
        <v>--</v>
      </c>
      <c r="Y22" s="94" t="s">
        <v>53</v>
      </c>
      <c r="Z22" s="167">
        <f aca="true" t="shared" si="14" ref="Z22:Z41">IF(D22="","",SUM(O22:X22)*IF(Y22="SI",1,2))</f>
        <v>373.8525</v>
      </c>
      <c r="AA22" s="113"/>
      <c r="AB22" s="101">
        <v>162768</v>
      </c>
    </row>
    <row r="23" spans="1:28" s="101" customFormat="1" ht="16.5" customHeight="1">
      <c r="A23" s="25"/>
      <c r="B23" s="112"/>
      <c r="C23" s="91">
        <v>2</v>
      </c>
      <c r="D23" s="192" t="s">
        <v>14</v>
      </c>
      <c r="E23" s="192" t="s">
        <v>5</v>
      </c>
      <c r="F23" s="192">
        <v>132</v>
      </c>
      <c r="G23" s="193">
        <v>2.2</v>
      </c>
      <c r="H23" s="79">
        <f t="shared" si="0"/>
        <v>24.63375</v>
      </c>
      <c r="I23" s="225" t="s">
        <v>362</v>
      </c>
      <c r="J23" s="225" t="s">
        <v>363</v>
      </c>
      <c r="K23" s="10">
        <f t="shared" si="1"/>
        <v>4.833333333372138</v>
      </c>
      <c r="L23" s="11">
        <f t="shared" si="2"/>
        <v>290</v>
      </c>
      <c r="M23" s="91" t="s">
        <v>67</v>
      </c>
      <c r="N23" s="93" t="str">
        <f t="shared" si="3"/>
        <v>--</v>
      </c>
      <c r="O23" s="198" t="str">
        <f t="shared" si="4"/>
        <v>--</v>
      </c>
      <c r="P23" s="199" t="str">
        <f t="shared" si="5"/>
        <v>--</v>
      </c>
      <c r="Q23" s="200">
        <f t="shared" si="6"/>
        <v>739.0124999999999</v>
      </c>
      <c r="R23" s="201">
        <f t="shared" si="7"/>
        <v>2217.0375</v>
      </c>
      <c r="S23" s="202">
        <f t="shared" si="8"/>
        <v>135.23928750000002</v>
      </c>
      <c r="T23" s="203" t="str">
        <f t="shared" si="9"/>
        <v>--</v>
      </c>
      <c r="U23" s="204" t="str">
        <f t="shared" si="10"/>
        <v>--</v>
      </c>
      <c r="V23" s="205" t="str">
        <f t="shared" si="11"/>
        <v>--</v>
      </c>
      <c r="W23" s="206" t="str">
        <f t="shared" si="12"/>
        <v>--</v>
      </c>
      <c r="X23" s="207" t="str">
        <f t="shared" si="13"/>
        <v>--</v>
      </c>
      <c r="Y23" s="94" t="s">
        <v>53</v>
      </c>
      <c r="Z23" s="167">
        <f t="shared" si="14"/>
        <v>3091.2892875</v>
      </c>
      <c r="AA23" s="113"/>
      <c r="AB23" s="101">
        <v>162772</v>
      </c>
    </row>
    <row r="24" spans="1:28" s="101" customFormat="1" ht="16.5" customHeight="1">
      <c r="A24" s="25"/>
      <c r="B24" s="112"/>
      <c r="C24" s="91">
        <v>3</v>
      </c>
      <c r="D24" s="192" t="s">
        <v>13</v>
      </c>
      <c r="E24" s="192" t="s">
        <v>5</v>
      </c>
      <c r="F24" s="192">
        <v>132</v>
      </c>
      <c r="G24" s="193">
        <v>2.2</v>
      </c>
      <c r="H24" s="79">
        <f t="shared" si="0"/>
        <v>24.63375</v>
      </c>
      <c r="I24" s="225" t="s">
        <v>362</v>
      </c>
      <c r="J24" s="225" t="s">
        <v>364</v>
      </c>
      <c r="K24" s="10">
        <f t="shared" si="1"/>
        <v>4.849999999918509</v>
      </c>
      <c r="L24" s="11">
        <f t="shared" si="2"/>
        <v>291</v>
      </c>
      <c r="M24" s="92" t="s">
        <v>67</v>
      </c>
      <c r="N24" s="93" t="str">
        <f t="shared" si="3"/>
        <v>--</v>
      </c>
      <c r="O24" s="198" t="str">
        <f t="shared" si="4"/>
        <v>--</v>
      </c>
      <c r="P24" s="199" t="str">
        <f t="shared" si="5"/>
        <v>--</v>
      </c>
      <c r="Q24" s="200">
        <f t="shared" si="6"/>
        <v>739.0124999999999</v>
      </c>
      <c r="R24" s="201">
        <f t="shared" si="7"/>
        <v>2217.0375</v>
      </c>
      <c r="S24" s="202">
        <f t="shared" si="8"/>
        <v>136.7173125</v>
      </c>
      <c r="T24" s="203" t="str">
        <f t="shared" si="9"/>
        <v>--</v>
      </c>
      <c r="U24" s="204" t="str">
        <f t="shared" si="10"/>
        <v>--</v>
      </c>
      <c r="V24" s="205" t="str">
        <f t="shared" si="11"/>
        <v>--</v>
      </c>
      <c r="W24" s="206" t="str">
        <f t="shared" si="12"/>
        <v>--</v>
      </c>
      <c r="X24" s="207" t="str">
        <f t="shared" si="13"/>
        <v>--</v>
      </c>
      <c r="Y24" s="94" t="s">
        <v>53</v>
      </c>
      <c r="Z24" s="167">
        <f t="shared" si="14"/>
        <v>3092.7673124999997</v>
      </c>
      <c r="AA24" s="113"/>
      <c r="AB24" s="101">
        <v>162769</v>
      </c>
    </row>
    <row r="25" spans="1:28" s="101" customFormat="1" ht="16.5" customHeight="1">
      <c r="A25" s="25"/>
      <c r="B25" s="112"/>
      <c r="C25" s="91">
        <v>4</v>
      </c>
      <c r="D25" s="192" t="s">
        <v>48</v>
      </c>
      <c r="E25" s="192" t="s">
        <v>2</v>
      </c>
      <c r="F25" s="192">
        <v>132</v>
      </c>
      <c r="G25" s="193">
        <v>16.5</v>
      </c>
      <c r="H25" s="79">
        <f t="shared" si="0"/>
        <v>12.46175</v>
      </c>
      <c r="I25" s="225" t="s">
        <v>362</v>
      </c>
      <c r="J25" s="225" t="s">
        <v>363</v>
      </c>
      <c r="K25" s="10">
        <f t="shared" si="1"/>
        <v>4.833333333372138</v>
      </c>
      <c r="L25" s="11">
        <f t="shared" si="2"/>
        <v>290</v>
      </c>
      <c r="M25" s="92" t="s">
        <v>67</v>
      </c>
      <c r="N25" s="93" t="str">
        <f t="shared" si="3"/>
        <v>--</v>
      </c>
      <c r="O25" s="198" t="str">
        <f t="shared" si="4"/>
        <v>--</v>
      </c>
      <c r="P25" s="199" t="str">
        <f t="shared" si="5"/>
        <v>--</v>
      </c>
      <c r="Q25" s="200">
        <f t="shared" si="6"/>
        <v>373.8525</v>
      </c>
      <c r="R25" s="201">
        <f t="shared" si="7"/>
        <v>1121.5575000000001</v>
      </c>
      <c r="S25" s="202">
        <f t="shared" si="8"/>
        <v>68.4150075</v>
      </c>
      <c r="T25" s="203" t="str">
        <f t="shared" si="9"/>
        <v>--</v>
      </c>
      <c r="U25" s="204" t="str">
        <f t="shared" si="10"/>
        <v>--</v>
      </c>
      <c r="V25" s="205" t="str">
        <f t="shared" si="11"/>
        <v>--</v>
      </c>
      <c r="W25" s="206" t="str">
        <f t="shared" si="12"/>
        <v>--</v>
      </c>
      <c r="X25" s="207" t="str">
        <f t="shared" si="13"/>
        <v>--</v>
      </c>
      <c r="Y25" s="94" t="s">
        <v>53</v>
      </c>
      <c r="Z25" s="167">
        <f t="shared" si="14"/>
        <v>1563.8250075</v>
      </c>
      <c r="AA25" s="113"/>
      <c r="AB25" s="101">
        <v>162771</v>
      </c>
    </row>
    <row r="26" spans="1:28" s="101" customFormat="1" ht="16.5" customHeight="1">
      <c r="A26" s="25"/>
      <c r="B26" s="112"/>
      <c r="C26" s="91">
        <v>5</v>
      </c>
      <c r="D26" s="192" t="s">
        <v>4</v>
      </c>
      <c r="E26" s="192" t="s">
        <v>2</v>
      </c>
      <c r="F26" s="192">
        <v>132</v>
      </c>
      <c r="G26" s="193">
        <v>16.3</v>
      </c>
      <c r="H26" s="79">
        <f t="shared" si="0"/>
        <v>12.46175</v>
      </c>
      <c r="I26" s="225" t="s">
        <v>362</v>
      </c>
      <c r="J26" s="225" t="s">
        <v>364</v>
      </c>
      <c r="K26" s="10">
        <f t="shared" si="1"/>
        <v>4.849999999918509</v>
      </c>
      <c r="L26" s="11">
        <f t="shared" si="2"/>
        <v>291</v>
      </c>
      <c r="M26" s="92" t="s">
        <v>67</v>
      </c>
      <c r="N26" s="93" t="str">
        <f t="shared" si="3"/>
        <v>--</v>
      </c>
      <c r="O26" s="198" t="str">
        <f t="shared" si="4"/>
        <v>--</v>
      </c>
      <c r="P26" s="199" t="str">
        <f t="shared" si="5"/>
        <v>--</v>
      </c>
      <c r="Q26" s="200">
        <f t="shared" si="6"/>
        <v>373.8525</v>
      </c>
      <c r="R26" s="201">
        <f t="shared" si="7"/>
        <v>1121.5575000000001</v>
      </c>
      <c r="S26" s="202">
        <f t="shared" si="8"/>
        <v>69.16271249999998</v>
      </c>
      <c r="T26" s="203" t="str">
        <f t="shared" si="9"/>
        <v>--</v>
      </c>
      <c r="U26" s="204" t="str">
        <f t="shared" si="10"/>
        <v>--</v>
      </c>
      <c r="V26" s="205" t="str">
        <f t="shared" si="11"/>
        <v>--</v>
      </c>
      <c r="W26" s="206" t="str">
        <f t="shared" si="12"/>
        <v>--</v>
      </c>
      <c r="X26" s="207" t="str">
        <f t="shared" si="13"/>
        <v>--</v>
      </c>
      <c r="Y26" s="94" t="s">
        <v>53</v>
      </c>
      <c r="Z26" s="167">
        <f t="shared" si="14"/>
        <v>1564.5727125</v>
      </c>
      <c r="AA26" s="113"/>
      <c r="AB26" s="101">
        <v>162770</v>
      </c>
    </row>
    <row r="27" spans="1:28" s="101" customFormat="1" ht="16.5" customHeight="1">
      <c r="A27" s="25"/>
      <c r="B27" s="112"/>
      <c r="C27" s="91">
        <v>6</v>
      </c>
      <c r="D27" s="192" t="s">
        <v>153</v>
      </c>
      <c r="E27" s="192" t="s">
        <v>2</v>
      </c>
      <c r="F27" s="192">
        <v>132</v>
      </c>
      <c r="G27" s="193">
        <v>13.1</v>
      </c>
      <c r="H27" s="79">
        <f t="shared" si="0"/>
        <v>12.46175</v>
      </c>
      <c r="I27" s="225" t="s">
        <v>365</v>
      </c>
      <c r="J27" s="225" t="s">
        <v>366</v>
      </c>
      <c r="K27" s="10">
        <f t="shared" si="1"/>
        <v>0.11666666669771075</v>
      </c>
      <c r="L27" s="11">
        <f t="shared" si="2"/>
        <v>7</v>
      </c>
      <c r="M27" s="92" t="s">
        <v>67</v>
      </c>
      <c r="N27" s="93" t="str">
        <f t="shared" si="3"/>
        <v>--</v>
      </c>
      <c r="O27" s="198" t="str">
        <f t="shared" si="4"/>
        <v>--</v>
      </c>
      <c r="P27" s="199" t="str">
        <f t="shared" si="5"/>
        <v>--</v>
      </c>
      <c r="Q27" s="200">
        <f t="shared" si="6"/>
        <v>373.8525</v>
      </c>
      <c r="R27" s="201" t="str">
        <f t="shared" si="7"/>
        <v>--</v>
      </c>
      <c r="S27" s="202" t="str">
        <f t="shared" si="8"/>
        <v>--</v>
      </c>
      <c r="T27" s="203" t="str">
        <f t="shared" si="9"/>
        <v>--</v>
      </c>
      <c r="U27" s="204" t="str">
        <f t="shared" si="10"/>
        <v>--</v>
      </c>
      <c r="V27" s="205" t="str">
        <f t="shared" si="11"/>
        <v>--</v>
      </c>
      <c r="W27" s="206" t="str">
        <f t="shared" si="12"/>
        <v>--</v>
      </c>
      <c r="X27" s="207" t="str">
        <f t="shared" si="13"/>
        <v>--</v>
      </c>
      <c r="Y27" s="94" t="s">
        <v>53</v>
      </c>
      <c r="Z27" s="167">
        <f t="shared" si="14"/>
        <v>373.8525</v>
      </c>
      <c r="AA27" s="113"/>
      <c r="AB27" s="101">
        <v>162773</v>
      </c>
    </row>
    <row r="28" spans="1:28" s="101" customFormat="1" ht="16.5" customHeight="1">
      <c r="A28" s="25"/>
      <c r="B28" s="112"/>
      <c r="C28" s="91">
        <v>7</v>
      </c>
      <c r="D28" s="192" t="s">
        <v>325</v>
      </c>
      <c r="E28" s="192" t="s">
        <v>2</v>
      </c>
      <c r="F28" s="192">
        <v>132</v>
      </c>
      <c r="G28" s="193">
        <v>4.6</v>
      </c>
      <c r="H28" s="79">
        <f t="shared" si="0"/>
        <v>12.46175</v>
      </c>
      <c r="I28" s="225" t="s">
        <v>367</v>
      </c>
      <c r="J28" s="225" t="s">
        <v>368</v>
      </c>
      <c r="K28" s="10">
        <f t="shared" si="1"/>
        <v>3.583333333313931</v>
      </c>
      <c r="L28" s="11">
        <f t="shared" si="2"/>
        <v>215</v>
      </c>
      <c r="M28" s="92" t="s">
        <v>52</v>
      </c>
      <c r="N28" s="93" t="str">
        <f t="shared" si="3"/>
        <v>--</v>
      </c>
      <c r="O28" s="198">
        <f t="shared" si="4"/>
        <v>13.3839195</v>
      </c>
      <c r="P28" s="199" t="str">
        <f t="shared" si="5"/>
        <v>--</v>
      </c>
      <c r="Q28" s="200" t="str">
        <f t="shared" si="6"/>
        <v>--</v>
      </c>
      <c r="R28" s="201" t="str">
        <f t="shared" si="7"/>
        <v>--</v>
      </c>
      <c r="S28" s="202" t="str">
        <f t="shared" si="8"/>
        <v>--</v>
      </c>
      <c r="T28" s="203" t="str">
        <f t="shared" si="9"/>
        <v>--</v>
      </c>
      <c r="U28" s="204" t="str">
        <f t="shared" si="10"/>
        <v>--</v>
      </c>
      <c r="V28" s="205" t="str">
        <f t="shared" si="11"/>
        <v>--</v>
      </c>
      <c r="W28" s="206" t="str">
        <f t="shared" si="12"/>
        <v>--</v>
      </c>
      <c r="X28" s="207" t="str">
        <f t="shared" si="13"/>
        <v>--</v>
      </c>
      <c r="Y28" s="94" t="s">
        <v>53</v>
      </c>
      <c r="Z28" s="167">
        <f t="shared" si="14"/>
        <v>13.3839195</v>
      </c>
      <c r="AA28" s="113"/>
      <c r="AB28" s="101">
        <v>163004</v>
      </c>
    </row>
    <row r="29" spans="1:28" s="101" customFormat="1" ht="16.5" customHeight="1">
      <c r="A29" s="25"/>
      <c r="B29" s="112"/>
      <c r="C29" s="91">
        <v>8</v>
      </c>
      <c r="D29" s="192" t="s">
        <v>325</v>
      </c>
      <c r="E29" s="192" t="s">
        <v>2</v>
      </c>
      <c r="F29" s="192">
        <v>132</v>
      </c>
      <c r="G29" s="193">
        <v>4.6</v>
      </c>
      <c r="H29" s="79">
        <f t="shared" si="0"/>
        <v>12.46175</v>
      </c>
      <c r="I29" s="225" t="s">
        <v>369</v>
      </c>
      <c r="J29" s="225" t="s">
        <v>370</v>
      </c>
      <c r="K29" s="10">
        <f t="shared" si="1"/>
        <v>3.266666666662786</v>
      </c>
      <c r="L29" s="11">
        <f t="shared" si="2"/>
        <v>196</v>
      </c>
      <c r="M29" s="92" t="s">
        <v>52</v>
      </c>
      <c r="N29" s="93" t="str">
        <f t="shared" si="3"/>
        <v>--</v>
      </c>
      <c r="O29" s="198">
        <f t="shared" si="4"/>
        <v>12.224976750000002</v>
      </c>
      <c r="P29" s="199" t="str">
        <f t="shared" si="5"/>
        <v>--</v>
      </c>
      <c r="Q29" s="200" t="str">
        <f t="shared" si="6"/>
        <v>--</v>
      </c>
      <c r="R29" s="201" t="str">
        <f t="shared" si="7"/>
        <v>--</v>
      </c>
      <c r="S29" s="202" t="str">
        <f t="shared" si="8"/>
        <v>--</v>
      </c>
      <c r="T29" s="203" t="str">
        <f t="shared" si="9"/>
        <v>--</v>
      </c>
      <c r="U29" s="204" t="str">
        <f t="shared" si="10"/>
        <v>--</v>
      </c>
      <c r="V29" s="205" t="str">
        <f t="shared" si="11"/>
        <v>--</v>
      </c>
      <c r="W29" s="206" t="str">
        <f t="shared" si="12"/>
        <v>--</v>
      </c>
      <c r="X29" s="207" t="str">
        <f t="shared" si="13"/>
        <v>--</v>
      </c>
      <c r="Y29" s="94" t="s">
        <v>53</v>
      </c>
      <c r="Z29" s="167">
        <f t="shared" si="14"/>
        <v>12.224976750000002</v>
      </c>
      <c r="AA29" s="113"/>
      <c r="AB29" s="101">
        <v>163005</v>
      </c>
    </row>
    <row r="30" spans="1:28" s="101" customFormat="1" ht="16.5" customHeight="1">
      <c r="A30" s="25"/>
      <c r="B30" s="112"/>
      <c r="C30" s="91">
        <v>9</v>
      </c>
      <c r="D30" s="192" t="s">
        <v>305</v>
      </c>
      <c r="E30" s="192" t="s">
        <v>2</v>
      </c>
      <c r="F30" s="192">
        <v>132</v>
      </c>
      <c r="G30" s="193">
        <v>11.8</v>
      </c>
      <c r="H30" s="79">
        <f t="shared" si="0"/>
        <v>12.46175</v>
      </c>
      <c r="I30" s="225" t="s">
        <v>371</v>
      </c>
      <c r="J30" s="225" t="s">
        <v>372</v>
      </c>
      <c r="K30" s="10">
        <f t="shared" si="1"/>
        <v>2.2833333332673647</v>
      </c>
      <c r="L30" s="11">
        <f t="shared" si="2"/>
        <v>137</v>
      </c>
      <c r="M30" s="92" t="s">
        <v>67</v>
      </c>
      <c r="N30" s="93" t="str">
        <f t="shared" si="3"/>
        <v>--</v>
      </c>
      <c r="O30" s="198" t="str">
        <f t="shared" si="4"/>
        <v>--</v>
      </c>
      <c r="P30" s="199" t="str">
        <f t="shared" si="5"/>
        <v>--</v>
      </c>
      <c r="Q30" s="200">
        <f t="shared" si="6"/>
        <v>373.8525</v>
      </c>
      <c r="R30" s="201">
        <f t="shared" si="7"/>
        <v>852.3837</v>
      </c>
      <c r="S30" s="202" t="str">
        <f t="shared" si="8"/>
        <v>--</v>
      </c>
      <c r="T30" s="203" t="str">
        <f t="shared" si="9"/>
        <v>--</v>
      </c>
      <c r="U30" s="204" t="str">
        <f t="shared" si="10"/>
        <v>--</v>
      </c>
      <c r="V30" s="205" t="str">
        <f t="shared" si="11"/>
        <v>--</v>
      </c>
      <c r="W30" s="206" t="str">
        <f t="shared" si="12"/>
        <v>--</v>
      </c>
      <c r="X30" s="207" t="str">
        <f t="shared" si="13"/>
        <v>--</v>
      </c>
      <c r="Y30" s="94" t="s">
        <v>53</v>
      </c>
      <c r="Z30" s="167">
        <f t="shared" si="14"/>
        <v>1226.2362</v>
      </c>
      <c r="AA30" s="113"/>
      <c r="AB30" s="101">
        <v>163006</v>
      </c>
    </row>
    <row r="31" spans="1:28" s="101" customFormat="1" ht="16.5" customHeight="1">
      <c r="A31" s="25"/>
      <c r="B31" s="112"/>
      <c r="C31" s="91">
        <v>10</v>
      </c>
      <c r="D31" s="192" t="s">
        <v>6</v>
      </c>
      <c r="E31" s="192" t="s">
        <v>2</v>
      </c>
      <c r="F31" s="192">
        <v>132</v>
      </c>
      <c r="G31" s="193">
        <v>92.7</v>
      </c>
      <c r="H31" s="79">
        <f t="shared" si="0"/>
        <v>46.208169000000005</v>
      </c>
      <c r="I31" s="225" t="s">
        <v>373</v>
      </c>
      <c r="J31" s="225" t="s">
        <v>374</v>
      </c>
      <c r="K31" s="10">
        <f t="shared" si="1"/>
        <v>0.09999999997671694</v>
      </c>
      <c r="L31" s="11">
        <f t="shared" si="2"/>
        <v>6</v>
      </c>
      <c r="M31" s="92" t="s">
        <v>67</v>
      </c>
      <c r="N31" s="93" t="str">
        <f t="shared" si="3"/>
        <v>--</v>
      </c>
      <c r="O31" s="198" t="str">
        <f t="shared" si="4"/>
        <v>--</v>
      </c>
      <c r="P31" s="199" t="str">
        <f t="shared" si="5"/>
        <v>--</v>
      </c>
      <c r="Q31" s="200">
        <f t="shared" si="6"/>
        <v>1386.2450700000002</v>
      </c>
      <c r="R31" s="201" t="str">
        <f t="shared" si="7"/>
        <v>--</v>
      </c>
      <c r="S31" s="202" t="str">
        <f t="shared" si="8"/>
        <v>--</v>
      </c>
      <c r="T31" s="203" t="str">
        <f t="shared" si="9"/>
        <v>--</v>
      </c>
      <c r="U31" s="204" t="str">
        <f t="shared" si="10"/>
        <v>--</v>
      </c>
      <c r="V31" s="205" t="str">
        <f t="shared" si="11"/>
        <v>--</v>
      </c>
      <c r="W31" s="206" t="str">
        <f t="shared" si="12"/>
        <v>--</v>
      </c>
      <c r="X31" s="207" t="str">
        <f t="shared" si="13"/>
        <v>--</v>
      </c>
      <c r="Y31" s="94" t="s">
        <v>53</v>
      </c>
      <c r="Z31" s="167">
        <f t="shared" si="14"/>
        <v>1386.2450700000002</v>
      </c>
      <c r="AA31" s="113"/>
      <c r="AB31" s="101">
        <v>163255</v>
      </c>
    </row>
    <row r="32" spans="1:28" s="101" customFormat="1" ht="16.5" customHeight="1">
      <c r="A32" s="25"/>
      <c r="B32" s="112"/>
      <c r="C32" s="91">
        <v>11</v>
      </c>
      <c r="D32" s="192" t="s">
        <v>232</v>
      </c>
      <c r="E32" s="192" t="s">
        <v>2</v>
      </c>
      <c r="F32" s="192">
        <v>132</v>
      </c>
      <c r="G32" s="193">
        <v>56.4</v>
      </c>
      <c r="H32" s="79">
        <f t="shared" si="0"/>
        <v>28.113708000000003</v>
      </c>
      <c r="I32" s="225" t="s">
        <v>373</v>
      </c>
      <c r="J32" s="225" t="s">
        <v>375</v>
      </c>
      <c r="K32" s="10">
        <f t="shared" si="1"/>
        <v>0.0833333334303461</v>
      </c>
      <c r="L32" s="11">
        <f t="shared" si="2"/>
        <v>5</v>
      </c>
      <c r="M32" s="92" t="s">
        <v>67</v>
      </c>
      <c r="N32" s="93" t="str">
        <f t="shared" si="3"/>
        <v>--</v>
      </c>
      <c r="O32" s="198" t="str">
        <f t="shared" si="4"/>
        <v>--</v>
      </c>
      <c r="P32" s="199" t="str">
        <f t="shared" si="5"/>
        <v>--</v>
      </c>
      <c r="Q32" s="200">
        <f t="shared" si="6"/>
        <v>843.4112400000001</v>
      </c>
      <c r="R32" s="201" t="str">
        <f t="shared" si="7"/>
        <v>--</v>
      </c>
      <c r="S32" s="202" t="str">
        <f t="shared" si="8"/>
        <v>--</v>
      </c>
      <c r="T32" s="203" t="str">
        <f t="shared" si="9"/>
        <v>--</v>
      </c>
      <c r="U32" s="204" t="str">
        <f t="shared" si="10"/>
        <v>--</v>
      </c>
      <c r="V32" s="205" t="str">
        <f t="shared" si="11"/>
        <v>--</v>
      </c>
      <c r="W32" s="206" t="str">
        <f t="shared" si="12"/>
        <v>--</v>
      </c>
      <c r="X32" s="207" t="str">
        <f t="shared" si="13"/>
        <v>--</v>
      </c>
      <c r="Y32" s="94" t="s">
        <v>53</v>
      </c>
      <c r="Z32" s="167">
        <f t="shared" si="14"/>
        <v>843.4112400000001</v>
      </c>
      <c r="AA32" s="113"/>
      <c r="AB32" s="101">
        <v>163254</v>
      </c>
    </row>
    <row r="33" spans="1:28" s="101" customFormat="1" ht="16.5" customHeight="1">
      <c r="A33" s="25"/>
      <c r="B33" s="112"/>
      <c r="C33" s="91">
        <v>12</v>
      </c>
      <c r="D33" s="192" t="s">
        <v>8</v>
      </c>
      <c r="E33" s="192" t="s">
        <v>2</v>
      </c>
      <c r="F33" s="192">
        <v>132</v>
      </c>
      <c r="G33" s="193">
        <v>92.3</v>
      </c>
      <c r="H33" s="79">
        <f t="shared" si="0"/>
        <v>46.008781</v>
      </c>
      <c r="I33" s="225" t="s">
        <v>376</v>
      </c>
      <c r="J33" s="225" t="s">
        <v>377</v>
      </c>
      <c r="K33" s="10">
        <f t="shared" si="1"/>
        <v>0.09999999997671694</v>
      </c>
      <c r="L33" s="11">
        <f t="shared" si="2"/>
        <v>6</v>
      </c>
      <c r="M33" s="92" t="s">
        <v>67</v>
      </c>
      <c r="N33" s="93" t="str">
        <f t="shared" si="3"/>
        <v>--</v>
      </c>
      <c r="O33" s="198" t="str">
        <f t="shared" si="4"/>
        <v>--</v>
      </c>
      <c r="P33" s="199" t="str">
        <f t="shared" si="5"/>
        <v>--</v>
      </c>
      <c r="Q33" s="200">
        <f t="shared" si="6"/>
        <v>1380.26343</v>
      </c>
      <c r="R33" s="201" t="str">
        <f t="shared" si="7"/>
        <v>--</v>
      </c>
      <c r="S33" s="202" t="str">
        <f t="shared" si="8"/>
        <v>--</v>
      </c>
      <c r="T33" s="203" t="str">
        <f t="shared" si="9"/>
        <v>--</v>
      </c>
      <c r="U33" s="204" t="str">
        <f t="shared" si="10"/>
        <v>--</v>
      </c>
      <c r="V33" s="205" t="str">
        <f t="shared" si="11"/>
        <v>--</v>
      </c>
      <c r="W33" s="206" t="str">
        <f t="shared" si="12"/>
        <v>--</v>
      </c>
      <c r="X33" s="207" t="str">
        <f t="shared" si="13"/>
        <v>--</v>
      </c>
      <c r="Y33" s="94" t="s">
        <v>53</v>
      </c>
      <c r="Z33" s="167">
        <f t="shared" si="14"/>
        <v>1380.26343</v>
      </c>
      <c r="AA33" s="113"/>
      <c r="AB33" s="101">
        <v>163390</v>
      </c>
    </row>
    <row r="34" spans="1:28" s="101" customFormat="1" ht="16.5" customHeight="1">
      <c r="A34" s="25"/>
      <c r="B34" s="112"/>
      <c r="C34" s="91">
        <v>13</v>
      </c>
      <c r="D34" s="192" t="s">
        <v>378</v>
      </c>
      <c r="E34" s="192" t="s">
        <v>2</v>
      </c>
      <c r="F34" s="192">
        <v>132</v>
      </c>
      <c r="G34" s="193">
        <v>8.4</v>
      </c>
      <c r="H34" s="79">
        <f t="shared" si="0"/>
        <v>12.46175</v>
      </c>
      <c r="I34" s="225" t="s">
        <v>379</v>
      </c>
      <c r="J34" s="225" t="s">
        <v>380</v>
      </c>
      <c r="K34" s="10">
        <f t="shared" si="1"/>
        <v>6.833333333430346</v>
      </c>
      <c r="L34" s="11">
        <f t="shared" si="2"/>
        <v>410</v>
      </c>
      <c r="M34" s="92" t="s">
        <v>52</v>
      </c>
      <c r="N34" s="93" t="str">
        <f t="shared" si="3"/>
        <v>--</v>
      </c>
      <c r="O34" s="198">
        <f t="shared" si="4"/>
        <v>25.534125750000005</v>
      </c>
      <c r="P34" s="199" t="str">
        <f t="shared" si="5"/>
        <v>--</v>
      </c>
      <c r="Q34" s="200" t="str">
        <f t="shared" si="6"/>
        <v>--</v>
      </c>
      <c r="R34" s="201" t="str">
        <f t="shared" si="7"/>
        <v>--</v>
      </c>
      <c r="S34" s="202" t="str">
        <f t="shared" si="8"/>
        <v>--</v>
      </c>
      <c r="T34" s="203" t="str">
        <f t="shared" si="9"/>
        <v>--</v>
      </c>
      <c r="U34" s="204" t="str">
        <f t="shared" si="10"/>
        <v>--</v>
      </c>
      <c r="V34" s="205" t="str">
        <f t="shared" si="11"/>
        <v>--</v>
      </c>
      <c r="W34" s="206" t="str">
        <f t="shared" si="12"/>
        <v>--</v>
      </c>
      <c r="X34" s="207" t="str">
        <f t="shared" si="13"/>
        <v>--</v>
      </c>
      <c r="Y34" s="94" t="s">
        <v>53</v>
      </c>
      <c r="Z34" s="167">
        <f t="shared" si="14"/>
        <v>25.534125750000005</v>
      </c>
      <c r="AA34" s="113"/>
      <c r="AB34" s="101">
        <v>163506</v>
      </c>
    </row>
    <row r="35" spans="1:27" s="101" customFormat="1" ht="16.5" customHeight="1">
      <c r="A35" s="25"/>
      <c r="B35" s="112"/>
      <c r="C35" s="91"/>
      <c r="D35" s="192"/>
      <c r="E35" s="192"/>
      <c r="F35" s="192"/>
      <c r="G35" s="193"/>
      <c r="H35" s="79">
        <f t="shared" si="0"/>
        <v>24.63375</v>
      </c>
      <c r="I35" s="225"/>
      <c r="J35" s="225"/>
      <c r="K35" s="10">
        <f t="shared" si="1"/>
      </c>
      <c r="L35" s="11">
        <f t="shared" si="2"/>
      </c>
      <c r="M35" s="92"/>
      <c r="N35" s="93">
        <f t="shared" si="3"/>
      </c>
      <c r="O35" s="198" t="str">
        <f t="shared" si="4"/>
        <v>--</v>
      </c>
      <c r="P35" s="199" t="str">
        <f t="shared" si="5"/>
        <v>--</v>
      </c>
      <c r="Q35" s="200" t="str">
        <f t="shared" si="6"/>
        <v>--</v>
      </c>
      <c r="R35" s="201" t="str">
        <f t="shared" si="7"/>
        <v>--</v>
      </c>
      <c r="S35" s="202" t="str">
        <f t="shared" si="8"/>
        <v>--</v>
      </c>
      <c r="T35" s="203" t="str">
        <f t="shared" si="9"/>
        <v>--</v>
      </c>
      <c r="U35" s="204" t="str">
        <f t="shared" si="10"/>
        <v>--</v>
      </c>
      <c r="V35" s="205" t="str">
        <f t="shared" si="11"/>
        <v>--</v>
      </c>
      <c r="W35" s="206" t="str">
        <f t="shared" si="12"/>
        <v>--</v>
      </c>
      <c r="X35" s="207" t="str">
        <f t="shared" si="13"/>
        <v>--</v>
      </c>
      <c r="Y35" s="94" t="str">
        <f aca="true" t="shared" si="15" ref="Y35:Y41">IF(D35=""," ","SI")</f>
        <v> </v>
      </c>
      <c r="Z35" s="167">
        <f t="shared" si="14"/>
      </c>
      <c r="AA35" s="113"/>
    </row>
    <row r="36" spans="1:27" s="101" customFormat="1" ht="16.5" customHeight="1">
      <c r="A36" s="25"/>
      <c r="B36" s="112"/>
      <c r="C36" s="91"/>
      <c r="D36" s="192"/>
      <c r="E36" s="192"/>
      <c r="F36" s="192"/>
      <c r="G36" s="193"/>
      <c r="H36" s="79">
        <f t="shared" si="0"/>
        <v>24.63375</v>
      </c>
      <c r="I36" s="225"/>
      <c r="J36" s="225"/>
      <c r="K36" s="10">
        <f t="shared" si="1"/>
      </c>
      <c r="L36" s="11">
        <f t="shared" si="2"/>
      </c>
      <c r="M36" s="92"/>
      <c r="N36" s="93">
        <f t="shared" si="3"/>
      </c>
      <c r="O36" s="198" t="str">
        <f t="shared" si="4"/>
        <v>--</v>
      </c>
      <c r="P36" s="199" t="str">
        <f t="shared" si="5"/>
        <v>--</v>
      </c>
      <c r="Q36" s="200" t="str">
        <f t="shared" si="6"/>
        <v>--</v>
      </c>
      <c r="R36" s="201" t="str">
        <f t="shared" si="7"/>
        <v>--</v>
      </c>
      <c r="S36" s="202" t="str">
        <f t="shared" si="8"/>
        <v>--</v>
      </c>
      <c r="T36" s="203" t="str">
        <f t="shared" si="9"/>
        <v>--</v>
      </c>
      <c r="U36" s="204" t="str">
        <f t="shared" si="10"/>
        <v>--</v>
      </c>
      <c r="V36" s="205" t="str">
        <f t="shared" si="11"/>
        <v>--</v>
      </c>
      <c r="W36" s="206" t="str">
        <f t="shared" si="12"/>
        <v>--</v>
      </c>
      <c r="X36" s="207" t="str">
        <f t="shared" si="13"/>
        <v>--</v>
      </c>
      <c r="Y36" s="94" t="str">
        <f t="shared" si="15"/>
        <v> </v>
      </c>
      <c r="Z36" s="167">
        <f t="shared" si="14"/>
      </c>
      <c r="AA36" s="113"/>
    </row>
    <row r="37" spans="1:27" s="101" customFormat="1" ht="16.5" customHeight="1">
      <c r="A37" s="25"/>
      <c r="B37" s="112"/>
      <c r="C37" s="91"/>
      <c r="D37" s="192"/>
      <c r="E37" s="192"/>
      <c r="F37" s="192"/>
      <c r="G37" s="193"/>
      <c r="H37" s="79">
        <f t="shared" si="0"/>
        <v>24.63375</v>
      </c>
      <c r="I37" s="225"/>
      <c r="J37" s="225"/>
      <c r="K37" s="10">
        <f t="shared" si="1"/>
      </c>
      <c r="L37" s="11">
        <f t="shared" si="2"/>
      </c>
      <c r="M37" s="92"/>
      <c r="N37" s="93">
        <f t="shared" si="3"/>
      </c>
      <c r="O37" s="198" t="str">
        <f t="shared" si="4"/>
        <v>--</v>
      </c>
      <c r="P37" s="199" t="str">
        <f t="shared" si="5"/>
        <v>--</v>
      </c>
      <c r="Q37" s="200" t="str">
        <f t="shared" si="6"/>
        <v>--</v>
      </c>
      <c r="R37" s="201" t="str">
        <f t="shared" si="7"/>
        <v>--</v>
      </c>
      <c r="S37" s="202" t="str">
        <f t="shared" si="8"/>
        <v>--</v>
      </c>
      <c r="T37" s="203" t="str">
        <f t="shared" si="9"/>
        <v>--</v>
      </c>
      <c r="U37" s="204" t="str">
        <f t="shared" si="10"/>
        <v>--</v>
      </c>
      <c r="V37" s="205" t="str">
        <f t="shared" si="11"/>
        <v>--</v>
      </c>
      <c r="W37" s="206" t="str">
        <f t="shared" si="12"/>
        <v>--</v>
      </c>
      <c r="X37" s="207" t="str">
        <f t="shared" si="13"/>
        <v>--</v>
      </c>
      <c r="Y37" s="94" t="str">
        <f t="shared" si="15"/>
        <v> </v>
      </c>
      <c r="Z37" s="167">
        <f t="shared" si="14"/>
      </c>
      <c r="AA37" s="113"/>
    </row>
    <row r="38" spans="2:27" s="101" customFormat="1" ht="16.5" customHeight="1">
      <c r="B38" s="168"/>
      <c r="C38" s="91"/>
      <c r="D38" s="192"/>
      <c r="E38" s="192"/>
      <c r="F38" s="192"/>
      <c r="G38" s="193"/>
      <c r="H38" s="79">
        <f t="shared" si="0"/>
        <v>24.63375</v>
      </c>
      <c r="I38" s="225"/>
      <c r="J38" s="225"/>
      <c r="K38" s="10">
        <f t="shared" si="1"/>
      </c>
      <c r="L38" s="11">
        <f t="shared" si="2"/>
      </c>
      <c r="M38" s="92"/>
      <c r="N38" s="93">
        <f t="shared" si="3"/>
      </c>
      <c r="O38" s="198" t="str">
        <f t="shared" si="4"/>
        <v>--</v>
      </c>
      <c r="P38" s="199" t="str">
        <f t="shared" si="5"/>
        <v>--</v>
      </c>
      <c r="Q38" s="200" t="str">
        <f t="shared" si="6"/>
        <v>--</v>
      </c>
      <c r="R38" s="201" t="str">
        <f t="shared" si="7"/>
        <v>--</v>
      </c>
      <c r="S38" s="202" t="str">
        <f t="shared" si="8"/>
        <v>--</v>
      </c>
      <c r="T38" s="203" t="str">
        <f t="shared" si="9"/>
        <v>--</v>
      </c>
      <c r="U38" s="204" t="str">
        <f t="shared" si="10"/>
        <v>--</v>
      </c>
      <c r="V38" s="205" t="str">
        <f t="shared" si="11"/>
        <v>--</v>
      </c>
      <c r="W38" s="206" t="str">
        <f t="shared" si="12"/>
        <v>--</v>
      </c>
      <c r="X38" s="207" t="str">
        <f t="shared" si="13"/>
        <v>--</v>
      </c>
      <c r="Y38" s="94" t="str">
        <f t="shared" si="15"/>
        <v> </v>
      </c>
      <c r="Z38" s="167">
        <f t="shared" si="14"/>
      </c>
      <c r="AA38" s="113"/>
    </row>
    <row r="39" spans="2:27" s="101" customFormat="1" ht="16.5" customHeight="1">
      <c r="B39" s="168"/>
      <c r="C39" s="91"/>
      <c r="D39" s="192"/>
      <c r="E39" s="192"/>
      <c r="F39" s="192"/>
      <c r="G39" s="193"/>
      <c r="H39" s="79">
        <f t="shared" si="0"/>
        <v>24.63375</v>
      </c>
      <c r="I39" s="225"/>
      <c r="J39" s="225"/>
      <c r="K39" s="10">
        <f t="shared" si="1"/>
      </c>
      <c r="L39" s="11">
        <f t="shared" si="2"/>
      </c>
      <c r="M39" s="92"/>
      <c r="N39" s="93">
        <f t="shared" si="3"/>
      </c>
      <c r="O39" s="198" t="str">
        <f t="shared" si="4"/>
        <v>--</v>
      </c>
      <c r="P39" s="199" t="str">
        <f t="shared" si="5"/>
        <v>--</v>
      </c>
      <c r="Q39" s="200" t="str">
        <f t="shared" si="6"/>
        <v>--</v>
      </c>
      <c r="R39" s="201" t="str">
        <f t="shared" si="7"/>
        <v>--</v>
      </c>
      <c r="S39" s="202" t="str">
        <f t="shared" si="8"/>
        <v>--</v>
      </c>
      <c r="T39" s="203" t="str">
        <f t="shared" si="9"/>
        <v>--</v>
      </c>
      <c r="U39" s="204" t="str">
        <f t="shared" si="10"/>
        <v>--</v>
      </c>
      <c r="V39" s="205" t="str">
        <f t="shared" si="11"/>
        <v>--</v>
      </c>
      <c r="W39" s="206" t="str">
        <f t="shared" si="12"/>
        <v>--</v>
      </c>
      <c r="X39" s="207" t="str">
        <f t="shared" si="13"/>
        <v>--</v>
      </c>
      <c r="Y39" s="94" t="str">
        <f t="shared" si="15"/>
        <v> </v>
      </c>
      <c r="Z39" s="167">
        <f t="shared" si="14"/>
      </c>
      <c r="AA39" s="113"/>
    </row>
    <row r="40" spans="2:27" s="101" customFormat="1" ht="16.5" customHeight="1">
      <c r="B40" s="168"/>
      <c r="C40" s="91"/>
      <c r="D40" s="192"/>
      <c r="E40" s="192"/>
      <c r="F40" s="192"/>
      <c r="G40" s="193"/>
      <c r="H40" s="79">
        <f t="shared" si="0"/>
        <v>24.63375</v>
      </c>
      <c r="I40" s="225"/>
      <c r="J40" s="225"/>
      <c r="K40" s="10">
        <f t="shared" si="1"/>
      </c>
      <c r="L40" s="11">
        <f t="shared" si="2"/>
      </c>
      <c r="M40" s="92"/>
      <c r="N40" s="93">
        <f t="shared" si="3"/>
      </c>
      <c r="O40" s="198" t="str">
        <f t="shared" si="4"/>
        <v>--</v>
      </c>
      <c r="P40" s="199" t="str">
        <f t="shared" si="5"/>
        <v>--</v>
      </c>
      <c r="Q40" s="200" t="str">
        <f t="shared" si="6"/>
        <v>--</v>
      </c>
      <c r="R40" s="201" t="str">
        <f t="shared" si="7"/>
        <v>--</v>
      </c>
      <c r="S40" s="202" t="str">
        <f t="shared" si="8"/>
        <v>--</v>
      </c>
      <c r="T40" s="203" t="str">
        <f t="shared" si="9"/>
        <v>--</v>
      </c>
      <c r="U40" s="204" t="str">
        <f t="shared" si="10"/>
        <v>--</v>
      </c>
      <c r="V40" s="205" t="str">
        <f t="shared" si="11"/>
        <v>--</v>
      </c>
      <c r="W40" s="206" t="str">
        <f t="shared" si="12"/>
        <v>--</v>
      </c>
      <c r="X40" s="207" t="str">
        <f t="shared" si="13"/>
        <v>--</v>
      </c>
      <c r="Y40" s="94" t="str">
        <f t="shared" si="15"/>
        <v> </v>
      </c>
      <c r="Z40" s="167">
        <f t="shared" si="14"/>
      </c>
      <c r="AA40" s="113"/>
    </row>
    <row r="41" spans="2:27" s="101" customFormat="1" ht="16.5" customHeight="1">
      <c r="B41" s="168"/>
      <c r="C41" s="91"/>
      <c r="D41" s="192"/>
      <c r="E41" s="192"/>
      <c r="F41" s="192"/>
      <c r="G41" s="193"/>
      <c r="H41" s="79">
        <f t="shared" si="0"/>
        <v>24.63375</v>
      </c>
      <c r="I41" s="225"/>
      <c r="J41" s="225"/>
      <c r="K41" s="10">
        <f t="shared" si="1"/>
      </c>
      <c r="L41" s="11">
        <f t="shared" si="2"/>
      </c>
      <c r="M41" s="92"/>
      <c r="N41" s="93">
        <f t="shared" si="3"/>
      </c>
      <c r="O41" s="198" t="str">
        <f t="shared" si="4"/>
        <v>--</v>
      </c>
      <c r="P41" s="199" t="str">
        <f t="shared" si="5"/>
        <v>--</v>
      </c>
      <c r="Q41" s="200" t="str">
        <f t="shared" si="6"/>
        <v>--</v>
      </c>
      <c r="R41" s="201" t="str">
        <f t="shared" si="7"/>
        <v>--</v>
      </c>
      <c r="S41" s="202" t="str">
        <f t="shared" si="8"/>
        <v>--</v>
      </c>
      <c r="T41" s="203" t="str">
        <f t="shared" si="9"/>
        <v>--</v>
      </c>
      <c r="U41" s="204" t="str">
        <f t="shared" si="10"/>
        <v>--</v>
      </c>
      <c r="V41" s="205" t="str">
        <f t="shared" si="11"/>
        <v>--</v>
      </c>
      <c r="W41" s="206" t="str">
        <f t="shared" si="12"/>
        <v>--</v>
      </c>
      <c r="X41" s="207" t="str">
        <f t="shared" si="13"/>
        <v>--</v>
      </c>
      <c r="Y41" s="94" t="str">
        <f t="shared" si="15"/>
        <v> </v>
      </c>
      <c r="Z41" s="167">
        <f t="shared" si="14"/>
      </c>
      <c r="AA41" s="113"/>
    </row>
    <row r="42" spans="1:27" s="101" customFormat="1" ht="16.5" customHeight="1" thickBot="1">
      <c r="A42" s="25"/>
      <c r="B42" s="112"/>
      <c r="C42" s="194"/>
      <c r="D42" s="195"/>
      <c r="E42" s="195"/>
      <c r="F42" s="196"/>
      <c r="G42" s="197"/>
      <c r="H42" s="80"/>
      <c r="I42" s="227"/>
      <c r="J42" s="227"/>
      <c r="K42" s="12"/>
      <c r="L42" s="12"/>
      <c r="M42" s="197"/>
      <c r="N42" s="208"/>
      <c r="O42" s="209"/>
      <c r="P42" s="210"/>
      <c r="Q42" s="211"/>
      <c r="R42" s="212"/>
      <c r="S42" s="213"/>
      <c r="T42" s="214"/>
      <c r="U42" s="215"/>
      <c r="V42" s="216"/>
      <c r="W42" s="217"/>
      <c r="X42" s="218"/>
      <c r="Y42" s="219"/>
      <c r="Z42" s="169"/>
      <c r="AA42" s="113"/>
    </row>
    <row r="43" spans="1:27" s="101" customFormat="1" ht="16.5" customHeight="1" thickBot="1" thickTop="1">
      <c r="A43" s="25"/>
      <c r="B43" s="112"/>
      <c r="C43" s="170" t="s">
        <v>45</v>
      </c>
      <c r="D43" s="70" t="s">
        <v>46</v>
      </c>
      <c r="E43" s="13"/>
      <c r="F43" s="13"/>
      <c r="G43" s="14"/>
      <c r="H43" s="15"/>
      <c r="I43" s="15"/>
      <c r="J43" s="15"/>
      <c r="K43" s="15"/>
      <c r="L43" s="15"/>
      <c r="M43" s="15"/>
      <c r="N43" s="16"/>
      <c r="O43" s="171">
        <f aca="true" t="shared" si="16" ref="O43:X43">ROUND(SUM(O20:O42),2)</f>
        <v>51.14</v>
      </c>
      <c r="P43" s="172">
        <f t="shared" si="16"/>
        <v>0</v>
      </c>
      <c r="Q43" s="86">
        <f t="shared" si="16"/>
        <v>6957.21</v>
      </c>
      <c r="R43" s="86">
        <f t="shared" si="16"/>
        <v>7529.57</v>
      </c>
      <c r="S43" s="173">
        <f t="shared" si="16"/>
        <v>409.53</v>
      </c>
      <c r="T43" s="87">
        <f t="shared" si="16"/>
        <v>0</v>
      </c>
      <c r="U43" s="87">
        <f t="shared" si="16"/>
        <v>0</v>
      </c>
      <c r="V43" s="174">
        <f t="shared" si="16"/>
        <v>0</v>
      </c>
      <c r="W43" s="175">
        <f t="shared" si="16"/>
        <v>0</v>
      </c>
      <c r="X43" s="176">
        <f t="shared" si="16"/>
        <v>0</v>
      </c>
      <c r="Y43" s="177"/>
      <c r="Z43" s="229">
        <f>ROUND(SUM(Z20:Z42),2)</f>
        <v>14947.46</v>
      </c>
      <c r="AA43" s="179"/>
    </row>
    <row r="44" spans="1:27" s="187" customFormat="1" ht="9.75" thickTop="1">
      <c r="A44" s="180"/>
      <c r="B44" s="181"/>
      <c r="C44" s="182"/>
      <c r="D44" s="71" t="s">
        <v>47</v>
      </c>
      <c r="E44" s="72"/>
      <c r="F44" s="72"/>
      <c r="G44" s="73"/>
      <c r="H44" s="74"/>
      <c r="I44" s="74"/>
      <c r="J44" s="74"/>
      <c r="K44" s="74"/>
      <c r="L44" s="74"/>
      <c r="M44" s="74"/>
      <c r="N44" s="75"/>
      <c r="O44" s="183"/>
      <c r="P44" s="183"/>
      <c r="Q44" s="76"/>
      <c r="R44" s="76"/>
      <c r="S44" s="184"/>
      <c r="T44" s="184"/>
      <c r="U44" s="184"/>
      <c r="V44" s="184"/>
      <c r="W44" s="184"/>
      <c r="X44" s="184"/>
      <c r="Y44" s="184"/>
      <c r="Z44" s="185"/>
      <c r="AA44" s="186"/>
    </row>
    <row r="45" spans="1:27" s="101" customFormat="1" ht="16.5" customHeight="1" thickBot="1">
      <c r="A45" s="25"/>
      <c r="B45" s="188"/>
      <c r="C45" s="189"/>
      <c r="D45" s="189"/>
      <c r="E45" s="189"/>
      <c r="F45" s="189"/>
      <c r="G45" s="189"/>
      <c r="H45" s="189"/>
      <c r="I45" s="190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91"/>
    </row>
    <row r="46" ht="13.5" thickTop="1"/>
  </sheetData>
  <conditionalFormatting sqref="Y22:Y41">
    <cfRule type="cellIs" priority="1" dxfId="0" operator="equal" stopIfTrue="1">
      <formula>"SI"</formula>
    </cfRule>
    <cfRule type="cellIs" priority="2" dxfId="0" operator="equal" stopIfTrue="1">
      <formula>"NO"</formula>
    </cfRule>
    <cfRule type="cellIs" priority="3" dxfId="0" operator="equal" stopIfTrue="1">
      <formula>" "</formula>
    </cfRule>
  </conditionalFormatting>
  <conditionalFormatting sqref="K22:K41">
    <cfRule type="cellIs" priority="4" dxfId="1" operator="lessThanOrEqual" stopIfTrue="1">
      <formula>0</formula>
    </cfRule>
  </conditionalFormatting>
  <conditionalFormatting sqref="I22:J41">
    <cfRule type="expression" priority="5" dxfId="2" stopIfTrue="1">
      <formula>MONTH(I22)&lt;&gt;$H$20</formula>
    </cfRule>
    <cfRule type="expression" priority="6" dxfId="2" stopIfTrue="1">
      <formula>YEAR(I22)&lt;&gt;$H$21</formula>
    </cfRule>
    <cfRule type="expression" priority="7" dxfId="0" stopIfTrue="1">
      <formula>""""""</formula>
    </cfRule>
  </conditionalFormatting>
  <printOptions/>
  <pageMargins left="0.1968503937007874" right="0.1968503937007874" top="0.5511811023622047" bottom="0.7874015748031497" header="0.35433070866141736" footer="0.5118110236220472"/>
  <pageSetup fitToHeight="1" fitToWidth="1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123">
    <pageSetUpPr fitToPage="1"/>
  </sheetPr>
  <dimension ref="A1:AB45"/>
  <sheetViews>
    <sheetView zoomScale="75" zoomScaleNormal="75" workbookViewId="0" topLeftCell="C9">
      <selection activeCell="K78" sqref="K78"/>
    </sheetView>
  </sheetViews>
  <sheetFormatPr defaultColWidth="11.421875" defaultRowHeight="12.75"/>
  <cols>
    <col min="1" max="1" width="20.7109375" style="125" customWidth="1"/>
    <col min="2" max="2" width="15.7109375" style="125" customWidth="1"/>
    <col min="3" max="3" width="4.7109375" style="125" customWidth="1"/>
    <col min="4" max="4" width="45.7109375" style="125" customWidth="1"/>
    <col min="5" max="7" width="8.7109375" style="125" customWidth="1"/>
    <col min="8" max="8" width="12.7109375" style="125" hidden="1" customWidth="1"/>
    <col min="9" max="10" width="16.7109375" style="125" customWidth="1"/>
    <col min="11" max="13" width="9.7109375" style="125" customWidth="1"/>
    <col min="14" max="14" width="7.7109375" style="125" customWidth="1"/>
    <col min="15" max="16" width="16.7109375" style="125" hidden="1" customWidth="1"/>
    <col min="17" max="17" width="0" style="125" hidden="1" customWidth="1"/>
    <col min="18" max="18" width="14.57421875" style="125" hidden="1" customWidth="1"/>
    <col min="19" max="24" width="14.7109375" style="125" hidden="1" customWidth="1"/>
    <col min="25" max="25" width="9.28125" style="125" customWidth="1"/>
    <col min="26" max="27" width="15.7109375" style="125" customWidth="1"/>
    <col min="28" max="16384" width="11.421875" style="125" customWidth="1"/>
  </cols>
  <sheetData>
    <row r="1" s="97" customFormat="1" ht="26.25">
      <c r="AA1" s="98"/>
    </row>
    <row r="2" spans="2:27" s="97" customFormat="1" ht="26.25">
      <c r="B2" s="99" t="str">
        <f>'tot-0605'!B2</f>
        <v>ANEXO a la Resolución ENRE N° 936/2006 .-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3:27" s="101" customFormat="1" ht="12.75">
      <c r="C3" s="102"/>
      <c r="D3" s="102"/>
      <c r="E3" s="102"/>
      <c r="F3" s="103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spans="1:2" s="104" customFormat="1" ht="11.25">
      <c r="A4" s="27" t="s">
        <v>15</v>
      </c>
      <c r="B4" s="27"/>
    </row>
    <row r="5" spans="1:2" s="104" customFormat="1" ht="11.25">
      <c r="A5" s="27" t="s">
        <v>16</v>
      </c>
      <c r="B5" s="27"/>
    </row>
    <row r="6" s="101" customFormat="1" ht="19.5" customHeight="1" thickBot="1"/>
    <row r="7" spans="1:27" s="101" customFormat="1" ht="16.5" customHeight="1" thickTop="1">
      <c r="A7" s="25"/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7"/>
    </row>
    <row r="8" spans="1:27" s="110" customFormat="1" ht="20.25">
      <c r="A8" s="31"/>
      <c r="B8" s="108"/>
      <c r="C8" s="31"/>
      <c r="D8" s="109" t="s">
        <v>381</v>
      </c>
      <c r="E8" s="109"/>
      <c r="F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111"/>
    </row>
    <row r="9" spans="1:27" s="101" customFormat="1" ht="16.5" customHeight="1">
      <c r="A9" s="25"/>
      <c r="B9" s="112"/>
      <c r="C9" s="25"/>
      <c r="D9" s="26"/>
      <c r="E9" s="26"/>
      <c r="F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113"/>
    </row>
    <row r="10" spans="1:27" s="110" customFormat="1" ht="20.25">
      <c r="A10" s="31"/>
      <c r="B10" s="108"/>
      <c r="C10" s="31"/>
      <c r="D10" s="109" t="s">
        <v>21</v>
      </c>
      <c r="E10" s="114"/>
      <c r="F10" s="109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111"/>
    </row>
    <row r="11" spans="1:27" s="101" customFormat="1" ht="16.5" customHeight="1">
      <c r="A11" s="25"/>
      <c r="B11" s="112"/>
      <c r="C11" s="25"/>
      <c r="D11" s="115"/>
      <c r="E11" s="115"/>
      <c r="F11" s="116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113"/>
    </row>
    <row r="12" spans="1:27" s="121" customFormat="1" ht="18.75">
      <c r="A12" s="117"/>
      <c r="B12" s="118" t="s">
        <v>385</v>
      </c>
      <c r="C12" s="66"/>
      <c r="D12" s="67"/>
      <c r="E12" s="67"/>
      <c r="F12" s="67"/>
      <c r="G12" s="119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120"/>
    </row>
    <row r="13" spans="1:27" s="101" customFormat="1" ht="16.5" customHeight="1" thickBot="1">
      <c r="A13" s="25"/>
      <c r="B13" s="112"/>
      <c r="C13" s="25"/>
      <c r="D13" s="25"/>
      <c r="E13" s="25"/>
      <c r="F13" s="116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113"/>
    </row>
    <row r="14" spans="1:27" s="101" customFormat="1" ht="16.5" customHeight="1" thickBot="1" thickTop="1">
      <c r="A14" s="25"/>
      <c r="B14" s="112"/>
      <c r="C14" s="25"/>
      <c r="D14" s="96" t="s">
        <v>22</v>
      </c>
      <c r="E14" s="95">
        <v>52.166</v>
      </c>
      <c r="F14" s="122"/>
      <c r="G14" s="26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113"/>
    </row>
    <row r="15" spans="1:27" s="101" customFormat="1" ht="16.5" customHeight="1" thickBot="1" thickTop="1">
      <c r="A15" s="25"/>
      <c r="B15" s="112"/>
      <c r="C15" s="25"/>
      <c r="D15" s="96" t="s">
        <v>23</v>
      </c>
      <c r="E15" s="95">
        <v>49.847</v>
      </c>
      <c r="F15" s="122"/>
      <c r="G15" s="123"/>
      <c r="H15" s="25"/>
      <c r="I15" s="124"/>
      <c r="J15" s="125"/>
      <c r="K15" s="125"/>
      <c r="L15" s="1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113"/>
    </row>
    <row r="16" spans="1:27" s="101" customFormat="1" ht="16.5" customHeight="1" thickBot="1" thickTop="1">
      <c r="A16" s="25"/>
      <c r="B16" s="112"/>
      <c r="C16" s="25"/>
      <c r="D16" s="96" t="s">
        <v>24</v>
      </c>
      <c r="E16" s="95">
        <v>104.331</v>
      </c>
      <c r="F16" s="122"/>
      <c r="G16" s="123"/>
      <c r="H16" s="25"/>
      <c r="I16" s="25"/>
      <c r="J16" s="126" t="s">
        <v>25</v>
      </c>
      <c r="K16" s="127">
        <f>30*'tot-0605'!B13</f>
        <v>30</v>
      </c>
      <c r="L16" s="22" t="str">
        <f>IF(K16=30," ",IF(K16=60,"Coeficiente duplicado por tasa de falla &gt;4 Sal. x año/100 km.","REVISAR COEFICIENTE"))</f>
        <v> 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113"/>
    </row>
    <row r="17" spans="1:27" s="101" customFormat="1" ht="16.5" customHeight="1" thickBot="1" thickTop="1">
      <c r="A17" s="25"/>
      <c r="B17" s="112"/>
      <c r="C17" s="25"/>
      <c r="D17" s="96" t="s">
        <v>26</v>
      </c>
      <c r="E17" s="95">
        <v>98.535</v>
      </c>
      <c r="F17" s="122"/>
      <c r="G17" s="123"/>
      <c r="H17" s="25"/>
      <c r="I17" s="25"/>
      <c r="J17" s="25"/>
      <c r="K17" s="128"/>
      <c r="L17" s="129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113"/>
    </row>
    <row r="18" spans="1:27" s="101" customFormat="1" ht="16.5" customHeight="1" thickBot="1" thickTop="1">
      <c r="A18" s="25"/>
      <c r="B18" s="112"/>
      <c r="C18" s="130"/>
      <c r="D18" s="130"/>
      <c r="E18" s="130"/>
      <c r="F18" s="130"/>
      <c r="G18" s="130"/>
      <c r="H18" s="130"/>
      <c r="I18" s="131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13"/>
    </row>
    <row r="19" spans="1:27" s="101" customFormat="1" ht="34.5" customHeight="1" thickBot="1" thickTop="1">
      <c r="A19" s="25"/>
      <c r="B19" s="112"/>
      <c r="C19" s="35" t="s">
        <v>27</v>
      </c>
      <c r="D19" s="35" t="s">
        <v>18</v>
      </c>
      <c r="E19" s="35" t="s">
        <v>1</v>
      </c>
      <c r="F19" s="36" t="s">
        <v>28</v>
      </c>
      <c r="G19" s="36" t="s">
        <v>29</v>
      </c>
      <c r="H19" s="78" t="s">
        <v>30</v>
      </c>
      <c r="I19" s="35" t="s">
        <v>31</v>
      </c>
      <c r="J19" s="35" t="s">
        <v>32</v>
      </c>
      <c r="K19" s="36" t="s">
        <v>33</v>
      </c>
      <c r="L19" s="36" t="s">
        <v>34</v>
      </c>
      <c r="M19" s="83" t="s">
        <v>35</v>
      </c>
      <c r="N19" s="36" t="s">
        <v>36</v>
      </c>
      <c r="O19" s="132" t="s">
        <v>37</v>
      </c>
      <c r="P19" s="133" t="s">
        <v>38</v>
      </c>
      <c r="Q19" s="84" t="s">
        <v>39</v>
      </c>
      <c r="R19" s="134"/>
      <c r="S19" s="135"/>
      <c r="T19" s="85" t="s">
        <v>40</v>
      </c>
      <c r="U19" s="136"/>
      <c r="V19" s="137"/>
      <c r="W19" s="138" t="s">
        <v>41</v>
      </c>
      <c r="X19" s="139" t="s">
        <v>42</v>
      </c>
      <c r="Y19" s="36" t="s">
        <v>43</v>
      </c>
      <c r="Z19" s="36" t="s">
        <v>44</v>
      </c>
      <c r="AA19" s="113"/>
    </row>
    <row r="20" spans="1:27" s="101" customFormat="1" ht="16.5" customHeight="1" hidden="1" thickTop="1">
      <c r="A20" s="25"/>
      <c r="B20" s="112"/>
      <c r="C20" s="140"/>
      <c r="D20" s="141"/>
      <c r="E20" s="141"/>
      <c r="F20" s="82"/>
      <c r="G20" s="82"/>
      <c r="H20" s="142">
        <v>2</v>
      </c>
      <c r="I20" s="223"/>
      <c r="J20" s="224"/>
      <c r="K20" s="141"/>
      <c r="L20" s="141"/>
      <c r="M20" s="141"/>
      <c r="N20" s="141"/>
      <c r="O20" s="143"/>
      <c r="P20" s="144"/>
      <c r="Q20" s="145"/>
      <c r="R20" s="146"/>
      <c r="S20" s="147"/>
      <c r="T20" s="148"/>
      <c r="U20" s="149"/>
      <c r="V20" s="150"/>
      <c r="W20" s="151"/>
      <c r="X20" s="152"/>
      <c r="Y20" s="141"/>
      <c r="Z20" s="153"/>
      <c r="AA20" s="113"/>
    </row>
    <row r="21" spans="1:27" s="101" customFormat="1" ht="16.5" customHeight="1" thickTop="1">
      <c r="A21" s="25"/>
      <c r="B21" s="112"/>
      <c r="C21" s="154"/>
      <c r="D21" s="3"/>
      <c r="E21" s="3"/>
      <c r="F21" s="3"/>
      <c r="G21" s="3"/>
      <c r="H21" s="155">
        <v>2006</v>
      </c>
      <c r="I21" s="225"/>
      <c r="J21" s="226"/>
      <c r="K21" s="10"/>
      <c r="L21" s="3"/>
      <c r="M21" s="3"/>
      <c r="N21" s="3"/>
      <c r="O21" s="156"/>
      <c r="P21" s="157"/>
      <c r="Q21" s="158"/>
      <c r="R21" s="159"/>
      <c r="S21" s="160"/>
      <c r="T21" s="161"/>
      <c r="U21" s="162"/>
      <c r="V21" s="163"/>
      <c r="W21" s="164"/>
      <c r="X21" s="165"/>
      <c r="Y21" s="3"/>
      <c r="Z21" s="166"/>
      <c r="AA21" s="113"/>
    </row>
    <row r="22" spans="1:28" s="101" customFormat="1" ht="16.5" customHeight="1">
      <c r="A22" s="25"/>
      <c r="B22" s="112"/>
      <c r="C22" s="91">
        <v>1</v>
      </c>
      <c r="D22" s="192" t="s">
        <v>12</v>
      </c>
      <c r="E22" s="192" t="s">
        <v>2</v>
      </c>
      <c r="F22" s="192">
        <v>132</v>
      </c>
      <c r="G22" s="193">
        <v>12.9</v>
      </c>
      <c r="H22" s="79">
        <f aca="true" t="shared" si="0" ref="H22:H41">IF(G22&gt;25,G22,25)*IF(F22=220,IF(E22="L",$E$14,$E$16),IF(E22="L",$E$15,$E$17))/100</f>
        <v>12.46175</v>
      </c>
      <c r="I22" s="225" t="s">
        <v>323</v>
      </c>
      <c r="J22" s="225" t="s">
        <v>324</v>
      </c>
      <c r="K22" s="10">
        <f aca="true" t="shared" si="1" ref="K22:K41">IF(D22="","",(J22-I22)*24)</f>
        <v>9.983333333395422</v>
      </c>
      <c r="L22" s="11">
        <f aca="true" t="shared" si="2" ref="L22:L41">IF(D22="","",ROUND((J22-I22)*24*60,0))</f>
        <v>599</v>
      </c>
      <c r="M22" s="90" t="s">
        <v>52</v>
      </c>
      <c r="N22" s="93" t="str">
        <f aca="true" t="shared" si="3" ref="N22:N41">IF(D22="","","--")</f>
        <v>--</v>
      </c>
      <c r="O22" s="198">
        <f aca="true" t="shared" si="4" ref="O22:O41">IF(M22="P",ROUND(L22/60,2)*H22*$K$16*0.01,"--")</f>
        <v>37.3104795</v>
      </c>
      <c r="P22" s="199" t="str">
        <f aca="true" t="shared" si="5" ref="P22:P41">IF(M22="RP",ROUND(L22/60,2)*H22*$K$16*0.01*N22/100,"--")</f>
        <v>--</v>
      </c>
      <c r="Q22" s="200" t="str">
        <f aca="true" t="shared" si="6" ref="Q22:Q41">IF(M22="F",H22*$K$16,"--")</f>
        <v>--</v>
      </c>
      <c r="R22" s="201" t="str">
        <f aca="true" t="shared" si="7" ref="R22:R41">IF(AND(L22&gt;=10,M22="F"),H22*$K$16*IF(L22&gt;180,3,ROUND(L22/60,2)),"--")</f>
        <v>--</v>
      </c>
      <c r="S22" s="202" t="str">
        <f aca="true" t="shared" si="8" ref="S22:S41">IF(AND(L22&gt;180,M22="F"),(ROUND(L22/60,2)-3)*H22*$K$16*0.1,"--")</f>
        <v>--</v>
      </c>
      <c r="T22" s="203" t="str">
        <f aca="true" t="shared" si="9" ref="T22:T41">IF(M22="R",H22*$K$16*N22/100,"--")</f>
        <v>--</v>
      </c>
      <c r="U22" s="204" t="str">
        <f aca="true" t="shared" si="10" ref="U22:U41">IF(AND(L22&gt;=10,M22="R"),H22*$K$16*IF(L22&gt;180,3,ROUND(L22/60,2))*N22/100,"--")</f>
        <v>--</v>
      </c>
      <c r="V22" s="205" t="str">
        <f aca="true" t="shared" si="11" ref="V22:V41">IF(AND(L22&gt;180,M22="R"),(ROUND(L22/60,2)-3)*H22*$K$16*0.1*N22/100,"--")</f>
        <v>--</v>
      </c>
      <c r="W22" s="206" t="str">
        <f aca="true" t="shared" si="12" ref="W22:W41">IF(M22="RF",ROUND(L22/60,2)*H22*$K$16*0.1,"--")</f>
        <v>--</v>
      </c>
      <c r="X22" s="207" t="str">
        <f aca="true" t="shared" si="13" ref="X22:X41">IF(M22="RR",ROUND(L22/60,2)*H22*$K$16*0.1*N22/100,"--")</f>
        <v>--</v>
      </c>
      <c r="Y22" s="94" t="s">
        <v>53</v>
      </c>
      <c r="Z22" s="167">
        <f aca="true" t="shared" si="14" ref="Z22:Z41">IF(D22="","",SUM(O22:X22)*IF(Y22="SI",1,2))</f>
        <v>37.3104795</v>
      </c>
      <c r="AA22" s="113"/>
      <c r="AB22" s="101">
        <v>163688</v>
      </c>
    </row>
    <row r="23" spans="1:28" s="101" customFormat="1" ht="16.5" customHeight="1">
      <c r="A23" s="25"/>
      <c r="B23" s="112"/>
      <c r="C23" s="91">
        <v>2</v>
      </c>
      <c r="D23" s="192" t="s">
        <v>325</v>
      </c>
      <c r="E23" s="192" t="s">
        <v>2</v>
      </c>
      <c r="F23" s="192">
        <v>132</v>
      </c>
      <c r="G23" s="193">
        <v>4.6</v>
      </c>
      <c r="H23" s="79">
        <f t="shared" si="0"/>
        <v>12.46175</v>
      </c>
      <c r="I23" s="225" t="s">
        <v>326</v>
      </c>
      <c r="J23" s="225" t="s">
        <v>327</v>
      </c>
      <c r="K23" s="10">
        <f t="shared" si="1"/>
        <v>6.883333333244082</v>
      </c>
      <c r="L23" s="11">
        <f t="shared" si="2"/>
        <v>413</v>
      </c>
      <c r="M23" s="91" t="s">
        <v>52</v>
      </c>
      <c r="N23" s="93" t="str">
        <f t="shared" si="3"/>
        <v>--</v>
      </c>
      <c r="O23" s="198">
        <f t="shared" si="4"/>
        <v>25.721052</v>
      </c>
      <c r="P23" s="199" t="str">
        <f t="shared" si="5"/>
        <v>--</v>
      </c>
      <c r="Q23" s="200" t="str">
        <f t="shared" si="6"/>
        <v>--</v>
      </c>
      <c r="R23" s="201" t="str">
        <f t="shared" si="7"/>
        <v>--</v>
      </c>
      <c r="S23" s="202" t="str">
        <f t="shared" si="8"/>
        <v>--</v>
      </c>
      <c r="T23" s="203" t="str">
        <f t="shared" si="9"/>
        <v>--</v>
      </c>
      <c r="U23" s="204" t="str">
        <f t="shared" si="10"/>
        <v>--</v>
      </c>
      <c r="V23" s="205" t="str">
        <f t="shared" si="11"/>
        <v>--</v>
      </c>
      <c r="W23" s="206" t="str">
        <f t="shared" si="12"/>
        <v>--</v>
      </c>
      <c r="X23" s="207" t="str">
        <f t="shared" si="13"/>
        <v>--</v>
      </c>
      <c r="Y23" s="94" t="s">
        <v>53</v>
      </c>
      <c r="Z23" s="167">
        <f t="shared" si="14"/>
        <v>25.721052</v>
      </c>
      <c r="AA23" s="113"/>
      <c r="AB23" s="101">
        <v>163689</v>
      </c>
    </row>
    <row r="24" spans="1:28" s="101" customFormat="1" ht="16.5" customHeight="1">
      <c r="A24" s="25"/>
      <c r="B24" s="112"/>
      <c r="C24" s="91">
        <v>3</v>
      </c>
      <c r="D24" s="192" t="s">
        <v>205</v>
      </c>
      <c r="E24" s="192" t="s">
        <v>2</v>
      </c>
      <c r="F24" s="192">
        <v>132</v>
      </c>
      <c r="G24" s="193">
        <v>55.5</v>
      </c>
      <c r="H24" s="79">
        <f t="shared" si="0"/>
        <v>27.665084999999998</v>
      </c>
      <c r="I24" s="225" t="s">
        <v>328</v>
      </c>
      <c r="J24" s="225" t="s">
        <v>329</v>
      </c>
      <c r="K24" s="10">
        <f t="shared" si="1"/>
        <v>0.03333333326736465</v>
      </c>
      <c r="L24" s="11">
        <f t="shared" si="2"/>
        <v>2</v>
      </c>
      <c r="M24" s="92" t="s">
        <v>67</v>
      </c>
      <c r="N24" s="93" t="str">
        <f t="shared" si="3"/>
        <v>--</v>
      </c>
      <c r="O24" s="198" t="str">
        <f t="shared" si="4"/>
        <v>--</v>
      </c>
      <c r="P24" s="199" t="str">
        <f t="shared" si="5"/>
        <v>--</v>
      </c>
      <c r="Q24" s="200">
        <f t="shared" si="6"/>
        <v>829.95255</v>
      </c>
      <c r="R24" s="201" t="str">
        <f t="shared" si="7"/>
        <v>--</v>
      </c>
      <c r="S24" s="202" t="str">
        <f t="shared" si="8"/>
        <v>--</v>
      </c>
      <c r="T24" s="203" t="str">
        <f t="shared" si="9"/>
        <v>--</v>
      </c>
      <c r="U24" s="204" t="str">
        <f t="shared" si="10"/>
        <v>--</v>
      </c>
      <c r="V24" s="205" t="str">
        <f t="shared" si="11"/>
        <v>--</v>
      </c>
      <c r="W24" s="206" t="str">
        <f t="shared" si="12"/>
        <v>--</v>
      </c>
      <c r="X24" s="207" t="str">
        <f t="shared" si="13"/>
        <v>--</v>
      </c>
      <c r="Y24" s="94" t="s">
        <v>53</v>
      </c>
      <c r="Z24" s="167">
        <f t="shared" si="14"/>
        <v>829.95255</v>
      </c>
      <c r="AA24" s="113"/>
      <c r="AB24" s="101">
        <v>163690</v>
      </c>
    </row>
    <row r="25" spans="1:28" s="101" customFormat="1" ht="16.5" customHeight="1">
      <c r="A25" s="25"/>
      <c r="B25" s="112"/>
      <c r="C25" s="91">
        <v>4</v>
      </c>
      <c r="D25" s="192" t="s">
        <v>277</v>
      </c>
      <c r="E25" s="192" t="s">
        <v>2</v>
      </c>
      <c r="F25" s="192">
        <v>132</v>
      </c>
      <c r="G25" s="193">
        <v>14.1</v>
      </c>
      <c r="H25" s="79">
        <f t="shared" si="0"/>
        <v>12.46175</v>
      </c>
      <c r="I25" s="225" t="s">
        <v>330</v>
      </c>
      <c r="J25" s="225" t="s">
        <v>331</v>
      </c>
      <c r="K25" s="10">
        <f t="shared" si="1"/>
        <v>4.666666666686069</v>
      </c>
      <c r="L25" s="11">
        <f t="shared" si="2"/>
        <v>280</v>
      </c>
      <c r="M25" s="92" t="s">
        <v>52</v>
      </c>
      <c r="N25" s="93" t="str">
        <f t="shared" si="3"/>
        <v>--</v>
      </c>
      <c r="O25" s="198">
        <f t="shared" si="4"/>
        <v>17.45891175</v>
      </c>
      <c r="P25" s="199" t="str">
        <f t="shared" si="5"/>
        <v>--</v>
      </c>
      <c r="Q25" s="200" t="str">
        <f t="shared" si="6"/>
        <v>--</v>
      </c>
      <c r="R25" s="201" t="str">
        <f t="shared" si="7"/>
        <v>--</v>
      </c>
      <c r="S25" s="202" t="str">
        <f t="shared" si="8"/>
        <v>--</v>
      </c>
      <c r="T25" s="203" t="str">
        <f t="shared" si="9"/>
        <v>--</v>
      </c>
      <c r="U25" s="204" t="str">
        <f t="shared" si="10"/>
        <v>--</v>
      </c>
      <c r="V25" s="205" t="str">
        <f t="shared" si="11"/>
        <v>--</v>
      </c>
      <c r="W25" s="206" t="str">
        <f t="shared" si="12"/>
        <v>--</v>
      </c>
      <c r="X25" s="207" t="str">
        <f t="shared" si="13"/>
        <v>--</v>
      </c>
      <c r="Y25" s="94" t="s">
        <v>53</v>
      </c>
      <c r="Z25" s="167">
        <f t="shared" si="14"/>
        <v>17.45891175</v>
      </c>
      <c r="AA25" s="113"/>
      <c r="AB25" s="101">
        <v>163692</v>
      </c>
    </row>
    <row r="26" spans="1:28" s="101" customFormat="1" ht="16.5" customHeight="1">
      <c r="A26" s="25"/>
      <c r="B26" s="112"/>
      <c r="C26" s="91">
        <v>5</v>
      </c>
      <c r="D26" s="192" t="s">
        <v>332</v>
      </c>
      <c r="E26" s="192" t="s">
        <v>2</v>
      </c>
      <c r="F26" s="192">
        <v>132</v>
      </c>
      <c r="G26" s="193">
        <v>22.6</v>
      </c>
      <c r="H26" s="79">
        <f t="shared" si="0"/>
        <v>12.46175</v>
      </c>
      <c r="I26" s="225" t="s">
        <v>333</v>
      </c>
      <c r="J26" s="225" t="s">
        <v>334</v>
      </c>
      <c r="K26" s="10">
        <f t="shared" si="1"/>
        <v>1.9833333333372138</v>
      </c>
      <c r="L26" s="11">
        <f t="shared" si="2"/>
        <v>119</v>
      </c>
      <c r="M26" s="92" t="s">
        <v>52</v>
      </c>
      <c r="N26" s="93" t="str">
        <f t="shared" si="3"/>
        <v>--</v>
      </c>
      <c r="O26" s="198">
        <f t="shared" si="4"/>
        <v>7.402279500000001</v>
      </c>
      <c r="P26" s="199" t="str">
        <f t="shared" si="5"/>
        <v>--</v>
      </c>
      <c r="Q26" s="200" t="str">
        <f t="shared" si="6"/>
        <v>--</v>
      </c>
      <c r="R26" s="201" t="str">
        <f t="shared" si="7"/>
        <v>--</v>
      </c>
      <c r="S26" s="202" t="str">
        <f t="shared" si="8"/>
        <v>--</v>
      </c>
      <c r="T26" s="203" t="str">
        <f t="shared" si="9"/>
        <v>--</v>
      </c>
      <c r="U26" s="204" t="str">
        <f t="shared" si="10"/>
        <v>--</v>
      </c>
      <c r="V26" s="205" t="str">
        <f t="shared" si="11"/>
        <v>--</v>
      </c>
      <c r="W26" s="206" t="str">
        <f t="shared" si="12"/>
        <v>--</v>
      </c>
      <c r="X26" s="207" t="str">
        <f t="shared" si="13"/>
        <v>--</v>
      </c>
      <c r="Y26" s="94" t="s">
        <v>53</v>
      </c>
      <c r="Z26" s="167">
        <f t="shared" si="14"/>
        <v>7.402279500000001</v>
      </c>
      <c r="AA26" s="113"/>
      <c r="AB26" s="101">
        <v>163807</v>
      </c>
    </row>
    <row r="27" spans="1:28" s="101" customFormat="1" ht="16.5" customHeight="1">
      <c r="A27" s="25"/>
      <c r="B27" s="112"/>
      <c r="C27" s="91">
        <v>6</v>
      </c>
      <c r="D27" s="192" t="s">
        <v>332</v>
      </c>
      <c r="E27" s="192" t="s">
        <v>2</v>
      </c>
      <c r="F27" s="192">
        <v>132</v>
      </c>
      <c r="G27" s="193">
        <v>22.6</v>
      </c>
      <c r="H27" s="79">
        <f t="shared" si="0"/>
        <v>12.46175</v>
      </c>
      <c r="I27" s="225" t="s">
        <v>335</v>
      </c>
      <c r="J27" s="225" t="s">
        <v>336</v>
      </c>
      <c r="K27" s="10">
        <f t="shared" si="1"/>
        <v>3.3333333333721384</v>
      </c>
      <c r="L27" s="11">
        <f t="shared" si="2"/>
        <v>200</v>
      </c>
      <c r="M27" s="92" t="s">
        <v>52</v>
      </c>
      <c r="N27" s="93" t="str">
        <f t="shared" si="3"/>
        <v>--</v>
      </c>
      <c r="O27" s="198">
        <f t="shared" si="4"/>
        <v>12.44928825</v>
      </c>
      <c r="P27" s="199" t="str">
        <f t="shared" si="5"/>
        <v>--</v>
      </c>
      <c r="Q27" s="200" t="str">
        <f t="shared" si="6"/>
        <v>--</v>
      </c>
      <c r="R27" s="201" t="str">
        <f t="shared" si="7"/>
        <v>--</v>
      </c>
      <c r="S27" s="202" t="str">
        <f t="shared" si="8"/>
        <v>--</v>
      </c>
      <c r="T27" s="203" t="str">
        <f t="shared" si="9"/>
        <v>--</v>
      </c>
      <c r="U27" s="204" t="str">
        <f t="shared" si="10"/>
        <v>--</v>
      </c>
      <c r="V27" s="205" t="str">
        <f t="shared" si="11"/>
        <v>--</v>
      </c>
      <c r="W27" s="206" t="str">
        <f t="shared" si="12"/>
        <v>--</v>
      </c>
      <c r="X27" s="207" t="str">
        <f t="shared" si="13"/>
        <v>--</v>
      </c>
      <c r="Y27" s="94" t="s">
        <v>53</v>
      </c>
      <c r="Z27" s="167">
        <f t="shared" si="14"/>
        <v>12.44928825</v>
      </c>
      <c r="AA27" s="113"/>
      <c r="AB27" s="101">
        <v>163808</v>
      </c>
    </row>
    <row r="28" spans="1:28" s="101" customFormat="1" ht="16.5" customHeight="1">
      <c r="A28" s="25"/>
      <c r="B28" s="112"/>
      <c r="C28" s="91">
        <v>7</v>
      </c>
      <c r="D28" s="192" t="s">
        <v>239</v>
      </c>
      <c r="E28" s="192" t="s">
        <v>2</v>
      </c>
      <c r="F28" s="192">
        <v>132</v>
      </c>
      <c r="G28" s="193">
        <v>16.2</v>
      </c>
      <c r="H28" s="79">
        <f t="shared" si="0"/>
        <v>12.46175</v>
      </c>
      <c r="I28" s="225" t="s">
        <v>337</v>
      </c>
      <c r="J28" s="225" t="s">
        <v>338</v>
      </c>
      <c r="K28" s="10">
        <f t="shared" si="1"/>
        <v>5.233333333279006</v>
      </c>
      <c r="L28" s="11">
        <f t="shared" si="2"/>
        <v>314</v>
      </c>
      <c r="M28" s="92" t="s">
        <v>52</v>
      </c>
      <c r="N28" s="93" t="str">
        <f t="shared" si="3"/>
        <v>--</v>
      </c>
      <c r="O28" s="198">
        <f t="shared" si="4"/>
        <v>19.552485750000002</v>
      </c>
      <c r="P28" s="199" t="str">
        <f t="shared" si="5"/>
        <v>--</v>
      </c>
      <c r="Q28" s="200" t="str">
        <f t="shared" si="6"/>
        <v>--</v>
      </c>
      <c r="R28" s="201" t="str">
        <f t="shared" si="7"/>
        <v>--</v>
      </c>
      <c r="S28" s="202" t="str">
        <f t="shared" si="8"/>
        <v>--</v>
      </c>
      <c r="T28" s="203" t="str">
        <f t="shared" si="9"/>
        <v>--</v>
      </c>
      <c r="U28" s="204" t="str">
        <f t="shared" si="10"/>
        <v>--</v>
      </c>
      <c r="V28" s="205" t="str">
        <f t="shared" si="11"/>
        <v>--</v>
      </c>
      <c r="W28" s="206" t="str">
        <f t="shared" si="12"/>
        <v>--</v>
      </c>
      <c r="X28" s="207" t="str">
        <f t="shared" si="13"/>
        <v>--</v>
      </c>
      <c r="Y28" s="94" t="s">
        <v>53</v>
      </c>
      <c r="Z28" s="167">
        <f t="shared" si="14"/>
        <v>19.552485750000002</v>
      </c>
      <c r="AA28" s="113"/>
      <c r="AB28" s="101">
        <v>163809</v>
      </c>
    </row>
    <row r="29" spans="1:28" s="101" customFormat="1" ht="16.5" customHeight="1">
      <c r="A29" s="25"/>
      <c r="B29" s="112"/>
      <c r="C29" s="91">
        <v>8</v>
      </c>
      <c r="D29" s="192" t="s">
        <v>205</v>
      </c>
      <c r="E29" s="192" t="s">
        <v>2</v>
      </c>
      <c r="F29" s="192">
        <v>132</v>
      </c>
      <c r="G29" s="193">
        <v>55.5</v>
      </c>
      <c r="H29" s="79">
        <f t="shared" si="0"/>
        <v>27.665084999999998</v>
      </c>
      <c r="I29" s="225" t="s">
        <v>339</v>
      </c>
      <c r="J29" s="225" t="s">
        <v>340</v>
      </c>
      <c r="K29" s="10">
        <f t="shared" si="1"/>
        <v>0.3499999999185093</v>
      </c>
      <c r="L29" s="11">
        <f t="shared" si="2"/>
        <v>21</v>
      </c>
      <c r="M29" s="92" t="s">
        <v>67</v>
      </c>
      <c r="N29" s="93" t="str">
        <f t="shared" si="3"/>
        <v>--</v>
      </c>
      <c r="O29" s="198" t="str">
        <f t="shared" si="4"/>
        <v>--</v>
      </c>
      <c r="P29" s="199" t="str">
        <f t="shared" si="5"/>
        <v>--</v>
      </c>
      <c r="Q29" s="200">
        <f t="shared" si="6"/>
        <v>829.95255</v>
      </c>
      <c r="R29" s="201">
        <f t="shared" si="7"/>
        <v>290.4833925</v>
      </c>
      <c r="S29" s="202" t="str">
        <f t="shared" si="8"/>
        <v>--</v>
      </c>
      <c r="T29" s="203" t="str">
        <f t="shared" si="9"/>
        <v>--</v>
      </c>
      <c r="U29" s="204" t="str">
        <f t="shared" si="10"/>
        <v>--</v>
      </c>
      <c r="V29" s="205" t="str">
        <f t="shared" si="11"/>
        <v>--</v>
      </c>
      <c r="W29" s="206" t="str">
        <f t="shared" si="12"/>
        <v>--</v>
      </c>
      <c r="X29" s="207" t="str">
        <f t="shared" si="13"/>
        <v>--</v>
      </c>
      <c r="Y29" s="94" t="s">
        <v>53</v>
      </c>
      <c r="Z29" s="167">
        <f t="shared" si="14"/>
        <v>1120.4359425</v>
      </c>
      <c r="AA29" s="113"/>
      <c r="AB29" s="101">
        <v>163810</v>
      </c>
    </row>
    <row r="30" spans="1:28" s="101" customFormat="1" ht="16.5" customHeight="1">
      <c r="A30" s="25"/>
      <c r="B30" s="112"/>
      <c r="C30" s="91">
        <v>9</v>
      </c>
      <c r="D30" s="192" t="s">
        <v>232</v>
      </c>
      <c r="E30" s="192" t="s">
        <v>2</v>
      </c>
      <c r="F30" s="192">
        <v>132</v>
      </c>
      <c r="G30" s="193">
        <v>56.4</v>
      </c>
      <c r="H30" s="79">
        <f t="shared" si="0"/>
        <v>28.113708000000003</v>
      </c>
      <c r="I30" s="225" t="s">
        <v>341</v>
      </c>
      <c r="J30" s="225" t="s">
        <v>342</v>
      </c>
      <c r="K30" s="10">
        <f t="shared" si="1"/>
        <v>0.03333333326736465</v>
      </c>
      <c r="L30" s="11">
        <f t="shared" si="2"/>
        <v>2</v>
      </c>
      <c r="M30" s="92" t="s">
        <v>67</v>
      </c>
      <c r="N30" s="93" t="str">
        <f t="shared" si="3"/>
        <v>--</v>
      </c>
      <c r="O30" s="198" t="str">
        <f t="shared" si="4"/>
        <v>--</v>
      </c>
      <c r="P30" s="199" t="str">
        <f t="shared" si="5"/>
        <v>--</v>
      </c>
      <c r="Q30" s="200">
        <f t="shared" si="6"/>
        <v>843.4112400000001</v>
      </c>
      <c r="R30" s="201" t="str">
        <f t="shared" si="7"/>
        <v>--</v>
      </c>
      <c r="S30" s="202" t="str">
        <f t="shared" si="8"/>
        <v>--</v>
      </c>
      <c r="T30" s="203" t="str">
        <f t="shared" si="9"/>
        <v>--</v>
      </c>
      <c r="U30" s="204" t="str">
        <f t="shared" si="10"/>
        <v>--</v>
      </c>
      <c r="V30" s="205" t="str">
        <f t="shared" si="11"/>
        <v>--</v>
      </c>
      <c r="W30" s="206" t="str">
        <f t="shared" si="12"/>
        <v>--</v>
      </c>
      <c r="X30" s="207" t="str">
        <f t="shared" si="13"/>
        <v>--</v>
      </c>
      <c r="Y30" s="94" t="s">
        <v>53</v>
      </c>
      <c r="Z30" s="167">
        <f t="shared" si="14"/>
        <v>843.4112400000001</v>
      </c>
      <c r="AA30" s="113"/>
      <c r="AB30" s="101">
        <v>163813</v>
      </c>
    </row>
    <row r="31" spans="1:28" s="101" customFormat="1" ht="16.5" customHeight="1">
      <c r="A31" s="25"/>
      <c r="B31" s="112"/>
      <c r="C31" s="91">
        <v>10</v>
      </c>
      <c r="D31" s="192" t="s">
        <v>6</v>
      </c>
      <c r="E31" s="192" t="s">
        <v>2</v>
      </c>
      <c r="F31" s="192">
        <v>132</v>
      </c>
      <c r="G31" s="193">
        <v>92.7</v>
      </c>
      <c r="H31" s="79">
        <f t="shared" si="0"/>
        <v>46.208169000000005</v>
      </c>
      <c r="I31" s="225" t="s">
        <v>341</v>
      </c>
      <c r="J31" s="225" t="s">
        <v>342</v>
      </c>
      <c r="K31" s="10">
        <f t="shared" si="1"/>
        <v>0.03333333326736465</v>
      </c>
      <c r="L31" s="11">
        <f t="shared" si="2"/>
        <v>2</v>
      </c>
      <c r="M31" s="92" t="s">
        <v>67</v>
      </c>
      <c r="N31" s="93" t="str">
        <f t="shared" si="3"/>
        <v>--</v>
      </c>
      <c r="O31" s="198" t="str">
        <f t="shared" si="4"/>
        <v>--</v>
      </c>
      <c r="P31" s="199" t="str">
        <f t="shared" si="5"/>
        <v>--</v>
      </c>
      <c r="Q31" s="200">
        <f t="shared" si="6"/>
        <v>1386.2450700000002</v>
      </c>
      <c r="R31" s="201" t="str">
        <f t="shared" si="7"/>
        <v>--</v>
      </c>
      <c r="S31" s="202" t="str">
        <f t="shared" si="8"/>
        <v>--</v>
      </c>
      <c r="T31" s="203" t="str">
        <f t="shared" si="9"/>
        <v>--</v>
      </c>
      <c r="U31" s="204" t="str">
        <f t="shared" si="10"/>
        <v>--</v>
      </c>
      <c r="V31" s="205" t="str">
        <f t="shared" si="11"/>
        <v>--</v>
      </c>
      <c r="W31" s="206" t="str">
        <f t="shared" si="12"/>
        <v>--</v>
      </c>
      <c r="X31" s="207" t="str">
        <f t="shared" si="13"/>
        <v>--</v>
      </c>
      <c r="Y31" s="94" t="s">
        <v>53</v>
      </c>
      <c r="Z31" s="167">
        <f t="shared" si="14"/>
        <v>1386.2450700000002</v>
      </c>
      <c r="AA31" s="113"/>
      <c r="AB31" s="101">
        <v>163812</v>
      </c>
    </row>
    <row r="32" spans="1:28" s="101" customFormat="1" ht="16.5" customHeight="1">
      <c r="A32" s="25"/>
      <c r="B32" s="112"/>
      <c r="C32" s="91">
        <v>11</v>
      </c>
      <c r="D32" s="192" t="s">
        <v>268</v>
      </c>
      <c r="E32" s="192" t="s">
        <v>2</v>
      </c>
      <c r="F32" s="192">
        <v>132</v>
      </c>
      <c r="G32" s="193">
        <v>43</v>
      </c>
      <c r="H32" s="79">
        <f t="shared" si="0"/>
        <v>21.434210000000004</v>
      </c>
      <c r="I32" s="225" t="s">
        <v>343</v>
      </c>
      <c r="J32" s="225" t="s">
        <v>344</v>
      </c>
      <c r="K32" s="10">
        <f t="shared" si="1"/>
        <v>0.13333333341870457</v>
      </c>
      <c r="L32" s="11">
        <f t="shared" si="2"/>
        <v>8</v>
      </c>
      <c r="M32" s="92" t="s">
        <v>67</v>
      </c>
      <c r="N32" s="93" t="str">
        <f t="shared" si="3"/>
        <v>--</v>
      </c>
      <c r="O32" s="198" t="str">
        <f t="shared" si="4"/>
        <v>--</v>
      </c>
      <c r="P32" s="199" t="str">
        <f t="shared" si="5"/>
        <v>--</v>
      </c>
      <c r="Q32" s="200">
        <f t="shared" si="6"/>
        <v>643.0263000000001</v>
      </c>
      <c r="R32" s="201" t="str">
        <f t="shared" si="7"/>
        <v>--</v>
      </c>
      <c r="S32" s="202" t="str">
        <f t="shared" si="8"/>
        <v>--</v>
      </c>
      <c r="T32" s="203" t="str">
        <f t="shared" si="9"/>
        <v>--</v>
      </c>
      <c r="U32" s="204" t="str">
        <f t="shared" si="10"/>
        <v>--</v>
      </c>
      <c r="V32" s="205" t="str">
        <f t="shared" si="11"/>
        <v>--</v>
      </c>
      <c r="W32" s="206" t="str">
        <f t="shared" si="12"/>
        <v>--</v>
      </c>
      <c r="X32" s="207" t="str">
        <f t="shared" si="13"/>
        <v>--</v>
      </c>
      <c r="Y32" s="94" t="s">
        <v>53</v>
      </c>
      <c r="Z32" s="167">
        <f t="shared" si="14"/>
        <v>643.0263000000001</v>
      </c>
      <c r="AA32" s="113"/>
      <c r="AB32" s="101">
        <v>164002</v>
      </c>
    </row>
    <row r="33" spans="1:28" s="101" customFormat="1" ht="16.5" customHeight="1">
      <c r="A33" s="25"/>
      <c r="B33" s="112"/>
      <c r="C33" s="91">
        <v>12</v>
      </c>
      <c r="D33" s="192" t="s">
        <v>291</v>
      </c>
      <c r="E33" s="192" t="s">
        <v>2</v>
      </c>
      <c r="F33" s="192">
        <v>132</v>
      </c>
      <c r="G33" s="193">
        <v>28.9</v>
      </c>
      <c r="H33" s="79">
        <f t="shared" si="0"/>
        <v>14.405783</v>
      </c>
      <c r="I33" s="225" t="s">
        <v>345</v>
      </c>
      <c r="J33" s="225" t="s">
        <v>346</v>
      </c>
      <c r="K33" s="10">
        <f t="shared" si="1"/>
        <v>3.4166666666278616</v>
      </c>
      <c r="L33" s="11">
        <f t="shared" si="2"/>
        <v>205</v>
      </c>
      <c r="M33" s="92" t="s">
        <v>52</v>
      </c>
      <c r="N33" s="93" t="str">
        <f t="shared" si="3"/>
        <v>--</v>
      </c>
      <c r="O33" s="198">
        <f t="shared" si="4"/>
        <v>14.780333357999998</v>
      </c>
      <c r="P33" s="199" t="str">
        <f t="shared" si="5"/>
        <v>--</v>
      </c>
      <c r="Q33" s="200" t="str">
        <f t="shared" si="6"/>
        <v>--</v>
      </c>
      <c r="R33" s="201" t="str">
        <f t="shared" si="7"/>
        <v>--</v>
      </c>
      <c r="S33" s="202" t="str">
        <f t="shared" si="8"/>
        <v>--</v>
      </c>
      <c r="T33" s="203" t="str">
        <f t="shared" si="9"/>
        <v>--</v>
      </c>
      <c r="U33" s="204" t="str">
        <f t="shared" si="10"/>
        <v>--</v>
      </c>
      <c r="V33" s="205" t="str">
        <f t="shared" si="11"/>
        <v>--</v>
      </c>
      <c r="W33" s="206" t="str">
        <f t="shared" si="12"/>
        <v>--</v>
      </c>
      <c r="X33" s="207" t="str">
        <f t="shared" si="13"/>
        <v>--</v>
      </c>
      <c r="Y33" s="94" t="s">
        <v>53</v>
      </c>
      <c r="Z33" s="167">
        <f t="shared" si="14"/>
        <v>14.780333357999998</v>
      </c>
      <c r="AA33" s="113"/>
      <c r="AB33" s="101">
        <v>164004</v>
      </c>
    </row>
    <row r="34" spans="1:28" s="101" customFormat="1" ht="16.5" customHeight="1">
      <c r="A34" s="25"/>
      <c r="B34" s="112"/>
      <c r="C34" s="91">
        <v>13</v>
      </c>
      <c r="D34" s="192" t="s">
        <v>205</v>
      </c>
      <c r="E34" s="192" t="s">
        <v>2</v>
      </c>
      <c r="F34" s="192">
        <v>132</v>
      </c>
      <c r="G34" s="193">
        <v>55.5</v>
      </c>
      <c r="H34" s="79">
        <f t="shared" si="0"/>
        <v>27.665084999999998</v>
      </c>
      <c r="I34" s="307" t="s">
        <v>347</v>
      </c>
      <c r="J34" s="225" t="s">
        <v>348</v>
      </c>
      <c r="K34" s="10">
        <f t="shared" si="1"/>
        <v>2.3666666666977108</v>
      </c>
      <c r="L34" s="11">
        <f t="shared" si="2"/>
        <v>142</v>
      </c>
      <c r="M34" s="92" t="s">
        <v>52</v>
      </c>
      <c r="N34" s="93" t="str">
        <f t="shared" si="3"/>
        <v>--</v>
      </c>
      <c r="O34" s="198">
        <f t="shared" si="4"/>
        <v>19.669875434999998</v>
      </c>
      <c r="P34" s="199" t="str">
        <f t="shared" si="5"/>
        <v>--</v>
      </c>
      <c r="Q34" s="200" t="str">
        <f t="shared" si="6"/>
        <v>--</v>
      </c>
      <c r="R34" s="201" t="str">
        <f t="shared" si="7"/>
        <v>--</v>
      </c>
      <c r="S34" s="202" t="str">
        <f t="shared" si="8"/>
        <v>--</v>
      </c>
      <c r="T34" s="203" t="str">
        <f t="shared" si="9"/>
        <v>--</v>
      </c>
      <c r="U34" s="204" t="str">
        <f t="shared" si="10"/>
        <v>--</v>
      </c>
      <c r="V34" s="205" t="str">
        <f t="shared" si="11"/>
        <v>--</v>
      </c>
      <c r="W34" s="206" t="str">
        <f t="shared" si="12"/>
        <v>--</v>
      </c>
      <c r="X34" s="207" t="str">
        <f t="shared" si="13"/>
        <v>--</v>
      </c>
      <c r="Y34" s="94" t="s">
        <v>53</v>
      </c>
      <c r="Z34" s="167">
        <f t="shared" si="14"/>
        <v>19.669875434999998</v>
      </c>
      <c r="AA34" s="113"/>
      <c r="AB34" s="101">
        <v>164005</v>
      </c>
    </row>
    <row r="35" spans="1:28" s="101" customFormat="1" ht="16.5" customHeight="1">
      <c r="A35" s="25"/>
      <c r="B35" s="112"/>
      <c r="C35" s="91">
        <v>14</v>
      </c>
      <c r="D35" s="192" t="s">
        <v>349</v>
      </c>
      <c r="E35" s="192" t="s">
        <v>2</v>
      </c>
      <c r="F35" s="192">
        <v>132</v>
      </c>
      <c r="G35" s="193">
        <v>88</v>
      </c>
      <c r="H35" s="79">
        <f t="shared" si="0"/>
        <v>43.86536</v>
      </c>
      <c r="I35" s="225" t="s">
        <v>347</v>
      </c>
      <c r="J35" s="225" t="s">
        <v>348</v>
      </c>
      <c r="K35" s="10">
        <f t="shared" si="1"/>
        <v>2.3666666666977108</v>
      </c>
      <c r="L35" s="11">
        <f t="shared" si="2"/>
        <v>142</v>
      </c>
      <c r="M35" s="92" t="s">
        <v>52</v>
      </c>
      <c r="N35" s="93" t="str">
        <f t="shared" si="3"/>
        <v>--</v>
      </c>
      <c r="O35" s="198">
        <f t="shared" si="4"/>
        <v>31.18827096</v>
      </c>
      <c r="P35" s="199" t="str">
        <f t="shared" si="5"/>
        <v>--</v>
      </c>
      <c r="Q35" s="200" t="str">
        <f t="shared" si="6"/>
        <v>--</v>
      </c>
      <c r="R35" s="201" t="str">
        <f t="shared" si="7"/>
        <v>--</v>
      </c>
      <c r="S35" s="202" t="str">
        <f t="shared" si="8"/>
        <v>--</v>
      </c>
      <c r="T35" s="203" t="str">
        <f t="shared" si="9"/>
        <v>--</v>
      </c>
      <c r="U35" s="204" t="str">
        <f t="shared" si="10"/>
        <v>--</v>
      </c>
      <c r="V35" s="205" t="str">
        <f t="shared" si="11"/>
        <v>--</v>
      </c>
      <c r="W35" s="206" t="str">
        <f t="shared" si="12"/>
        <v>--</v>
      </c>
      <c r="X35" s="207" t="str">
        <f t="shared" si="13"/>
        <v>--</v>
      </c>
      <c r="Y35" s="94" t="s">
        <v>53</v>
      </c>
      <c r="Z35" s="167">
        <f t="shared" si="14"/>
        <v>31.18827096</v>
      </c>
      <c r="AA35" s="113"/>
      <c r="AB35" s="101">
        <v>164006</v>
      </c>
    </row>
    <row r="36" spans="1:28" s="101" customFormat="1" ht="16.5" customHeight="1">
      <c r="A36" s="25"/>
      <c r="B36" s="112"/>
      <c r="C36" s="91">
        <v>15</v>
      </c>
      <c r="D36" s="192" t="s">
        <v>325</v>
      </c>
      <c r="E36" s="192" t="s">
        <v>2</v>
      </c>
      <c r="F36" s="192">
        <v>132</v>
      </c>
      <c r="G36" s="193">
        <v>4.6</v>
      </c>
      <c r="H36" s="79">
        <f t="shared" si="0"/>
        <v>12.46175</v>
      </c>
      <c r="I36" s="225" t="s">
        <v>350</v>
      </c>
      <c r="J36" s="225" t="s">
        <v>351</v>
      </c>
      <c r="K36" s="10">
        <f t="shared" si="1"/>
        <v>2.6833333333488554</v>
      </c>
      <c r="L36" s="11">
        <f t="shared" si="2"/>
        <v>161</v>
      </c>
      <c r="M36" s="92" t="s">
        <v>52</v>
      </c>
      <c r="N36" s="93" t="str">
        <f t="shared" si="3"/>
        <v>--</v>
      </c>
      <c r="O36" s="198">
        <f t="shared" si="4"/>
        <v>10.019247000000002</v>
      </c>
      <c r="P36" s="199" t="str">
        <f t="shared" si="5"/>
        <v>--</v>
      </c>
      <c r="Q36" s="200" t="str">
        <f t="shared" si="6"/>
        <v>--</v>
      </c>
      <c r="R36" s="201" t="str">
        <f t="shared" si="7"/>
        <v>--</v>
      </c>
      <c r="S36" s="202" t="str">
        <f t="shared" si="8"/>
        <v>--</v>
      </c>
      <c r="T36" s="203" t="str">
        <f t="shared" si="9"/>
        <v>--</v>
      </c>
      <c r="U36" s="204" t="str">
        <f t="shared" si="10"/>
        <v>--</v>
      </c>
      <c r="V36" s="205" t="str">
        <f t="shared" si="11"/>
        <v>--</v>
      </c>
      <c r="W36" s="206" t="str">
        <f t="shared" si="12"/>
        <v>--</v>
      </c>
      <c r="X36" s="207" t="str">
        <f t="shared" si="13"/>
        <v>--</v>
      </c>
      <c r="Y36" s="94" t="s">
        <v>53</v>
      </c>
      <c r="Z36" s="167">
        <f t="shared" si="14"/>
        <v>10.019247000000002</v>
      </c>
      <c r="AA36" s="113"/>
      <c r="AB36" s="101">
        <v>164367</v>
      </c>
    </row>
    <row r="37" spans="1:28" s="101" customFormat="1" ht="16.5" customHeight="1">
      <c r="A37" s="25"/>
      <c r="B37" s="112"/>
      <c r="C37" s="91">
        <v>16</v>
      </c>
      <c r="D37" s="192" t="s">
        <v>325</v>
      </c>
      <c r="E37" s="192" t="s">
        <v>2</v>
      </c>
      <c r="F37" s="192">
        <v>132</v>
      </c>
      <c r="G37" s="193">
        <v>4.6</v>
      </c>
      <c r="H37" s="79">
        <f t="shared" si="0"/>
        <v>12.46175</v>
      </c>
      <c r="I37" s="225" t="s">
        <v>352</v>
      </c>
      <c r="J37" s="225" t="s">
        <v>353</v>
      </c>
      <c r="K37" s="10">
        <f t="shared" si="1"/>
        <v>1.683333333407063</v>
      </c>
      <c r="L37" s="11">
        <f t="shared" si="2"/>
        <v>101</v>
      </c>
      <c r="M37" s="92" t="s">
        <v>67</v>
      </c>
      <c r="N37" s="93" t="str">
        <f t="shared" si="3"/>
        <v>--</v>
      </c>
      <c r="O37" s="198" t="str">
        <f t="shared" si="4"/>
        <v>--</v>
      </c>
      <c r="P37" s="199" t="str">
        <f t="shared" si="5"/>
        <v>--</v>
      </c>
      <c r="Q37" s="200">
        <f t="shared" si="6"/>
        <v>373.8525</v>
      </c>
      <c r="R37" s="201">
        <f t="shared" si="7"/>
        <v>628.0722000000001</v>
      </c>
      <c r="S37" s="202" t="str">
        <f t="shared" si="8"/>
        <v>--</v>
      </c>
      <c r="T37" s="203" t="str">
        <f t="shared" si="9"/>
        <v>--</v>
      </c>
      <c r="U37" s="204" t="str">
        <f t="shared" si="10"/>
        <v>--</v>
      </c>
      <c r="V37" s="205" t="str">
        <f t="shared" si="11"/>
        <v>--</v>
      </c>
      <c r="W37" s="206" t="str">
        <f t="shared" si="12"/>
        <v>--</v>
      </c>
      <c r="X37" s="207" t="str">
        <f t="shared" si="13"/>
        <v>--</v>
      </c>
      <c r="Y37" s="94" t="s">
        <v>53</v>
      </c>
      <c r="Z37" s="167">
        <f t="shared" si="14"/>
        <v>1001.9247</v>
      </c>
      <c r="AA37" s="113"/>
      <c r="AB37" s="101">
        <v>164368</v>
      </c>
    </row>
    <row r="38" spans="2:28" s="101" customFormat="1" ht="16.5" customHeight="1">
      <c r="B38" s="168"/>
      <c r="C38" s="91">
        <v>17</v>
      </c>
      <c r="D38" s="192" t="s">
        <v>221</v>
      </c>
      <c r="E38" s="192" t="s">
        <v>2</v>
      </c>
      <c r="F38" s="192">
        <v>132</v>
      </c>
      <c r="G38" s="193">
        <v>5.7</v>
      </c>
      <c r="H38" s="79">
        <f t="shared" si="0"/>
        <v>12.46175</v>
      </c>
      <c r="I38" s="225" t="s">
        <v>354</v>
      </c>
      <c r="J38" s="225" t="s">
        <v>355</v>
      </c>
      <c r="K38" s="10">
        <f t="shared" si="1"/>
        <v>3.916666666686069</v>
      </c>
      <c r="L38" s="11">
        <f t="shared" si="2"/>
        <v>235</v>
      </c>
      <c r="M38" s="92" t="s">
        <v>52</v>
      </c>
      <c r="N38" s="93" t="str">
        <f t="shared" si="3"/>
        <v>--</v>
      </c>
      <c r="O38" s="198">
        <f t="shared" si="4"/>
        <v>14.655018</v>
      </c>
      <c r="P38" s="199" t="str">
        <f t="shared" si="5"/>
        <v>--</v>
      </c>
      <c r="Q38" s="200" t="str">
        <f t="shared" si="6"/>
        <v>--</v>
      </c>
      <c r="R38" s="201" t="str">
        <f t="shared" si="7"/>
        <v>--</v>
      </c>
      <c r="S38" s="202" t="str">
        <f t="shared" si="8"/>
        <v>--</v>
      </c>
      <c r="T38" s="203" t="str">
        <f t="shared" si="9"/>
        <v>--</v>
      </c>
      <c r="U38" s="204" t="str">
        <f t="shared" si="10"/>
        <v>--</v>
      </c>
      <c r="V38" s="205" t="str">
        <f t="shared" si="11"/>
        <v>--</v>
      </c>
      <c r="W38" s="206" t="str">
        <f t="shared" si="12"/>
        <v>--</v>
      </c>
      <c r="X38" s="207" t="str">
        <f t="shared" si="13"/>
        <v>--</v>
      </c>
      <c r="Y38" s="94" t="s">
        <v>53</v>
      </c>
      <c r="Z38" s="167">
        <f t="shared" si="14"/>
        <v>14.655018</v>
      </c>
      <c r="AA38" s="113"/>
      <c r="AB38" s="101">
        <v>164369</v>
      </c>
    </row>
    <row r="39" spans="2:28" s="101" customFormat="1" ht="16.5" customHeight="1">
      <c r="B39" s="168"/>
      <c r="C39" s="91">
        <v>18</v>
      </c>
      <c r="D39" s="192" t="s">
        <v>221</v>
      </c>
      <c r="E39" s="192" t="s">
        <v>2</v>
      </c>
      <c r="F39" s="192">
        <v>132</v>
      </c>
      <c r="G39" s="193">
        <v>5.7</v>
      </c>
      <c r="H39" s="79">
        <f t="shared" si="0"/>
        <v>12.46175</v>
      </c>
      <c r="I39" s="225" t="s">
        <v>356</v>
      </c>
      <c r="J39" s="225" t="s">
        <v>357</v>
      </c>
      <c r="K39" s="10">
        <f t="shared" si="1"/>
        <v>3.75</v>
      </c>
      <c r="L39" s="11">
        <f t="shared" si="2"/>
        <v>225</v>
      </c>
      <c r="M39" s="92" t="s">
        <v>52</v>
      </c>
      <c r="N39" s="93" t="str">
        <f t="shared" si="3"/>
        <v>--</v>
      </c>
      <c r="O39" s="198">
        <f t="shared" si="4"/>
        <v>14.019468750000001</v>
      </c>
      <c r="P39" s="199" t="str">
        <f t="shared" si="5"/>
        <v>--</v>
      </c>
      <c r="Q39" s="200" t="str">
        <f t="shared" si="6"/>
        <v>--</v>
      </c>
      <c r="R39" s="201" t="str">
        <f t="shared" si="7"/>
        <v>--</v>
      </c>
      <c r="S39" s="202" t="str">
        <f t="shared" si="8"/>
        <v>--</v>
      </c>
      <c r="T39" s="203" t="str">
        <f t="shared" si="9"/>
        <v>--</v>
      </c>
      <c r="U39" s="204" t="str">
        <f t="shared" si="10"/>
        <v>--</v>
      </c>
      <c r="V39" s="205" t="str">
        <f t="shared" si="11"/>
        <v>--</v>
      </c>
      <c r="W39" s="206" t="str">
        <f t="shared" si="12"/>
        <v>--</v>
      </c>
      <c r="X39" s="207" t="str">
        <f t="shared" si="13"/>
        <v>--</v>
      </c>
      <c r="Y39" s="94" t="s">
        <v>53</v>
      </c>
      <c r="Z39" s="167">
        <f t="shared" si="14"/>
        <v>14.019468750000001</v>
      </c>
      <c r="AA39" s="113"/>
      <c r="AB39" s="101">
        <v>164370</v>
      </c>
    </row>
    <row r="40" spans="2:28" s="101" customFormat="1" ht="16.5" customHeight="1">
      <c r="B40" s="168"/>
      <c r="C40" s="91">
        <v>19</v>
      </c>
      <c r="D40" s="192" t="s">
        <v>205</v>
      </c>
      <c r="E40" s="192" t="s">
        <v>2</v>
      </c>
      <c r="F40" s="192">
        <v>132</v>
      </c>
      <c r="G40" s="193">
        <v>55.5</v>
      </c>
      <c r="H40" s="79">
        <f t="shared" si="0"/>
        <v>27.665084999999998</v>
      </c>
      <c r="I40" s="225" t="s">
        <v>358</v>
      </c>
      <c r="J40" s="225" t="s">
        <v>359</v>
      </c>
      <c r="K40" s="10">
        <f t="shared" si="1"/>
        <v>2.3166666667093523</v>
      </c>
      <c r="L40" s="11">
        <f t="shared" si="2"/>
        <v>139</v>
      </c>
      <c r="M40" s="92" t="s">
        <v>52</v>
      </c>
      <c r="N40" s="93" t="str">
        <f t="shared" si="3"/>
        <v>--</v>
      </c>
      <c r="O40" s="198">
        <f t="shared" si="4"/>
        <v>19.254899159999997</v>
      </c>
      <c r="P40" s="199" t="str">
        <f t="shared" si="5"/>
        <v>--</v>
      </c>
      <c r="Q40" s="200" t="str">
        <f t="shared" si="6"/>
        <v>--</v>
      </c>
      <c r="R40" s="201" t="str">
        <f t="shared" si="7"/>
        <v>--</v>
      </c>
      <c r="S40" s="202" t="str">
        <f t="shared" si="8"/>
        <v>--</v>
      </c>
      <c r="T40" s="203" t="str">
        <f t="shared" si="9"/>
        <v>--</v>
      </c>
      <c r="U40" s="204" t="str">
        <f t="shared" si="10"/>
        <v>--</v>
      </c>
      <c r="V40" s="205" t="str">
        <f t="shared" si="11"/>
        <v>--</v>
      </c>
      <c r="W40" s="206" t="str">
        <f t="shared" si="12"/>
        <v>--</v>
      </c>
      <c r="X40" s="207" t="str">
        <f t="shared" si="13"/>
        <v>--</v>
      </c>
      <c r="Y40" s="94" t="s">
        <v>53</v>
      </c>
      <c r="Z40" s="167">
        <f t="shared" si="14"/>
        <v>19.254899159999997</v>
      </c>
      <c r="AA40" s="113"/>
      <c r="AB40" s="101">
        <v>164371</v>
      </c>
    </row>
    <row r="41" spans="2:28" s="101" customFormat="1" ht="16.5" customHeight="1">
      <c r="B41" s="168"/>
      <c r="C41" s="91">
        <v>20</v>
      </c>
      <c r="D41" s="192" t="s">
        <v>349</v>
      </c>
      <c r="E41" s="192" t="s">
        <v>2</v>
      </c>
      <c r="F41" s="192">
        <v>132</v>
      </c>
      <c r="G41" s="193">
        <v>88</v>
      </c>
      <c r="H41" s="79">
        <f t="shared" si="0"/>
        <v>43.86536</v>
      </c>
      <c r="I41" s="225" t="s">
        <v>358</v>
      </c>
      <c r="J41" s="225" t="s">
        <v>359</v>
      </c>
      <c r="K41" s="10">
        <f t="shared" si="1"/>
        <v>2.3166666667093523</v>
      </c>
      <c r="L41" s="11">
        <f t="shared" si="2"/>
        <v>139</v>
      </c>
      <c r="M41" s="92" t="s">
        <v>52</v>
      </c>
      <c r="N41" s="93" t="str">
        <f t="shared" si="3"/>
        <v>--</v>
      </c>
      <c r="O41" s="198">
        <f t="shared" si="4"/>
        <v>30.530290559999997</v>
      </c>
      <c r="P41" s="199" t="str">
        <f t="shared" si="5"/>
        <v>--</v>
      </c>
      <c r="Q41" s="200" t="str">
        <f t="shared" si="6"/>
        <v>--</v>
      </c>
      <c r="R41" s="201" t="str">
        <f t="shared" si="7"/>
        <v>--</v>
      </c>
      <c r="S41" s="202" t="str">
        <f t="shared" si="8"/>
        <v>--</v>
      </c>
      <c r="T41" s="203" t="str">
        <f t="shared" si="9"/>
        <v>--</v>
      </c>
      <c r="U41" s="204" t="str">
        <f t="shared" si="10"/>
        <v>--</v>
      </c>
      <c r="V41" s="205" t="str">
        <f t="shared" si="11"/>
        <v>--</v>
      </c>
      <c r="W41" s="206" t="str">
        <f t="shared" si="12"/>
        <v>--</v>
      </c>
      <c r="X41" s="207" t="str">
        <f t="shared" si="13"/>
        <v>--</v>
      </c>
      <c r="Y41" s="94" t="s">
        <v>53</v>
      </c>
      <c r="Z41" s="167">
        <f t="shared" si="14"/>
        <v>30.530290559999997</v>
      </c>
      <c r="AA41" s="113"/>
      <c r="AB41" s="101">
        <v>164372</v>
      </c>
    </row>
    <row r="42" spans="1:27" s="101" customFormat="1" ht="16.5" customHeight="1" thickBot="1">
      <c r="A42" s="25"/>
      <c r="B42" s="112"/>
      <c r="C42" s="194"/>
      <c r="D42" s="195"/>
      <c r="E42" s="195"/>
      <c r="F42" s="196"/>
      <c r="G42" s="197"/>
      <c r="H42" s="80"/>
      <c r="I42" s="227"/>
      <c r="J42" s="227"/>
      <c r="K42" s="12"/>
      <c r="L42" s="12"/>
      <c r="M42" s="197"/>
      <c r="N42" s="208"/>
      <c r="O42" s="209"/>
      <c r="P42" s="210"/>
      <c r="Q42" s="211"/>
      <c r="R42" s="212"/>
      <c r="S42" s="213"/>
      <c r="T42" s="214"/>
      <c r="U42" s="215"/>
      <c r="V42" s="216"/>
      <c r="W42" s="217"/>
      <c r="X42" s="218"/>
      <c r="Y42" s="219"/>
      <c r="Z42" s="169"/>
      <c r="AA42" s="113"/>
    </row>
    <row r="43" spans="1:27" s="101" customFormat="1" ht="16.5" customHeight="1" thickBot="1" thickTop="1">
      <c r="A43" s="25"/>
      <c r="B43" s="112"/>
      <c r="C43" s="170" t="s">
        <v>45</v>
      </c>
      <c r="D43" s="70" t="s">
        <v>46</v>
      </c>
      <c r="E43" s="13"/>
      <c r="F43" s="13"/>
      <c r="G43" s="14"/>
      <c r="H43" s="15"/>
      <c r="I43" s="15"/>
      <c r="J43" s="15"/>
      <c r="K43" s="15"/>
      <c r="L43" s="15"/>
      <c r="M43" s="15"/>
      <c r="N43" s="16"/>
      <c r="O43" s="171">
        <f aca="true" t="shared" si="15" ref="O43:X43">ROUND(SUM(O20:O42),2)</f>
        <v>274.01</v>
      </c>
      <c r="P43" s="172">
        <f t="shared" si="15"/>
        <v>0</v>
      </c>
      <c r="Q43" s="86">
        <f t="shared" si="15"/>
        <v>4906.44</v>
      </c>
      <c r="R43" s="86">
        <f t="shared" si="15"/>
        <v>918.56</v>
      </c>
      <c r="S43" s="173">
        <f t="shared" si="15"/>
        <v>0</v>
      </c>
      <c r="T43" s="87">
        <f t="shared" si="15"/>
        <v>0</v>
      </c>
      <c r="U43" s="87">
        <f t="shared" si="15"/>
        <v>0</v>
      </c>
      <c r="V43" s="174">
        <f t="shared" si="15"/>
        <v>0</v>
      </c>
      <c r="W43" s="175">
        <f t="shared" si="15"/>
        <v>0</v>
      </c>
      <c r="X43" s="176">
        <f t="shared" si="15"/>
        <v>0</v>
      </c>
      <c r="Y43" s="177"/>
      <c r="Z43" s="229">
        <f>ROUND(SUM(Z20:Z42),2)</f>
        <v>6099.01</v>
      </c>
      <c r="AA43" s="179"/>
    </row>
    <row r="44" spans="1:27" s="187" customFormat="1" ht="9.75" thickTop="1">
      <c r="A44" s="180"/>
      <c r="B44" s="181"/>
      <c r="C44" s="182"/>
      <c r="D44" s="71" t="s">
        <v>47</v>
      </c>
      <c r="E44" s="72"/>
      <c r="F44" s="72"/>
      <c r="G44" s="73"/>
      <c r="H44" s="74"/>
      <c r="I44" s="74"/>
      <c r="J44" s="74"/>
      <c r="K44" s="74"/>
      <c r="L44" s="74"/>
      <c r="M44" s="74"/>
      <c r="N44" s="75"/>
      <c r="O44" s="183"/>
      <c r="P44" s="183"/>
      <c r="Q44" s="76"/>
      <c r="R44" s="76"/>
      <c r="S44" s="184"/>
      <c r="T44" s="184"/>
      <c r="U44" s="184"/>
      <c r="V44" s="184"/>
      <c r="W44" s="184"/>
      <c r="X44" s="184"/>
      <c r="Y44" s="184"/>
      <c r="Z44" s="185"/>
      <c r="AA44" s="186"/>
    </row>
    <row r="45" spans="1:27" s="101" customFormat="1" ht="16.5" customHeight="1" thickBot="1">
      <c r="A45" s="25"/>
      <c r="B45" s="188"/>
      <c r="C45" s="189"/>
      <c r="D45" s="189"/>
      <c r="E45" s="189"/>
      <c r="F45" s="189"/>
      <c r="G45" s="189"/>
      <c r="H45" s="189"/>
      <c r="I45" s="190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91"/>
    </row>
    <row r="46" ht="13.5" thickTop="1"/>
  </sheetData>
  <conditionalFormatting sqref="Y22:Y41">
    <cfRule type="cellIs" priority="1" dxfId="0" operator="equal" stopIfTrue="1">
      <formula>"SI"</formula>
    </cfRule>
    <cfRule type="cellIs" priority="2" dxfId="0" operator="equal" stopIfTrue="1">
      <formula>"NO"</formula>
    </cfRule>
    <cfRule type="cellIs" priority="3" dxfId="0" operator="equal" stopIfTrue="1">
      <formula>" "</formula>
    </cfRule>
  </conditionalFormatting>
  <conditionalFormatting sqref="K22:K41">
    <cfRule type="cellIs" priority="4" dxfId="1" operator="lessThanOrEqual" stopIfTrue="1">
      <formula>0</formula>
    </cfRule>
  </conditionalFormatting>
  <conditionalFormatting sqref="I22:J41">
    <cfRule type="expression" priority="5" dxfId="2" stopIfTrue="1">
      <formula>MONTH(I22)&lt;&gt;$H$20</formula>
    </cfRule>
    <cfRule type="expression" priority="6" dxfId="2" stopIfTrue="1">
      <formula>YEAR(I22)&lt;&gt;$H$21</formula>
    </cfRule>
    <cfRule type="expression" priority="7" dxfId="0" stopIfTrue="1">
      <formula>""""""</formula>
    </cfRule>
  </conditionalFormatting>
  <printOptions/>
  <pageMargins left="0.1968503937007874" right="0.1968503937007874" top="0.5511811023622047" bottom="0.7874015748031497" header="0.35433070866141736" footer="0.5118110236220472"/>
  <pageSetup fitToHeight="1" fitToWidth="1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120">
    <pageSetUpPr fitToPage="1"/>
  </sheetPr>
  <dimension ref="A1:AB45"/>
  <sheetViews>
    <sheetView zoomScale="75" zoomScaleNormal="75" workbookViewId="0" topLeftCell="A11">
      <selection activeCell="K78" sqref="K78"/>
    </sheetView>
  </sheetViews>
  <sheetFormatPr defaultColWidth="11.421875" defaultRowHeight="12.75"/>
  <cols>
    <col min="1" max="1" width="20.7109375" style="125" customWidth="1"/>
    <col min="2" max="2" width="15.7109375" style="125" customWidth="1"/>
    <col min="3" max="3" width="4.7109375" style="125" customWidth="1"/>
    <col min="4" max="4" width="45.7109375" style="125" customWidth="1"/>
    <col min="5" max="7" width="8.7109375" style="125" customWidth="1"/>
    <col min="8" max="8" width="12.7109375" style="125" hidden="1" customWidth="1"/>
    <col min="9" max="10" width="16.7109375" style="125" customWidth="1"/>
    <col min="11" max="13" width="9.7109375" style="125" customWidth="1"/>
    <col min="14" max="14" width="7.7109375" style="125" customWidth="1"/>
    <col min="15" max="16" width="16.7109375" style="125" hidden="1" customWidth="1"/>
    <col min="17" max="17" width="0" style="125" hidden="1" customWidth="1"/>
    <col min="18" max="18" width="14.57421875" style="125" hidden="1" customWidth="1"/>
    <col min="19" max="24" width="14.7109375" style="125" hidden="1" customWidth="1"/>
    <col min="25" max="25" width="9.28125" style="125" customWidth="1"/>
    <col min="26" max="27" width="15.7109375" style="125" customWidth="1"/>
    <col min="28" max="16384" width="11.421875" style="125" customWidth="1"/>
  </cols>
  <sheetData>
    <row r="1" s="97" customFormat="1" ht="26.25">
      <c r="AA1" s="98"/>
    </row>
    <row r="2" spans="2:27" s="97" customFormat="1" ht="26.25">
      <c r="B2" s="99" t="str">
        <f>'tot-0605'!B2</f>
        <v>ANEXO a la Resolución ENRE N° 936/2006 .-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3:27" s="101" customFormat="1" ht="12.75">
      <c r="C3" s="102"/>
      <c r="D3" s="102"/>
      <c r="E3" s="102"/>
      <c r="F3" s="103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spans="1:2" s="104" customFormat="1" ht="11.25">
      <c r="A4" s="27" t="s">
        <v>15</v>
      </c>
      <c r="B4" s="27"/>
    </row>
    <row r="5" spans="1:2" s="104" customFormat="1" ht="11.25">
      <c r="A5" s="27" t="s">
        <v>16</v>
      </c>
      <c r="B5" s="27"/>
    </row>
    <row r="6" s="101" customFormat="1" ht="19.5" customHeight="1" thickBot="1"/>
    <row r="7" spans="1:27" s="101" customFormat="1" ht="16.5" customHeight="1" thickTop="1">
      <c r="A7" s="25"/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7"/>
    </row>
    <row r="8" spans="1:27" s="110" customFormat="1" ht="20.25">
      <c r="A8" s="31"/>
      <c r="B8" s="108"/>
      <c r="C8" s="31"/>
      <c r="D8" s="109" t="s">
        <v>381</v>
      </c>
      <c r="E8" s="109"/>
      <c r="F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111"/>
    </row>
    <row r="9" spans="1:27" s="101" customFormat="1" ht="16.5" customHeight="1">
      <c r="A9" s="25"/>
      <c r="B9" s="112"/>
      <c r="C9" s="25"/>
      <c r="D9" s="26"/>
      <c r="E9" s="26"/>
      <c r="F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113"/>
    </row>
    <row r="10" spans="1:27" s="110" customFormat="1" ht="20.25">
      <c r="A10" s="31"/>
      <c r="B10" s="108"/>
      <c r="C10" s="31"/>
      <c r="D10" s="109" t="s">
        <v>21</v>
      </c>
      <c r="E10" s="114"/>
      <c r="F10" s="109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111"/>
    </row>
    <row r="11" spans="1:27" s="101" customFormat="1" ht="16.5" customHeight="1">
      <c r="A11" s="25"/>
      <c r="B11" s="112"/>
      <c r="C11" s="25"/>
      <c r="D11" s="115"/>
      <c r="E11" s="115"/>
      <c r="F11" s="116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113"/>
    </row>
    <row r="12" spans="1:27" s="121" customFormat="1" ht="18.75">
      <c r="A12" s="117"/>
      <c r="B12" s="118" t="s">
        <v>384</v>
      </c>
      <c r="C12" s="66"/>
      <c r="D12" s="67"/>
      <c r="E12" s="67"/>
      <c r="F12" s="67"/>
      <c r="G12" s="119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120"/>
    </row>
    <row r="13" spans="1:27" s="101" customFormat="1" ht="16.5" customHeight="1" thickBot="1">
      <c r="A13" s="25"/>
      <c r="B13" s="112"/>
      <c r="C13" s="25"/>
      <c r="D13" s="25"/>
      <c r="E13" s="25"/>
      <c r="F13" s="116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113"/>
    </row>
    <row r="14" spans="1:27" s="101" customFormat="1" ht="16.5" customHeight="1" thickBot="1" thickTop="1">
      <c r="A14" s="25"/>
      <c r="B14" s="112"/>
      <c r="C14" s="25"/>
      <c r="D14" s="96" t="s">
        <v>22</v>
      </c>
      <c r="E14" s="95">
        <v>52.166</v>
      </c>
      <c r="F14" s="122"/>
      <c r="G14" s="26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113"/>
    </row>
    <row r="15" spans="1:27" s="101" customFormat="1" ht="16.5" customHeight="1" thickBot="1" thickTop="1">
      <c r="A15" s="25"/>
      <c r="B15" s="112"/>
      <c r="C15" s="25"/>
      <c r="D15" s="96" t="s">
        <v>23</v>
      </c>
      <c r="E15" s="95">
        <v>49.847</v>
      </c>
      <c r="F15" s="122"/>
      <c r="G15" s="123"/>
      <c r="H15" s="25"/>
      <c r="I15" s="124"/>
      <c r="J15" s="125"/>
      <c r="K15" s="125"/>
      <c r="L15" s="1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113"/>
    </row>
    <row r="16" spans="1:27" s="101" customFormat="1" ht="16.5" customHeight="1" thickBot="1" thickTop="1">
      <c r="A16" s="25"/>
      <c r="B16" s="112"/>
      <c r="C16" s="25"/>
      <c r="D16" s="96" t="s">
        <v>24</v>
      </c>
      <c r="E16" s="95">
        <v>104.331</v>
      </c>
      <c r="F16" s="122"/>
      <c r="G16" s="123"/>
      <c r="H16" s="25"/>
      <c r="I16" s="25"/>
      <c r="J16" s="126" t="s">
        <v>25</v>
      </c>
      <c r="K16" s="127">
        <f>30*'tot-0605'!B13</f>
        <v>30</v>
      </c>
      <c r="L16" s="22" t="str">
        <f>IF(K16=30," ",IF(K16=60,"Coeficiente duplicado por tasa de falla &gt;4 Sal. x año/100 km.","REVISAR COEFICIENTE"))</f>
        <v> 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113"/>
    </row>
    <row r="17" spans="1:27" s="101" customFormat="1" ht="16.5" customHeight="1" thickBot="1" thickTop="1">
      <c r="A17" s="25"/>
      <c r="B17" s="112"/>
      <c r="C17" s="25"/>
      <c r="D17" s="96" t="s">
        <v>26</v>
      </c>
      <c r="E17" s="95">
        <v>98.535</v>
      </c>
      <c r="F17" s="122"/>
      <c r="G17" s="123"/>
      <c r="H17" s="25"/>
      <c r="I17" s="25"/>
      <c r="J17" s="25"/>
      <c r="K17" s="128"/>
      <c r="L17" s="129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113"/>
    </row>
    <row r="18" spans="1:27" s="101" customFormat="1" ht="16.5" customHeight="1" thickBot="1" thickTop="1">
      <c r="A18" s="25"/>
      <c r="B18" s="112"/>
      <c r="C18" s="130"/>
      <c r="D18" s="130"/>
      <c r="E18" s="130"/>
      <c r="F18" s="130"/>
      <c r="G18" s="130"/>
      <c r="H18" s="130"/>
      <c r="I18" s="131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13"/>
    </row>
    <row r="19" spans="1:27" s="101" customFormat="1" ht="34.5" customHeight="1" thickBot="1" thickTop="1">
      <c r="A19" s="25"/>
      <c r="B19" s="112"/>
      <c r="C19" s="35" t="s">
        <v>27</v>
      </c>
      <c r="D19" s="35" t="s">
        <v>18</v>
      </c>
      <c r="E19" s="35" t="s">
        <v>1</v>
      </c>
      <c r="F19" s="36" t="s">
        <v>28</v>
      </c>
      <c r="G19" s="36" t="s">
        <v>29</v>
      </c>
      <c r="H19" s="78" t="s">
        <v>30</v>
      </c>
      <c r="I19" s="35" t="s">
        <v>31</v>
      </c>
      <c r="J19" s="35" t="s">
        <v>32</v>
      </c>
      <c r="K19" s="36" t="s">
        <v>33</v>
      </c>
      <c r="L19" s="36" t="s">
        <v>34</v>
      </c>
      <c r="M19" s="83" t="s">
        <v>35</v>
      </c>
      <c r="N19" s="36" t="s">
        <v>36</v>
      </c>
      <c r="O19" s="132" t="s">
        <v>37</v>
      </c>
      <c r="P19" s="133" t="s">
        <v>38</v>
      </c>
      <c r="Q19" s="84" t="s">
        <v>39</v>
      </c>
      <c r="R19" s="134"/>
      <c r="S19" s="135"/>
      <c r="T19" s="85" t="s">
        <v>40</v>
      </c>
      <c r="U19" s="136"/>
      <c r="V19" s="137"/>
      <c r="W19" s="138" t="s">
        <v>41</v>
      </c>
      <c r="X19" s="139" t="s">
        <v>42</v>
      </c>
      <c r="Y19" s="36" t="s">
        <v>43</v>
      </c>
      <c r="Z19" s="36" t="s">
        <v>44</v>
      </c>
      <c r="AA19" s="113"/>
    </row>
    <row r="20" spans="1:27" s="101" customFormat="1" ht="16.5" customHeight="1" hidden="1" thickTop="1">
      <c r="A20" s="25"/>
      <c r="B20" s="112"/>
      <c r="C20" s="140"/>
      <c r="D20" s="141"/>
      <c r="E20" s="141"/>
      <c r="F20" s="82"/>
      <c r="G20" s="82"/>
      <c r="H20" s="142">
        <v>3</v>
      </c>
      <c r="I20" s="223"/>
      <c r="J20" s="224"/>
      <c r="K20" s="141"/>
      <c r="L20" s="141"/>
      <c r="M20" s="141"/>
      <c r="N20" s="141"/>
      <c r="O20" s="143"/>
      <c r="P20" s="144"/>
      <c r="Q20" s="145"/>
      <c r="R20" s="146"/>
      <c r="S20" s="147"/>
      <c r="T20" s="148"/>
      <c r="U20" s="149"/>
      <c r="V20" s="150"/>
      <c r="W20" s="151"/>
      <c r="X20" s="152"/>
      <c r="Y20" s="141"/>
      <c r="Z20" s="153"/>
      <c r="AA20" s="113"/>
    </row>
    <row r="21" spans="1:27" s="101" customFormat="1" ht="16.5" customHeight="1" thickTop="1">
      <c r="A21" s="25"/>
      <c r="B21" s="112"/>
      <c r="C21" s="154"/>
      <c r="D21" s="3"/>
      <c r="E21" s="3"/>
      <c r="F21" s="3"/>
      <c r="G21" s="3"/>
      <c r="H21" s="155">
        <v>2006</v>
      </c>
      <c r="I21" s="225"/>
      <c r="J21" s="226"/>
      <c r="K21" s="10"/>
      <c r="L21" s="3"/>
      <c r="M21" s="3"/>
      <c r="N21" s="3"/>
      <c r="O21" s="156"/>
      <c r="P21" s="157"/>
      <c r="Q21" s="158"/>
      <c r="R21" s="159"/>
      <c r="S21" s="160"/>
      <c r="T21" s="161"/>
      <c r="U21" s="162"/>
      <c r="V21" s="163"/>
      <c r="W21" s="164"/>
      <c r="X21" s="165"/>
      <c r="Y21" s="3"/>
      <c r="Z21" s="166"/>
      <c r="AA21" s="113"/>
    </row>
    <row r="22" spans="1:28" s="101" customFormat="1" ht="16.5" customHeight="1">
      <c r="A22" s="25"/>
      <c r="B22" s="112"/>
      <c r="C22" s="91">
        <v>1</v>
      </c>
      <c r="D22" s="192" t="s">
        <v>213</v>
      </c>
      <c r="E22" s="192" t="s">
        <v>2</v>
      </c>
      <c r="F22" s="192">
        <v>132</v>
      </c>
      <c r="G22" s="193">
        <v>8.9</v>
      </c>
      <c r="H22" s="79">
        <f aca="true" t="shared" si="0" ref="H22:H41">IF(G22&gt;25,G22,25)*IF(F22=220,IF(E22="L",$E$14,$E$16),IF(E22="L",$E$15,$E$17))/100</f>
        <v>12.46175</v>
      </c>
      <c r="I22" s="225" t="s">
        <v>214</v>
      </c>
      <c r="J22" s="225" t="s">
        <v>215</v>
      </c>
      <c r="K22" s="10">
        <f aca="true" t="shared" si="1" ref="K22:K41">IF(D22="","",(J22-I22)*24)</f>
        <v>0.04999999998835847</v>
      </c>
      <c r="L22" s="11">
        <f aca="true" t="shared" si="2" ref="L22:L41">IF(D22="","",ROUND((J22-I22)*24*60,0))</f>
        <v>3</v>
      </c>
      <c r="M22" s="90" t="s">
        <v>67</v>
      </c>
      <c r="N22" s="93" t="str">
        <f aca="true" t="shared" si="3" ref="N22:N41">IF(D22="","","--")</f>
        <v>--</v>
      </c>
      <c r="O22" s="198" t="str">
        <f aca="true" t="shared" si="4" ref="O22:O41">IF(M22="P",ROUND(L22/60,2)*H22*$K$16*0.01,"--")</f>
        <v>--</v>
      </c>
      <c r="P22" s="199" t="str">
        <f aca="true" t="shared" si="5" ref="P22:P41">IF(M22="RP",ROUND(L22/60,2)*H22*$K$16*0.01*N22/100,"--")</f>
        <v>--</v>
      </c>
      <c r="Q22" s="200">
        <f aca="true" t="shared" si="6" ref="Q22:Q41">IF(M22="F",H22*$K$16,"--")</f>
        <v>373.8525</v>
      </c>
      <c r="R22" s="201" t="str">
        <f aca="true" t="shared" si="7" ref="R22:R41">IF(AND(L22&gt;=10,M22="F"),H22*$K$16*IF(L22&gt;180,3,ROUND(L22/60,2)),"--")</f>
        <v>--</v>
      </c>
      <c r="S22" s="202" t="str">
        <f aca="true" t="shared" si="8" ref="S22:S41">IF(AND(L22&gt;180,M22="F"),(ROUND(L22/60,2)-3)*H22*$K$16*0.1,"--")</f>
        <v>--</v>
      </c>
      <c r="T22" s="203" t="str">
        <f aca="true" t="shared" si="9" ref="T22:T41">IF(M22="R",H22*$K$16*N22/100,"--")</f>
        <v>--</v>
      </c>
      <c r="U22" s="204" t="str">
        <f aca="true" t="shared" si="10" ref="U22:U41">IF(AND(L22&gt;=10,M22="R"),H22*$K$16*IF(L22&gt;180,3,ROUND(L22/60,2))*N22/100,"--")</f>
        <v>--</v>
      </c>
      <c r="V22" s="205" t="str">
        <f aca="true" t="shared" si="11" ref="V22:V41">IF(AND(L22&gt;180,M22="R"),(ROUND(L22/60,2)-3)*H22*$K$16*0.1*N22/100,"--")</f>
        <v>--</v>
      </c>
      <c r="W22" s="206" t="str">
        <f aca="true" t="shared" si="12" ref="W22:W41">IF(M22="RF",ROUND(L22/60,2)*H22*$K$16*0.1,"--")</f>
        <v>--</v>
      </c>
      <c r="X22" s="207" t="str">
        <f aca="true" t="shared" si="13" ref="X22:X41">IF(M22="RR",ROUND(L22/60,2)*H22*$K$16*0.1*N22/100,"--")</f>
        <v>--</v>
      </c>
      <c r="Y22" s="94" t="s">
        <v>53</v>
      </c>
      <c r="Z22" s="167">
        <f aca="true" t="shared" si="14" ref="Z22:Z41">IF(D22="","",SUM(O22:X22)*IF(Y22="SI",1,2))</f>
        <v>373.8525</v>
      </c>
      <c r="AA22" s="113"/>
      <c r="AB22" s="101">
        <v>164607</v>
      </c>
    </row>
    <row r="23" spans="1:28" s="101" customFormat="1" ht="16.5" customHeight="1">
      <c r="A23" s="25"/>
      <c r="B23" s="112"/>
      <c r="C23" s="91">
        <v>2</v>
      </c>
      <c r="D23" s="192" t="s">
        <v>193</v>
      </c>
      <c r="E23" s="192" t="s">
        <v>2</v>
      </c>
      <c r="F23" s="192">
        <v>132</v>
      </c>
      <c r="G23" s="193">
        <v>25.8</v>
      </c>
      <c r="H23" s="79">
        <f t="shared" si="0"/>
        <v>12.860526</v>
      </c>
      <c r="I23" s="225" t="s">
        <v>216</v>
      </c>
      <c r="J23" s="225" t="s">
        <v>217</v>
      </c>
      <c r="K23" s="10">
        <f t="shared" si="1"/>
        <v>0.03333333326736465</v>
      </c>
      <c r="L23" s="11">
        <f t="shared" si="2"/>
        <v>2</v>
      </c>
      <c r="M23" s="91" t="s">
        <v>67</v>
      </c>
      <c r="N23" s="93" t="str">
        <f t="shared" si="3"/>
        <v>--</v>
      </c>
      <c r="O23" s="198" t="str">
        <f t="shared" si="4"/>
        <v>--</v>
      </c>
      <c r="P23" s="199" t="str">
        <f t="shared" si="5"/>
        <v>--</v>
      </c>
      <c r="Q23" s="200">
        <f t="shared" si="6"/>
        <v>385.81578</v>
      </c>
      <c r="R23" s="201" t="str">
        <f t="shared" si="7"/>
        <v>--</v>
      </c>
      <c r="S23" s="202" t="str">
        <f t="shared" si="8"/>
        <v>--</v>
      </c>
      <c r="T23" s="203" t="str">
        <f t="shared" si="9"/>
        <v>--</v>
      </c>
      <c r="U23" s="204" t="str">
        <f t="shared" si="10"/>
        <v>--</v>
      </c>
      <c r="V23" s="205" t="str">
        <f t="shared" si="11"/>
        <v>--</v>
      </c>
      <c r="W23" s="206" t="str">
        <f t="shared" si="12"/>
        <v>--</v>
      </c>
      <c r="X23" s="207" t="str">
        <f t="shared" si="13"/>
        <v>--</v>
      </c>
      <c r="Y23" s="94" t="s">
        <v>53</v>
      </c>
      <c r="Z23" s="167">
        <f t="shared" si="14"/>
        <v>385.81578</v>
      </c>
      <c r="AA23" s="113"/>
      <c r="AB23" s="101">
        <v>164608</v>
      </c>
    </row>
    <row r="24" spans="1:28" s="101" customFormat="1" ht="16.5" customHeight="1">
      <c r="A24" s="25"/>
      <c r="B24" s="112"/>
      <c r="C24" s="91">
        <v>3</v>
      </c>
      <c r="D24" s="192" t="s">
        <v>218</v>
      </c>
      <c r="E24" s="192" t="s">
        <v>2</v>
      </c>
      <c r="F24" s="192">
        <v>132</v>
      </c>
      <c r="G24" s="193">
        <v>25.6</v>
      </c>
      <c r="H24" s="79">
        <f t="shared" si="0"/>
        <v>12.760832</v>
      </c>
      <c r="I24" s="225" t="s">
        <v>219</v>
      </c>
      <c r="J24" s="225" t="s">
        <v>220</v>
      </c>
      <c r="K24" s="10">
        <f t="shared" si="1"/>
        <v>3.2166666666744277</v>
      </c>
      <c r="L24" s="11">
        <f t="shared" si="2"/>
        <v>193</v>
      </c>
      <c r="M24" s="92" t="s">
        <v>52</v>
      </c>
      <c r="N24" s="93" t="str">
        <f t="shared" si="3"/>
        <v>--</v>
      </c>
      <c r="O24" s="198">
        <f t="shared" si="4"/>
        <v>12.326963712000001</v>
      </c>
      <c r="P24" s="199" t="str">
        <f t="shared" si="5"/>
        <v>--</v>
      </c>
      <c r="Q24" s="200" t="str">
        <f t="shared" si="6"/>
        <v>--</v>
      </c>
      <c r="R24" s="201" t="str">
        <f t="shared" si="7"/>
        <v>--</v>
      </c>
      <c r="S24" s="202" t="str">
        <f t="shared" si="8"/>
        <v>--</v>
      </c>
      <c r="T24" s="203" t="str">
        <f t="shared" si="9"/>
        <v>--</v>
      </c>
      <c r="U24" s="204" t="str">
        <f t="shared" si="10"/>
        <v>--</v>
      </c>
      <c r="V24" s="205" t="str">
        <f t="shared" si="11"/>
        <v>--</v>
      </c>
      <c r="W24" s="206" t="str">
        <f t="shared" si="12"/>
        <v>--</v>
      </c>
      <c r="X24" s="207" t="str">
        <f t="shared" si="13"/>
        <v>--</v>
      </c>
      <c r="Y24" s="94" t="s">
        <v>53</v>
      </c>
      <c r="Z24" s="167">
        <f t="shared" si="14"/>
        <v>12.326963712000001</v>
      </c>
      <c r="AA24" s="113"/>
      <c r="AB24" s="101">
        <v>164732</v>
      </c>
    </row>
    <row r="25" spans="1:28" s="101" customFormat="1" ht="16.5" customHeight="1">
      <c r="A25" s="25"/>
      <c r="B25" s="112"/>
      <c r="C25" s="91">
        <v>4</v>
      </c>
      <c r="D25" s="192" t="s">
        <v>221</v>
      </c>
      <c r="E25" s="192" t="s">
        <v>2</v>
      </c>
      <c r="F25" s="192">
        <v>132</v>
      </c>
      <c r="G25" s="193">
        <v>5.7</v>
      </c>
      <c r="H25" s="79">
        <f t="shared" si="0"/>
        <v>12.46175</v>
      </c>
      <c r="I25" s="225" t="s">
        <v>222</v>
      </c>
      <c r="J25" s="225" t="s">
        <v>223</v>
      </c>
      <c r="K25" s="10">
        <f t="shared" si="1"/>
        <v>8.783333333325572</v>
      </c>
      <c r="L25" s="11">
        <f t="shared" si="2"/>
        <v>527</v>
      </c>
      <c r="M25" s="92" t="s">
        <v>52</v>
      </c>
      <c r="N25" s="93" t="str">
        <f t="shared" si="3"/>
        <v>--</v>
      </c>
      <c r="O25" s="198">
        <f t="shared" si="4"/>
        <v>32.8242495</v>
      </c>
      <c r="P25" s="199" t="str">
        <f t="shared" si="5"/>
        <v>--</v>
      </c>
      <c r="Q25" s="200" t="str">
        <f t="shared" si="6"/>
        <v>--</v>
      </c>
      <c r="R25" s="201" t="str">
        <f t="shared" si="7"/>
        <v>--</v>
      </c>
      <c r="S25" s="202" t="str">
        <f t="shared" si="8"/>
        <v>--</v>
      </c>
      <c r="T25" s="203" t="str">
        <f t="shared" si="9"/>
        <v>--</v>
      </c>
      <c r="U25" s="204" t="str">
        <f t="shared" si="10"/>
        <v>--</v>
      </c>
      <c r="V25" s="205" t="str">
        <f t="shared" si="11"/>
        <v>--</v>
      </c>
      <c r="W25" s="206" t="str">
        <f t="shared" si="12"/>
        <v>--</v>
      </c>
      <c r="X25" s="207" t="str">
        <f t="shared" si="13"/>
        <v>--</v>
      </c>
      <c r="Y25" s="94" t="s">
        <v>53</v>
      </c>
      <c r="Z25" s="167">
        <f t="shared" si="14"/>
        <v>32.8242495</v>
      </c>
      <c r="AA25" s="113"/>
      <c r="AB25" s="101">
        <v>164733</v>
      </c>
    </row>
    <row r="26" spans="1:28" s="101" customFormat="1" ht="16.5" customHeight="1">
      <c r="A26" s="25"/>
      <c r="B26" s="112"/>
      <c r="C26" s="91">
        <v>5</v>
      </c>
      <c r="D26" s="192" t="s">
        <v>224</v>
      </c>
      <c r="E26" s="192" t="s">
        <v>2</v>
      </c>
      <c r="F26" s="192">
        <v>132</v>
      </c>
      <c r="G26" s="193">
        <v>3.8</v>
      </c>
      <c r="H26" s="79">
        <f t="shared" si="0"/>
        <v>12.46175</v>
      </c>
      <c r="I26" s="225" t="s">
        <v>225</v>
      </c>
      <c r="J26" s="225" t="s">
        <v>226</v>
      </c>
      <c r="K26" s="10">
        <f t="shared" si="1"/>
        <v>6.449999999895226</v>
      </c>
      <c r="L26" s="11">
        <f t="shared" si="2"/>
        <v>387</v>
      </c>
      <c r="M26" s="92" t="s">
        <v>52</v>
      </c>
      <c r="N26" s="93" t="str">
        <f t="shared" si="3"/>
        <v>--</v>
      </c>
      <c r="O26" s="198">
        <f t="shared" si="4"/>
        <v>24.11348625</v>
      </c>
      <c r="P26" s="199" t="str">
        <f t="shared" si="5"/>
        <v>--</v>
      </c>
      <c r="Q26" s="200" t="str">
        <f t="shared" si="6"/>
        <v>--</v>
      </c>
      <c r="R26" s="201" t="str">
        <f t="shared" si="7"/>
        <v>--</v>
      </c>
      <c r="S26" s="202" t="str">
        <f t="shared" si="8"/>
        <v>--</v>
      </c>
      <c r="T26" s="203" t="str">
        <f t="shared" si="9"/>
        <v>--</v>
      </c>
      <c r="U26" s="204" t="str">
        <f t="shared" si="10"/>
        <v>--</v>
      </c>
      <c r="V26" s="205" t="str">
        <f t="shared" si="11"/>
        <v>--</v>
      </c>
      <c r="W26" s="206" t="str">
        <f t="shared" si="12"/>
        <v>--</v>
      </c>
      <c r="X26" s="207" t="str">
        <f t="shared" si="13"/>
        <v>--</v>
      </c>
      <c r="Y26" s="94" t="s">
        <v>53</v>
      </c>
      <c r="Z26" s="167">
        <f t="shared" si="14"/>
        <v>24.11348625</v>
      </c>
      <c r="AA26" s="113"/>
      <c r="AB26" s="101">
        <v>164734</v>
      </c>
    </row>
    <row r="27" spans="1:28" s="101" customFormat="1" ht="16.5" customHeight="1">
      <c r="A27" s="25"/>
      <c r="B27" s="112"/>
      <c r="C27" s="91">
        <v>6</v>
      </c>
      <c r="D27" s="192" t="s">
        <v>227</v>
      </c>
      <c r="E27" s="192" t="s">
        <v>2</v>
      </c>
      <c r="F27" s="192">
        <v>132</v>
      </c>
      <c r="G27" s="193">
        <v>25.6</v>
      </c>
      <c r="H27" s="79">
        <f t="shared" si="0"/>
        <v>12.760832</v>
      </c>
      <c r="I27" s="225" t="s">
        <v>228</v>
      </c>
      <c r="J27" s="225" t="s">
        <v>229</v>
      </c>
      <c r="K27" s="10">
        <f t="shared" si="1"/>
        <v>2.699999999895226</v>
      </c>
      <c r="L27" s="11">
        <f t="shared" si="2"/>
        <v>162</v>
      </c>
      <c r="M27" s="92" t="s">
        <v>52</v>
      </c>
      <c r="N27" s="93" t="str">
        <f t="shared" si="3"/>
        <v>--</v>
      </c>
      <c r="O27" s="198">
        <f t="shared" si="4"/>
        <v>10.336273920000002</v>
      </c>
      <c r="P27" s="199" t="str">
        <f t="shared" si="5"/>
        <v>--</v>
      </c>
      <c r="Q27" s="200" t="str">
        <f t="shared" si="6"/>
        <v>--</v>
      </c>
      <c r="R27" s="201" t="str">
        <f t="shared" si="7"/>
        <v>--</v>
      </c>
      <c r="S27" s="202" t="str">
        <f t="shared" si="8"/>
        <v>--</v>
      </c>
      <c r="T27" s="203" t="str">
        <f t="shared" si="9"/>
        <v>--</v>
      </c>
      <c r="U27" s="204" t="str">
        <f t="shared" si="10"/>
        <v>--</v>
      </c>
      <c r="V27" s="205" t="str">
        <f t="shared" si="11"/>
        <v>--</v>
      </c>
      <c r="W27" s="206" t="str">
        <f t="shared" si="12"/>
        <v>--</v>
      </c>
      <c r="X27" s="207" t="str">
        <f t="shared" si="13"/>
        <v>--</v>
      </c>
      <c r="Y27" s="94" t="s">
        <v>53</v>
      </c>
      <c r="Z27" s="167">
        <f t="shared" si="14"/>
        <v>10.336273920000002</v>
      </c>
      <c r="AA27" s="113"/>
      <c r="AB27" s="101">
        <v>164735</v>
      </c>
    </row>
    <row r="28" spans="1:28" s="101" customFormat="1" ht="16.5" customHeight="1">
      <c r="A28" s="25"/>
      <c r="B28" s="112"/>
      <c r="C28" s="91">
        <v>7</v>
      </c>
      <c r="D28" s="192" t="s">
        <v>6</v>
      </c>
      <c r="E28" s="192" t="s">
        <v>2</v>
      </c>
      <c r="F28" s="192">
        <v>132</v>
      </c>
      <c r="G28" s="193">
        <v>92.7</v>
      </c>
      <c r="H28" s="79">
        <f t="shared" si="0"/>
        <v>46.208169000000005</v>
      </c>
      <c r="I28" s="225" t="s">
        <v>230</v>
      </c>
      <c r="J28" s="225" t="s">
        <v>231</v>
      </c>
      <c r="K28" s="10">
        <f t="shared" si="1"/>
        <v>42.949999999953434</v>
      </c>
      <c r="L28" s="11">
        <f t="shared" si="2"/>
        <v>2577</v>
      </c>
      <c r="M28" s="92" t="s">
        <v>67</v>
      </c>
      <c r="N28" s="93" t="str">
        <f t="shared" si="3"/>
        <v>--</v>
      </c>
      <c r="O28" s="198" t="str">
        <f t="shared" si="4"/>
        <v>--</v>
      </c>
      <c r="P28" s="199" t="str">
        <f t="shared" si="5"/>
        <v>--</v>
      </c>
      <c r="Q28" s="200">
        <f t="shared" si="6"/>
        <v>1386.2450700000002</v>
      </c>
      <c r="R28" s="201">
        <f t="shared" si="7"/>
        <v>4158.735210000001</v>
      </c>
      <c r="S28" s="202">
        <f t="shared" si="8"/>
        <v>5538.049054650001</v>
      </c>
      <c r="T28" s="203" t="str">
        <f t="shared" si="9"/>
        <v>--</v>
      </c>
      <c r="U28" s="204" t="str">
        <f t="shared" si="10"/>
        <v>--</v>
      </c>
      <c r="V28" s="205" t="str">
        <f t="shared" si="11"/>
        <v>--</v>
      </c>
      <c r="W28" s="206" t="str">
        <f t="shared" si="12"/>
        <v>--</v>
      </c>
      <c r="X28" s="207" t="str">
        <f t="shared" si="13"/>
        <v>--</v>
      </c>
      <c r="Y28" s="94" t="s">
        <v>53</v>
      </c>
      <c r="Z28" s="167">
        <f t="shared" si="14"/>
        <v>11083.029334650002</v>
      </c>
      <c r="AA28" s="113"/>
      <c r="AB28" s="101">
        <v>164737</v>
      </c>
    </row>
    <row r="29" spans="1:28" s="101" customFormat="1" ht="16.5" customHeight="1">
      <c r="A29" s="25"/>
      <c r="B29" s="112"/>
      <c r="C29" s="91">
        <v>8</v>
      </c>
      <c r="D29" s="192" t="s">
        <v>232</v>
      </c>
      <c r="E29" s="192" t="s">
        <v>2</v>
      </c>
      <c r="F29" s="192">
        <v>132</v>
      </c>
      <c r="G29" s="193">
        <v>56.4</v>
      </c>
      <c r="H29" s="79">
        <f t="shared" si="0"/>
        <v>28.113708000000003</v>
      </c>
      <c r="I29" s="225" t="s">
        <v>230</v>
      </c>
      <c r="J29" s="225" t="s">
        <v>233</v>
      </c>
      <c r="K29" s="10">
        <f t="shared" si="1"/>
        <v>2.2166666665580124</v>
      </c>
      <c r="L29" s="11">
        <f t="shared" si="2"/>
        <v>133</v>
      </c>
      <c r="M29" s="92" t="s">
        <v>67</v>
      </c>
      <c r="N29" s="93" t="str">
        <f t="shared" si="3"/>
        <v>--</v>
      </c>
      <c r="O29" s="198" t="str">
        <f t="shared" si="4"/>
        <v>--</v>
      </c>
      <c r="P29" s="199" t="str">
        <f t="shared" si="5"/>
        <v>--</v>
      </c>
      <c r="Q29" s="200">
        <f t="shared" si="6"/>
        <v>843.4112400000001</v>
      </c>
      <c r="R29" s="201">
        <f t="shared" si="7"/>
        <v>1872.3729528000006</v>
      </c>
      <c r="S29" s="202" t="str">
        <f t="shared" si="8"/>
        <v>--</v>
      </c>
      <c r="T29" s="203" t="str">
        <f t="shared" si="9"/>
        <v>--</v>
      </c>
      <c r="U29" s="204" t="str">
        <f t="shared" si="10"/>
        <v>--</v>
      </c>
      <c r="V29" s="205" t="str">
        <f t="shared" si="11"/>
        <v>--</v>
      </c>
      <c r="W29" s="206" t="str">
        <f t="shared" si="12"/>
        <v>--</v>
      </c>
      <c r="X29" s="207" t="str">
        <f t="shared" si="13"/>
        <v>--</v>
      </c>
      <c r="Y29" s="94" t="s">
        <v>53</v>
      </c>
      <c r="Z29" s="167">
        <f t="shared" si="14"/>
        <v>2715.7841928000007</v>
      </c>
      <c r="AA29" s="113"/>
      <c r="AB29" s="101">
        <v>164736</v>
      </c>
    </row>
    <row r="30" spans="1:28" s="101" customFormat="1" ht="16.5" customHeight="1">
      <c r="A30" s="25"/>
      <c r="B30" s="112"/>
      <c r="C30" s="91">
        <v>9</v>
      </c>
      <c r="D30" s="192" t="s">
        <v>234</v>
      </c>
      <c r="E30" s="192" t="s">
        <v>2</v>
      </c>
      <c r="F30" s="192">
        <v>132</v>
      </c>
      <c r="G30" s="193">
        <v>4.1</v>
      </c>
      <c r="H30" s="79">
        <f t="shared" si="0"/>
        <v>12.46175</v>
      </c>
      <c r="I30" s="225" t="s">
        <v>235</v>
      </c>
      <c r="J30" s="225" t="s">
        <v>236</v>
      </c>
      <c r="K30" s="10">
        <f t="shared" si="1"/>
        <v>1.400000000023283</v>
      </c>
      <c r="L30" s="11">
        <f t="shared" si="2"/>
        <v>84</v>
      </c>
      <c r="M30" s="92" t="s">
        <v>67</v>
      </c>
      <c r="N30" s="93" t="str">
        <f t="shared" si="3"/>
        <v>--</v>
      </c>
      <c r="O30" s="198" t="str">
        <f t="shared" si="4"/>
        <v>--</v>
      </c>
      <c r="P30" s="199" t="str">
        <f t="shared" si="5"/>
        <v>--</v>
      </c>
      <c r="Q30" s="200">
        <f t="shared" si="6"/>
        <v>373.8525</v>
      </c>
      <c r="R30" s="201">
        <f t="shared" si="7"/>
        <v>523.3935</v>
      </c>
      <c r="S30" s="202" t="str">
        <f t="shared" si="8"/>
        <v>--</v>
      </c>
      <c r="T30" s="203" t="str">
        <f t="shared" si="9"/>
        <v>--</v>
      </c>
      <c r="U30" s="204" t="str">
        <f t="shared" si="10"/>
        <v>--</v>
      </c>
      <c r="V30" s="205" t="str">
        <f t="shared" si="11"/>
        <v>--</v>
      </c>
      <c r="W30" s="206" t="str">
        <f t="shared" si="12"/>
        <v>--</v>
      </c>
      <c r="X30" s="207" t="str">
        <f t="shared" si="13"/>
        <v>--</v>
      </c>
      <c r="Y30" s="94" t="s">
        <v>53</v>
      </c>
      <c r="Z30" s="167">
        <f t="shared" si="14"/>
        <v>897.2460000000001</v>
      </c>
      <c r="AA30" s="113"/>
      <c r="AB30" s="101">
        <v>164738</v>
      </c>
    </row>
    <row r="31" spans="1:28" s="101" customFormat="1" ht="16.5" customHeight="1">
      <c r="A31" s="25"/>
      <c r="B31" s="112"/>
      <c r="C31" s="91">
        <v>10</v>
      </c>
      <c r="D31" s="192" t="s">
        <v>224</v>
      </c>
      <c r="E31" s="192" t="s">
        <v>2</v>
      </c>
      <c r="F31" s="192">
        <v>132</v>
      </c>
      <c r="G31" s="193">
        <v>3.8</v>
      </c>
      <c r="H31" s="79">
        <f t="shared" si="0"/>
        <v>12.46175</v>
      </c>
      <c r="I31" s="225" t="s">
        <v>237</v>
      </c>
      <c r="J31" s="225" t="s">
        <v>238</v>
      </c>
      <c r="K31" s="10">
        <f t="shared" si="1"/>
        <v>4.833333333372138</v>
      </c>
      <c r="L31" s="11">
        <f t="shared" si="2"/>
        <v>290</v>
      </c>
      <c r="M31" s="92" t="s">
        <v>52</v>
      </c>
      <c r="N31" s="93" t="str">
        <f t="shared" si="3"/>
        <v>--</v>
      </c>
      <c r="O31" s="198">
        <f t="shared" si="4"/>
        <v>18.05707575</v>
      </c>
      <c r="P31" s="199" t="str">
        <f t="shared" si="5"/>
        <v>--</v>
      </c>
      <c r="Q31" s="200" t="str">
        <f t="shared" si="6"/>
        <v>--</v>
      </c>
      <c r="R31" s="201" t="str">
        <f t="shared" si="7"/>
        <v>--</v>
      </c>
      <c r="S31" s="202" t="str">
        <f t="shared" si="8"/>
        <v>--</v>
      </c>
      <c r="T31" s="203" t="str">
        <f t="shared" si="9"/>
        <v>--</v>
      </c>
      <c r="U31" s="204" t="str">
        <f t="shared" si="10"/>
        <v>--</v>
      </c>
      <c r="V31" s="205" t="str">
        <f t="shared" si="11"/>
        <v>--</v>
      </c>
      <c r="W31" s="206" t="str">
        <f t="shared" si="12"/>
        <v>--</v>
      </c>
      <c r="X31" s="207" t="str">
        <f t="shared" si="13"/>
        <v>--</v>
      </c>
      <c r="Y31" s="94" t="s">
        <v>53</v>
      </c>
      <c r="Z31" s="167">
        <f t="shared" si="14"/>
        <v>18.05707575</v>
      </c>
      <c r="AA31" s="113"/>
      <c r="AB31" s="101">
        <v>164739</v>
      </c>
    </row>
    <row r="32" spans="1:28" s="101" customFormat="1" ht="16.5" customHeight="1">
      <c r="A32" s="25"/>
      <c r="B32" s="112"/>
      <c r="C32" s="91">
        <v>11</v>
      </c>
      <c r="D32" s="192" t="s">
        <v>239</v>
      </c>
      <c r="E32" s="192" t="s">
        <v>2</v>
      </c>
      <c r="F32" s="192">
        <v>132</v>
      </c>
      <c r="G32" s="193">
        <v>16.2</v>
      </c>
      <c r="H32" s="79">
        <f t="shared" si="0"/>
        <v>12.46175</v>
      </c>
      <c r="I32" s="225" t="s">
        <v>240</v>
      </c>
      <c r="J32" s="225" t="s">
        <v>241</v>
      </c>
      <c r="K32" s="10">
        <f t="shared" si="1"/>
        <v>6.299999999930151</v>
      </c>
      <c r="L32" s="11">
        <f t="shared" si="2"/>
        <v>378</v>
      </c>
      <c r="M32" s="92" t="s">
        <v>52</v>
      </c>
      <c r="N32" s="93" t="str">
        <f t="shared" si="3"/>
        <v>--</v>
      </c>
      <c r="O32" s="198">
        <f t="shared" si="4"/>
        <v>23.552707499999997</v>
      </c>
      <c r="P32" s="199" t="str">
        <f t="shared" si="5"/>
        <v>--</v>
      </c>
      <c r="Q32" s="200" t="str">
        <f t="shared" si="6"/>
        <v>--</v>
      </c>
      <c r="R32" s="201" t="str">
        <f t="shared" si="7"/>
        <v>--</v>
      </c>
      <c r="S32" s="202" t="str">
        <f t="shared" si="8"/>
        <v>--</v>
      </c>
      <c r="T32" s="203" t="str">
        <f t="shared" si="9"/>
        <v>--</v>
      </c>
      <c r="U32" s="204" t="str">
        <f t="shared" si="10"/>
        <v>--</v>
      </c>
      <c r="V32" s="205" t="str">
        <f t="shared" si="11"/>
        <v>--</v>
      </c>
      <c r="W32" s="206" t="str">
        <f t="shared" si="12"/>
        <v>--</v>
      </c>
      <c r="X32" s="207" t="str">
        <f t="shared" si="13"/>
        <v>--</v>
      </c>
      <c r="Y32" s="94" t="s">
        <v>53</v>
      </c>
      <c r="Z32" s="167">
        <f t="shared" si="14"/>
        <v>23.552707499999997</v>
      </c>
      <c r="AA32" s="113"/>
      <c r="AB32" s="101">
        <v>164740</v>
      </c>
    </row>
    <row r="33" spans="1:28" s="101" customFormat="1" ht="16.5" customHeight="1">
      <c r="A33" s="25"/>
      <c r="B33" s="112"/>
      <c r="C33" s="91">
        <v>12</v>
      </c>
      <c r="D33" s="192" t="s">
        <v>234</v>
      </c>
      <c r="E33" s="192" t="s">
        <v>2</v>
      </c>
      <c r="F33" s="192">
        <v>132</v>
      </c>
      <c r="G33" s="193">
        <v>4.1</v>
      </c>
      <c r="H33" s="79">
        <f t="shared" si="0"/>
        <v>12.46175</v>
      </c>
      <c r="I33" s="225" t="s">
        <v>242</v>
      </c>
      <c r="J33" s="225" t="s">
        <v>243</v>
      </c>
      <c r="K33" s="10">
        <f t="shared" si="1"/>
        <v>1.1833333333488554</v>
      </c>
      <c r="L33" s="11">
        <f t="shared" si="2"/>
        <v>71</v>
      </c>
      <c r="M33" s="92" t="s">
        <v>67</v>
      </c>
      <c r="N33" s="93" t="str">
        <f t="shared" si="3"/>
        <v>--</v>
      </c>
      <c r="O33" s="198" t="str">
        <f t="shared" si="4"/>
        <v>--</v>
      </c>
      <c r="P33" s="199" t="str">
        <f t="shared" si="5"/>
        <v>--</v>
      </c>
      <c r="Q33" s="200">
        <f t="shared" si="6"/>
        <v>373.8525</v>
      </c>
      <c r="R33" s="201">
        <f t="shared" si="7"/>
        <v>441.14595</v>
      </c>
      <c r="S33" s="202" t="str">
        <f t="shared" si="8"/>
        <v>--</v>
      </c>
      <c r="T33" s="203" t="str">
        <f t="shared" si="9"/>
        <v>--</v>
      </c>
      <c r="U33" s="204" t="str">
        <f t="shared" si="10"/>
        <v>--</v>
      </c>
      <c r="V33" s="205" t="str">
        <f t="shared" si="11"/>
        <v>--</v>
      </c>
      <c r="W33" s="206" t="str">
        <f t="shared" si="12"/>
        <v>--</v>
      </c>
      <c r="X33" s="207" t="str">
        <f t="shared" si="13"/>
        <v>--</v>
      </c>
      <c r="Y33" s="94" t="s">
        <v>53</v>
      </c>
      <c r="Z33" s="167">
        <f t="shared" si="14"/>
        <v>814.99845</v>
      </c>
      <c r="AA33" s="113"/>
      <c r="AB33" s="101">
        <v>164741</v>
      </c>
    </row>
    <row r="34" spans="1:28" s="101" customFormat="1" ht="16.5" customHeight="1">
      <c r="A34" s="25"/>
      <c r="B34" s="112"/>
      <c r="C34" s="91">
        <v>13</v>
      </c>
      <c r="D34" s="192" t="s">
        <v>239</v>
      </c>
      <c r="E34" s="192" t="s">
        <v>2</v>
      </c>
      <c r="F34" s="192">
        <v>132</v>
      </c>
      <c r="G34" s="193">
        <v>16.2</v>
      </c>
      <c r="H34" s="79">
        <f t="shared" si="0"/>
        <v>12.46175</v>
      </c>
      <c r="I34" s="225" t="s">
        <v>244</v>
      </c>
      <c r="J34" s="225" t="s">
        <v>245</v>
      </c>
      <c r="K34" s="10">
        <f t="shared" si="1"/>
        <v>4.78333333338378</v>
      </c>
      <c r="L34" s="11">
        <f t="shared" si="2"/>
        <v>287</v>
      </c>
      <c r="M34" s="92" t="s">
        <v>52</v>
      </c>
      <c r="N34" s="93" t="str">
        <f t="shared" si="3"/>
        <v>--</v>
      </c>
      <c r="O34" s="198">
        <f t="shared" si="4"/>
        <v>17.8701495</v>
      </c>
      <c r="P34" s="199" t="str">
        <f t="shared" si="5"/>
        <v>--</v>
      </c>
      <c r="Q34" s="200" t="str">
        <f t="shared" si="6"/>
        <v>--</v>
      </c>
      <c r="R34" s="201" t="str">
        <f t="shared" si="7"/>
        <v>--</v>
      </c>
      <c r="S34" s="202" t="str">
        <f t="shared" si="8"/>
        <v>--</v>
      </c>
      <c r="T34" s="203" t="str">
        <f t="shared" si="9"/>
        <v>--</v>
      </c>
      <c r="U34" s="204" t="str">
        <f t="shared" si="10"/>
        <v>--</v>
      </c>
      <c r="V34" s="205" t="str">
        <f t="shared" si="11"/>
        <v>--</v>
      </c>
      <c r="W34" s="206" t="str">
        <f t="shared" si="12"/>
        <v>--</v>
      </c>
      <c r="X34" s="207" t="str">
        <f t="shared" si="13"/>
        <v>--</v>
      </c>
      <c r="Y34" s="94" t="s">
        <v>53</v>
      </c>
      <c r="Z34" s="167">
        <f t="shared" si="14"/>
        <v>17.8701495</v>
      </c>
      <c r="AA34" s="113"/>
      <c r="AB34" s="101">
        <v>164742</v>
      </c>
    </row>
    <row r="35" spans="1:28" s="101" customFormat="1" ht="16.5" customHeight="1">
      <c r="A35" s="25"/>
      <c r="B35" s="112"/>
      <c r="C35" s="91">
        <v>14</v>
      </c>
      <c r="D35" s="192" t="s">
        <v>193</v>
      </c>
      <c r="E35" s="192" t="s">
        <v>2</v>
      </c>
      <c r="F35" s="192">
        <v>132</v>
      </c>
      <c r="G35" s="193">
        <v>25.8</v>
      </c>
      <c r="H35" s="79">
        <f t="shared" si="0"/>
        <v>12.860526</v>
      </c>
      <c r="I35" s="225" t="s">
        <v>246</v>
      </c>
      <c r="J35" s="225" t="s">
        <v>247</v>
      </c>
      <c r="K35" s="10">
        <f t="shared" si="1"/>
        <v>0.03333333326736465</v>
      </c>
      <c r="L35" s="11">
        <f t="shared" si="2"/>
        <v>2</v>
      </c>
      <c r="M35" s="92" t="s">
        <v>67</v>
      </c>
      <c r="N35" s="93" t="str">
        <f t="shared" si="3"/>
        <v>--</v>
      </c>
      <c r="O35" s="198" t="str">
        <f t="shared" si="4"/>
        <v>--</v>
      </c>
      <c r="P35" s="199" t="str">
        <f t="shared" si="5"/>
        <v>--</v>
      </c>
      <c r="Q35" s="200">
        <f t="shared" si="6"/>
        <v>385.81578</v>
      </c>
      <c r="R35" s="201" t="str">
        <f t="shared" si="7"/>
        <v>--</v>
      </c>
      <c r="S35" s="202" t="str">
        <f t="shared" si="8"/>
        <v>--</v>
      </c>
      <c r="T35" s="203" t="str">
        <f t="shared" si="9"/>
        <v>--</v>
      </c>
      <c r="U35" s="204" t="str">
        <f t="shared" si="10"/>
        <v>--</v>
      </c>
      <c r="V35" s="205" t="str">
        <f t="shared" si="11"/>
        <v>--</v>
      </c>
      <c r="W35" s="206" t="str">
        <f t="shared" si="12"/>
        <v>--</v>
      </c>
      <c r="X35" s="207" t="str">
        <f t="shared" si="13"/>
        <v>--</v>
      </c>
      <c r="Y35" s="94" t="s">
        <v>53</v>
      </c>
      <c r="Z35" s="167">
        <f t="shared" si="14"/>
        <v>385.81578</v>
      </c>
      <c r="AA35" s="113"/>
      <c r="AB35" s="101">
        <v>164743</v>
      </c>
    </row>
    <row r="36" spans="1:28" s="101" customFormat="1" ht="16.5" customHeight="1">
      <c r="A36" s="25"/>
      <c r="B36" s="112"/>
      <c r="C36" s="91">
        <v>15</v>
      </c>
      <c r="D36" s="192" t="s">
        <v>12</v>
      </c>
      <c r="E36" s="192" t="s">
        <v>2</v>
      </c>
      <c r="F36" s="192">
        <v>132</v>
      </c>
      <c r="G36" s="193">
        <v>12.9</v>
      </c>
      <c r="H36" s="79">
        <f t="shared" si="0"/>
        <v>12.46175</v>
      </c>
      <c r="I36" s="225" t="s">
        <v>248</v>
      </c>
      <c r="J36" s="225" t="s">
        <v>249</v>
      </c>
      <c r="K36" s="10">
        <f t="shared" si="1"/>
        <v>3.7166666667326353</v>
      </c>
      <c r="L36" s="11">
        <f t="shared" si="2"/>
        <v>223</v>
      </c>
      <c r="M36" s="92" t="s">
        <v>52</v>
      </c>
      <c r="N36" s="93" t="str">
        <f t="shared" si="3"/>
        <v>--</v>
      </c>
      <c r="O36" s="198">
        <f t="shared" si="4"/>
        <v>13.907313000000002</v>
      </c>
      <c r="P36" s="199" t="str">
        <f t="shared" si="5"/>
        <v>--</v>
      </c>
      <c r="Q36" s="200" t="str">
        <f t="shared" si="6"/>
        <v>--</v>
      </c>
      <c r="R36" s="201" t="str">
        <f t="shared" si="7"/>
        <v>--</v>
      </c>
      <c r="S36" s="202" t="str">
        <f t="shared" si="8"/>
        <v>--</v>
      </c>
      <c r="T36" s="203" t="str">
        <f t="shared" si="9"/>
        <v>--</v>
      </c>
      <c r="U36" s="204" t="str">
        <f t="shared" si="10"/>
        <v>--</v>
      </c>
      <c r="V36" s="205" t="str">
        <f t="shared" si="11"/>
        <v>--</v>
      </c>
      <c r="W36" s="206" t="str">
        <f t="shared" si="12"/>
        <v>--</v>
      </c>
      <c r="X36" s="207" t="str">
        <f t="shared" si="13"/>
        <v>--</v>
      </c>
      <c r="Y36" s="94" t="s">
        <v>53</v>
      </c>
      <c r="Z36" s="167">
        <f t="shared" si="14"/>
        <v>13.907313000000002</v>
      </c>
      <c r="AA36" s="113"/>
      <c r="AB36" s="101">
        <v>164744</v>
      </c>
    </row>
    <row r="37" spans="1:28" s="101" customFormat="1" ht="16.5" customHeight="1">
      <c r="A37" s="25"/>
      <c r="B37" s="112"/>
      <c r="C37" s="91">
        <v>16</v>
      </c>
      <c r="D37" s="192" t="s">
        <v>250</v>
      </c>
      <c r="E37" s="192" t="s">
        <v>2</v>
      </c>
      <c r="F37" s="192">
        <v>132</v>
      </c>
      <c r="G37" s="193">
        <v>11.6</v>
      </c>
      <c r="H37" s="79">
        <f t="shared" si="0"/>
        <v>12.46175</v>
      </c>
      <c r="I37" s="225" t="s">
        <v>251</v>
      </c>
      <c r="J37" s="225" t="s">
        <v>252</v>
      </c>
      <c r="K37" s="10">
        <f t="shared" si="1"/>
        <v>8.183333333290648</v>
      </c>
      <c r="L37" s="11">
        <f t="shared" si="2"/>
        <v>491</v>
      </c>
      <c r="M37" s="92" t="s">
        <v>52</v>
      </c>
      <c r="N37" s="93" t="str">
        <f t="shared" si="3"/>
        <v>--</v>
      </c>
      <c r="O37" s="198">
        <f t="shared" si="4"/>
        <v>30.581134500000005</v>
      </c>
      <c r="P37" s="199" t="str">
        <f t="shared" si="5"/>
        <v>--</v>
      </c>
      <c r="Q37" s="200" t="str">
        <f t="shared" si="6"/>
        <v>--</v>
      </c>
      <c r="R37" s="201" t="str">
        <f t="shared" si="7"/>
        <v>--</v>
      </c>
      <c r="S37" s="202" t="str">
        <f t="shared" si="8"/>
        <v>--</v>
      </c>
      <c r="T37" s="203" t="str">
        <f t="shared" si="9"/>
        <v>--</v>
      </c>
      <c r="U37" s="204" t="str">
        <f t="shared" si="10"/>
        <v>--</v>
      </c>
      <c r="V37" s="205" t="str">
        <f t="shared" si="11"/>
        <v>--</v>
      </c>
      <c r="W37" s="206" t="str">
        <f t="shared" si="12"/>
        <v>--</v>
      </c>
      <c r="X37" s="207" t="str">
        <f t="shared" si="13"/>
        <v>--</v>
      </c>
      <c r="Y37" s="94" t="s">
        <v>53</v>
      </c>
      <c r="Z37" s="167">
        <f t="shared" si="14"/>
        <v>30.581134500000005</v>
      </c>
      <c r="AA37" s="113"/>
      <c r="AB37" s="101">
        <v>165046</v>
      </c>
    </row>
    <row r="38" spans="2:28" s="101" customFormat="1" ht="16.5" customHeight="1">
      <c r="B38" s="168"/>
      <c r="C38" s="91">
        <v>17</v>
      </c>
      <c r="D38" s="192" t="s">
        <v>6</v>
      </c>
      <c r="E38" s="192" t="s">
        <v>2</v>
      </c>
      <c r="F38" s="192">
        <v>132</v>
      </c>
      <c r="G38" s="193">
        <v>92.7</v>
      </c>
      <c r="H38" s="79">
        <f t="shared" si="0"/>
        <v>46.208169000000005</v>
      </c>
      <c r="I38" s="225" t="s">
        <v>253</v>
      </c>
      <c r="J38" s="225" t="s">
        <v>254</v>
      </c>
      <c r="K38" s="10">
        <f t="shared" si="1"/>
        <v>6.899999999965075</v>
      </c>
      <c r="L38" s="11">
        <f t="shared" si="2"/>
        <v>414</v>
      </c>
      <c r="M38" s="92" t="s">
        <v>52</v>
      </c>
      <c r="N38" s="93" t="str">
        <f t="shared" si="3"/>
        <v>--</v>
      </c>
      <c r="O38" s="198">
        <f t="shared" si="4"/>
        <v>95.65090983000002</v>
      </c>
      <c r="P38" s="199" t="str">
        <f t="shared" si="5"/>
        <v>--</v>
      </c>
      <c r="Q38" s="200" t="str">
        <f t="shared" si="6"/>
        <v>--</v>
      </c>
      <c r="R38" s="201" t="str">
        <f t="shared" si="7"/>
        <v>--</v>
      </c>
      <c r="S38" s="202" t="str">
        <f t="shared" si="8"/>
        <v>--</v>
      </c>
      <c r="T38" s="203" t="str">
        <f t="shared" si="9"/>
        <v>--</v>
      </c>
      <c r="U38" s="204" t="str">
        <f t="shared" si="10"/>
        <v>--</v>
      </c>
      <c r="V38" s="205" t="str">
        <f t="shared" si="11"/>
        <v>--</v>
      </c>
      <c r="W38" s="206" t="str">
        <f t="shared" si="12"/>
        <v>--</v>
      </c>
      <c r="X38" s="207" t="str">
        <f t="shared" si="13"/>
        <v>--</v>
      </c>
      <c r="Y38" s="94" t="s">
        <v>53</v>
      </c>
      <c r="Z38" s="167">
        <f t="shared" si="14"/>
        <v>95.65090983000002</v>
      </c>
      <c r="AA38" s="113"/>
      <c r="AB38" s="101">
        <v>165047</v>
      </c>
    </row>
    <row r="39" spans="2:28" s="101" customFormat="1" ht="16.5" customHeight="1">
      <c r="B39" s="168"/>
      <c r="C39" s="91">
        <v>18</v>
      </c>
      <c r="D39" s="192" t="s">
        <v>6</v>
      </c>
      <c r="E39" s="192" t="s">
        <v>2</v>
      </c>
      <c r="F39" s="192">
        <v>132</v>
      </c>
      <c r="G39" s="193">
        <v>92.7</v>
      </c>
      <c r="H39" s="79">
        <f t="shared" si="0"/>
        <v>46.208169000000005</v>
      </c>
      <c r="I39" s="225" t="s">
        <v>255</v>
      </c>
      <c r="J39" s="225" t="s">
        <v>256</v>
      </c>
      <c r="K39" s="10">
        <f t="shared" si="1"/>
        <v>5.183333333290648</v>
      </c>
      <c r="L39" s="11">
        <f t="shared" si="2"/>
        <v>311</v>
      </c>
      <c r="M39" s="92" t="s">
        <v>52</v>
      </c>
      <c r="N39" s="93" t="str">
        <f t="shared" si="3"/>
        <v>--</v>
      </c>
      <c r="O39" s="198">
        <f t="shared" si="4"/>
        <v>71.80749462600001</v>
      </c>
      <c r="P39" s="199" t="str">
        <f t="shared" si="5"/>
        <v>--</v>
      </c>
      <c r="Q39" s="200" t="str">
        <f t="shared" si="6"/>
        <v>--</v>
      </c>
      <c r="R39" s="201" t="str">
        <f t="shared" si="7"/>
        <v>--</v>
      </c>
      <c r="S39" s="202" t="str">
        <f t="shared" si="8"/>
        <v>--</v>
      </c>
      <c r="T39" s="203" t="str">
        <f t="shared" si="9"/>
        <v>--</v>
      </c>
      <c r="U39" s="204" t="str">
        <f t="shared" si="10"/>
        <v>--</v>
      </c>
      <c r="V39" s="205" t="str">
        <f t="shared" si="11"/>
        <v>--</v>
      </c>
      <c r="W39" s="206" t="str">
        <f t="shared" si="12"/>
        <v>--</v>
      </c>
      <c r="X39" s="207" t="str">
        <f t="shared" si="13"/>
        <v>--</v>
      </c>
      <c r="Y39" s="94" t="s">
        <v>53</v>
      </c>
      <c r="Z39" s="167">
        <f t="shared" si="14"/>
        <v>71.80749462600001</v>
      </c>
      <c r="AA39" s="113"/>
      <c r="AB39" s="101">
        <v>165048</v>
      </c>
    </row>
    <row r="40" spans="2:28" s="101" customFormat="1" ht="16.5" customHeight="1">
      <c r="B40" s="168"/>
      <c r="C40" s="91">
        <v>19</v>
      </c>
      <c r="D40" s="192" t="s">
        <v>49</v>
      </c>
      <c r="E40" s="192" t="s">
        <v>2</v>
      </c>
      <c r="F40" s="192">
        <v>132</v>
      </c>
      <c r="G40" s="193">
        <v>25.58</v>
      </c>
      <c r="H40" s="79">
        <f t="shared" si="0"/>
        <v>12.7508626</v>
      </c>
      <c r="I40" s="225" t="s">
        <v>257</v>
      </c>
      <c r="J40" s="225" t="s">
        <v>258</v>
      </c>
      <c r="K40" s="10">
        <f t="shared" si="1"/>
        <v>5.833333333313931</v>
      </c>
      <c r="L40" s="11">
        <f t="shared" si="2"/>
        <v>350</v>
      </c>
      <c r="M40" s="92" t="s">
        <v>52</v>
      </c>
      <c r="N40" s="93" t="str">
        <f t="shared" si="3"/>
        <v>--</v>
      </c>
      <c r="O40" s="198">
        <f t="shared" si="4"/>
        <v>22.3012586874</v>
      </c>
      <c r="P40" s="199" t="str">
        <f t="shared" si="5"/>
        <v>--</v>
      </c>
      <c r="Q40" s="200" t="str">
        <f t="shared" si="6"/>
        <v>--</v>
      </c>
      <c r="R40" s="201" t="str">
        <f t="shared" si="7"/>
        <v>--</v>
      </c>
      <c r="S40" s="202" t="str">
        <f t="shared" si="8"/>
        <v>--</v>
      </c>
      <c r="T40" s="203" t="str">
        <f t="shared" si="9"/>
        <v>--</v>
      </c>
      <c r="U40" s="204" t="str">
        <f t="shared" si="10"/>
        <v>--</v>
      </c>
      <c r="V40" s="205" t="str">
        <f t="shared" si="11"/>
        <v>--</v>
      </c>
      <c r="W40" s="206" t="str">
        <f t="shared" si="12"/>
        <v>--</v>
      </c>
      <c r="X40" s="207" t="str">
        <f t="shared" si="13"/>
        <v>--</v>
      </c>
      <c r="Y40" s="94" t="s">
        <v>53</v>
      </c>
      <c r="Z40" s="167">
        <f t="shared" si="14"/>
        <v>22.3012586874</v>
      </c>
      <c r="AA40" s="113"/>
      <c r="AB40" s="101">
        <v>165049</v>
      </c>
    </row>
    <row r="41" spans="2:28" s="101" customFormat="1" ht="16.5" customHeight="1">
      <c r="B41" s="168"/>
      <c r="C41" s="91">
        <v>20</v>
      </c>
      <c r="D41" s="192" t="s">
        <v>232</v>
      </c>
      <c r="E41" s="192" t="s">
        <v>2</v>
      </c>
      <c r="F41" s="192">
        <v>132</v>
      </c>
      <c r="G41" s="193">
        <v>56.4</v>
      </c>
      <c r="H41" s="79">
        <f t="shared" si="0"/>
        <v>28.113708000000003</v>
      </c>
      <c r="I41" s="225" t="s">
        <v>259</v>
      </c>
      <c r="J41" s="225" t="s">
        <v>260</v>
      </c>
      <c r="K41" s="10">
        <f t="shared" si="1"/>
        <v>1.0999999999185093</v>
      </c>
      <c r="L41" s="11">
        <f t="shared" si="2"/>
        <v>66</v>
      </c>
      <c r="M41" s="92" t="s">
        <v>52</v>
      </c>
      <c r="N41" s="93" t="str">
        <f t="shared" si="3"/>
        <v>--</v>
      </c>
      <c r="O41" s="198">
        <f t="shared" si="4"/>
        <v>9.277523640000002</v>
      </c>
      <c r="P41" s="199" t="str">
        <f t="shared" si="5"/>
        <v>--</v>
      </c>
      <c r="Q41" s="200" t="str">
        <f t="shared" si="6"/>
        <v>--</v>
      </c>
      <c r="R41" s="201" t="str">
        <f t="shared" si="7"/>
        <v>--</v>
      </c>
      <c r="S41" s="202" t="str">
        <f t="shared" si="8"/>
        <v>--</v>
      </c>
      <c r="T41" s="203" t="str">
        <f t="shared" si="9"/>
        <v>--</v>
      </c>
      <c r="U41" s="204" t="str">
        <f t="shared" si="10"/>
        <v>--</v>
      </c>
      <c r="V41" s="205" t="str">
        <f t="shared" si="11"/>
        <v>--</v>
      </c>
      <c r="W41" s="206" t="str">
        <f t="shared" si="12"/>
        <v>--</v>
      </c>
      <c r="X41" s="207" t="str">
        <f t="shared" si="13"/>
        <v>--</v>
      </c>
      <c r="Y41" s="94" t="s">
        <v>53</v>
      </c>
      <c r="Z41" s="167">
        <f t="shared" si="14"/>
        <v>9.277523640000002</v>
      </c>
      <c r="AA41" s="113"/>
      <c r="AB41" s="101">
        <v>165050</v>
      </c>
    </row>
    <row r="42" spans="1:27" s="101" customFormat="1" ht="16.5" customHeight="1" thickBot="1">
      <c r="A42" s="25"/>
      <c r="B42" s="112"/>
      <c r="C42" s="194"/>
      <c r="D42" s="195"/>
      <c r="E42" s="195"/>
      <c r="F42" s="196"/>
      <c r="G42" s="197"/>
      <c r="H42" s="80"/>
      <c r="I42" s="227"/>
      <c r="J42" s="227"/>
      <c r="K42" s="12"/>
      <c r="L42" s="12"/>
      <c r="M42" s="197"/>
      <c r="N42" s="208"/>
      <c r="O42" s="209"/>
      <c r="P42" s="210"/>
      <c r="Q42" s="211"/>
      <c r="R42" s="212"/>
      <c r="S42" s="213"/>
      <c r="T42" s="214"/>
      <c r="U42" s="215"/>
      <c r="V42" s="216"/>
      <c r="W42" s="217"/>
      <c r="X42" s="218"/>
      <c r="Y42" s="219"/>
      <c r="Z42" s="169"/>
      <c r="AA42" s="113"/>
    </row>
    <row r="43" spans="1:27" s="101" customFormat="1" ht="16.5" customHeight="1" thickBot="1" thickTop="1">
      <c r="A43" s="25"/>
      <c r="B43" s="112"/>
      <c r="C43" s="170" t="s">
        <v>45</v>
      </c>
      <c r="D43" s="70" t="s">
        <v>46</v>
      </c>
      <c r="E43" s="13"/>
      <c r="F43" s="13"/>
      <c r="G43" s="14"/>
      <c r="H43" s="15"/>
      <c r="I43" s="15"/>
      <c r="J43" s="15"/>
      <c r="K43" s="15"/>
      <c r="L43" s="15"/>
      <c r="M43" s="15"/>
      <c r="N43" s="16"/>
      <c r="O43" s="171">
        <f aca="true" t="shared" si="15" ref="O43:X43">ROUND(SUM(O20:O42),2)</f>
        <v>382.61</v>
      </c>
      <c r="P43" s="172">
        <f t="shared" si="15"/>
        <v>0</v>
      </c>
      <c r="Q43" s="86">
        <f t="shared" si="15"/>
        <v>4122.85</v>
      </c>
      <c r="R43" s="86">
        <f t="shared" si="15"/>
        <v>6995.65</v>
      </c>
      <c r="S43" s="173">
        <f t="shared" si="15"/>
        <v>5538.05</v>
      </c>
      <c r="T43" s="87">
        <f t="shared" si="15"/>
        <v>0</v>
      </c>
      <c r="U43" s="87">
        <f t="shared" si="15"/>
        <v>0</v>
      </c>
      <c r="V43" s="174">
        <f t="shared" si="15"/>
        <v>0</v>
      </c>
      <c r="W43" s="175">
        <f t="shared" si="15"/>
        <v>0</v>
      </c>
      <c r="X43" s="176">
        <f t="shared" si="15"/>
        <v>0</v>
      </c>
      <c r="Y43" s="177"/>
      <c r="Z43" s="178">
        <f>ROUND(SUM(Z20:Z42),2)</f>
        <v>17039.15</v>
      </c>
      <c r="AA43" s="179"/>
    </row>
    <row r="44" spans="1:27" s="187" customFormat="1" ht="9.75" thickTop="1">
      <c r="A44" s="180"/>
      <c r="B44" s="181"/>
      <c r="C44" s="182"/>
      <c r="D44" s="71" t="s">
        <v>47</v>
      </c>
      <c r="E44" s="72"/>
      <c r="F44" s="72"/>
      <c r="G44" s="73"/>
      <c r="H44" s="74"/>
      <c r="I44" s="74"/>
      <c r="J44" s="74"/>
      <c r="K44" s="74"/>
      <c r="L44" s="74"/>
      <c r="M44" s="74"/>
      <c r="N44" s="75"/>
      <c r="O44" s="183"/>
      <c r="P44" s="183"/>
      <c r="Q44" s="76"/>
      <c r="R44" s="76"/>
      <c r="S44" s="184"/>
      <c r="T44" s="184"/>
      <c r="U44" s="184"/>
      <c r="V44" s="184"/>
      <c r="W44" s="184"/>
      <c r="X44" s="184"/>
      <c r="Y44" s="184"/>
      <c r="Z44" s="185"/>
      <c r="AA44" s="186"/>
    </row>
    <row r="45" spans="1:27" s="101" customFormat="1" ht="16.5" customHeight="1" thickBot="1">
      <c r="A45" s="25"/>
      <c r="B45" s="188"/>
      <c r="C45" s="189"/>
      <c r="D45" s="189"/>
      <c r="E45" s="189"/>
      <c r="F45" s="189"/>
      <c r="G45" s="189"/>
      <c r="H45" s="189"/>
      <c r="I45" s="190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91"/>
    </row>
    <row r="46" ht="13.5" thickTop="1"/>
  </sheetData>
  <conditionalFormatting sqref="Y22:Y41">
    <cfRule type="cellIs" priority="1" dxfId="0" operator="equal" stopIfTrue="1">
      <formula>"SI"</formula>
    </cfRule>
    <cfRule type="cellIs" priority="2" dxfId="0" operator="equal" stopIfTrue="1">
      <formula>"NO"</formula>
    </cfRule>
    <cfRule type="cellIs" priority="3" dxfId="0" operator="equal" stopIfTrue="1">
      <formula>" "</formula>
    </cfRule>
  </conditionalFormatting>
  <conditionalFormatting sqref="K22:K41">
    <cfRule type="cellIs" priority="4" dxfId="1" operator="lessThanOrEqual" stopIfTrue="1">
      <formula>0</formula>
    </cfRule>
  </conditionalFormatting>
  <conditionalFormatting sqref="I22:J41">
    <cfRule type="expression" priority="5" dxfId="2" stopIfTrue="1">
      <formula>MONTH(I22)&lt;&gt;$H$20</formula>
    </cfRule>
    <cfRule type="expression" priority="6" dxfId="2" stopIfTrue="1">
      <formula>YEAR(I22)&lt;&gt;$H$21</formula>
    </cfRule>
    <cfRule type="expression" priority="7" dxfId="0" stopIfTrue="1">
      <formula>""""""</formula>
    </cfRule>
  </conditionalFormatting>
  <printOptions/>
  <pageMargins left="0.1968503937007874" right="0.1968503937007874" top="0.5511811023622047" bottom="0.7874015748031497" header="0.35433070866141736" footer="0.5118110236220472"/>
  <pageSetup fitToHeight="1" fitToWidth="1" orientation="landscape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121">
    <pageSetUpPr fitToPage="1"/>
  </sheetPr>
  <dimension ref="A1:AB45"/>
  <sheetViews>
    <sheetView zoomScale="75" zoomScaleNormal="75" workbookViewId="0" topLeftCell="A1">
      <selection activeCell="K78" sqref="K78"/>
    </sheetView>
  </sheetViews>
  <sheetFormatPr defaultColWidth="11.421875" defaultRowHeight="12.75"/>
  <cols>
    <col min="1" max="1" width="20.7109375" style="125" customWidth="1"/>
    <col min="2" max="2" width="15.7109375" style="125" customWidth="1"/>
    <col min="3" max="3" width="4.7109375" style="125" customWidth="1"/>
    <col min="4" max="4" width="45.7109375" style="125" customWidth="1"/>
    <col min="5" max="7" width="8.7109375" style="125" customWidth="1"/>
    <col min="8" max="8" width="12.7109375" style="125" hidden="1" customWidth="1"/>
    <col min="9" max="10" width="16.7109375" style="125" customWidth="1"/>
    <col min="11" max="13" width="9.7109375" style="125" customWidth="1"/>
    <col min="14" max="14" width="7.7109375" style="125" customWidth="1"/>
    <col min="15" max="16" width="16.7109375" style="125" hidden="1" customWidth="1"/>
    <col min="17" max="17" width="0" style="125" hidden="1" customWidth="1"/>
    <col min="18" max="18" width="14.57421875" style="125" hidden="1" customWidth="1"/>
    <col min="19" max="24" width="14.7109375" style="125" hidden="1" customWidth="1"/>
    <col min="25" max="25" width="9.28125" style="125" customWidth="1"/>
    <col min="26" max="27" width="15.7109375" style="125" customWidth="1"/>
    <col min="28" max="16384" width="11.421875" style="125" customWidth="1"/>
  </cols>
  <sheetData>
    <row r="1" s="97" customFormat="1" ht="26.25">
      <c r="AA1" s="98"/>
    </row>
    <row r="2" spans="2:27" s="97" customFormat="1" ht="26.25">
      <c r="B2" s="99" t="str">
        <f>'tot-0605'!B2</f>
        <v>ANEXO a la Resolución ENRE N° 936/2006 .-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3:27" s="101" customFormat="1" ht="12.75">
      <c r="C3" s="102"/>
      <c r="D3" s="102"/>
      <c r="E3" s="102"/>
      <c r="F3" s="103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spans="1:2" s="104" customFormat="1" ht="11.25">
      <c r="A4" s="27" t="s">
        <v>15</v>
      </c>
      <c r="B4" s="27"/>
    </row>
    <row r="5" spans="1:2" s="104" customFormat="1" ht="11.25">
      <c r="A5" s="27" t="s">
        <v>16</v>
      </c>
      <c r="B5" s="27"/>
    </row>
    <row r="6" s="101" customFormat="1" ht="19.5" customHeight="1" thickBot="1"/>
    <row r="7" spans="1:27" s="101" customFormat="1" ht="16.5" customHeight="1" thickTop="1">
      <c r="A7" s="25"/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7"/>
    </row>
    <row r="8" spans="1:27" s="110" customFormat="1" ht="20.25">
      <c r="A8" s="31"/>
      <c r="B8" s="108"/>
      <c r="C8" s="31"/>
      <c r="D8" s="109" t="s">
        <v>381</v>
      </c>
      <c r="E8" s="109"/>
      <c r="F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111"/>
    </row>
    <row r="9" spans="1:27" s="101" customFormat="1" ht="16.5" customHeight="1">
      <c r="A9" s="25"/>
      <c r="B9" s="112"/>
      <c r="C9" s="25"/>
      <c r="D9" s="26"/>
      <c r="E9" s="26"/>
      <c r="F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113"/>
    </row>
    <row r="10" spans="1:27" s="110" customFormat="1" ht="20.25">
      <c r="A10" s="31"/>
      <c r="B10" s="108"/>
      <c r="C10" s="31"/>
      <c r="D10" s="109" t="s">
        <v>21</v>
      </c>
      <c r="E10" s="114"/>
      <c r="F10" s="109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111"/>
    </row>
    <row r="11" spans="1:27" s="101" customFormat="1" ht="16.5" customHeight="1">
      <c r="A11" s="25"/>
      <c r="B11" s="112"/>
      <c r="C11" s="25"/>
      <c r="D11" s="115"/>
      <c r="E11" s="115"/>
      <c r="F11" s="116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113"/>
    </row>
    <row r="12" spans="1:27" s="121" customFormat="1" ht="18.75">
      <c r="A12" s="117"/>
      <c r="B12" s="118" t="s">
        <v>384</v>
      </c>
      <c r="C12" s="66"/>
      <c r="D12" s="67"/>
      <c r="E12" s="67"/>
      <c r="F12" s="67"/>
      <c r="G12" s="119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120"/>
    </row>
    <row r="13" spans="1:27" s="101" customFormat="1" ht="16.5" customHeight="1" thickBot="1">
      <c r="A13" s="25"/>
      <c r="B13" s="112"/>
      <c r="C13" s="25"/>
      <c r="D13" s="25"/>
      <c r="E13" s="25"/>
      <c r="F13" s="116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113"/>
    </row>
    <row r="14" spans="1:27" s="101" customFormat="1" ht="16.5" customHeight="1" thickBot="1" thickTop="1">
      <c r="A14" s="25"/>
      <c r="B14" s="112"/>
      <c r="C14" s="25"/>
      <c r="D14" s="96" t="s">
        <v>22</v>
      </c>
      <c r="E14" s="95">
        <v>52.166</v>
      </c>
      <c r="F14" s="122"/>
      <c r="G14" s="26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113"/>
    </row>
    <row r="15" spans="1:27" s="101" customFormat="1" ht="16.5" customHeight="1" thickBot="1" thickTop="1">
      <c r="A15" s="25"/>
      <c r="B15" s="112"/>
      <c r="C15" s="25"/>
      <c r="D15" s="96" t="s">
        <v>23</v>
      </c>
      <c r="E15" s="95">
        <v>49.847</v>
      </c>
      <c r="F15" s="122"/>
      <c r="G15" s="123"/>
      <c r="H15" s="25"/>
      <c r="I15" s="124"/>
      <c r="J15" s="125"/>
      <c r="K15" s="125"/>
      <c r="L15" s="1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113"/>
    </row>
    <row r="16" spans="1:27" s="101" customFormat="1" ht="16.5" customHeight="1" thickBot="1" thickTop="1">
      <c r="A16" s="25"/>
      <c r="B16" s="112"/>
      <c r="C16" s="25"/>
      <c r="D16" s="96" t="s">
        <v>24</v>
      </c>
      <c r="E16" s="95">
        <v>104.331</v>
      </c>
      <c r="F16" s="122"/>
      <c r="G16" s="123"/>
      <c r="H16" s="25"/>
      <c r="I16" s="25"/>
      <c r="J16" s="126" t="s">
        <v>25</v>
      </c>
      <c r="K16" s="127">
        <f>30*'tot-0605'!B13</f>
        <v>30</v>
      </c>
      <c r="L16" s="22" t="str">
        <f>IF(K16=30," ",IF(K16=60,"Coeficiente duplicado por tasa de falla &gt;4 Sal. x año/100 km.","REVISAR COEFICIENTE"))</f>
        <v> 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113"/>
    </row>
    <row r="17" spans="1:27" s="101" customFormat="1" ht="16.5" customHeight="1" thickBot="1" thickTop="1">
      <c r="A17" s="25"/>
      <c r="B17" s="112"/>
      <c r="C17" s="25"/>
      <c r="D17" s="96" t="s">
        <v>26</v>
      </c>
      <c r="E17" s="95">
        <v>98.535</v>
      </c>
      <c r="F17" s="122"/>
      <c r="G17" s="123"/>
      <c r="H17" s="25"/>
      <c r="I17" s="25"/>
      <c r="J17" s="25"/>
      <c r="K17" s="128"/>
      <c r="L17" s="129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113"/>
    </row>
    <row r="18" spans="1:27" s="101" customFormat="1" ht="16.5" customHeight="1" thickBot="1" thickTop="1">
      <c r="A18" s="25"/>
      <c r="B18" s="112"/>
      <c r="C18" s="130"/>
      <c r="D18" s="130"/>
      <c r="E18" s="130"/>
      <c r="F18" s="130"/>
      <c r="G18" s="130"/>
      <c r="H18" s="130"/>
      <c r="I18" s="131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13"/>
    </row>
    <row r="19" spans="1:27" s="101" customFormat="1" ht="34.5" customHeight="1" thickBot="1" thickTop="1">
      <c r="A19" s="25"/>
      <c r="B19" s="112"/>
      <c r="C19" s="35" t="s">
        <v>27</v>
      </c>
      <c r="D19" s="35" t="s">
        <v>18</v>
      </c>
      <c r="E19" s="35" t="s">
        <v>1</v>
      </c>
      <c r="F19" s="36" t="s">
        <v>28</v>
      </c>
      <c r="G19" s="36" t="s">
        <v>29</v>
      </c>
      <c r="H19" s="78" t="s">
        <v>30</v>
      </c>
      <c r="I19" s="35" t="s">
        <v>31</v>
      </c>
      <c r="J19" s="35" t="s">
        <v>32</v>
      </c>
      <c r="K19" s="36" t="s">
        <v>33</v>
      </c>
      <c r="L19" s="36" t="s">
        <v>34</v>
      </c>
      <c r="M19" s="83" t="s">
        <v>35</v>
      </c>
      <c r="N19" s="36" t="s">
        <v>36</v>
      </c>
      <c r="O19" s="132" t="s">
        <v>37</v>
      </c>
      <c r="P19" s="133" t="s">
        <v>38</v>
      </c>
      <c r="Q19" s="84" t="s">
        <v>39</v>
      </c>
      <c r="R19" s="134"/>
      <c r="S19" s="135"/>
      <c r="T19" s="85" t="s">
        <v>40</v>
      </c>
      <c r="U19" s="136"/>
      <c r="V19" s="137"/>
      <c r="W19" s="138" t="s">
        <v>41</v>
      </c>
      <c r="X19" s="139" t="s">
        <v>42</v>
      </c>
      <c r="Y19" s="36" t="s">
        <v>43</v>
      </c>
      <c r="Z19" s="36" t="s">
        <v>44</v>
      </c>
      <c r="AA19" s="113"/>
    </row>
    <row r="20" spans="1:27" s="101" customFormat="1" ht="16.5" customHeight="1" thickTop="1">
      <c r="A20" s="25"/>
      <c r="B20" s="112"/>
      <c r="C20" s="140"/>
      <c r="D20" s="141" t="s">
        <v>172</v>
      </c>
      <c r="E20" s="141"/>
      <c r="F20" s="82"/>
      <c r="G20" s="82"/>
      <c r="H20" s="142">
        <v>3</v>
      </c>
      <c r="I20" s="223"/>
      <c r="J20" s="224"/>
      <c r="K20" s="141"/>
      <c r="L20" s="141"/>
      <c r="M20" s="141"/>
      <c r="N20" s="141"/>
      <c r="O20" s="143"/>
      <c r="P20" s="144"/>
      <c r="Q20" s="145"/>
      <c r="R20" s="146"/>
      <c r="S20" s="147"/>
      <c r="T20" s="148"/>
      <c r="U20" s="149"/>
      <c r="V20" s="150"/>
      <c r="W20" s="151"/>
      <c r="X20" s="152"/>
      <c r="Y20" s="141"/>
      <c r="Z20" s="153">
        <f>ROUND('LI-0603'!Z43,2)</f>
        <v>17039.15</v>
      </c>
      <c r="AA20" s="113"/>
    </row>
    <row r="21" spans="1:27" s="101" customFormat="1" ht="16.5" customHeight="1">
      <c r="A21" s="25"/>
      <c r="B21" s="112"/>
      <c r="C21" s="154"/>
      <c r="D21" s="3"/>
      <c r="E21" s="3"/>
      <c r="F21" s="3"/>
      <c r="G21" s="3"/>
      <c r="H21" s="155">
        <v>2006</v>
      </c>
      <c r="I21" s="225"/>
      <c r="J21" s="226"/>
      <c r="K21" s="10"/>
      <c r="L21" s="3"/>
      <c r="M21" s="3"/>
      <c r="N21" s="3"/>
      <c r="O21" s="156"/>
      <c r="P21" s="157"/>
      <c r="Q21" s="158"/>
      <c r="R21" s="159"/>
      <c r="S21" s="160"/>
      <c r="T21" s="161"/>
      <c r="U21" s="162"/>
      <c r="V21" s="163"/>
      <c r="W21" s="164"/>
      <c r="X21" s="165"/>
      <c r="Y21" s="3"/>
      <c r="Z21" s="166"/>
      <c r="AA21" s="113"/>
    </row>
    <row r="22" spans="1:28" s="101" customFormat="1" ht="16.5" customHeight="1">
      <c r="A22" s="25"/>
      <c r="B22" s="112"/>
      <c r="C22" s="91">
        <v>21</v>
      </c>
      <c r="D22" s="192" t="s">
        <v>261</v>
      </c>
      <c r="E22" s="192" t="s">
        <v>2</v>
      </c>
      <c r="F22" s="192">
        <v>132</v>
      </c>
      <c r="G22" s="193">
        <v>28.4</v>
      </c>
      <c r="H22" s="79">
        <f aca="true" t="shared" si="0" ref="H22:H41">IF(G22&gt;25,G22,25)*IF(F22=220,IF(E22="L",$E$14,$E$16),IF(E22="L",$E$15,$E$17))/100</f>
        <v>14.156548</v>
      </c>
      <c r="I22" s="225" t="s">
        <v>262</v>
      </c>
      <c r="J22" s="225" t="s">
        <v>263</v>
      </c>
      <c r="K22" s="10">
        <f aca="true" t="shared" si="1" ref="K22:K41">IF(D22="","",(J22-I22)*24)</f>
        <v>5.383333333244082</v>
      </c>
      <c r="L22" s="11">
        <f aca="true" t="shared" si="2" ref="L22:L41">IF(D22="","",ROUND((J22-I22)*24*60,0))</f>
        <v>323</v>
      </c>
      <c r="M22" s="90" t="s">
        <v>52</v>
      </c>
      <c r="N22" s="93" t="str">
        <f aca="true" t="shared" si="3" ref="N22:N41">IF(D22="","","--")</f>
        <v>--</v>
      </c>
      <c r="O22" s="198">
        <f aca="true" t="shared" si="4" ref="O22:O41">IF(M22="P",ROUND(L22/60,2)*H22*$K$16*0.01,"--")</f>
        <v>22.848668472</v>
      </c>
      <c r="P22" s="199" t="str">
        <f aca="true" t="shared" si="5" ref="P22:P41">IF(M22="RP",ROUND(L22/60,2)*H22*$K$16*0.01*N22/100,"--")</f>
        <v>--</v>
      </c>
      <c r="Q22" s="200" t="str">
        <f aca="true" t="shared" si="6" ref="Q22:Q41">IF(M22="F",H22*$K$16,"--")</f>
        <v>--</v>
      </c>
      <c r="R22" s="201" t="str">
        <f aca="true" t="shared" si="7" ref="R22:R41">IF(AND(L22&gt;=10,M22="F"),H22*$K$16*IF(L22&gt;180,3,ROUND(L22/60,2)),"--")</f>
        <v>--</v>
      </c>
      <c r="S22" s="202" t="str">
        <f aca="true" t="shared" si="8" ref="S22:S41">IF(AND(L22&gt;180,M22="F"),(ROUND(L22/60,2)-3)*H22*$K$16*0.1,"--")</f>
        <v>--</v>
      </c>
      <c r="T22" s="203" t="str">
        <f aca="true" t="shared" si="9" ref="T22:T41">IF(M22="R",H22*$K$16*N22/100,"--")</f>
        <v>--</v>
      </c>
      <c r="U22" s="204" t="str">
        <f aca="true" t="shared" si="10" ref="U22:U41">IF(AND(L22&gt;=10,M22="R"),H22*$K$16*IF(L22&gt;180,3,ROUND(L22/60,2))*N22/100,"--")</f>
        <v>--</v>
      </c>
      <c r="V22" s="205" t="str">
        <f aca="true" t="shared" si="11" ref="V22:V41">IF(AND(L22&gt;180,M22="R"),(ROUND(L22/60,2)-3)*H22*$K$16*0.1*N22/100,"--")</f>
        <v>--</v>
      </c>
      <c r="W22" s="206" t="str">
        <f aca="true" t="shared" si="12" ref="W22:W41">IF(M22="RF",ROUND(L22/60,2)*H22*$K$16*0.1,"--")</f>
        <v>--</v>
      </c>
      <c r="X22" s="207" t="str">
        <f aca="true" t="shared" si="13" ref="X22:X41">IF(M22="RR",ROUND(L22/60,2)*H22*$K$16*0.1*N22/100,"--")</f>
        <v>--</v>
      </c>
      <c r="Y22" s="94" t="s">
        <v>53</v>
      </c>
      <c r="Z22" s="167">
        <f aca="true" t="shared" si="14" ref="Z22:Z41">IF(D22="","",SUM(O22:X22)*IF(Y22="SI",1,2))</f>
        <v>22.848668472</v>
      </c>
      <c r="AA22" s="113"/>
      <c r="AB22" s="101">
        <v>165051</v>
      </c>
    </row>
    <row r="23" spans="1:28" s="101" customFormat="1" ht="16.5" customHeight="1">
      <c r="A23" s="25"/>
      <c r="B23" s="112"/>
      <c r="C23" s="91">
        <v>22</v>
      </c>
      <c r="D23" s="192" t="s">
        <v>264</v>
      </c>
      <c r="E23" s="192" t="s">
        <v>2</v>
      </c>
      <c r="F23" s="192">
        <v>132</v>
      </c>
      <c r="G23" s="193">
        <v>82.4</v>
      </c>
      <c r="H23" s="79">
        <f t="shared" si="0"/>
        <v>41.073928</v>
      </c>
      <c r="I23" s="225" t="s">
        <v>265</v>
      </c>
      <c r="J23" s="225" t="s">
        <v>266</v>
      </c>
      <c r="K23" s="10">
        <f t="shared" si="1"/>
        <v>2.983333333279006</v>
      </c>
      <c r="L23" s="11">
        <f t="shared" si="2"/>
        <v>179</v>
      </c>
      <c r="M23" s="91" t="s">
        <v>52</v>
      </c>
      <c r="N23" s="93" t="str">
        <f t="shared" si="3"/>
        <v>--</v>
      </c>
      <c r="O23" s="198">
        <f t="shared" si="4"/>
        <v>36.720091632000006</v>
      </c>
      <c r="P23" s="199" t="str">
        <f t="shared" si="5"/>
        <v>--</v>
      </c>
      <c r="Q23" s="200" t="str">
        <f t="shared" si="6"/>
        <v>--</v>
      </c>
      <c r="R23" s="201" t="str">
        <f t="shared" si="7"/>
        <v>--</v>
      </c>
      <c r="S23" s="202" t="str">
        <f t="shared" si="8"/>
        <v>--</v>
      </c>
      <c r="T23" s="203" t="str">
        <f t="shared" si="9"/>
        <v>--</v>
      </c>
      <c r="U23" s="204" t="str">
        <f t="shared" si="10"/>
        <v>--</v>
      </c>
      <c r="V23" s="205" t="str">
        <f t="shared" si="11"/>
        <v>--</v>
      </c>
      <c r="W23" s="206" t="str">
        <f t="shared" si="12"/>
        <v>--</v>
      </c>
      <c r="X23" s="207" t="str">
        <f t="shared" si="13"/>
        <v>--</v>
      </c>
      <c r="Y23" s="94" t="s">
        <v>53</v>
      </c>
      <c r="Z23" s="167">
        <f t="shared" si="14"/>
        <v>36.720091632000006</v>
      </c>
      <c r="AA23" s="113"/>
      <c r="AB23" s="101">
        <v>165055</v>
      </c>
    </row>
    <row r="24" spans="1:28" s="101" customFormat="1" ht="16.5" customHeight="1">
      <c r="A24" s="25"/>
      <c r="B24" s="112"/>
      <c r="C24" s="91">
        <v>23</v>
      </c>
      <c r="D24" s="192" t="s">
        <v>267</v>
      </c>
      <c r="E24" s="192" t="s">
        <v>2</v>
      </c>
      <c r="F24" s="192">
        <v>132</v>
      </c>
      <c r="G24" s="193">
        <v>84.7</v>
      </c>
      <c r="H24" s="79">
        <f t="shared" si="0"/>
        <v>42.220409</v>
      </c>
      <c r="I24" s="225" t="s">
        <v>265</v>
      </c>
      <c r="J24" s="225" t="s">
        <v>266</v>
      </c>
      <c r="K24" s="10">
        <f t="shared" si="1"/>
        <v>2.983333333279006</v>
      </c>
      <c r="L24" s="11">
        <f t="shared" si="2"/>
        <v>179</v>
      </c>
      <c r="M24" s="92" t="s">
        <v>52</v>
      </c>
      <c r="N24" s="93" t="str">
        <f t="shared" si="3"/>
        <v>--</v>
      </c>
      <c r="O24" s="198">
        <f t="shared" si="4"/>
        <v>37.745045646</v>
      </c>
      <c r="P24" s="199" t="str">
        <f t="shared" si="5"/>
        <v>--</v>
      </c>
      <c r="Q24" s="200" t="str">
        <f t="shared" si="6"/>
        <v>--</v>
      </c>
      <c r="R24" s="201" t="str">
        <f t="shared" si="7"/>
        <v>--</v>
      </c>
      <c r="S24" s="202" t="str">
        <f t="shared" si="8"/>
        <v>--</v>
      </c>
      <c r="T24" s="203" t="str">
        <f t="shared" si="9"/>
        <v>--</v>
      </c>
      <c r="U24" s="204" t="str">
        <f t="shared" si="10"/>
        <v>--</v>
      </c>
      <c r="V24" s="205" t="str">
        <f t="shared" si="11"/>
        <v>--</v>
      </c>
      <c r="W24" s="206" t="str">
        <f t="shared" si="12"/>
        <v>--</v>
      </c>
      <c r="X24" s="207" t="str">
        <f t="shared" si="13"/>
        <v>--</v>
      </c>
      <c r="Y24" s="94" t="s">
        <v>53</v>
      </c>
      <c r="Z24" s="167">
        <f t="shared" si="14"/>
        <v>37.745045646</v>
      </c>
      <c r="AA24" s="113"/>
      <c r="AB24" s="101">
        <v>165053</v>
      </c>
    </row>
    <row r="25" spans="1:28" s="101" customFormat="1" ht="16.5" customHeight="1">
      <c r="A25" s="25"/>
      <c r="B25" s="112"/>
      <c r="C25" s="91">
        <v>24</v>
      </c>
      <c r="D25" s="192" t="s">
        <v>268</v>
      </c>
      <c r="E25" s="192" t="s">
        <v>2</v>
      </c>
      <c r="F25" s="192">
        <v>132</v>
      </c>
      <c r="G25" s="193">
        <v>43</v>
      </c>
      <c r="H25" s="79">
        <f t="shared" si="0"/>
        <v>21.434210000000004</v>
      </c>
      <c r="I25" s="225" t="s">
        <v>265</v>
      </c>
      <c r="J25" s="225" t="s">
        <v>266</v>
      </c>
      <c r="K25" s="10">
        <f t="shared" si="1"/>
        <v>2.983333333279006</v>
      </c>
      <c r="L25" s="11">
        <f t="shared" si="2"/>
        <v>179</v>
      </c>
      <c r="M25" s="92" t="s">
        <v>52</v>
      </c>
      <c r="N25" s="93" t="str">
        <f t="shared" si="3"/>
        <v>--</v>
      </c>
      <c r="O25" s="198">
        <f t="shared" si="4"/>
        <v>19.162183740000003</v>
      </c>
      <c r="P25" s="199" t="str">
        <f t="shared" si="5"/>
        <v>--</v>
      </c>
      <c r="Q25" s="200" t="str">
        <f t="shared" si="6"/>
        <v>--</v>
      </c>
      <c r="R25" s="201" t="str">
        <f t="shared" si="7"/>
        <v>--</v>
      </c>
      <c r="S25" s="202" t="str">
        <f t="shared" si="8"/>
        <v>--</v>
      </c>
      <c r="T25" s="203" t="str">
        <f t="shared" si="9"/>
        <v>--</v>
      </c>
      <c r="U25" s="204" t="str">
        <f t="shared" si="10"/>
        <v>--</v>
      </c>
      <c r="V25" s="205" t="str">
        <f t="shared" si="11"/>
        <v>--</v>
      </c>
      <c r="W25" s="206" t="str">
        <f t="shared" si="12"/>
        <v>--</v>
      </c>
      <c r="X25" s="207" t="str">
        <f t="shared" si="13"/>
        <v>--</v>
      </c>
      <c r="Y25" s="94" t="s">
        <v>53</v>
      </c>
      <c r="Z25" s="167">
        <f t="shared" si="14"/>
        <v>19.162183740000003</v>
      </c>
      <c r="AA25" s="113"/>
      <c r="AB25" s="101">
        <v>165054</v>
      </c>
    </row>
    <row r="26" spans="1:28" s="101" customFormat="1" ht="16.5" customHeight="1">
      <c r="A26" s="25"/>
      <c r="B26" s="112"/>
      <c r="C26" s="91">
        <v>25</v>
      </c>
      <c r="D26" s="192" t="s">
        <v>269</v>
      </c>
      <c r="E26" s="192" t="s">
        <v>2</v>
      </c>
      <c r="F26" s="192">
        <v>132</v>
      </c>
      <c r="G26" s="193">
        <v>33.6</v>
      </c>
      <c r="H26" s="79">
        <f t="shared" si="0"/>
        <v>16.748592000000002</v>
      </c>
      <c r="I26" s="225" t="s">
        <v>265</v>
      </c>
      <c r="J26" s="225" t="s">
        <v>266</v>
      </c>
      <c r="K26" s="10">
        <f t="shared" si="1"/>
        <v>2.983333333279006</v>
      </c>
      <c r="L26" s="11">
        <f t="shared" si="2"/>
        <v>179</v>
      </c>
      <c r="M26" s="92" t="s">
        <v>52</v>
      </c>
      <c r="N26" s="93" t="str">
        <f t="shared" si="3"/>
        <v>--</v>
      </c>
      <c r="O26" s="198">
        <f t="shared" si="4"/>
        <v>14.973241248000003</v>
      </c>
      <c r="P26" s="199" t="str">
        <f t="shared" si="5"/>
        <v>--</v>
      </c>
      <c r="Q26" s="200" t="str">
        <f t="shared" si="6"/>
        <v>--</v>
      </c>
      <c r="R26" s="201" t="str">
        <f t="shared" si="7"/>
        <v>--</v>
      </c>
      <c r="S26" s="202" t="str">
        <f t="shared" si="8"/>
        <v>--</v>
      </c>
      <c r="T26" s="203" t="str">
        <f t="shared" si="9"/>
        <v>--</v>
      </c>
      <c r="U26" s="204" t="str">
        <f t="shared" si="10"/>
        <v>--</v>
      </c>
      <c r="V26" s="205" t="str">
        <f t="shared" si="11"/>
        <v>--</v>
      </c>
      <c r="W26" s="206" t="str">
        <f t="shared" si="12"/>
        <v>--</v>
      </c>
      <c r="X26" s="207" t="str">
        <f t="shared" si="13"/>
        <v>--</v>
      </c>
      <c r="Y26" s="94" t="s">
        <v>53</v>
      </c>
      <c r="Z26" s="167">
        <f t="shared" si="14"/>
        <v>14.973241248000003</v>
      </c>
      <c r="AA26" s="113"/>
      <c r="AB26" s="101">
        <v>165052</v>
      </c>
    </row>
    <row r="27" spans="1:28" s="101" customFormat="1" ht="16.5" customHeight="1">
      <c r="A27" s="25"/>
      <c r="B27" s="112"/>
      <c r="C27" s="91">
        <v>26</v>
      </c>
      <c r="D27" s="192" t="s">
        <v>270</v>
      </c>
      <c r="E27" s="192" t="s">
        <v>2</v>
      </c>
      <c r="F27" s="192">
        <v>132</v>
      </c>
      <c r="G27" s="193">
        <v>34.6</v>
      </c>
      <c r="H27" s="79">
        <f t="shared" si="0"/>
        <v>17.247062</v>
      </c>
      <c r="I27" s="225" t="s">
        <v>265</v>
      </c>
      <c r="J27" s="225" t="s">
        <v>266</v>
      </c>
      <c r="K27" s="10">
        <f t="shared" si="1"/>
        <v>2.983333333279006</v>
      </c>
      <c r="L27" s="11">
        <f t="shared" si="2"/>
        <v>179</v>
      </c>
      <c r="M27" s="92" t="s">
        <v>52</v>
      </c>
      <c r="N27" s="93" t="str">
        <f t="shared" si="3"/>
        <v>--</v>
      </c>
      <c r="O27" s="198">
        <f t="shared" si="4"/>
        <v>15.418873428000001</v>
      </c>
      <c r="P27" s="199" t="str">
        <f t="shared" si="5"/>
        <v>--</v>
      </c>
      <c r="Q27" s="200" t="str">
        <f t="shared" si="6"/>
        <v>--</v>
      </c>
      <c r="R27" s="201" t="str">
        <f t="shared" si="7"/>
        <v>--</v>
      </c>
      <c r="S27" s="202" t="str">
        <f t="shared" si="8"/>
        <v>--</v>
      </c>
      <c r="T27" s="203" t="str">
        <f t="shared" si="9"/>
        <v>--</v>
      </c>
      <c r="U27" s="204" t="str">
        <f t="shared" si="10"/>
        <v>--</v>
      </c>
      <c r="V27" s="205" t="str">
        <f t="shared" si="11"/>
        <v>--</v>
      </c>
      <c r="W27" s="206" t="str">
        <f t="shared" si="12"/>
        <v>--</v>
      </c>
      <c r="X27" s="207" t="str">
        <f t="shared" si="13"/>
        <v>--</v>
      </c>
      <c r="Y27" s="94" t="s">
        <v>53</v>
      </c>
      <c r="Z27" s="167">
        <f t="shared" si="14"/>
        <v>15.418873428000001</v>
      </c>
      <c r="AA27" s="113"/>
      <c r="AB27" s="101">
        <v>165056</v>
      </c>
    </row>
    <row r="28" spans="1:28" s="101" customFormat="1" ht="16.5" customHeight="1">
      <c r="A28" s="25"/>
      <c r="B28" s="112"/>
      <c r="C28" s="91">
        <v>27</v>
      </c>
      <c r="D28" s="192" t="s">
        <v>234</v>
      </c>
      <c r="E28" s="192" t="s">
        <v>2</v>
      </c>
      <c r="F28" s="192">
        <v>132</v>
      </c>
      <c r="G28" s="193">
        <v>4.1</v>
      </c>
      <c r="H28" s="79">
        <f t="shared" si="0"/>
        <v>12.46175</v>
      </c>
      <c r="I28" s="225" t="s">
        <v>271</v>
      </c>
      <c r="J28" s="225" t="s">
        <v>272</v>
      </c>
      <c r="K28" s="10">
        <f t="shared" si="1"/>
        <v>6.183333333407063</v>
      </c>
      <c r="L28" s="11">
        <f t="shared" si="2"/>
        <v>371</v>
      </c>
      <c r="M28" s="92" t="s">
        <v>52</v>
      </c>
      <c r="N28" s="93" t="str">
        <f t="shared" si="3"/>
        <v>--</v>
      </c>
      <c r="O28" s="198">
        <f t="shared" si="4"/>
        <v>23.1040845</v>
      </c>
      <c r="P28" s="199" t="str">
        <f t="shared" si="5"/>
        <v>--</v>
      </c>
      <c r="Q28" s="200" t="str">
        <f t="shared" si="6"/>
        <v>--</v>
      </c>
      <c r="R28" s="201" t="str">
        <f t="shared" si="7"/>
        <v>--</v>
      </c>
      <c r="S28" s="202" t="str">
        <f t="shared" si="8"/>
        <v>--</v>
      </c>
      <c r="T28" s="203" t="str">
        <f t="shared" si="9"/>
        <v>--</v>
      </c>
      <c r="U28" s="204" t="str">
        <f t="shared" si="10"/>
        <v>--</v>
      </c>
      <c r="V28" s="205" t="str">
        <f t="shared" si="11"/>
        <v>--</v>
      </c>
      <c r="W28" s="206" t="str">
        <f t="shared" si="12"/>
        <v>--</v>
      </c>
      <c r="X28" s="207" t="str">
        <f t="shared" si="13"/>
        <v>--</v>
      </c>
      <c r="Y28" s="94" t="s">
        <v>53</v>
      </c>
      <c r="Z28" s="167">
        <f t="shared" si="14"/>
        <v>23.1040845</v>
      </c>
      <c r="AA28" s="113"/>
      <c r="AB28" s="101">
        <v>165306</v>
      </c>
    </row>
    <row r="29" spans="1:28" s="101" customFormat="1" ht="16.5" customHeight="1">
      <c r="A29" s="25"/>
      <c r="B29" s="112"/>
      <c r="C29" s="91">
        <v>28</v>
      </c>
      <c r="D29" s="192" t="s">
        <v>234</v>
      </c>
      <c r="E29" s="192" t="s">
        <v>2</v>
      </c>
      <c r="F29" s="192">
        <v>132</v>
      </c>
      <c r="G29" s="193">
        <v>4.1</v>
      </c>
      <c r="H29" s="79">
        <f t="shared" si="0"/>
        <v>12.46175</v>
      </c>
      <c r="I29" s="225" t="s">
        <v>273</v>
      </c>
      <c r="J29" s="225" t="s">
        <v>274</v>
      </c>
      <c r="K29" s="10">
        <f t="shared" si="1"/>
        <v>5.53333333338378</v>
      </c>
      <c r="L29" s="11">
        <f t="shared" si="2"/>
        <v>332</v>
      </c>
      <c r="M29" s="92" t="s">
        <v>52</v>
      </c>
      <c r="N29" s="93" t="str">
        <f t="shared" si="3"/>
        <v>--</v>
      </c>
      <c r="O29" s="198">
        <f t="shared" si="4"/>
        <v>20.67404325</v>
      </c>
      <c r="P29" s="199" t="str">
        <f t="shared" si="5"/>
        <v>--</v>
      </c>
      <c r="Q29" s="200" t="str">
        <f t="shared" si="6"/>
        <v>--</v>
      </c>
      <c r="R29" s="201" t="str">
        <f t="shared" si="7"/>
        <v>--</v>
      </c>
      <c r="S29" s="202" t="str">
        <f t="shared" si="8"/>
        <v>--</v>
      </c>
      <c r="T29" s="203" t="str">
        <f t="shared" si="9"/>
        <v>--</v>
      </c>
      <c r="U29" s="204" t="str">
        <f t="shared" si="10"/>
        <v>--</v>
      </c>
      <c r="V29" s="205" t="str">
        <f t="shared" si="11"/>
        <v>--</v>
      </c>
      <c r="W29" s="206" t="str">
        <f t="shared" si="12"/>
        <v>--</v>
      </c>
      <c r="X29" s="207" t="str">
        <f t="shared" si="13"/>
        <v>--</v>
      </c>
      <c r="Y29" s="94" t="s">
        <v>53</v>
      </c>
      <c r="Z29" s="167">
        <f t="shared" si="14"/>
        <v>20.67404325</v>
      </c>
      <c r="AA29" s="113"/>
      <c r="AB29" s="101">
        <v>165307</v>
      </c>
    </row>
    <row r="30" spans="1:28" s="101" customFormat="1" ht="16.5" customHeight="1">
      <c r="A30" s="25"/>
      <c r="B30" s="112"/>
      <c r="C30" s="91">
        <v>29</v>
      </c>
      <c r="D30" s="192" t="s">
        <v>234</v>
      </c>
      <c r="E30" s="192" t="s">
        <v>2</v>
      </c>
      <c r="F30" s="192">
        <v>132</v>
      </c>
      <c r="G30" s="193">
        <v>4.1</v>
      </c>
      <c r="H30" s="79">
        <f t="shared" si="0"/>
        <v>12.46175</v>
      </c>
      <c r="I30" s="225" t="s">
        <v>275</v>
      </c>
      <c r="J30" s="225" t="s">
        <v>276</v>
      </c>
      <c r="K30" s="10">
        <f t="shared" si="1"/>
        <v>4.78333333338378</v>
      </c>
      <c r="L30" s="11">
        <f t="shared" si="2"/>
        <v>287</v>
      </c>
      <c r="M30" s="92" t="s">
        <v>52</v>
      </c>
      <c r="N30" s="93" t="str">
        <f t="shared" si="3"/>
        <v>--</v>
      </c>
      <c r="O30" s="198">
        <f t="shared" si="4"/>
        <v>17.8701495</v>
      </c>
      <c r="P30" s="199" t="str">
        <f t="shared" si="5"/>
        <v>--</v>
      </c>
      <c r="Q30" s="200" t="str">
        <f t="shared" si="6"/>
        <v>--</v>
      </c>
      <c r="R30" s="201" t="str">
        <f t="shared" si="7"/>
        <v>--</v>
      </c>
      <c r="S30" s="202" t="str">
        <f t="shared" si="8"/>
        <v>--</v>
      </c>
      <c r="T30" s="203" t="str">
        <f t="shared" si="9"/>
        <v>--</v>
      </c>
      <c r="U30" s="204" t="str">
        <f t="shared" si="10"/>
        <v>--</v>
      </c>
      <c r="V30" s="205" t="str">
        <f t="shared" si="11"/>
        <v>--</v>
      </c>
      <c r="W30" s="206" t="str">
        <f t="shared" si="12"/>
        <v>--</v>
      </c>
      <c r="X30" s="207" t="str">
        <f t="shared" si="13"/>
        <v>--</v>
      </c>
      <c r="Y30" s="94" t="s">
        <v>53</v>
      </c>
      <c r="Z30" s="167">
        <f t="shared" si="14"/>
        <v>17.8701495</v>
      </c>
      <c r="AA30" s="113"/>
      <c r="AB30" s="101">
        <v>165308</v>
      </c>
    </row>
    <row r="31" spans="1:28" s="101" customFormat="1" ht="16.5" customHeight="1">
      <c r="A31" s="25"/>
      <c r="B31" s="112"/>
      <c r="C31" s="91">
        <v>30</v>
      </c>
      <c r="D31" s="192" t="s">
        <v>277</v>
      </c>
      <c r="E31" s="192" t="s">
        <v>2</v>
      </c>
      <c r="F31" s="192">
        <v>132</v>
      </c>
      <c r="G31" s="193">
        <v>14.1</v>
      </c>
      <c r="H31" s="79">
        <f t="shared" si="0"/>
        <v>12.46175</v>
      </c>
      <c r="I31" s="225" t="s">
        <v>278</v>
      </c>
      <c r="J31" s="225" t="s">
        <v>279</v>
      </c>
      <c r="K31" s="10">
        <f t="shared" si="1"/>
        <v>0.4333333333488554</v>
      </c>
      <c r="L31" s="11">
        <f t="shared" si="2"/>
        <v>26</v>
      </c>
      <c r="M31" s="92" t="s">
        <v>52</v>
      </c>
      <c r="N31" s="93" t="str">
        <f t="shared" si="3"/>
        <v>--</v>
      </c>
      <c r="O31" s="198">
        <f t="shared" si="4"/>
        <v>1.60756575</v>
      </c>
      <c r="P31" s="199" t="str">
        <f t="shared" si="5"/>
        <v>--</v>
      </c>
      <c r="Q31" s="200" t="str">
        <f t="shared" si="6"/>
        <v>--</v>
      </c>
      <c r="R31" s="201" t="str">
        <f t="shared" si="7"/>
        <v>--</v>
      </c>
      <c r="S31" s="202" t="str">
        <f t="shared" si="8"/>
        <v>--</v>
      </c>
      <c r="T31" s="203" t="str">
        <f t="shared" si="9"/>
        <v>--</v>
      </c>
      <c r="U31" s="204" t="str">
        <f t="shared" si="10"/>
        <v>--</v>
      </c>
      <c r="V31" s="205" t="str">
        <f t="shared" si="11"/>
        <v>--</v>
      </c>
      <c r="W31" s="206" t="str">
        <f t="shared" si="12"/>
        <v>--</v>
      </c>
      <c r="X31" s="207" t="str">
        <f t="shared" si="13"/>
        <v>--</v>
      </c>
      <c r="Y31" s="94" t="s">
        <v>53</v>
      </c>
      <c r="Z31" s="167">
        <f t="shared" si="14"/>
        <v>1.60756575</v>
      </c>
      <c r="AA31" s="113"/>
      <c r="AB31" s="101">
        <v>165309</v>
      </c>
    </row>
    <row r="32" spans="1:28" s="101" customFormat="1" ht="16.5" customHeight="1">
      <c r="A32" s="25"/>
      <c r="B32" s="112"/>
      <c r="C32" s="91">
        <v>31</v>
      </c>
      <c r="D32" s="192" t="s">
        <v>48</v>
      </c>
      <c r="E32" s="192" t="s">
        <v>2</v>
      </c>
      <c r="F32" s="192">
        <v>132</v>
      </c>
      <c r="G32" s="193">
        <v>16.5</v>
      </c>
      <c r="H32" s="79">
        <f t="shared" si="0"/>
        <v>12.46175</v>
      </c>
      <c r="I32" s="225" t="s">
        <v>280</v>
      </c>
      <c r="J32" s="225" t="s">
        <v>281</v>
      </c>
      <c r="K32" s="10">
        <f t="shared" si="1"/>
        <v>1.416666666569654</v>
      </c>
      <c r="L32" s="11">
        <f t="shared" si="2"/>
        <v>85</v>
      </c>
      <c r="M32" s="92" t="s">
        <v>52</v>
      </c>
      <c r="N32" s="93" t="str">
        <f t="shared" si="3"/>
        <v>--</v>
      </c>
      <c r="O32" s="198">
        <f t="shared" si="4"/>
        <v>5.3087055</v>
      </c>
      <c r="P32" s="199" t="str">
        <f t="shared" si="5"/>
        <v>--</v>
      </c>
      <c r="Q32" s="200" t="str">
        <f t="shared" si="6"/>
        <v>--</v>
      </c>
      <c r="R32" s="201" t="str">
        <f t="shared" si="7"/>
        <v>--</v>
      </c>
      <c r="S32" s="202" t="str">
        <f t="shared" si="8"/>
        <v>--</v>
      </c>
      <c r="T32" s="203" t="str">
        <f t="shared" si="9"/>
        <v>--</v>
      </c>
      <c r="U32" s="204" t="str">
        <f t="shared" si="10"/>
        <v>--</v>
      </c>
      <c r="V32" s="205" t="str">
        <f t="shared" si="11"/>
        <v>--</v>
      </c>
      <c r="W32" s="206" t="str">
        <f t="shared" si="12"/>
        <v>--</v>
      </c>
      <c r="X32" s="207" t="str">
        <f t="shared" si="13"/>
        <v>--</v>
      </c>
      <c r="Y32" s="94" t="s">
        <v>53</v>
      </c>
      <c r="Z32" s="167">
        <f t="shared" si="14"/>
        <v>5.3087055</v>
      </c>
      <c r="AA32" s="113"/>
      <c r="AB32" s="101">
        <v>165310</v>
      </c>
    </row>
    <row r="33" spans="1:28" s="101" customFormat="1" ht="16.5" customHeight="1">
      <c r="A33" s="25"/>
      <c r="B33" s="112"/>
      <c r="C33" s="91">
        <v>32</v>
      </c>
      <c r="D33" s="192" t="s">
        <v>282</v>
      </c>
      <c r="E33" s="192" t="s">
        <v>2</v>
      </c>
      <c r="F33" s="192">
        <v>132</v>
      </c>
      <c r="G33" s="193">
        <v>10.2</v>
      </c>
      <c r="H33" s="79">
        <f t="shared" si="0"/>
        <v>12.46175</v>
      </c>
      <c r="I33" s="225" t="s">
        <v>283</v>
      </c>
      <c r="J33" s="225" t="s">
        <v>284</v>
      </c>
      <c r="K33" s="10">
        <f t="shared" si="1"/>
        <v>0.3166666666511446</v>
      </c>
      <c r="L33" s="11">
        <f t="shared" si="2"/>
        <v>19</v>
      </c>
      <c r="M33" s="92" t="s">
        <v>52</v>
      </c>
      <c r="N33" s="93" t="str">
        <f t="shared" si="3"/>
        <v>--</v>
      </c>
      <c r="O33" s="198">
        <f t="shared" si="4"/>
        <v>1.196328</v>
      </c>
      <c r="P33" s="199" t="str">
        <f t="shared" si="5"/>
        <v>--</v>
      </c>
      <c r="Q33" s="200" t="str">
        <f t="shared" si="6"/>
        <v>--</v>
      </c>
      <c r="R33" s="201" t="str">
        <f t="shared" si="7"/>
        <v>--</v>
      </c>
      <c r="S33" s="202" t="str">
        <f t="shared" si="8"/>
        <v>--</v>
      </c>
      <c r="T33" s="203" t="str">
        <f t="shared" si="9"/>
        <v>--</v>
      </c>
      <c r="U33" s="204" t="str">
        <f t="shared" si="10"/>
        <v>--</v>
      </c>
      <c r="V33" s="205" t="str">
        <f t="shared" si="11"/>
        <v>--</v>
      </c>
      <c r="W33" s="206" t="str">
        <f t="shared" si="12"/>
        <v>--</v>
      </c>
      <c r="X33" s="207" t="str">
        <f t="shared" si="13"/>
        <v>--</v>
      </c>
      <c r="Y33" s="94" t="s">
        <v>53</v>
      </c>
      <c r="Z33" s="167">
        <f t="shared" si="14"/>
        <v>1.196328</v>
      </c>
      <c r="AA33" s="113"/>
      <c r="AB33" s="101">
        <v>165311</v>
      </c>
    </row>
    <row r="34" spans="1:28" s="101" customFormat="1" ht="16.5" customHeight="1">
      <c r="A34" s="25"/>
      <c r="B34" s="112"/>
      <c r="C34" s="91">
        <v>33</v>
      </c>
      <c r="D34" s="192" t="s">
        <v>250</v>
      </c>
      <c r="E34" s="192" t="s">
        <v>2</v>
      </c>
      <c r="F34" s="192">
        <v>132</v>
      </c>
      <c r="G34" s="193">
        <v>11.6</v>
      </c>
      <c r="H34" s="79">
        <f t="shared" si="0"/>
        <v>12.46175</v>
      </c>
      <c r="I34" s="225" t="s">
        <v>284</v>
      </c>
      <c r="J34" s="225" t="s">
        <v>285</v>
      </c>
      <c r="K34" s="10">
        <f t="shared" si="1"/>
        <v>0.26666666666278616</v>
      </c>
      <c r="L34" s="11">
        <f t="shared" si="2"/>
        <v>16</v>
      </c>
      <c r="M34" s="92" t="s">
        <v>52</v>
      </c>
      <c r="N34" s="93" t="str">
        <f t="shared" si="3"/>
        <v>--</v>
      </c>
      <c r="O34" s="198">
        <f t="shared" si="4"/>
        <v>1.00940175</v>
      </c>
      <c r="P34" s="199" t="str">
        <f t="shared" si="5"/>
        <v>--</v>
      </c>
      <c r="Q34" s="200" t="str">
        <f t="shared" si="6"/>
        <v>--</v>
      </c>
      <c r="R34" s="201" t="str">
        <f t="shared" si="7"/>
        <v>--</v>
      </c>
      <c r="S34" s="202" t="str">
        <f t="shared" si="8"/>
        <v>--</v>
      </c>
      <c r="T34" s="203" t="str">
        <f t="shared" si="9"/>
        <v>--</v>
      </c>
      <c r="U34" s="204" t="str">
        <f t="shared" si="10"/>
        <v>--</v>
      </c>
      <c r="V34" s="205" t="str">
        <f t="shared" si="11"/>
        <v>--</v>
      </c>
      <c r="W34" s="206" t="str">
        <f t="shared" si="12"/>
        <v>--</v>
      </c>
      <c r="X34" s="207" t="str">
        <f t="shared" si="13"/>
        <v>--</v>
      </c>
      <c r="Y34" s="94" t="s">
        <v>53</v>
      </c>
      <c r="Z34" s="167">
        <f t="shared" si="14"/>
        <v>1.00940175</v>
      </c>
      <c r="AA34" s="113"/>
      <c r="AB34" s="101">
        <v>165312</v>
      </c>
    </row>
    <row r="35" spans="1:28" s="101" customFormat="1" ht="16.5" customHeight="1">
      <c r="A35" s="25"/>
      <c r="B35" s="112"/>
      <c r="C35" s="91">
        <v>34</v>
      </c>
      <c r="D35" s="192" t="s">
        <v>261</v>
      </c>
      <c r="E35" s="192" t="s">
        <v>2</v>
      </c>
      <c r="F35" s="192">
        <v>132</v>
      </c>
      <c r="G35" s="193">
        <v>28.4</v>
      </c>
      <c r="H35" s="79">
        <f t="shared" si="0"/>
        <v>14.156548</v>
      </c>
      <c r="I35" s="225" t="s">
        <v>286</v>
      </c>
      <c r="J35" s="225" t="s">
        <v>287</v>
      </c>
      <c r="K35" s="10">
        <f t="shared" si="1"/>
        <v>0.5999999998603016</v>
      </c>
      <c r="L35" s="11">
        <f t="shared" si="2"/>
        <v>36</v>
      </c>
      <c r="M35" s="92" t="s">
        <v>52</v>
      </c>
      <c r="N35" s="93" t="str">
        <f t="shared" si="3"/>
        <v>--</v>
      </c>
      <c r="O35" s="198">
        <f t="shared" si="4"/>
        <v>2.54817864</v>
      </c>
      <c r="P35" s="199" t="str">
        <f t="shared" si="5"/>
        <v>--</v>
      </c>
      <c r="Q35" s="200" t="str">
        <f t="shared" si="6"/>
        <v>--</v>
      </c>
      <c r="R35" s="201" t="str">
        <f t="shared" si="7"/>
        <v>--</v>
      </c>
      <c r="S35" s="202" t="str">
        <f t="shared" si="8"/>
        <v>--</v>
      </c>
      <c r="T35" s="203" t="str">
        <f t="shared" si="9"/>
        <v>--</v>
      </c>
      <c r="U35" s="204" t="str">
        <f t="shared" si="10"/>
        <v>--</v>
      </c>
      <c r="V35" s="205" t="str">
        <f t="shared" si="11"/>
        <v>--</v>
      </c>
      <c r="W35" s="206" t="str">
        <f t="shared" si="12"/>
        <v>--</v>
      </c>
      <c r="X35" s="207" t="str">
        <f t="shared" si="13"/>
        <v>--</v>
      </c>
      <c r="Y35" s="94" t="s">
        <v>53</v>
      </c>
      <c r="Z35" s="167">
        <f t="shared" si="14"/>
        <v>2.54817864</v>
      </c>
      <c r="AA35" s="113"/>
      <c r="AB35" s="101">
        <v>165313</v>
      </c>
    </row>
    <row r="36" spans="1:28" s="101" customFormat="1" ht="16.5" customHeight="1">
      <c r="A36" s="25"/>
      <c r="B36" s="112"/>
      <c r="C36" s="91">
        <v>35</v>
      </c>
      <c r="D36" s="192" t="s">
        <v>288</v>
      </c>
      <c r="E36" s="192" t="s">
        <v>2</v>
      </c>
      <c r="F36" s="192">
        <v>132</v>
      </c>
      <c r="G36" s="193">
        <v>28.9</v>
      </c>
      <c r="H36" s="79">
        <f t="shared" si="0"/>
        <v>14.405783</v>
      </c>
      <c r="I36" s="225" t="s">
        <v>289</v>
      </c>
      <c r="J36" s="225" t="s">
        <v>290</v>
      </c>
      <c r="K36" s="10">
        <f t="shared" si="1"/>
        <v>2.449999999953434</v>
      </c>
      <c r="L36" s="11">
        <f t="shared" si="2"/>
        <v>147</v>
      </c>
      <c r="M36" s="92" t="s">
        <v>52</v>
      </c>
      <c r="N36" s="93" t="str">
        <f t="shared" si="3"/>
        <v>--</v>
      </c>
      <c r="O36" s="198">
        <f t="shared" si="4"/>
        <v>10.588250505000001</v>
      </c>
      <c r="P36" s="199" t="str">
        <f t="shared" si="5"/>
        <v>--</v>
      </c>
      <c r="Q36" s="200" t="str">
        <f t="shared" si="6"/>
        <v>--</v>
      </c>
      <c r="R36" s="201" t="str">
        <f t="shared" si="7"/>
        <v>--</v>
      </c>
      <c r="S36" s="202" t="str">
        <f t="shared" si="8"/>
        <v>--</v>
      </c>
      <c r="T36" s="203" t="str">
        <f t="shared" si="9"/>
        <v>--</v>
      </c>
      <c r="U36" s="204" t="str">
        <f t="shared" si="10"/>
        <v>--</v>
      </c>
      <c r="V36" s="205" t="str">
        <f t="shared" si="11"/>
        <v>--</v>
      </c>
      <c r="W36" s="206" t="str">
        <f t="shared" si="12"/>
        <v>--</v>
      </c>
      <c r="X36" s="207" t="str">
        <f t="shared" si="13"/>
        <v>--</v>
      </c>
      <c r="Y36" s="94" t="s">
        <v>53</v>
      </c>
      <c r="Z36" s="167">
        <f t="shared" si="14"/>
        <v>10.588250505000001</v>
      </c>
      <c r="AA36" s="113"/>
      <c r="AB36" s="101">
        <v>165315</v>
      </c>
    </row>
    <row r="37" spans="1:28" s="101" customFormat="1" ht="16.5" customHeight="1">
      <c r="A37" s="25"/>
      <c r="B37" s="112"/>
      <c r="C37" s="91">
        <v>36</v>
      </c>
      <c r="D37" s="192" t="s">
        <v>291</v>
      </c>
      <c r="E37" s="192" t="s">
        <v>2</v>
      </c>
      <c r="F37" s="192">
        <v>132</v>
      </c>
      <c r="G37" s="193">
        <v>28.9</v>
      </c>
      <c r="H37" s="79">
        <f t="shared" si="0"/>
        <v>14.405783</v>
      </c>
      <c r="I37" s="225" t="s">
        <v>292</v>
      </c>
      <c r="J37" s="225" t="s">
        <v>293</v>
      </c>
      <c r="K37" s="10">
        <f t="shared" si="1"/>
        <v>0.46666666661622</v>
      </c>
      <c r="L37" s="11">
        <f t="shared" si="2"/>
        <v>28</v>
      </c>
      <c r="M37" s="92" t="s">
        <v>52</v>
      </c>
      <c r="N37" s="93" t="str">
        <f t="shared" si="3"/>
        <v>--</v>
      </c>
      <c r="O37" s="198">
        <f t="shared" si="4"/>
        <v>2.031215403</v>
      </c>
      <c r="P37" s="199" t="str">
        <f t="shared" si="5"/>
        <v>--</v>
      </c>
      <c r="Q37" s="200" t="str">
        <f t="shared" si="6"/>
        <v>--</v>
      </c>
      <c r="R37" s="201" t="str">
        <f t="shared" si="7"/>
        <v>--</v>
      </c>
      <c r="S37" s="202" t="str">
        <f t="shared" si="8"/>
        <v>--</v>
      </c>
      <c r="T37" s="203" t="str">
        <f t="shared" si="9"/>
        <v>--</v>
      </c>
      <c r="U37" s="204" t="str">
        <f t="shared" si="10"/>
        <v>--</v>
      </c>
      <c r="V37" s="205" t="str">
        <f t="shared" si="11"/>
        <v>--</v>
      </c>
      <c r="W37" s="206" t="str">
        <f t="shared" si="12"/>
        <v>--</v>
      </c>
      <c r="X37" s="207" t="str">
        <f t="shared" si="13"/>
        <v>--</v>
      </c>
      <c r="Y37" s="94" t="s">
        <v>53</v>
      </c>
      <c r="Z37" s="167">
        <f t="shared" si="14"/>
        <v>2.031215403</v>
      </c>
      <c r="AA37" s="113"/>
      <c r="AB37" s="101">
        <v>165314</v>
      </c>
    </row>
    <row r="38" spans="2:28" s="101" customFormat="1" ht="16.5" customHeight="1">
      <c r="B38" s="168"/>
      <c r="C38" s="91">
        <v>37</v>
      </c>
      <c r="D38" s="192" t="s">
        <v>294</v>
      </c>
      <c r="E38" s="192" t="s">
        <v>5</v>
      </c>
      <c r="F38" s="192">
        <v>132</v>
      </c>
      <c r="G38" s="193">
        <v>3.5</v>
      </c>
      <c r="H38" s="79">
        <f t="shared" si="0"/>
        <v>24.63375</v>
      </c>
      <c r="I38" s="225" t="s">
        <v>295</v>
      </c>
      <c r="J38" s="225" t="s">
        <v>296</v>
      </c>
      <c r="K38" s="10">
        <f t="shared" si="1"/>
        <v>4.183333333348855</v>
      </c>
      <c r="L38" s="11">
        <f t="shared" si="2"/>
        <v>251</v>
      </c>
      <c r="M38" s="92" t="s">
        <v>52</v>
      </c>
      <c r="N38" s="93" t="str">
        <f t="shared" si="3"/>
        <v>--</v>
      </c>
      <c r="O38" s="198">
        <f t="shared" si="4"/>
        <v>30.8907225</v>
      </c>
      <c r="P38" s="199" t="str">
        <f t="shared" si="5"/>
        <v>--</v>
      </c>
      <c r="Q38" s="200" t="str">
        <f t="shared" si="6"/>
        <v>--</v>
      </c>
      <c r="R38" s="201" t="str">
        <f t="shared" si="7"/>
        <v>--</v>
      </c>
      <c r="S38" s="202" t="str">
        <f t="shared" si="8"/>
        <v>--</v>
      </c>
      <c r="T38" s="203" t="str">
        <f t="shared" si="9"/>
        <v>--</v>
      </c>
      <c r="U38" s="204" t="str">
        <f t="shared" si="10"/>
        <v>--</v>
      </c>
      <c r="V38" s="205" t="str">
        <f t="shared" si="11"/>
        <v>--</v>
      </c>
      <c r="W38" s="206" t="str">
        <f t="shared" si="12"/>
        <v>--</v>
      </c>
      <c r="X38" s="207" t="str">
        <f t="shared" si="13"/>
        <v>--</v>
      </c>
      <c r="Y38" s="94" t="s">
        <v>53</v>
      </c>
      <c r="Z38" s="167">
        <f t="shared" si="14"/>
        <v>30.8907225</v>
      </c>
      <c r="AA38" s="113"/>
      <c r="AB38" s="101">
        <v>165316</v>
      </c>
    </row>
    <row r="39" spans="2:28" s="101" customFormat="1" ht="16.5" customHeight="1">
      <c r="B39" s="168"/>
      <c r="C39" s="91">
        <v>38</v>
      </c>
      <c r="D39" s="192" t="s">
        <v>297</v>
      </c>
      <c r="E39" s="192" t="s">
        <v>2</v>
      </c>
      <c r="F39" s="192">
        <v>132</v>
      </c>
      <c r="G39" s="193">
        <v>65.44</v>
      </c>
      <c r="H39" s="79">
        <f t="shared" si="0"/>
        <v>32.6198768</v>
      </c>
      <c r="I39" s="225" t="s">
        <v>298</v>
      </c>
      <c r="J39" s="225" t="s">
        <v>299</v>
      </c>
      <c r="K39" s="10">
        <f t="shared" si="1"/>
        <v>0.6666666667442769</v>
      </c>
      <c r="L39" s="11">
        <f t="shared" si="2"/>
        <v>40</v>
      </c>
      <c r="M39" s="92" t="s">
        <v>52</v>
      </c>
      <c r="N39" s="93" t="str">
        <f t="shared" si="3"/>
        <v>--</v>
      </c>
      <c r="O39" s="198">
        <f t="shared" si="4"/>
        <v>6.5565952368</v>
      </c>
      <c r="P39" s="199" t="str">
        <f t="shared" si="5"/>
        <v>--</v>
      </c>
      <c r="Q39" s="200" t="str">
        <f t="shared" si="6"/>
        <v>--</v>
      </c>
      <c r="R39" s="201" t="str">
        <f t="shared" si="7"/>
        <v>--</v>
      </c>
      <c r="S39" s="202" t="str">
        <f t="shared" si="8"/>
        <v>--</v>
      </c>
      <c r="T39" s="203" t="str">
        <f t="shared" si="9"/>
        <v>--</v>
      </c>
      <c r="U39" s="204" t="str">
        <f t="shared" si="10"/>
        <v>--</v>
      </c>
      <c r="V39" s="205" t="str">
        <f t="shared" si="11"/>
        <v>--</v>
      </c>
      <c r="W39" s="206" t="str">
        <f t="shared" si="12"/>
        <v>--</v>
      </c>
      <c r="X39" s="207" t="str">
        <f t="shared" si="13"/>
        <v>--</v>
      </c>
      <c r="Y39" s="94" t="s">
        <v>53</v>
      </c>
      <c r="Z39" s="167">
        <f t="shared" si="14"/>
        <v>6.5565952368</v>
      </c>
      <c r="AA39" s="113"/>
      <c r="AB39" s="101">
        <v>165317</v>
      </c>
    </row>
    <row r="40" spans="2:28" s="101" customFormat="1" ht="16.5" customHeight="1">
      <c r="B40" s="168"/>
      <c r="C40" s="91">
        <v>39</v>
      </c>
      <c r="D40" s="192" t="s">
        <v>300</v>
      </c>
      <c r="E40" s="192" t="s">
        <v>2</v>
      </c>
      <c r="F40" s="192">
        <v>132</v>
      </c>
      <c r="G40" s="193">
        <v>59.8</v>
      </c>
      <c r="H40" s="79">
        <f t="shared" si="0"/>
        <v>29.808505999999998</v>
      </c>
      <c r="I40" s="225" t="s">
        <v>301</v>
      </c>
      <c r="J40" s="225" t="s">
        <v>302</v>
      </c>
      <c r="K40" s="10">
        <f t="shared" si="1"/>
        <v>0.5166666666045785</v>
      </c>
      <c r="L40" s="11">
        <f t="shared" si="2"/>
        <v>31</v>
      </c>
      <c r="M40" s="92" t="s">
        <v>52</v>
      </c>
      <c r="N40" s="93" t="str">
        <f t="shared" si="3"/>
        <v>--</v>
      </c>
      <c r="O40" s="198">
        <f t="shared" si="4"/>
        <v>4.6501269359999995</v>
      </c>
      <c r="P40" s="199" t="str">
        <f t="shared" si="5"/>
        <v>--</v>
      </c>
      <c r="Q40" s="200" t="str">
        <f t="shared" si="6"/>
        <v>--</v>
      </c>
      <c r="R40" s="201" t="str">
        <f t="shared" si="7"/>
        <v>--</v>
      </c>
      <c r="S40" s="202" t="str">
        <f t="shared" si="8"/>
        <v>--</v>
      </c>
      <c r="T40" s="203" t="str">
        <f t="shared" si="9"/>
        <v>--</v>
      </c>
      <c r="U40" s="204" t="str">
        <f t="shared" si="10"/>
        <v>--</v>
      </c>
      <c r="V40" s="205" t="str">
        <f t="shared" si="11"/>
        <v>--</v>
      </c>
      <c r="W40" s="206" t="str">
        <f t="shared" si="12"/>
        <v>--</v>
      </c>
      <c r="X40" s="207" t="str">
        <f t="shared" si="13"/>
        <v>--</v>
      </c>
      <c r="Y40" s="94" t="s">
        <v>53</v>
      </c>
      <c r="Z40" s="167">
        <f t="shared" si="14"/>
        <v>4.6501269359999995</v>
      </c>
      <c r="AA40" s="113"/>
      <c r="AB40" s="101">
        <v>165318</v>
      </c>
    </row>
    <row r="41" spans="2:28" s="101" customFormat="1" ht="16.5" customHeight="1">
      <c r="B41" s="168"/>
      <c r="C41" s="91">
        <v>40</v>
      </c>
      <c r="D41" s="192" t="s">
        <v>213</v>
      </c>
      <c r="E41" s="192" t="s">
        <v>2</v>
      </c>
      <c r="F41" s="192">
        <v>132</v>
      </c>
      <c r="G41" s="193">
        <v>8.9</v>
      </c>
      <c r="H41" s="79">
        <f t="shared" si="0"/>
        <v>12.46175</v>
      </c>
      <c r="I41" s="225" t="s">
        <v>303</v>
      </c>
      <c r="J41" s="225" t="s">
        <v>304</v>
      </c>
      <c r="K41" s="10">
        <f t="shared" si="1"/>
        <v>9.883333333418705</v>
      </c>
      <c r="L41" s="11">
        <f t="shared" si="2"/>
        <v>593</v>
      </c>
      <c r="M41" s="92" t="s">
        <v>52</v>
      </c>
      <c r="N41" s="93" t="str">
        <f t="shared" si="3"/>
        <v>--</v>
      </c>
      <c r="O41" s="198">
        <f t="shared" si="4"/>
        <v>36.936627</v>
      </c>
      <c r="P41" s="199" t="str">
        <f t="shared" si="5"/>
        <v>--</v>
      </c>
      <c r="Q41" s="200" t="str">
        <f t="shared" si="6"/>
        <v>--</v>
      </c>
      <c r="R41" s="201" t="str">
        <f t="shared" si="7"/>
        <v>--</v>
      </c>
      <c r="S41" s="202" t="str">
        <f t="shared" si="8"/>
        <v>--</v>
      </c>
      <c r="T41" s="203" t="str">
        <f t="shared" si="9"/>
        <v>--</v>
      </c>
      <c r="U41" s="204" t="str">
        <f t="shared" si="10"/>
        <v>--</v>
      </c>
      <c r="V41" s="205" t="str">
        <f t="shared" si="11"/>
        <v>--</v>
      </c>
      <c r="W41" s="206" t="str">
        <f t="shared" si="12"/>
        <v>--</v>
      </c>
      <c r="X41" s="207" t="str">
        <f t="shared" si="13"/>
        <v>--</v>
      </c>
      <c r="Y41" s="94" t="s">
        <v>53</v>
      </c>
      <c r="Z41" s="167">
        <f t="shared" si="14"/>
        <v>36.936627</v>
      </c>
      <c r="AA41" s="113"/>
      <c r="AB41" s="101">
        <v>165542</v>
      </c>
    </row>
    <row r="42" spans="1:27" s="101" customFormat="1" ht="16.5" customHeight="1" thickBot="1">
      <c r="A42" s="25"/>
      <c r="B42" s="112"/>
      <c r="C42" s="194"/>
      <c r="D42" s="195"/>
      <c r="E42" s="195"/>
      <c r="F42" s="196"/>
      <c r="G42" s="197"/>
      <c r="H42" s="80"/>
      <c r="I42" s="227"/>
      <c r="J42" s="227"/>
      <c r="K42" s="12"/>
      <c r="L42" s="12"/>
      <c r="M42" s="197"/>
      <c r="N42" s="208"/>
      <c r="O42" s="209"/>
      <c r="P42" s="210"/>
      <c r="Q42" s="211"/>
      <c r="R42" s="212"/>
      <c r="S42" s="213"/>
      <c r="T42" s="214"/>
      <c r="U42" s="215"/>
      <c r="V42" s="216"/>
      <c r="W42" s="217"/>
      <c r="X42" s="218"/>
      <c r="Y42" s="219"/>
      <c r="Z42" s="169"/>
      <c r="AA42" s="113"/>
    </row>
    <row r="43" spans="1:27" s="101" customFormat="1" ht="16.5" customHeight="1" thickBot="1" thickTop="1">
      <c r="A43" s="25"/>
      <c r="B43" s="112"/>
      <c r="C43" s="170" t="s">
        <v>45</v>
      </c>
      <c r="D43" s="70" t="s">
        <v>46</v>
      </c>
      <c r="E43" s="13"/>
      <c r="F43" s="13"/>
      <c r="G43" s="14"/>
      <c r="H43" s="15"/>
      <c r="I43" s="15"/>
      <c r="J43" s="15"/>
      <c r="K43" s="15"/>
      <c r="L43" s="15"/>
      <c r="M43" s="15"/>
      <c r="N43" s="16"/>
      <c r="O43" s="171">
        <f aca="true" t="shared" si="15" ref="O43:X43">ROUND(SUM(O20:O42),2)</f>
        <v>311.84</v>
      </c>
      <c r="P43" s="172">
        <f t="shared" si="15"/>
        <v>0</v>
      </c>
      <c r="Q43" s="86">
        <f t="shared" si="15"/>
        <v>0</v>
      </c>
      <c r="R43" s="86">
        <f t="shared" si="15"/>
        <v>0</v>
      </c>
      <c r="S43" s="173">
        <f t="shared" si="15"/>
        <v>0</v>
      </c>
      <c r="T43" s="87">
        <f t="shared" si="15"/>
        <v>0</v>
      </c>
      <c r="U43" s="87">
        <f t="shared" si="15"/>
        <v>0</v>
      </c>
      <c r="V43" s="174">
        <f t="shared" si="15"/>
        <v>0</v>
      </c>
      <c r="W43" s="175">
        <f t="shared" si="15"/>
        <v>0</v>
      </c>
      <c r="X43" s="176">
        <f t="shared" si="15"/>
        <v>0</v>
      </c>
      <c r="Y43" s="177"/>
      <c r="Z43" s="178">
        <f>ROUND(SUM(Z20:Z42),2)</f>
        <v>17350.99</v>
      </c>
      <c r="AA43" s="179"/>
    </row>
    <row r="44" spans="1:27" s="187" customFormat="1" ht="9.75" thickTop="1">
      <c r="A44" s="180"/>
      <c r="B44" s="181"/>
      <c r="C44" s="182"/>
      <c r="D44" s="71" t="s">
        <v>47</v>
      </c>
      <c r="E44" s="72"/>
      <c r="F44" s="72"/>
      <c r="G44" s="73"/>
      <c r="H44" s="74"/>
      <c r="I44" s="74"/>
      <c r="J44" s="74"/>
      <c r="K44" s="74"/>
      <c r="L44" s="74"/>
      <c r="M44" s="74"/>
      <c r="N44" s="75"/>
      <c r="O44" s="183"/>
      <c r="P44" s="183"/>
      <c r="Q44" s="76"/>
      <c r="R44" s="76"/>
      <c r="S44" s="184"/>
      <c r="T44" s="184"/>
      <c r="U44" s="184"/>
      <c r="V44" s="184"/>
      <c r="W44" s="184"/>
      <c r="X44" s="184"/>
      <c r="Y44" s="184"/>
      <c r="Z44" s="185"/>
      <c r="AA44" s="186"/>
    </row>
    <row r="45" spans="1:27" s="101" customFormat="1" ht="16.5" customHeight="1" thickBot="1">
      <c r="A45" s="25"/>
      <c r="B45" s="188"/>
      <c r="C45" s="189"/>
      <c r="D45" s="189"/>
      <c r="E45" s="189"/>
      <c r="F45" s="189"/>
      <c r="G45" s="189"/>
      <c r="H45" s="189"/>
      <c r="I45" s="190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91"/>
    </row>
    <row r="46" ht="13.5" thickTop="1"/>
  </sheetData>
  <conditionalFormatting sqref="Y22:Y41">
    <cfRule type="cellIs" priority="1" dxfId="0" operator="equal" stopIfTrue="1">
      <formula>"SI"</formula>
    </cfRule>
    <cfRule type="cellIs" priority="2" dxfId="0" operator="equal" stopIfTrue="1">
      <formula>"NO"</formula>
    </cfRule>
    <cfRule type="cellIs" priority="3" dxfId="0" operator="equal" stopIfTrue="1">
      <formula>" "</formula>
    </cfRule>
  </conditionalFormatting>
  <conditionalFormatting sqref="K22:K41">
    <cfRule type="cellIs" priority="4" dxfId="1" operator="lessThanOrEqual" stopIfTrue="1">
      <formula>0</formula>
    </cfRule>
  </conditionalFormatting>
  <conditionalFormatting sqref="I22:J41">
    <cfRule type="expression" priority="5" dxfId="2" stopIfTrue="1">
      <formula>MONTH(I22)&lt;&gt;$H$20</formula>
    </cfRule>
    <cfRule type="expression" priority="6" dxfId="2" stopIfTrue="1">
      <formula>YEAR(I22)&lt;&gt;$H$21</formula>
    </cfRule>
    <cfRule type="expression" priority="7" dxfId="0" stopIfTrue="1">
      <formula>""""""</formula>
    </cfRule>
  </conditionalFormatting>
  <printOptions/>
  <pageMargins left="0.1968503937007874" right="0.1968503937007874" top="0.5511811023622047" bottom="0.7874015748031497" header="0.35433070866141736" footer="0.5118110236220472"/>
  <pageSetup fitToHeight="1" fitToWidth="1" orientation="landscape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122">
    <pageSetUpPr fitToPage="1"/>
  </sheetPr>
  <dimension ref="A1:AB45"/>
  <sheetViews>
    <sheetView zoomScale="75" zoomScaleNormal="75" workbookViewId="0" topLeftCell="F10">
      <selection activeCell="K78" sqref="K78"/>
    </sheetView>
  </sheetViews>
  <sheetFormatPr defaultColWidth="11.421875" defaultRowHeight="12.75"/>
  <cols>
    <col min="1" max="1" width="20.7109375" style="125" customWidth="1"/>
    <col min="2" max="2" width="15.7109375" style="125" customWidth="1"/>
    <col min="3" max="3" width="4.7109375" style="125" customWidth="1"/>
    <col min="4" max="4" width="45.7109375" style="125" customWidth="1"/>
    <col min="5" max="7" width="8.7109375" style="125" customWidth="1"/>
    <col min="8" max="8" width="12.7109375" style="125" hidden="1" customWidth="1"/>
    <col min="9" max="10" width="16.7109375" style="125" customWidth="1"/>
    <col min="11" max="13" width="9.7109375" style="125" customWidth="1"/>
    <col min="14" max="14" width="7.7109375" style="125" customWidth="1"/>
    <col min="15" max="16" width="16.7109375" style="125" hidden="1" customWidth="1"/>
    <col min="17" max="17" width="0" style="125" hidden="1" customWidth="1"/>
    <col min="18" max="18" width="14.57421875" style="125" hidden="1" customWidth="1"/>
    <col min="19" max="24" width="14.7109375" style="125" hidden="1" customWidth="1"/>
    <col min="25" max="25" width="9.28125" style="125" customWidth="1"/>
    <col min="26" max="27" width="15.7109375" style="125" customWidth="1"/>
    <col min="28" max="16384" width="11.421875" style="125" customWidth="1"/>
  </cols>
  <sheetData>
    <row r="1" s="97" customFormat="1" ht="26.25">
      <c r="AA1" s="98"/>
    </row>
    <row r="2" spans="2:27" s="97" customFormat="1" ht="26.25">
      <c r="B2" s="99" t="str">
        <f>'tot-0605'!B2</f>
        <v>ANEXO a la Resolución ENRE N° 936/2006 .-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3:27" s="101" customFormat="1" ht="12.75">
      <c r="C3" s="102"/>
      <c r="D3" s="102"/>
      <c r="E3" s="102"/>
      <c r="F3" s="103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spans="1:2" s="104" customFormat="1" ht="11.25">
      <c r="A4" s="27" t="s">
        <v>15</v>
      </c>
      <c r="B4" s="27"/>
    </row>
    <row r="5" spans="1:2" s="104" customFormat="1" ht="11.25">
      <c r="A5" s="27" t="s">
        <v>16</v>
      </c>
      <c r="B5" s="27"/>
    </row>
    <row r="6" s="101" customFormat="1" ht="19.5" customHeight="1" thickBot="1"/>
    <row r="7" spans="1:27" s="101" customFormat="1" ht="16.5" customHeight="1" thickTop="1">
      <c r="A7" s="25"/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7"/>
    </row>
    <row r="8" spans="1:27" s="110" customFormat="1" ht="20.25">
      <c r="A8" s="31"/>
      <c r="B8" s="108"/>
      <c r="C8" s="31"/>
      <c r="D8" s="109" t="s">
        <v>381</v>
      </c>
      <c r="E8" s="109"/>
      <c r="F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111"/>
    </row>
    <row r="9" spans="1:27" s="101" customFormat="1" ht="16.5" customHeight="1">
      <c r="A9" s="25"/>
      <c r="B9" s="112"/>
      <c r="C9" s="25"/>
      <c r="D9" s="26"/>
      <c r="E9" s="26"/>
      <c r="F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113"/>
    </row>
    <row r="10" spans="1:27" s="110" customFormat="1" ht="20.25">
      <c r="A10" s="31"/>
      <c r="B10" s="108"/>
      <c r="C10" s="31"/>
      <c r="D10" s="109" t="s">
        <v>21</v>
      </c>
      <c r="E10" s="114"/>
      <c r="F10" s="109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111"/>
    </row>
    <row r="11" spans="1:27" s="101" customFormat="1" ht="16.5" customHeight="1">
      <c r="A11" s="25"/>
      <c r="B11" s="112"/>
      <c r="C11" s="25"/>
      <c r="D11" s="115"/>
      <c r="E11" s="115"/>
      <c r="F11" s="116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113"/>
    </row>
    <row r="12" spans="1:27" s="121" customFormat="1" ht="18.75">
      <c r="A12" s="117"/>
      <c r="B12" s="118" t="s">
        <v>384</v>
      </c>
      <c r="C12" s="66"/>
      <c r="D12" s="67"/>
      <c r="E12" s="67"/>
      <c r="F12" s="67"/>
      <c r="G12" s="119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120"/>
    </row>
    <row r="13" spans="1:27" s="101" customFormat="1" ht="16.5" customHeight="1" thickBot="1">
      <c r="A13" s="25"/>
      <c r="B13" s="112"/>
      <c r="C13" s="25"/>
      <c r="D13" s="25"/>
      <c r="E13" s="25"/>
      <c r="F13" s="116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113"/>
    </row>
    <row r="14" spans="1:27" s="101" customFormat="1" ht="16.5" customHeight="1" thickBot="1" thickTop="1">
      <c r="A14" s="25"/>
      <c r="B14" s="112"/>
      <c r="C14" s="25"/>
      <c r="D14" s="96" t="s">
        <v>22</v>
      </c>
      <c r="E14" s="95">
        <v>52.166</v>
      </c>
      <c r="F14" s="122"/>
      <c r="G14" s="26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113"/>
    </row>
    <row r="15" spans="1:27" s="101" customFormat="1" ht="16.5" customHeight="1" thickBot="1" thickTop="1">
      <c r="A15" s="25"/>
      <c r="B15" s="112"/>
      <c r="C15" s="25"/>
      <c r="D15" s="96" t="s">
        <v>23</v>
      </c>
      <c r="E15" s="95">
        <v>49.847</v>
      </c>
      <c r="F15" s="122"/>
      <c r="G15" s="123"/>
      <c r="H15" s="25"/>
      <c r="I15" s="124"/>
      <c r="J15" s="125"/>
      <c r="K15" s="125"/>
      <c r="L15" s="1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113"/>
    </row>
    <row r="16" spans="1:27" s="101" customFormat="1" ht="16.5" customHeight="1" thickBot="1" thickTop="1">
      <c r="A16" s="25"/>
      <c r="B16" s="112"/>
      <c r="C16" s="25"/>
      <c r="D16" s="96" t="s">
        <v>24</v>
      </c>
      <c r="E16" s="95">
        <v>104.331</v>
      </c>
      <c r="F16" s="122"/>
      <c r="G16" s="123"/>
      <c r="H16" s="25"/>
      <c r="I16" s="25"/>
      <c r="J16" s="126" t="s">
        <v>25</v>
      </c>
      <c r="K16" s="127">
        <f>30*'tot-0605'!B13</f>
        <v>30</v>
      </c>
      <c r="L16" s="22" t="str">
        <f>IF(K16=30," ",IF(K16=60,"Coeficiente duplicado por tasa de falla &gt;4 Sal. x año/100 km.","REVISAR COEFICIENTE"))</f>
        <v> 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113"/>
    </row>
    <row r="17" spans="1:27" s="101" customFormat="1" ht="16.5" customHeight="1" thickBot="1" thickTop="1">
      <c r="A17" s="25"/>
      <c r="B17" s="112"/>
      <c r="C17" s="25"/>
      <c r="D17" s="96" t="s">
        <v>26</v>
      </c>
      <c r="E17" s="95">
        <v>98.535</v>
      </c>
      <c r="F17" s="122"/>
      <c r="G17" s="123"/>
      <c r="H17" s="25"/>
      <c r="I17" s="25"/>
      <c r="J17" s="25"/>
      <c r="K17" s="128"/>
      <c r="L17" s="129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113"/>
    </row>
    <row r="18" spans="1:27" s="101" customFormat="1" ht="16.5" customHeight="1" thickBot="1" thickTop="1">
      <c r="A18" s="25"/>
      <c r="B18" s="112"/>
      <c r="C18" s="130"/>
      <c r="D18" s="130"/>
      <c r="E18" s="130"/>
      <c r="F18" s="130"/>
      <c r="G18" s="130"/>
      <c r="H18" s="130"/>
      <c r="I18" s="131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13"/>
    </row>
    <row r="19" spans="1:27" s="101" customFormat="1" ht="34.5" customHeight="1" thickBot="1" thickTop="1">
      <c r="A19" s="25"/>
      <c r="B19" s="112"/>
      <c r="C19" s="35" t="s">
        <v>27</v>
      </c>
      <c r="D19" s="35" t="s">
        <v>18</v>
      </c>
      <c r="E19" s="35" t="s">
        <v>1</v>
      </c>
      <c r="F19" s="36" t="s">
        <v>28</v>
      </c>
      <c r="G19" s="36" t="s">
        <v>29</v>
      </c>
      <c r="H19" s="78" t="s">
        <v>30</v>
      </c>
      <c r="I19" s="35" t="s">
        <v>31</v>
      </c>
      <c r="J19" s="35" t="s">
        <v>32</v>
      </c>
      <c r="K19" s="36" t="s">
        <v>33</v>
      </c>
      <c r="L19" s="36" t="s">
        <v>34</v>
      </c>
      <c r="M19" s="83" t="s">
        <v>35</v>
      </c>
      <c r="N19" s="36" t="s">
        <v>36</v>
      </c>
      <c r="O19" s="132" t="s">
        <v>37</v>
      </c>
      <c r="P19" s="133" t="s">
        <v>38</v>
      </c>
      <c r="Q19" s="84" t="s">
        <v>39</v>
      </c>
      <c r="R19" s="134"/>
      <c r="S19" s="135"/>
      <c r="T19" s="85" t="s">
        <v>40</v>
      </c>
      <c r="U19" s="136"/>
      <c r="V19" s="137"/>
      <c r="W19" s="138" t="s">
        <v>41</v>
      </c>
      <c r="X19" s="139" t="s">
        <v>42</v>
      </c>
      <c r="Y19" s="36" t="s">
        <v>43</v>
      </c>
      <c r="Z19" s="36" t="s">
        <v>44</v>
      </c>
      <c r="AA19" s="113"/>
    </row>
    <row r="20" spans="1:27" s="101" customFormat="1" ht="16.5" customHeight="1" thickTop="1">
      <c r="A20" s="25"/>
      <c r="B20" s="112"/>
      <c r="C20" s="140"/>
      <c r="D20" s="141" t="s">
        <v>202</v>
      </c>
      <c r="E20" s="141"/>
      <c r="F20" s="82"/>
      <c r="G20" s="82"/>
      <c r="H20" s="142">
        <v>3</v>
      </c>
      <c r="I20" s="223"/>
      <c r="J20" s="224"/>
      <c r="K20" s="141"/>
      <c r="L20" s="141"/>
      <c r="M20" s="141"/>
      <c r="N20" s="141"/>
      <c r="O20" s="143"/>
      <c r="P20" s="144"/>
      <c r="Q20" s="145"/>
      <c r="R20" s="146"/>
      <c r="S20" s="147"/>
      <c r="T20" s="148"/>
      <c r="U20" s="149"/>
      <c r="V20" s="150"/>
      <c r="W20" s="151"/>
      <c r="X20" s="152"/>
      <c r="Y20" s="141"/>
      <c r="Z20" s="153">
        <f>ROUND('LI-0603 (2)'!Z43,2)</f>
        <v>17350.99</v>
      </c>
      <c r="AA20" s="113"/>
    </row>
    <row r="21" spans="1:27" s="101" customFormat="1" ht="16.5" customHeight="1">
      <c r="A21" s="25"/>
      <c r="B21" s="112"/>
      <c r="C21" s="154"/>
      <c r="D21" s="3"/>
      <c r="E21" s="3"/>
      <c r="F21" s="3"/>
      <c r="G21" s="3"/>
      <c r="H21" s="155">
        <v>2006</v>
      </c>
      <c r="I21" s="225"/>
      <c r="J21" s="226"/>
      <c r="K21" s="10"/>
      <c r="L21" s="3"/>
      <c r="M21" s="3"/>
      <c r="N21" s="3"/>
      <c r="O21" s="156"/>
      <c r="P21" s="157"/>
      <c r="Q21" s="158"/>
      <c r="R21" s="159"/>
      <c r="S21" s="160"/>
      <c r="T21" s="161"/>
      <c r="U21" s="162"/>
      <c r="V21" s="163"/>
      <c r="W21" s="164"/>
      <c r="X21" s="165"/>
      <c r="Y21" s="3"/>
      <c r="Z21" s="166"/>
      <c r="AA21" s="113"/>
    </row>
    <row r="22" spans="1:28" s="101" customFormat="1" ht="16.5" customHeight="1">
      <c r="A22" s="25"/>
      <c r="B22" s="112"/>
      <c r="C22" s="91">
        <v>41</v>
      </c>
      <c r="D22" s="192" t="s">
        <v>305</v>
      </c>
      <c r="E22" s="192" t="s">
        <v>2</v>
      </c>
      <c r="F22" s="192">
        <v>132</v>
      </c>
      <c r="G22" s="193">
        <v>11.8</v>
      </c>
      <c r="H22" s="79">
        <f aca="true" t="shared" si="0" ref="H22:H41">IF(G22&gt;25,G22,25)*IF(F22=220,IF(E22="L",$E$14,$E$16),IF(E22="L",$E$15,$E$17))/100</f>
        <v>12.46175</v>
      </c>
      <c r="I22" s="225" t="s">
        <v>306</v>
      </c>
      <c r="J22" s="225" t="s">
        <v>307</v>
      </c>
      <c r="K22" s="10">
        <f aca="true" t="shared" si="1" ref="K22:K41">IF(D22="","",(J22-I22)*24)</f>
        <v>5.53333333338378</v>
      </c>
      <c r="L22" s="11">
        <f aca="true" t="shared" si="2" ref="L22:L41">IF(D22="","",ROUND((J22-I22)*24*60,0))</f>
        <v>332</v>
      </c>
      <c r="M22" s="90" t="s">
        <v>52</v>
      </c>
      <c r="N22" s="93" t="str">
        <f aca="true" t="shared" si="3" ref="N22:N41">IF(D22="","","--")</f>
        <v>--</v>
      </c>
      <c r="O22" s="198">
        <f aca="true" t="shared" si="4" ref="O22:O41">IF(M22="P",ROUND(L22/60,2)*H22*$K$16*0.01,"--")</f>
        <v>20.67404325</v>
      </c>
      <c r="P22" s="199" t="str">
        <f aca="true" t="shared" si="5" ref="P22:P41">IF(M22="RP",ROUND(L22/60,2)*H22*$K$16*0.01*N22/100,"--")</f>
        <v>--</v>
      </c>
      <c r="Q22" s="200" t="str">
        <f aca="true" t="shared" si="6" ref="Q22:Q41">IF(M22="F",H22*$K$16,"--")</f>
        <v>--</v>
      </c>
      <c r="R22" s="201" t="str">
        <f aca="true" t="shared" si="7" ref="R22:R41">IF(AND(L22&gt;=10,M22="F"),H22*$K$16*IF(L22&gt;180,3,ROUND(L22/60,2)),"--")</f>
        <v>--</v>
      </c>
      <c r="S22" s="202" t="str">
        <f aca="true" t="shared" si="8" ref="S22:S41">IF(AND(L22&gt;180,M22="F"),(ROUND(L22/60,2)-3)*H22*$K$16*0.1,"--")</f>
        <v>--</v>
      </c>
      <c r="T22" s="203" t="str">
        <f aca="true" t="shared" si="9" ref="T22:T41">IF(M22="R",H22*$K$16*N22/100,"--")</f>
        <v>--</v>
      </c>
      <c r="U22" s="204" t="str">
        <f aca="true" t="shared" si="10" ref="U22:U41">IF(AND(L22&gt;=10,M22="R"),H22*$K$16*IF(L22&gt;180,3,ROUND(L22/60,2))*N22/100,"--")</f>
        <v>--</v>
      </c>
      <c r="V22" s="205" t="str">
        <f aca="true" t="shared" si="11" ref="V22:V41">IF(AND(L22&gt;180,M22="R"),(ROUND(L22/60,2)-3)*H22*$K$16*0.1*N22/100,"--")</f>
        <v>--</v>
      </c>
      <c r="W22" s="206" t="str">
        <f aca="true" t="shared" si="12" ref="W22:W41">IF(M22="RF",ROUND(L22/60,2)*H22*$K$16*0.1,"--")</f>
        <v>--</v>
      </c>
      <c r="X22" s="207" t="str">
        <f aca="true" t="shared" si="13" ref="X22:X41">IF(M22="RR",ROUND(L22/60,2)*H22*$K$16*0.1*N22/100,"--")</f>
        <v>--</v>
      </c>
      <c r="Y22" s="94" t="s">
        <v>53</v>
      </c>
      <c r="Z22" s="167">
        <f aca="true" t="shared" si="14" ref="Z22:Z41">IF(D22="","",SUM(O22:X22)*IF(Y22="SI",1,2))</f>
        <v>20.67404325</v>
      </c>
      <c r="AA22" s="113"/>
      <c r="AB22" s="101">
        <v>165543</v>
      </c>
    </row>
    <row r="23" spans="1:28" s="101" customFormat="1" ht="16.5" customHeight="1">
      <c r="A23" s="25"/>
      <c r="B23" s="112"/>
      <c r="C23" s="91">
        <v>42</v>
      </c>
      <c r="D23" s="192" t="s">
        <v>308</v>
      </c>
      <c r="E23" s="192" t="s">
        <v>2</v>
      </c>
      <c r="F23" s="192">
        <v>132</v>
      </c>
      <c r="G23" s="193">
        <v>68.8</v>
      </c>
      <c r="H23" s="79">
        <f t="shared" si="0"/>
        <v>34.294736</v>
      </c>
      <c r="I23" s="225" t="s">
        <v>309</v>
      </c>
      <c r="J23" s="225" t="s">
        <v>310</v>
      </c>
      <c r="K23" s="10">
        <f t="shared" si="1"/>
        <v>8.683333333174232</v>
      </c>
      <c r="L23" s="11">
        <f t="shared" si="2"/>
        <v>521</v>
      </c>
      <c r="M23" s="91" t="s">
        <v>52</v>
      </c>
      <c r="N23" s="93" t="str">
        <f t="shared" si="3"/>
        <v>--</v>
      </c>
      <c r="O23" s="198">
        <f t="shared" si="4"/>
        <v>89.30349254400001</v>
      </c>
      <c r="P23" s="199" t="str">
        <f t="shared" si="5"/>
        <v>--</v>
      </c>
      <c r="Q23" s="200" t="str">
        <f t="shared" si="6"/>
        <v>--</v>
      </c>
      <c r="R23" s="201" t="str">
        <f t="shared" si="7"/>
        <v>--</v>
      </c>
      <c r="S23" s="202" t="str">
        <f t="shared" si="8"/>
        <v>--</v>
      </c>
      <c r="T23" s="203" t="str">
        <f t="shared" si="9"/>
        <v>--</v>
      </c>
      <c r="U23" s="204" t="str">
        <f t="shared" si="10"/>
        <v>--</v>
      </c>
      <c r="V23" s="205" t="str">
        <f t="shared" si="11"/>
        <v>--</v>
      </c>
      <c r="W23" s="206" t="str">
        <f t="shared" si="12"/>
        <v>--</v>
      </c>
      <c r="X23" s="207" t="str">
        <f t="shared" si="13"/>
        <v>--</v>
      </c>
      <c r="Y23" s="94" t="s">
        <v>53</v>
      </c>
      <c r="Z23" s="167">
        <f t="shared" si="14"/>
        <v>89.30349254400001</v>
      </c>
      <c r="AA23" s="113"/>
      <c r="AB23" s="101">
        <v>165544</v>
      </c>
    </row>
    <row r="24" spans="1:28" s="101" customFormat="1" ht="16.5" customHeight="1">
      <c r="A24" s="25"/>
      <c r="B24" s="112"/>
      <c r="C24" s="91">
        <v>43</v>
      </c>
      <c r="D24" s="192" t="s">
        <v>308</v>
      </c>
      <c r="E24" s="192" t="s">
        <v>2</v>
      </c>
      <c r="F24" s="192">
        <v>132</v>
      </c>
      <c r="G24" s="193">
        <v>68.8</v>
      </c>
      <c r="H24" s="79">
        <f t="shared" si="0"/>
        <v>34.294736</v>
      </c>
      <c r="I24" s="225" t="s">
        <v>311</v>
      </c>
      <c r="J24" s="225" t="s">
        <v>312</v>
      </c>
      <c r="K24" s="10">
        <f t="shared" si="1"/>
        <v>10.083333333372138</v>
      </c>
      <c r="L24" s="11">
        <f t="shared" si="2"/>
        <v>605</v>
      </c>
      <c r="M24" s="92" t="s">
        <v>52</v>
      </c>
      <c r="N24" s="93" t="str">
        <f t="shared" si="3"/>
        <v>--</v>
      </c>
      <c r="O24" s="198">
        <f t="shared" si="4"/>
        <v>103.707281664</v>
      </c>
      <c r="P24" s="199" t="str">
        <f t="shared" si="5"/>
        <v>--</v>
      </c>
      <c r="Q24" s="200" t="str">
        <f t="shared" si="6"/>
        <v>--</v>
      </c>
      <c r="R24" s="201" t="str">
        <f t="shared" si="7"/>
        <v>--</v>
      </c>
      <c r="S24" s="202" t="str">
        <f t="shared" si="8"/>
        <v>--</v>
      </c>
      <c r="T24" s="203" t="str">
        <f t="shared" si="9"/>
        <v>--</v>
      </c>
      <c r="U24" s="204" t="str">
        <f t="shared" si="10"/>
        <v>--</v>
      </c>
      <c r="V24" s="205" t="str">
        <f t="shared" si="11"/>
        <v>--</v>
      </c>
      <c r="W24" s="206" t="str">
        <f t="shared" si="12"/>
        <v>--</v>
      </c>
      <c r="X24" s="207" t="str">
        <f t="shared" si="13"/>
        <v>--</v>
      </c>
      <c r="Y24" s="94" t="s">
        <v>53</v>
      </c>
      <c r="Z24" s="167">
        <f t="shared" si="14"/>
        <v>103.707281664</v>
      </c>
      <c r="AA24" s="113"/>
      <c r="AB24" s="101">
        <v>165545</v>
      </c>
    </row>
    <row r="25" spans="1:28" s="101" customFormat="1" ht="16.5" customHeight="1">
      <c r="A25" s="25"/>
      <c r="B25" s="112"/>
      <c r="C25" s="91">
        <v>44</v>
      </c>
      <c r="D25" s="192" t="s">
        <v>193</v>
      </c>
      <c r="E25" s="192" t="s">
        <v>2</v>
      </c>
      <c r="F25" s="192">
        <v>132</v>
      </c>
      <c r="G25" s="193">
        <v>25.8</v>
      </c>
      <c r="H25" s="79">
        <f t="shared" si="0"/>
        <v>12.860526</v>
      </c>
      <c r="I25" s="225" t="s">
        <v>313</v>
      </c>
      <c r="J25" s="225" t="s">
        <v>314</v>
      </c>
      <c r="K25" s="10">
        <f t="shared" si="1"/>
        <v>2.9500000000116415</v>
      </c>
      <c r="L25" s="11">
        <f t="shared" si="2"/>
        <v>177</v>
      </c>
      <c r="M25" s="92" t="s">
        <v>52</v>
      </c>
      <c r="N25" s="93" t="str">
        <f t="shared" si="3"/>
        <v>--</v>
      </c>
      <c r="O25" s="198">
        <f t="shared" si="4"/>
        <v>11.38156551</v>
      </c>
      <c r="P25" s="199" t="str">
        <f t="shared" si="5"/>
        <v>--</v>
      </c>
      <c r="Q25" s="200" t="str">
        <f t="shared" si="6"/>
        <v>--</v>
      </c>
      <c r="R25" s="201" t="str">
        <f t="shared" si="7"/>
        <v>--</v>
      </c>
      <c r="S25" s="202" t="str">
        <f t="shared" si="8"/>
        <v>--</v>
      </c>
      <c r="T25" s="203" t="str">
        <f t="shared" si="9"/>
        <v>--</v>
      </c>
      <c r="U25" s="204" t="str">
        <f t="shared" si="10"/>
        <v>--</v>
      </c>
      <c r="V25" s="205" t="str">
        <f t="shared" si="11"/>
        <v>--</v>
      </c>
      <c r="W25" s="206" t="str">
        <f t="shared" si="12"/>
        <v>--</v>
      </c>
      <c r="X25" s="207" t="str">
        <f t="shared" si="13"/>
        <v>--</v>
      </c>
      <c r="Y25" s="94" t="s">
        <v>53</v>
      </c>
      <c r="Z25" s="167">
        <f t="shared" si="14"/>
        <v>11.38156551</v>
      </c>
      <c r="AA25" s="113"/>
      <c r="AB25" s="101">
        <v>165546</v>
      </c>
    </row>
    <row r="26" spans="1:28" s="101" customFormat="1" ht="16.5" customHeight="1">
      <c r="A26" s="25"/>
      <c r="B26" s="112"/>
      <c r="C26" s="91">
        <v>45</v>
      </c>
      <c r="D26" s="192" t="s">
        <v>297</v>
      </c>
      <c r="E26" s="192" t="s">
        <v>2</v>
      </c>
      <c r="F26" s="192">
        <v>132</v>
      </c>
      <c r="G26" s="193">
        <v>65.44</v>
      </c>
      <c r="H26" s="79">
        <f t="shared" si="0"/>
        <v>32.6198768</v>
      </c>
      <c r="I26" s="225" t="s">
        <v>315</v>
      </c>
      <c r="J26" s="225" t="s">
        <v>316</v>
      </c>
      <c r="K26" s="10">
        <f t="shared" si="1"/>
        <v>0.4333333333488554</v>
      </c>
      <c r="L26" s="11">
        <f t="shared" si="2"/>
        <v>26</v>
      </c>
      <c r="M26" s="92" t="s">
        <v>67</v>
      </c>
      <c r="N26" s="93" t="str">
        <f t="shared" si="3"/>
        <v>--</v>
      </c>
      <c r="O26" s="198" t="str">
        <f t="shared" si="4"/>
        <v>--</v>
      </c>
      <c r="P26" s="199" t="str">
        <f t="shared" si="5"/>
        <v>--</v>
      </c>
      <c r="Q26" s="200">
        <f t="shared" si="6"/>
        <v>978.596304</v>
      </c>
      <c r="R26" s="201">
        <f t="shared" si="7"/>
        <v>420.79641072</v>
      </c>
      <c r="S26" s="202" t="str">
        <f t="shared" si="8"/>
        <v>--</v>
      </c>
      <c r="T26" s="203" t="str">
        <f t="shared" si="9"/>
        <v>--</v>
      </c>
      <c r="U26" s="204" t="str">
        <f t="shared" si="10"/>
        <v>--</v>
      </c>
      <c r="V26" s="205" t="str">
        <f t="shared" si="11"/>
        <v>--</v>
      </c>
      <c r="W26" s="206" t="str">
        <f t="shared" si="12"/>
        <v>--</v>
      </c>
      <c r="X26" s="207" t="str">
        <f t="shared" si="13"/>
        <v>--</v>
      </c>
      <c r="Y26" s="94" t="s">
        <v>53</v>
      </c>
      <c r="Z26" s="167">
        <f t="shared" si="14"/>
        <v>1399.39271472</v>
      </c>
      <c r="AA26" s="113"/>
      <c r="AB26" s="101">
        <v>165547</v>
      </c>
    </row>
    <row r="27" spans="1:28" s="101" customFormat="1" ht="16.5" customHeight="1">
      <c r="A27" s="25"/>
      <c r="B27" s="112"/>
      <c r="C27" s="91">
        <v>46</v>
      </c>
      <c r="D27" s="192" t="s">
        <v>3</v>
      </c>
      <c r="E27" s="192" t="s">
        <v>2</v>
      </c>
      <c r="F27" s="192">
        <v>132</v>
      </c>
      <c r="G27" s="193">
        <v>42</v>
      </c>
      <c r="H27" s="79">
        <f t="shared" si="0"/>
        <v>20.93574</v>
      </c>
      <c r="I27" s="225" t="s">
        <v>317</v>
      </c>
      <c r="J27" s="225" t="s">
        <v>318</v>
      </c>
      <c r="K27" s="10">
        <f t="shared" si="1"/>
        <v>9.483333333337214</v>
      </c>
      <c r="L27" s="11">
        <f t="shared" si="2"/>
        <v>569</v>
      </c>
      <c r="M27" s="92" t="s">
        <v>52</v>
      </c>
      <c r="N27" s="93" t="str">
        <f t="shared" si="3"/>
        <v>--</v>
      </c>
      <c r="O27" s="198">
        <f t="shared" si="4"/>
        <v>59.54124456</v>
      </c>
      <c r="P27" s="199" t="str">
        <f t="shared" si="5"/>
        <v>--</v>
      </c>
      <c r="Q27" s="200" t="str">
        <f t="shared" si="6"/>
        <v>--</v>
      </c>
      <c r="R27" s="201" t="str">
        <f t="shared" si="7"/>
        <v>--</v>
      </c>
      <c r="S27" s="202" t="str">
        <f t="shared" si="8"/>
        <v>--</v>
      </c>
      <c r="T27" s="203" t="str">
        <f t="shared" si="9"/>
        <v>--</v>
      </c>
      <c r="U27" s="204" t="str">
        <f t="shared" si="10"/>
        <v>--</v>
      </c>
      <c r="V27" s="205" t="str">
        <f t="shared" si="11"/>
        <v>--</v>
      </c>
      <c r="W27" s="206" t="str">
        <f t="shared" si="12"/>
        <v>--</v>
      </c>
      <c r="X27" s="207" t="str">
        <f t="shared" si="13"/>
        <v>--</v>
      </c>
      <c r="Y27" s="94" t="s">
        <v>53</v>
      </c>
      <c r="Z27" s="167">
        <f t="shared" si="14"/>
        <v>59.54124456</v>
      </c>
      <c r="AA27" s="113"/>
      <c r="AB27" s="101">
        <v>165550</v>
      </c>
    </row>
    <row r="28" spans="1:28" s="101" customFormat="1" ht="16.5" customHeight="1">
      <c r="A28" s="25"/>
      <c r="B28" s="112"/>
      <c r="C28" s="91">
        <v>47</v>
      </c>
      <c r="D28" s="192" t="s">
        <v>49</v>
      </c>
      <c r="E28" s="192" t="s">
        <v>2</v>
      </c>
      <c r="F28" s="192">
        <v>132</v>
      </c>
      <c r="G28" s="193">
        <v>25.58</v>
      </c>
      <c r="H28" s="79">
        <f t="shared" si="0"/>
        <v>12.7508626</v>
      </c>
      <c r="I28" s="225" t="s">
        <v>319</v>
      </c>
      <c r="J28" s="225" t="s">
        <v>320</v>
      </c>
      <c r="K28" s="10">
        <f t="shared" si="1"/>
        <v>5.583333333372138</v>
      </c>
      <c r="L28" s="11">
        <f t="shared" si="2"/>
        <v>335</v>
      </c>
      <c r="M28" s="92" t="s">
        <v>52</v>
      </c>
      <c r="N28" s="93" t="str">
        <f t="shared" si="3"/>
        <v>--</v>
      </c>
      <c r="O28" s="198">
        <f t="shared" si="4"/>
        <v>21.3449439924</v>
      </c>
      <c r="P28" s="199" t="str">
        <f t="shared" si="5"/>
        <v>--</v>
      </c>
      <c r="Q28" s="200" t="str">
        <f t="shared" si="6"/>
        <v>--</v>
      </c>
      <c r="R28" s="201" t="str">
        <f t="shared" si="7"/>
        <v>--</v>
      </c>
      <c r="S28" s="202" t="str">
        <f t="shared" si="8"/>
        <v>--</v>
      </c>
      <c r="T28" s="203" t="str">
        <f t="shared" si="9"/>
        <v>--</v>
      </c>
      <c r="U28" s="204" t="str">
        <f t="shared" si="10"/>
        <v>--</v>
      </c>
      <c r="V28" s="205" t="str">
        <f t="shared" si="11"/>
        <v>--</v>
      </c>
      <c r="W28" s="206" t="str">
        <f t="shared" si="12"/>
        <v>--</v>
      </c>
      <c r="X28" s="207" t="str">
        <f t="shared" si="13"/>
        <v>--</v>
      </c>
      <c r="Y28" s="94" t="s">
        <v>53</v>
      </c>
      <c r="Z28" s="167">
        <f t="shared" si="14"/>
        <v>21.3449439924</v>
      </c>
      <c r="AA28" s="113"/>
      <c r="AB28" s="101">
        <v>165549</v>
      </c>
    </row>
    <row r="29" spans="1:28" s="101" customFormat="1" ht="16.5" customHeight="1">
      <c r="A29" s="25"/>
      <c r="B29" s="112"/>
      <c r="C29" s="91">
        <v>48</v>
      </c>
      <c r="D29" s="192" t="s">
        <v>3</v>
      </c>
      <c r="E29" s="192" t="s">
        <v>2</v>
      </c>
      <c r="F29" s="192">
        <v>132</v>
      </c>
      <c r="G29" s="193">
        <v>42</v>
      </c>
      <c r="H29" s="79">
        <f t="shared" si="0"/>
        <v>20.93574</v>
      </c>
      <c r="I29" s="225" t="s">
        <v>321</v>
      </c>
      <c r="J29" s="225" t="s">
        <v>322</v>
      </c>
      <c r="K29" s="10">
        <f t="shared" si="1"/>
        <v>6.0500000001629815</v>
      </c>
      <c r="L29" s="11">
        <f t="shared" si="2"/>
        <v>363</v>
      </c>
      <c r="M29" s="92" t="s">
        <v>52</v>
      </c>
      <c r="N29" s="93" t="str">
        <f t="shared" si="3"/>
        <v>--</v>
      </c>
      <c r="O29" s="198">
        <f t="shared" si="4"/>
        <v>37.9983681</v>
      </c>
      <c r="P29" s="199" t="str">
        <f t="shared" si="5"/>
        <v>--</v>
      </c>
      <c r="Q29" s="200" t="str">
        <f t="shared" si="6"/>
        <v>--</v>
      </c>
      <c r="R29" s="201" t="str">
        <f t="shared" si="7"/>
        <v>--</v>
      </c>
      <c r="S29" s="202" t="str">
        <f t="shared" si="8"/>
        <v>--</v>
      </c>
      <c r="T29" s="203" t="str">
        <f t="shared" si="9"/>
        <v>--</v>
      </c>
      <c r="U29" s="204" t="str">
        <f t="shared" si="10"/>
        <v>--</v>
      </c>
      <c r="V29" s="205" t="str">
        <f t="shared" si="11"/>
        <v>--</v>
      </c>
      <c r="W29" s="206" t="str">
        <f t="shared" si="12"/>
        <v>--</v>
      </c>
      <c r="X29" s="207" t="str">
        <f t="shared" si="13"/>
        <v>--</v>
      </c>
      <c r="Y29" s="94" t="s">
        <v>53</v>
      </c>
      <c r="Z29" s="167">
        <f t="shared" si="14"/>
        <v>37.9983681</v>
      </c>
      <c r="AA29" s="113"/>
      <c r="AB29" s="101">
        <v>165551</v>
      </c>
    </row>
    <row r="30" spans="1:27" s="101" customFormat="1" ht="16.5" customHeight="1">
      <c r="A30" s="25"/>
      <c r="B30" s="112"/>
      <c r="C30" s="91"/>
      <c r="D30" s="192"/>
      <c r="E30" s="192"/>
      <c r="F30" s="192"/>
      <c r="G30" s="193"/>
      <c r="H30" s="79">
        <f t="shared" si="0"/>
        <v>24.63375</v>
      </c>
      <c r="I30" s="225"/>
      <c r="J30" s="225"/>
      <c r="K30" s="10">
        <f t="shared" si="1"/>
      </c>
      <c r="L30" s="11">
        <f t="shared" si="2"/>
      </c>
      <c r="M30" s="92"/>
      <c r="N30" s="93">
        <f t="shared" si="3"/>
      </c>
      <c r="O30" s="198" t="str">
        <f t="shared" si="4"/>
        <v>--</v>
      </c>
      <c r="P30" s="199" t="str">
        <f t="shared" si="5"/>
        <v>--</v>
      </c>
      <c r="Q30" s="200" t="str">
        <f t="shared" si="6"/>
        <v>--</v>
      </c>
      <c r="R30" s="201" t="str">
        <f t="shared" si="7"/>
        <v>--</v>
      </c>
      <c r="S30" s="202" t="str">
        <f t="shared" si="8"/>
        <v>--</v>
      </c>
      <c r="T30" s="203" t="str">
        <f t="shared" si="9"/>
        <v>--</v>
      </c>
      <c r="U30" s="204" t="str">
        <f t="shared" si="10"/>
        <v>--</v>
      </c>
      <c r="V30" s="205" t="str">
        <f t="shared" si="11"/>
        <v>--</v>
      </c>
      <c r="W30" s="206" t="str">
        <f t="shared" si="12"/>
        <v>--</v>
      </c>
      <c r="X30" s="207" t="str">
        <f t="shared" si="13"/>
        <v>--</v>
      </c>
      <c r="Y30" s="94" t="str">
        <f aca="true" t="shared" si="15" ref="Y30:Y41">IF(D30=""," ","SI")</f>
        <v> </v>
      </c>
      <c r="Z30" s="167">
        <f t="shared" si="14"/>
      </c>
      <c r="AA30" s="113"/>
    </row>
    <row r="31" spans="1:27" s="101" customFormat="1" ht="16.5" customHeight="1">
      <c r="A31" s="25"/>
      <c r="B31" s="112"/>
      <c r="C31" s="91"/>
      <c r="D31" s="192"/>
      <c r="E31" s="192"/>
      <c r="F31" s="192"/>
      <c r="G31" s="193"/>
      <c r="H31" s="79">
        <f t="shared" si="0"/>
        <v>24.63375</v>
      </c>
      <c r="I31" s="225"/>
      <c r="J31" s="225"/>
      <c r="K31" s="10">
        <f t="shared" si="1"/>
      </c>
      <c r="L31" s="11">
        <f t="shared" si="2"/>
      </c>
      <c r="M31" s="92"/>
      <c r="N31" s="93">
        <f t="shared" si="3"/>
      </c>
      <c r="O31" s="198" t="str">
        <f t="shared" si="4"/>
        <v>--</v>
      </c>
      <c r="P31" s="199" t="str">
        <f t="shared" si="5"/>
        <v>--</v>
      </c>
      <c r="Q31" s="200" t="str">
        <f t="shared" si="6"/>
        <v>--</v>
      </c>
      <c r="R31" s="201" t="str">
        <f t="shared" si="7"/>
        <v>--</v>
      </c>
      <c r="S31" s="202" t="str">
        <f t="shared" si="8"/>
        <v>--</v>
      </c>
      <c r="T31" s="203" t="str">
        <f t="shared" si="9"/>
        <v>--</v>
      </c>
      <c r="U31" s="204" t="str">
        <f t="shared" si="10"/>
        <v>--</v>
      </c>
      <c r="V31" s="205" t="str">
        <f t="shared" si="11"/>
        <v>--</v>
      </c>
      <c r="W31" s="206" t="str">
        <f t="shared" si="12"/>
        <v>--</v>
      </c>
      <c r="X31" s="207" t="str">
        <f t="shared" si="13"/>
        <v>--</v>
      </c>
      <c r="Y31" s="94" t="str">
        <f t="shared" si="15"/>
        <v> </v>
      </c>
      <c r="Z31" s="167">
        <f t="shared" si="14"/>
      </c>
      <c r="AA31" s="113"/>
    </row>
    <row r="32" spans="1:27" s="101" customFormat="1" ht="16.5" customHeight="1">
      <c r="A32" s="25"/>
      <c r="B32" s="112"/>
      <c r="C32" s="91"/>
      <c r="D32" s="192"/>
      <c r="E32" s="192"/>
      <c r="F32" s="192"/>
      <c r="G32" s="193"/>
      <c r="H32" s="79">
        <f t="shared" si="0"/>
        <v>24.63375</v>
      </c>
      <c r="I32" s="225"/>
      <c r="J32" s="225"/>
      <c r="K32" s="10">
        <f t="shared" si="1"/>
      </c>
      <c r="L32" s="11">
        <f t="shared" si="2"/>
      </c>
      <c r="M32" s="92"/>
      <c r="N32" s="93">
        <f t="shared" si="3"/>
      </c>
      <c r="O32" s="198" t="str">
        <f t="shared" si="4"/>
        <v>--</v>
      </c>
      <c r="P32" s="199" t="str">
        <f t="shared" si="5"/>
        <v>--</v>
      </c>
      <c r="Q32" s="200" t="str">
        <f t="shared" si="6"/>
        <v>--</v>
      </c>
      <c r="R32" s="201" t="str">
        <f t="shared" si="7"/>
        <v>--</v>
      </c>
      <c r="S32" s="202" t="str">
        <f t="shared" si="8"/>
        <v>--</v>
      </c>
      <c r="T32" s="203" t="str">
        <f t="shared" si="9"/>
        <v>--</v>
      </c>
      <c r="U32" s="204" t="str">
        <f t="shared" si="10"/>
        <v>--</v>
      </c>
      <c r="V32" s="205" t="str">
        <f t="shared" si="11"/>
        <v>--</v>
      </c>
      <c r="W32" s="206" t="str">
        <f t="shared" si="12"/>
        <v>--</v>
      </c>
      <c r="X32" s="207" t="str">
        <f t="shared" si="13"/>
        <v>--</v>
      </c>
      <c r="Y32" s="94" t="str">
        <f t="shared" si="15"/>
        <v> </v>
      </c>
      <c r="Z32" s="167">
        <f t="shared" si="14"/>
      </c>
      <c r="AA32" s="113"/>
    </row>
    <row r="33" spans="1:27" s="101" customFormat="1" ht="16.5" customHeight="1">
      <c r="A33" s="25"/>
      <c r="B33" s="112"/>
      <c r="C33" s="91"/>
      <c r="D33" s="192"/>
      <c r="E33" s="192"/>
      <c r="F33" s="192"/>
      <c r="G33" s="193"/>
      <c r="H33" s="79">
        <f t="shared" si="0"/>
        <v>24.63375</v>
      </c>
      <c r="I33" s="225"/>
      <c r="J33" s="225"/>
      <c r="K33" s="10">
        <f t="shared" si="1"/>
      </c>
      <c r="L33" s="11">
        <f t="shared" si="2"/>
      </c>
      <c r="M33" s="92"/>
      <c r="N33" s="93">
        <f t="shared" si="3"/>
      </c>
      <c r="O33" s="198" t="str">
        <f t="shared" si="4"/>
        <v>--</v>
      </c>
      <c r="P33" s="199" t="str">
        <f t="shared" si="5"/>
        <v>--</v>
      </c>
      <c r="Q33" s="200" t="str">
        <f t="shared" si="6"/>
        <v>--</v>
      </c>
      <c r="R33" s="201" t="str">
        <f t="shared" si="7"/>
        <v>--</v>
      </c>
      <c r="S33" s="202" t="str">
        <f t="shared" si="8"/>
        <v>--</v>
      </c>
      <c r="T33" s="203" t="str">
        <f t="shared" si="9"/>
        <v>--</v>
      </c>
      <c r="U33" s="204" t="str">
        <f t="shared" si="10"/>
        <v>--</v>
      </c>
      <c r="V33" s="205" t="str">
        <f t="shared" si="11"/>
        <v>--</v>
      </c>
      <c r="W33" s="206" t="str">
        <f t="shared" si="12"/>
        <v>--</v>
      </c>
      <c r="X33" s="207" t="str">
        <f t="shared" si="13"/>
        <v>--</v>
      </c>
      <c r="Y33" s="94" t="str">
        <f t="shared" si="15"/>
        <v> </v>
      </c>
      <c r="Z33" s="167">
        <f t="shared" si="14"/>
      </c>
      <c r="AA33" s="113"/>
    </row>
    <row r="34" spans="1:27" s="101" customFormat="1" ht="16.5" customHeight="1">
      <c r="A34" s="25"/>
      <c r="B34" s="112"/>
      <c r="C34" s="91"/>
      <c r="D34" s="192"/>
      <c r="E34" s="192"/>
      <c r="F34" s="192"/>
      <c r="G34" s="193"/>
      <c r="H34" s="79">
        <f t="shared" si="0"/>
        <v>24.63375</v>
      </c>
      <c r="I34" s="225"/>
      <c r="J34" s="225"/>
      <c r="K34" s="10">
        <f t="shared" si="1"/>
      </c>
      <c r="L34" s="11">
        <f t="shared" si="2"/>
      </c>
      <c r="M34" s="92"/>
      <c r="N34" s="93">
        <f t="shared" si="3"/>
      </c>
      <c r="O34" s="198" t="str">
        <f t="shared" si="4"/>
        <v>--</v>
      </c>
      <c r="P34" s="199" t="str">
        <f t="shared" si="5"/>
        <v>--</v>
      </c>
      <c r="Q34" s="200" t="str">
        <f t="shared" si="6"/>
        <v>--</v>
      </c>
      <c r="R34" s="201" t="str">
        <f t="shared" si="7"/>
        <v>--</v>
      </c>
      <c r="S34" s="202" t="str">
        <f t="shared" si="8"/>
        <v>--</v>
      </c>
      <c r="T34" s="203" t="str">
        <f t="shared" si="9"/>
        <v>--</v>
      </c>
      <c r="U34" s="204" t="str">
        <f t="shared" si="10"/>
        <v>--</v>
      </c>
      <c r="V34" s="205" t="str">
        <f t="shared" si="11"/>
        <v>--</v>
      </c>
      <c r="W34" s="206" t="str">
        <f t="shared" si="12"/>
        <v>--</v>
      </c>
      <c r="X34" s="207" t="str">
        <f t="shared" si="13"/>
        <v>--</v>
      </c>
      <c r="Y34" s="94" t="str">
        <f t="shared" si="15"/>
        <v> </v>
      </c>
      <c r="Z34" s="167">
        <f t="shared" si="14"/>
      </c>
      <c r="AA34" s="113"/>
    </row>
    <row r="35" spans="1:27" s="101" customFormat="1" ht="16.5" customHeight="1">
      <c r="A35" s="25"/>
      <c r="B35" s="112"/>
      <c r="C35" s="91"/>
      <c r="D35" s="192"/>
      <c r="E35" s="192"/>
      <c r="F35" s="192"/>
      <c r="G35" s="193"/>
      <c r="H35" s="79">
        <f t="shared" si="0"/>
        <v>24.63375</v>
      </c>
      <c r="I35" s="225"/>
      <c r="J35" s="225"/>
      <c r="K35" s="10">
        <f t="shared" si="1"/>
      </c>
      <c r="L35" s="11">
        <f t="shared" si="2"/>
      </c>
      <c r="M35" s="92"/>
      <c r="N35" s="93">
        <f t="shared" si="3"/>
      </c>
      <c r="O35" s="198" t="str">
        <f t="shared" si="4"/>
        <v>--</v>
      </c>
      <c r="P35" s="199" t="str">
        <f t="shared" si="5"/>
        <v>--</v>
      </c>
      <c r="Q35" s="200" t="str">
        <f t="shared" si="6"/>
        <v>--</v>
      </c>
      <c r="R35" s="201" t="str">
        <f t="shared" si="7"/>
        <v>--</v>
      </c>
      <c r="S35" s="202" t="str">
        <f t="shared" si="8"/>
        <v>--</v>
      </c>
      <c r="T35" s="203" t="str">
        <f t="shared" si="9"/>
        <v>--</v>
      </c>
      <c r="U35" s="204" t="str">
        <f t="shared" si="10"/>
        <v>--</v>
      </c>
      <c r="V35" s="205" t="str">
        <f t="shared" si="11"/>
        <v>--</v>
      </c>
      <c r="W35" s="206" t="str">
        <f t="shared" si="12"/>
        <v>--</v>
      </c>
      <c r="X35" s="207" t="str">
        <f t="shared" si="13"/>
        <v>--</v>
      </c>
      <c r="Y35" s="94" t="str">
        <f t="shared" si="15"/>
        <v> </v>
      </c>
      <c r="Z35" s="167">
        <f t="shared" si="14"/>
      </c>
      <c r="AA35" s="113"/>
    </row>
    <row r="36" spans="1:27" s="101" customFormat="1" ht="16.5" customHeight="1">
      <c r="A36" s="25"/>
      <c r="B36" s="112"/>
      <c r="C36" s="91"/>
      <c r="D36" s="192"/>
      <c r="E36" s="192"/>
      <c r="F36" s="192"/>
      <c r="G36" s="193"/>
      <c r="H36" s="79">
        <f t="shared" si="0"/>
        <v>24.63375</v>
      </c>
      <c r="I36" s="225"/>
      <c r="J36" s="225"/>
      <c r="K36" s="10">
        <f t="shared" si="1"/>
      </c>
      <c r="L36" s="11">
        <f t="shared" si="2"/>
      </c>
      <c r="M36" s="92"/>
      <c r="N36" s="93">
        <f t="shared" si="3"/>
      </c>
      <c r="O36" s="198" t="str">
        <f t="shared" si="4"/>
        <v>--</v>
      </c>
      <c r="P36" s="199" t="str">
        <f t="shared" si="5"/>
        <v>--</v>
      </c>
      <c r="Q36" s="200" t="str">
        <f t="shared" si="6"/>
        <v>--</v>
      </c>
      <c r="R36" s="201" t="str">
        <f t="shared" si="7"/>
        <v>--</v>
      </c>
      <c r="S36" s="202" t="str">
        <f t="shared" si="8"/>
        <v>--</v>
      </c>
      <c r="T36" s="203" t="str">
        <f t="shared" si="9"/>
        <v>--</v>
      </c>
      <c r="U36" s="204" t="str">
        <f t="shared" si="10"/>
        <v>--</v>
      </c>
      <c r="V36" s="205" t="str">
        <f t="shared" si="11"/>
        <v>--</v>
      </c>
      <c r="W36" s="206" t="str">
        <f t="shared" si="12"/>
        <v>--</v>
      </c>
      <c r="X36" s="207" t="str">
        <f t="shared" si="13"/>
        <v>--</v>
      </c>
      <c r="Y36" s="94" t="str">
        <f t="shared" si="15"/>
        <v> </v>
      </c>
      <c r="Z36" s="167">
        <f t="shared" si="14"/>
      </c>
      <c r="AA36" s="113"/>
    </row>
    <row r="37" spans="1:27" s="101" customFormat="1" ht="16.5" customHeight="1">
      <c r="A37" s="25"/>
      <c r="B37" s="112"/>
      <c r="C37" s="91"/>
      <c r="D37" s="192"/>
      <c r="E37" s="192"/>
      <c r="F37" s="192"/>
      <c r="G37" s="193"/>
      <c r="H37" s="79">
        <f t="shared" si="0"/>
        <v>24.63375</v>
      </c>
      <c r="I37" s="225"/>
      <c r="J37" s="225"/>
      <c r="K37" s="10">
        <f t="shared" si="1"/>
      </c>
      <c r="L37" s="11">
        <f t="shared" si="2"/>
      </c>
      <c r="M37" s="92"/>
      <c r="N37" s="93">
        <f t="shared" si="3"/>
      </c>
      <c r="O37" s="198" t="str">
        <f t="shared" si="4"/>
        <v>--</v>
      </c>
      <c r="P37" s="199" t="str">
        <f t="shared" si="5"/>
        <v>--</v>
      </c>
      <c r="Q37" s="200" t="str">
        <f t="shared" si="6"/>
        <v>--</v>
      </c>
      <c r="R37" s="201" t="str">
        <f t="shared" si="7"/>
        <v>--</v>
      </c>
      <c r="S37" s="202" t="str">
        <f t="shared" si="8"/>
        <v>--</v>
      </c>
      <c r="T37" s="203" t="str">
        <f t="shared" si="9"/>
        <v>--</v>
      </c>
      <c r="U37" s="204" t="str">
        <f t="shared" si="10"/>
        <v>--</v>
      </c>
      <c r="V37" s="205" t="str">
        <f t="shared" si="11"/>
        <v>--</v>
      </c>
      <c r="W37" s="206" t="str">
        <f t="shared" si="12"/>
        <v>--</v>
      </c>
      <c r="X37" s="207" t="str">
        <f t="shared" si="13"/>
        <v>--</v>
      </c>
      <c r="Y37" s="94" t="str">
        <f t="shared" si="15"/>
        <v> </v>
      </c>
      <c r="Z37" s="167">
        <f t="shared" si="14"/>
      </c>
      <c r="AA37" s="113"/>
    </row>
    <row r="38" spans="2:27" s="101" customFormat="1" ht="16.5" customHeight="1">
      <c r="B38" s="168"/>
      <c r="C38" s="91"/>
      <c r="D38" s="192"/>
      <c r="E38" s="192"/>
      <c r="F38" s="192"/>
      <c r="G38" s="193"/>
      <c r="H38" s="79">
        <f t="shared" si="0"/>
        <v>24.63375</v>
      </c>
      <c r="I38" s="225"/>
      <c r="J38" s="225"/>
      <c r="K38" s="10">
        <f t="shared" si="1"/>
      </c>
      <c r="L38" s="11">
        <f t="shared" si="2"/>
      </c>
      <c r="M38" s="92"/>
      <c r="N38" s="93">
        <f t="shared" si="3"/>
      </c>
      <c r="O38" s="198" t="str">
        <f t="shared" si="4"/>
        <v>--</v>
      </c>
      <c r="P38" s="199" t="str">
        <f t="shared" si="5"/>
        <v>--</v>
      </c>
      <c r="Q38" s="200" t="str">
        <f t="shared" si="6"/>
        <v>--</v>
      </c>
      <c r="R38" s="201" t="str">
        <f t="shared" si="7"/>
        <v>--</v>
      </c>
      <c r="S38" s="202" t="str">
        <f t="shared" si="8"/>
        <v>--</v>
      </c>
      <c r="T38" s="203" t="str">
        <f t="shared" si="9"/>
        <v>--</v>
      </c>
      <c r="U38" s="204" t="str">
        <f t="shared" si="10"/>
        <v>--</v>
      </c>
      <c r="V38" s="205" t="str">
        <f t="shared" si="11"/>
        <v>--</v>
      </c>
      <c r="W38" s="206" t="str">
        <f t="shared" si="12"/>
        <v>--</v>
      </c>
      <c r="X38" s="207" t="str">
        <f t="shared" si="13"/>
        <v>--</v>
      </c>
      <c r="Y38" s="94" t="str">
        <f t="shared" si="15"/>
        <v> </v>
      </c>
      <c r="Z38" s="167">
        <f t="shared" si="14"/>
      </c>
      <c r="AA38" s="113"/>
    </row>
    <row r="39" spans="2:27" s="101" customFormat="1" ht="16.5" customHeight="1">
      <c r="B39" s="168"/>
      <c r="C39" s="91"/>
      <c r="D39" s="192"/>
      <c r="E39" s="192"/>
      <c r="F39" s="192"/>
      <c r="G39" s="193"/>
      <c r="H39" s="79">
        <f t="shared" si="0"/>
        <v>24.63375</v>
      </c>
      <c r="I39" s="225"/>
      <c r="J39" s="225"/>
      <c r="K39" s="10">
        <f t="shared" si="1"/>
      </c>
      <c r="L39" s="11">
        <f t="shared" si="2"/>
      </c>
      <c r="M39" s="92"/>
      <c r="N39" s="93">
        <f t="shared" si="3"/>
      </c>
      <c r="O39" s="198" t="str">
        <f t="shared" si="4"/>
        <v>--</v>
      </c>
      <c r="P39" s="199" t="str">
        <f t="shared" si="5"/>
        <v>--</v>
      </c>
      <c r="Q39" s="200" t="str">
        <f t="shared" si="6"/>
        <v>--</v>
      </c>
      <c r="R39" s="201" t="str">
        <f t="shared" si="7"/>
        <v>--</v>
      </c>
      <c r="S39" s="202" t="str">
        <f t="shared" si="8"/>
        <v>--</v>
      </c>
      <c r="T39" s="203" t="str">
        <f t="shared" si="9"/>
        <v>--</v>
      </c>
      <c r="U39" s="204" t="str">
        <f t="shared" si="10"/>
        <v>--</v>
      </c>
      <c r="V39" s="205" t="str">
        <f t="shared" si="11"/>
        <v>--</v>
      </c>
      <c r="W39" s="206" t="str">
        <f t="shared" si="12"/>
        <v>--</v>
      </c>
      <c r="X39" s="207" t="str">
        <f t="shared" si="13"/>
        <v>--</v>
      </c>
      <c r="Y39" s="94" t="str">
        <f t="shared" si="15"/>
        <v> </v>
      </c>
      <c r="Z39" s="167">
        <f t="shared" si="14"/>
      </c>
      <c r="AA39" s="113"/>
    </row>
    <row r="40" spans="2:27" s="101" customFormat="1" ht="16.5" customHeight="1">
      <c r="B40" s="168"/>
      <c r="C40" s="91"/>
      <c r="D40" s="192"/>
      <c r="E40" s="192"/>
      <c r="F40" s="192"/>
      <c r="G40" s="193"/>
      <c r="H40" s="79">
        <f t="shared" si="0"/>
        <v>24.63375</v>
      </c>
      <c r="I40" s="225"/>
      <c r="J40" s="225"/>
      <c r="K40" s="10">
        <f t="shared" si="1"/>
      </c>
      <c r="L40" s="11">
        <f t="shared" si="2"/>
      </c>
      <c r="M40" s="92"/>
      <c r="N40" s="93">
        <f t="shared" si="3"/>
      </c>
      <c r="O40" s="198" t="str">
        <f t="shared" si="4"/>
        <v>--</v>
      </c>
      <c r="P40" s="199" t="str">
        <f t="shared" si="5"/>
        <v>--</v>
      </c>
      <c r="Q40" s="200" t="str">
        <f t="shared" si="6"/>
        <v>--</v>
      </c>
      <c r="R40" s="201" t="str">
        <f t="shared" si="7"/>
        <v>--</v>
      </c>
      <c r="S40" s="202" t="str">
        <f t="shared" si="8"/>
        <v>--</v>
      </c>
      <c r="T40" s="203" t="str">
        <f t="shared" si="9"/>
        <v>--</v>
      </c>
      <c r="U40" s="204" t="str">
        <f t="shared" si="10"/>
        <v>--</v>
      </c>
      <c r="V40" s="205" t="str">
        <f t="shared" si="11"/>
        <v>--</v>
      </c>
      <c r="W40" s="206" t="str">
        <f t="shared" si="12"/>
        <v>--</v>
      </c>
      <c r="X40" s="207" t="str">
        <f t="shared" si="13"/>
        <v>--</v>
      </c>
      <c r="Y40" s="94" t="str">
        <f t="shared" si="15"/>
        <v> </v>
      </c>
      <c r="Z40" s="167">
        <f t="shared" si="14"/>
      </c>
      <c r="AA40" s="113"/>
    </row>
    <row r="41" spans="2:27" s="101" customFormat="1" ht="16.5" customHeight="1">
      <c r="B41" s="168"/>
      <c r="C41" s="91"/>
      <c r="D41" s="192"/>
      <c r="E41" s="192"/>
      <c r="F41" s="192"/>
      <c r="G41" s="193"/>
      <c r="H41" s="79">
        <f t="shared" si="0"/>
        <v>24.63375</v>
      </c>
      <c r="I41" s="225"/>
      <c r="J41" s="225"/>
      <c r="K41" s="10">
        <f t="shared" si="1"/>
      </c>
      <c r="L41" s="11">
        <f t="shared" si="2"/>
      </c>
      <c r="M41" s="92"/>
      <c r="N41" s="93">
        <f t="shared" si="3"/>
      </c>
      <c r="O41" s="198" t="str">
        <f t="shared" si="4"/>
        <v>--</v>
      </c>
      <c r="P41" s="199" t="str">
        <f t="shared" si="5"/>
        <v>--</v>
      </c>
      <c r="Q41" s="200" t="str">
        <f t="shared" si="6"/>
        <v>--</v>
      </c>
      <c r="R41" s="201" t="str">
        <f t="shared" si="7"/>
        <v>--</v>
      </c>
      <c r="S41" s="202" t="str">
        <f t="shared" si="8"/>
        <v>--</v>
      </c>
      <c r="T41" s="203" t="str">
        <f t="shared" si="9"/>
        <v>--</v>
      </c>
      <c r="U41" s="204" t="str">
        <f t="shared" si="10"/>
        <v>--</v>
      </c>
      <c r="V41" s="205" t="str">
        <f t="shared" si="11"/>
        <v>--</v>
      </c>
      <c r="W41" s="206" t="str">
        <f t="shared" si="12"/>
        <v>--</v>
      </c>
      <c r="X41" s="207" t="str">
        <f t="shared" si="13"/>
        <v>--</v>
      </c>
      <c r="Y41" s="94" t="str">
        <f t="shared" si="15"/>
        <v> </v>
      </c>
      <c r="Z41" s="167">
        <f t="shared" si="14"/>
      </c>
      <c r="AA41" s="113"/>
    </row>
    <row r="42" spans="1:27" s="101" customFormat="1" ht="16.5" customHeight="1" thickBot="1">
      <c r="A42" s="25"/>
      <c r="B42" s="112"/>
      <c r="C42" s="194"/>
      <c r="D42" s="195"/>
      <c r="E42" s="195"/>
      <c r="F42" s="196"/>
      <c r="G42" s="197"/>
      <c r="H42" s="80"/>
      <c r="I42" s="227"/>
      <c r="J42" s="227"/>
      <c r="K42" s="12"/>
      <c r="L42" s="12"/>
      <c r="M42" s="197"/>
      <c r="N42" s="208"/>
      <c r="O42" s="209"/>
      <c r="P42" s="210"/>
      <c r="Q42" s="211"/>
      <c r="R42" s="212"/>
      <c r="S42" s="213"/>
      <c r="T42" s="214"/>
      <c r="U42" s="215"/>
      <c r="V42" s="216"/>
      <c r="W42" s="217"/>
      <c r="X42" s="218"/>
      <c r="Y42" s="219"/>
      <c r="Z42" s="169"/>
      <c r="AA42" s="113"/>
    </row>
    <row r="43" spans="1:27" s="101" customFormat="1" ht="16.5" customHeight="1" thickBot="1" thickTop="1">
      <c r="A43" s="25"/>
      <c r="B43" s="112"/>
      <c r="C43" s="170" t="s">
        <v>45</v>
      </c>
      <c r="D43" s="70" t="s">
        <v>46</v>
      </c>
      <c r="E43" s="13"/>
      <c r="F43" s="13"/>
      <c r="G43" s="14"/>
      <c r="H43" s="15"/>
      <c r="I43" s="15"/>
      <c r="J43" s="15"/>
      <c r="K43" s="15"/>
      <c r="L43" s="15"/>
      <c r="M43" s="15"/>
      <c r="N43" s="16"/>
      <c r="O43" s="171">
        <f aca="true" t="shared" si="16" ref="O43:X43">ROUND(SUM(O20:O42),2)</f>
        <v>343.95</v>
      </c>
      <c r="P43" s="172">
        <f t="shared" si="16"/>
        <v>0</v>
      </c>
      <c r="Q43" s="86">
        <f t="shared" si="16"/>
        <v>978.6</v>
      </c>
      <c r="R43" s="86">
        <f t="shared" si="16"/>
        <v>420.8</v>
      </c>
      <c r="S43" s="173">
        <f t="shared" si="16"/>
        <v>0</v>
      </c>
      <c r="T43" s="87">
        <f t="shared" si="16"/>
        <v>0</v>
      </c>
      <c r="U43" s="87">
        <f t="shared" si="16"/>
        <v>0</v>
      </c>
      <c r="V43" s="174">
        <f t="shared" si="16"/>
        <v>0</v>
      </c>
      <c r="W43" s="175">
        <f t="shared" si="16"/>
        <v>0</v>
      </c>
      <c r="X43" s="176">
        <f t="shared" si="16"/>
        <v>0</v>
      </c>
      <c r="Y43" s="177"/>
      <c r="Z43" s="229">
        <f>ROUND(SUM(Z20:Z42),2)</f>
        <v>19094.33</v>
      </c>
      <c r="AA43" s="179"/>
    </row>
    <row r="44" spans="1:27" s="187" customFormat="1" ht="9.75" thickTop="1">
      <c r="A44" s="180"/>
      <c r="B44" s="181"/>
      <c r="C44" s="182"/>
      <c r="D44" s="71" t="s">
        <v>47</v>
      </c>
      <c r="E44" s="72"/>
      <c r="F44" s="72"/>
      <c r="G44" s="73"/>
      <c r="H44" s="74"/>
      <c r="I44" s="74"/>
      <c r="J44" s="74"/>
      <c r="K44" s="74"/>
      <c r="L44" s="74"/>
      <c r="M44" s="74"/>
      <c r="N44" s="75"/>
      <c r="O44" s="183"/>
      <c r="P44" s="183"/>
      <c r="Q44" s="76"/>
      <c r="R44" s="76"/>
      <c r="S44" s="184"/>
      <c r="T44" s="184"/>
      <c r="U44" s="184"/>
      <c r="V44" s="184"/>
      <c r="W44" s="184"/>
      <c r="X44" s="184"/>
      <c r="Y44" s="184"/>
      <c r="Z44" s="185"/>
      <c r="AA44" s="186"/>
    </row>
    <row r="45" spans="1:27" s="101" customFormat="1" ht="16.5" customHeight="1" thickBot="1">
      <c r="A45" s="25"/>
      <c r="B45" s="188"/>
      <c r="C45" s="189"/>
      <c r="D45" s="189"/>
      <c r="E45" s="189"/>
      <c r="F45" s="189"/>
      <c r="G45" s="189"/>
      <c r="H45" s="189"/>
      <c r="I45" s="190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91"/>
    </row>
    <row r="46" ht="13.5" thickTop="1"/>
  </sheetData>
  <conditionalFormatting sqref="Y22:Y41">
    <cfRule type="cellIs" priority="1" dxfId="0" operator="equal" stopIfTrue="1">
      <formula>"SI"</formula>
    </cfRule>
    <cfRule type="cellIs" priority="2" dxfId="0" operator="equal" stopIfTrue="1">
      <formula>"NO"</formula>
    </cfRule>
    <cfRule type="cellIs" priority="3" dxfId="0" operator="equal" stopIfTrue="1">
      <formula>" "</formula>
    </cfRule>
  </conditionalFormatting>
  <conditionalFormatting sqref="K22:K41">
    <cfRule type="cellIs" priority="4" dxfId="1" operator="lessThanOrEqual" stopIfTrue="1">
      <formula>0</formula>
    </cfRule>
  </conditionalFormatting>
  <conditionalFormatting sqref="I22:J41">
    <cfRule type="expression" priority="5" dxfId="2" stopIfTrue="1">
      <formula>MONTH(I22)&lt;&gt;$H$20</formula>
    </cfRule>
    <cfRule type="expression" priority="6" dxfId="2" stopIfTrue="1">
      <formula>YEAR(I22)&lt;&gt;$H$21</formula>
    </cfRule>
    <cfRule type="expression" priority="7" dxfId="0" stopIfTrue="1">
      <formula>""""""</formula>
    </cfRule>
  </conditionalFormatting>
  <printOptions/>
  <pageMargins left="0.1968503937007874" right="0.1968503937007874" top="0.5511811023622047" bottom="0.7874015748031497" header="0.35433070866141736" footer="0.5118110236220472"/>
  <pageSetup fitToHeight="1" fitToWidth="1" orientation="landscape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117">
    <pageSetUpPr fitToPage="1"/>
  </sheetPr>
  <dimension ref="A1:AB45"/>
  <sheetViews>
    <sheetView zoomScale="75" zoomScaleNormal="75" workbookViewId="0" topLeftCell="A9">
      <selection activeCell="K78" sqref="K78"/>
    </sheetView>
  </sheetViews>
  <sheetFormatPr defaultColWidth="11.421875" defaultRowHeight="12.75"/>
  <cols>
    <col min="1" max="1" width="20.7109375" style="125" customWidth="1"/>
    <col min="2" max="2" width="15.7109375" style="125" customWidth="1"/>
    <col min="3" max="3" width="4.7109375" style="125" customWidth="1"/>
    <col min="4" max="4" width="45.7109375" style="125" customWidth="1"/>
    <col min="5" max="7" width="8.7109375" style="125" customWidth="1"/>
    <col min="8" max="8" width="12.7109375" style="125" hidden="1" customWidth="1"/>
    <col min="9" max="10" width="16.7109375" style="125" customWidth="1"/>
    <col min="11" max="13" width="9.7109375" style="125" customWidth="1"/>
    <col min="14" max="14" width="7.7109375" style="125" customWidth="1"/>
    <col min="15" max="16" width="16.7109375" style="125" hidden="1" customWidth="1"/>
    <col min="17" max="17" width="0" style="125" hidden="1" customWidth="1"/>
    <col min="18" max="18" width="14.57421875" style="125" hidden="1" customWidth="1"/>
    <col min="19" max="24" width="14.7109375" style="125" hidden="1" customWidth="1"/>
    <col min="25" max="25" width="9.28125" style="125" customWidth="1"/>
    <col min="26" max="27" width="15.7109375" style="125" customWidth="1"/>
    <col min="28" max="16384" width="11.421875" style="125" customWidth="1"/>
  </cols>
  <sheetData>
    <row r="1" s="97" customFormat="1" ht="26.25">
      <c r="AA1" s="98"/>
    </row>
    <row r="2" spans="2:27" s="97" customFormat="1" ht="26.25">
      <c r="B2" s="99" t="str">
        <f>'tot-0605'!B2</f>
        <v>ANEXO a la Resolución ENRE N° 936/2006 .-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3:27" s="101" customFormat="1" ht="12.75">
      <c r="C3" s="102"/>
      <c r="D3" s="102"/>
      <c r="E3" s="102"/>
      <c r="F3" s="103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spans="1:2" s="104" customFormat="1" ht="11.25">
      <c r="A4" s="27" t="s">
        <v>15</v>
      </c>
      <c r="B4" s="27"/>
    </row>
    <row r="5" spans="1:2" s="104" customFormat="1" ht="11.25">
      <c r="A5" s="27" t="s">
        <v>16</v>
      </c>
      <c r="B5" s="27"/>
    </row>
    <row r="6" s="101" customFormat="1" ht="19.5" customHeight="1" thickBot="1"/>
    <row r="7" spans="1:27" s="101" customFormat="1" ht="16.5" customHeight="1" thickTop="1">
      <c r="A7" s="25"/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7"/>
    </row>
    <row r="8" spans="1:27" s="110" customFormat="1" ht="20.25">
      <c r="A8" s="31"/>
      <c r="B8" s="108"/>
      <c r="C8" s="31"/>
      <c r="D8" s="109" t="s">
        <v>381</v>
      </c>
      <c r="E8" s="109"/>
      <c r="F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111"/>
    </row>
    <row r="9" spans="1:27" s="101" customFormat="1" ht="16.5" customHeight="1">
      <c r="A9" s="25"/>
      <c r="B9" s="112"/>
      <c r="C9" s="25"/>
      <c r="D9" s="26"/>
      <c r="E9" s="26"/>
      <c r="F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113"/>
    </row>
    <row r="10" spans="1:27" s="110" customFormat="1" ht="20.25">
      <c r="A10" s="31"/>
      <c r="B10" s="108"/>
      <c r="C10" s="31"/>
      <c r="D10" s="109" t="s">
        <v>21</v>
      </c>
      <c r="E10" s="114"/>
      <c r="F10" s="109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111"/>
    </row>
    <row r="11" spans="1:27" s="101" customFormat="1" ht="16.5" customHeight="1">
      <c r="A11" s="25"/>
      <c r="B11" s="112"/>
      <c r="C11" s="25"/>
      <c r="D11" s="115"/>
      <c r="E11" s="115"/>
      <c r="F11" s="116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113"/>
    </row>
    <row r="12" spans="1:27" s="121" customFormat="1" ht="18.75">
      <c r="A12" s="117"/>
      <c r="B12" s="118" t="s">
        <v>383</v>
      </c>
      <c r="C12" s="66"/>
      <c r="D12" s="67"/>
      <c r="E12" s="67"/>
      <c r="F12" s="67"/>
      <c r="G12" s="119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120"/>
    </row>
    <row r="13" spans="1:27" s="101" customFormat="1" ht="16.5" customHeight="1" thickBot="1">
      <c r="A13" s="25"/>
      <c r="B13" s="112"/>
      <c r="C13" s="25"/>
      <c r="D13" s="25"/>
      <c r="E13" s="25"/>
      <c r="F13" s="116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113"/>
    </row>
    <row r="14" spans="1:27" s="101" customFormat="1" ht="16.5" customHeight="1" thickBot="1" thickTop="1">
      <c r="A14" s="25"/>
      <c r="B14" s="112"/>
      <c r="C14" s="25"/>
      <c r="D14" s="96" t="s">
        <v>22</v>
      </c>
      <c r="E14" s="95">
        <v>52.166</v>
      </c>
      <c r="F14" s="122"/>
      <c r="G14" s="26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113"/>
    </row>
    <row r="15" spans="1:27" s="101" customFormat="1" ht="16.5" customHeight="1" thickBot="1" thickTop="1">
      <c r="A15" s="25"/>
      <c r="B15" s="112"/>
      <c r="C15" s="25"/>
      <c r="D15" s="96" t="s">
        <v>23</v>
      </c>
      <c r="E15" s="95">
        <v>49.847</v>
      </c>
      <c r="F15" s="122"/>
      <c r="G15" s="123"/>
      <c r="H15" s="25"/>
      <c r="I15" s="124"/>
      <c r="J15" s="125"/>
      <c r="K15" s="125"/>
      <c r="L15" s="1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113"/>
    </row>
    <row r="16" spans="1:27" s="101" customFormat="1" ht="16.5" customHeight="1" thickBot="1" thickTop="1">
      <c r="A16" s="25"/>
      <c r="B16" s="112"/>
      <c r="C16" s="25"/>
      <c r="D16" s="96" t="s">
        <v>24</v>
      </c>
      <c r="E16" s="95">
        <v>104.331</v>
      </c>
      <c r="F16" s="122"/>
      <c r="G16" s="123"/>
      <c r="H16" s="25"/>
      <c r="I16" s="25"/>
      <c r="J16" s="126" t="s">
        <v>25</v>
      </c>
      <c r="K16" s="127">
        <f>30*'tot-0605'!B13</f>
        <v>30</v>
      </c>
      <c r="L16" s="22" t="str">
        <f>IF(K16=30," ",IF(K16=60,"Coeficiente duplicado por tasa de falla &gt;4 Sal. x año/100 km.","REVISAR COEFICIENTE"))</f>
        <v> 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113"/>
    </row>
    <row r="17" spans="1:27" s="101" customFormat="1" ht="16.5" customHeight="1" thickBot="1" thickTop="1">
      <c r="A17" s="25"/>
      <c r="B17" s="112"/>
      <c r="C17" s="25"/>
      <c r="D17" s="96" t="s">
        <v>26</v>
      </c>
      <c r="E17" s="95">
        <v>98.535</v>
      </c>
      <c r="F17" s="122"/>
      <c r="G17" s="123"/>
      <c r="H17" s="25"/>
      <c r="I17" s="25"/>
      <c r="J17" s="25"/>
      <c r="K17" s="128"/>
      <c r="L17" s="129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113"/>
    </row>
    <row r="18" spans="1:27" s="101" customFormat="1" ht="16.5" customHeight="1" thickBot="1" thickTop="1">
      <c r="A18" s="25"/>
      <c r="B18" s="112"/>
      <c r="C18" s="130"/>
      <c r="D18" s="130"/>
      <c r="E18" s="130"/>
      <c r="F18" s="130"/>
      <c r="G18" s="130"/>
      <c r="H18" s="130"/>
      <c r="I18" s="131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13"/>
    </row>
    <row r="19" spans="1:27" s="101" customFormat="1" ht="34.5" customHeight="1" thickBot="1" thickTop="1">
      <c r="A19" s="25"/>
      <c r="B19" s="112"/>
      <c r="C19" s="35" t="s">
        <v>27</v>
      </c>
      <c r="D19" s="35" t="s">
        <v>18</v>
      </c>
      <c r="E19" s="35" t="s">
        <v>1</v>
      </c>
      <c r="F19" s="36" t="s">
        <v>28</v>
      </c>
      <c r="G19" s="36" t="s">
        <v>29</v>
      </c>
      <c r="H19" s="78" t="s">
        <v>30</v>
      </c>
      <c r="I19" s="35" t="s">
        <v>31</v>
      </c>
      <c r="J19" s="35" t="s">
        <v>32</v>
      </c>
      <c r="K19" s="36" t="s">
        <v>33</v>
      </c>
      <c r="L19" s="36" t="s">
        <v>34</v>
      </c>
      <c r="M19" s="83" t="s">
        <v>35</v>
      </c>
      <c r="N19" s="36" t="s">
        <v>36</v>
      </c>
      <c r="O19" s="132" t="s">
        <v>37</v>
      </c>
      <c r="P19" s="133" t="s">
        <v>38</v>
      </c>
      <c r="Q19" s="84" t="s">
        <v>39</v>
      </c>
      <c r="R19" s="134"/>
      <c r="S19" s="135"/>
      <c r="T19" s="85" t="s">
        <v>40</v>
      </c>
      <c r="U19" s="136"/>
      <c r="V19" s="137"/>
      <c r="W19" s="138" t="s">
        <v>41</v>
      </c>
      <c r="X19" s="139" t="s">
        <v>42</v>
      </c>
      <c r="Y19" s="36" t="s">
        <v>43</v>
      </c>
      <c r="Z19" s="36" t="s">
        <v>44</v>
      </c>
      <c r="AA19" s="113"/>
    </row>
    <row r="20" spans="1:27" s="101" customFormat="1" ht="16.5" customHeight="1" hidden="1" thickTop="1">
      <c r="A20" s="25"/>
      <c r="B20" s="112"/>
      <c r="C20" s="140"/>
      <c r="D20" s="141"/>
      <c r="E20" s="141"/>
      <c r="F20" s="82"/>
      <c r="G20" s="82"/>
      <c r="H20" s="142">
        <v>4</v>
      </c>
      <c r="I20" s="223"/>
      <c r="J20" s="224"/>
      <c r="K20" s="141"/>
      <c r="L20" s="141"/>
      <c r="M20" s="141"/>
      <c r="N20" s="141"/>
      <c r="O20" s="143"/>
      <c r="P20" s="144"/>
      <c r="Q20" s="145"/>
      <c r="R20" s="146"/>
      <c r="S20" s="147"/>
      <c r="T20" s="148"/>
      <c r="U20" s="149"/>
      <c r="V20" s="150"/>
      <c r="W20" s="151"/>
      <c r="X20" s="152"/>
      <c r="Y20" s="141"/>
      <c r="Z20" s="153"/>
      <c r="AA20" s="113"/>
    </row>
    <row r="21" spans="1:27" s="101" customFormat="1" ht="16.5" customHeight="1" thickTop="1">
      <c r="A21" s="25"/>
      <c r="B21" s="112"/>
      <c r="C21" s="154"/>
      <c r="D21" s="3"/>
      <c r="E21" s="3"/>
      <c r="F21" s="3"/>
      <c r="G21" s="3"/>
      <c r="H21" s="155">
        <v>2006</v>
      </c>
      <c r="I21" s="225"/>
      <c r="J21" s="226"/>
      <c r="K21" s="10"/>
      <c r="L21" s="3"/>
      <c r="M21" s="3"/>
      <c r="N21" s="3"/>
      <c r="O21" s="156"/>
      <c r="P21" s="157"/>
      <c r="Q21" s="158"/>
      <c r="R21" s="159"/>
      <c r="S21" s="160"/>
      <c r="T21" s="161"/>
      <c r="U21" s="162"/>
      <c r="V21" s="163"/>
      <c r="W21" s="164"/>
      <c r="X21" s="165"/>
      <c r="Y21" s="3"/>
      <c r="Z21" s="166"/>
      <c r="AA21" s="113"/>
    </row>
    <row r="22" spans="1:28" s="101" customFormat="1" ht="16.5" customHeight="1">
      <c r="A22" s="25"/>
      <c r="B22" s="112"/>
      <c r="C22" s="91">
        <v>1</v>
      </c>
      <c r="D22" s="192" t="s">
        <v>153</v>
      </c>
      <c r="E22" s="192" t="s">
        <v>2</v>
      </c>
      <c r="F22" s="192">
        <v>132</v>
      </c>
      <c r="G22" s="193">
        <v>13.1</v>
      </c>
      <c r="H22" s="79">
        <f aca="true" t="shared" si="0" ref="H22:H41">IF(G22&gt;25,G22,25)*IF(F22=220,IF(E22="L",$E$14,$E$16),IF(E22="L",$E$15,$E$17))/100</f>
        <v>12.46175</v>
      </c>
      <c r="I22" s="225" t="s">
        <v>154</v>
      </c>
      <c r="J22" s="225" t="s">
        <v>155</v>
      </c>
      <c r="K22" s="10">
        <f aca="true" t="shared" si="1" ref="K22:K41">IF(D22="","",(J22-I22)*24)</f>
        <v>4.5</v>
      </c>
      <c r="L22" s="11">
        <f aca="true" t="shared" si="2" ref="L22:L41">IF(D22="","",ROUND((J22-I22)*24*60,0))</f>
        <v>270</v>
      </c>
      <c r="M22" s="90" t="s">
        <v>52</v>
      </c>
      <c r="N22" s="93" t="str">
        <f aca="true" t="shared" si="3" ref="N22:N41">IF(D22="","","--")</f>
        <v>--</v>
      </c>
      <c r="O22" s="198">
        <f aca="true" t="shared" si="4" ref="O22:O41">IF(M22="P",ROUND(L22/60,2)*H22*$K$16*0.01,"--")</f>
        <v>16.8233625</v>
      </c>
      <c r="P22" s="199" t="str">
        <f aca="true" t="shared" si="5" ref="P22:P41">IF(M22="RP",ROUND(L22/60,2)*H22*$K$16*0.01*N22/100,"--")</f>
        <v>--</v>
      </c>
      <c r="Q22" s="200" t="str">
        <f aca="true" t="shared" si="6" ref="Q22:Q41">IF(M22="F",H22*$K$16,"--")</f>
        <v>--</v>
      </c>
      <c r="R22" s="201" t="str">
        <f aca="true" t="shared" si="7" ref="R22:R41">IF(AND(L22&gt;=10,M22="F"),H22*$K$16*IF(L22&gt;180,3,ROUND(L22/60,2)),"--")</f>
        <v>--</v>
      </c>
      <c r="S22" s="202" t="str">
        <f aca="true" t="shared" si="8" ref="S22:S41">IF(AND(L22&gt;180,M22="F"),(ROUND(L22/60,2)-3)*H22*$K$16*0.1,"--")</f>
        <v>--</v>
      </c>
      <c r="T22" s="203" t="str">
        <f aca="true" t="shared" si="9" ref="T22:T41">IF(M22="R",H22*$K$16*N22/100,"--")</f>
        <v>--</v>
      </c>
      <c r="U22" s="204" t="str">
        <f aca="true" t="shared" si="10" ref="U22:U41">IF(AND(L22&gt;=10,M22="R"),H22*$K$16*IF(L22&gt;180,3,ROUND(L22/60,2))*N22/100,"--")</f>
        <v>--</v>
      </c>
      <c r="V22" s="205" t="str">
        <f aca="true" t="shared" si="11" ref="V22:V41">IF(AND(L22&gt;180,M22="R"),(ROUND(L22/60,2)-3)*H22*$K$16*0.1*N22/100,"--")</f>
        <v>--</v>
      </c>
      <c r="W22" s="206" t="str">
        <f aca="true" t="shared" si="12" ref="W22:W41">IF(M22="RF",ROUND(L22/60,2)*H22*$K$16*0.1,"--")</f>
        <v>--</v>
      </c>
      <c r="X22" s="207" t="str">
        <f aca="true" t="shared" si="13" ref="X22:X41">IF(M22="RR",ROUND(L22/60,2)*H22*$K$16*0.1*N22/100,"--")</f>
        <v>--</v>
      </c>
      <c r="Y22" s="94" t="s">
        <v>53</v>
      </c>
      <c r="Z22" s="167">
        <f aca="true" t="shared" si="14" ref="Z22:Z41">IF(D22="","",SUM(O22:X22)*IF(Y22="SI",1,2))</f>
        <v>16.8233625</v>
      </c>
      <c r="AA22" s="113"/>
      <c r="AB22" s="101">
        <v>165552</v>
      </c>
    </row>
    <row r="23" spans="1:28" s="101" customFormat="1" ht="16.5" customHeight="1">
      <c r="A23" s="25"/>
      <c r="B23" s="112"/>
      <c r="C23" s="91">
        <v>2</v>
      </c>
      <c r="D23" s="192" t="s">
        <v>49</v>
      </c>
      <c r="E23" s="192" t="s">
        <v>2</v>
      </c>
      <c r="F23" s="192">
        <v>132</v>
      </c>
      <c r="G23" s="193">
        <v>25.58</v>
      </c>
      <c r="H23" s="79">
        <f t="shared" si="0"/>
        <v>12.7508626</v>
      </c>
      <c r="I23" s="225" t="s">
        <v>156</v>
      </c>
      <c r="J23" s="225" t="s">
        <v>157</v>
      </c>
      <c r="K23" s="10">
        <f t="shared" si="1"/>
        <v>5.366666666697711</v>
      </c>
      <c r="L23" s="11">
        <f t="shared" si="2"/>
        <v>322</v>
      </c>
      <c r="M23" s="91" t="s">
        <v>52</v>
      </c>
      <c r="N23" s="93" t="str">
        <f t="shared" si="3"/>
        <v>--</v>
      </c>
      <c r="O23" s="198">
        <f t="shared" si="4"/>
        <v>20.5416396486</v>
      </c>
      <c r="P23" s="199" t="str">
        <f t="shared" si="5"/>
        <v>--</v>
      </c>
      <c r="Q23" s="200" t="str">
        <f t="shared" si="6"/>
        <v>--</v>
      </c>
      <c r="R23" s="201" t="str">
        <f t="shared" si="7"/>
        <v>--</v>
      </c>
      <c r="S23" s="202" t="str">
        <f t="shared" si="8"/>
        <v>--</v>
      </c>
      <c r="T23" s="203" t="str">
        <f t="shared" si="9"/>
        <v>--</v>
      </c>
      <c r="U23" s="204" t="str">
        <f t="shared" si="10"/>
        <v>--</v>
      </c>
      <c r="V23" s="205" t="str">
        <f t="shared" si="11"/>
        <v>--</v>
      </c>
      <c r="W23" s="206" t="str">
        <f t="shared" si="12"/>
        <v>--</v>
      </c>
      <c r="X23" s="207" t="str">
        <f t="shared" si="13"/>
        <v>--</v>
      </c>
      <c r="Y23" s="94" t="s">
        <v>53</v>
      </c>
      <c r="Z23" s="167">
        <f t="shared" si="14"/>
        <v>20.5416396486</v>
      </c>
      <c r="AA23" s="113"/>
      <c r="AB23" s="101">
        <v>165796</v>
      </c>
    </row>
    <row r="24" spans="1:28" s="101" customFormat="1" ht="16.5" customHeight="1">
      <c r="A24" s="25"/>
      <c r="B24" s="112"/>
      <c r="C24" s="91">
        <v>3</v>
      </c>
      <c r="D24" s="192" t="s">
        <v>13</v>
      </c>
      <c r="E24" s="192" t="s">
        <v>5</v>
      </c>
      <c r="F24" s="192">
        <v>132</v>
      </c>
      <c r="G24" s="193">
        <v>2.2</v>
      </c>
      <c r="H24" s="79">
        <f t="shared" si="0"/>
        <v>24.63375</v>
      </c>
      <c r="I24" s="225" t="s">
        <v>158</v>
      </c>
      <c r="J24" s="225" t="s">
        <v>159</v>
      </c>
      <c r="K24" s="10">
        <f t="shared" si="1"/>
        <v>5.133333333302289</v>
      </c>
      <c r="L24" s="11">
        <f t="shared" si="2"/>
        <v>308</v>
      </c>
      <c r="M24" s="92" t="s">
        <v>52</v>
      </c>
      <c r="N24" s="93" t="str">
        <f t="shared" si="3"/>
        <v>--</v>
      </c>
      <c r="O24" s="198">
        <f t="shared" si="4"/>
        <v>37.91134125</v>
      </c>
      <c r="P24" s="199" t="str">
        <f t="shared" si="5"/>
        <v>--</v>
      </c>
      <c r="Q24" s="200" t="str">
        <f t="shared" si="6"/>
        <v>--</v>
      </c>
      <c r="R24" s="201" t="str">
        <f t="shared" si="7"/>
        <v>--</v>
      </c>
      <c r="S24" s="202" t="str">
        <f t="shared" si="8"/>
        <v>--</v>
      </c>
      <c r="T24" s="203" t="str">
        <f t="shared" si="9"/>
        <v>--</v>
      </c>
      <c r="U24" s="204" t="str">
        <f t="shared" si="10"/>
        <v>--</v>
      </c>
      <c r="V24" s="205" t="str">
        <f t="shared" si="11"/>
        <v>--</v>
      </c>
      <c r="W24" s="206" t="str">
        <f t="shared" si="12"/>
        <v>--</v>
      </c>
      <c r="X24" s="207" t="str">
        <f t="shared" si="13"/>
        <v>--</v>
      </c>
      <c r="Y24" s="94" t="s">
        <v>53</v>
      </c>
      <c r="Z24" s="167">
        <f t="shared" si="14"/>
        <v>37.91134125</v>
      </c>
      <c r="AA24" s="113"/>
      <c r="AB24" s="101">
        <v>165798</v>
      </c>
    </row>
    <row r="25" spans="1:28" s="101" customFormat="1" ht="16.5" customHeight="1">
      <c r="A25" s="25"/>
      <c r="B25" s="112"/>
      <c r="C25" s="91">
        <v>4</v>
      </c>
      <c r="D25" s="192" t="s">
        <v>48</v>
      </c>
      <c r="E25" s="192" t="s">
        <v>2</v>
      </c>
      <c r="F25" s="192">
        <v>132</v>
      </c>
      <c r="G25" s="193">
        <v>16.5</v>
      </c>
      <c r="H25" s="79">
        <f t="shared" si="0"/>
        <v>12.46175</v>
      </c>
      <c r="I25" s="225" t="s">
        <v>158</v>
      </c>
      <c r="J25" s="225" t="s">
        <v>159</v>
      </c>
      <c r="K25" s="10">
        <f t="shared" si="1"/>
        <v>5.133333333302289</v>
      </c>
      <c r="L25" s="11">
        <f t="shared" si="2"/>
        <v>308</v>
      </c>
      <c r="M25" s="92" t="s">
        <v>52</v>
      </c>
      <c r="N25" s="93" t="str">
        <f t="shared" si="3"/>
        <v>--</v>
      </c>
      <c r="O25" s="198">
        <f t="shared" si="4"/>
        <v>19.17863325</v>
      </c>
      <c r="P25" s="199" t="str">
        <f t="shared" si="5"/>
        <v>--</v>
      </c>
      <c r="Q25" s="200" t="str">
        <f t="shared" si="6"/>
        <v>--</v>
      </c>
      <c r="R25" s="201" t="str">
        <f t="shared" si="7"/>
        <v>--</v>
      </c>
      <c r="S25" s="202" t="str">
        <f t="shared" si="8"/>
        <v>--</v>
      </c>
      <c r="T25" s="203" t="str">
        <f t="shared" si="9"/>
        <v>--</v>
      </c>
      <c r="U25" s="204" t="str">
        <f t="shared" si="10"/>
        <v>--</v>
      </c>
      <c r="V25" s="205" t="str">
        <f t="shared" si="11"/>
        <v>--</v>
      </c>
      <c r="W25" s="206" t="str">
        <f t="shared" si="12"/>
        <v>--</v>
      </c>
      <c r="X25" s="207" t="str">
        <f t="shared" si="13"/>
        <v>--</v>
      </c>
      <c r="Y25" s="94" t="s">
        <v>53</v>
      </c>
      <c r="Z25" s="167">
        <f t="shared" si="14"/>
        <v>19.17863325</v>
      </c>
      <c r="AA25" s="113"/>
      <c r="AB25" s="101">
        <v>165800</v>
      </c>
    </row>
    <row r="26" spans="1:28" s="101" customFormat="1" ht="16.5" customHeight="1">
      <c r="A26" s="25"/>
      <c r="B26" s="112"/>
      <c r="C26" s="91">
        <v>5</v>
      </c>
      <c r="D26" s="192" t="s">
        <v>14</v>
      </c>
      <c r="E26" s="192" t="s">
        <v>5</v>
      </c>
      <c r="F26" s="192">
        <v>132</v>
      </c>
      <c r="G26" s="193">
        <v>2.2</v>
      </c>
      <c r="H26" s="79">
        <f t="shared" si="0"/>
        <v>24.63375</v>
      </c>
      <c r="I26" s="225" t="s">
        <v>158</v>
      </c>
      <c r="J26" s="225" t="s">
        <v>159</v>
      </c>
      <c r="K26" s="10">
        <f t="shared" si="1"/>
        <v>5.133333333302289</v>
      </c>
      <c r="L26" s="11">
        <f t="shared" si="2"/>
        <v>308</v>
      </c>
      <c r="M26" s="92" t="s">
        <v>52</v>
      </c>
      <c r="N26" s="93" t="str">
        <f t="shared" si="3"/>
        <v>--</v>
      </c>
      <c r="O26" s="198">
        <f t="shared" si="4"/>
        <v>37.91134125</v>
      </c>
      <c r="P26" s="199" t="str">
        <f t="shared" si="5"/>
        <v>--</v>
      </c>
      <c r="Q26" s="200" t="str">
        <f t="shared" si="6"/>
        <v>--</v>
      </c>
      <c r="R26" s="201" t="str">
        <f t="shared" si="7"/>
        <v>--</v>
      </c>
      <c r="S26" s="202" t="str">
        <f t="shared" si="8"/>
        <v>--</v>
      </c>
      <c r="T26" s="203" t="str">
        <f t="shared" si="9"/>
        <v>--</v>
      </c>
      <c r="U26" s="204" t="str">
        <f t="shared" si="10"/>
        <v>--</v>
      </c>
      <c r="V26" s="205" t="str">
        <f t="shared" si="11"/>
        <v>--</v>
      </c>
      <c r="W26" s="206" t="str">
        <f t="shared" si="12"/>
        <v>--</v>
      </c>
      <c r="X26" s="207" t="str">
        <f t="shared" si="13"/>
        <v>--</v>
      </c>
      <c r="Y26" s="94" t="s">
        <v>53</v>
      </c>
      <c r="Z26" s="167">
        <f t="shared" si="14"/>
        <v>37.91134125</v>
      </c>
      <c r="AA26" s="113"/>
      <c r="AB26" s="101">
        <v>165799</v>
      </c>
    </row>
    <row r="27" spans="1:28" s="101" customFormat="1" ht="16.5" customHeight="1">
      <c r="A27" s="25"/>
      <c r="B27" s="112"/>
      <c r="C27" s="91">
        <v>6</v>
      </c>
      <c r="D27" s="192" t="s">
        <v>4</v>
      </c>
      <c r="E27" s="192" t="s">
        <v>2</v>
      </c>
      <c r="F27" s="192">
        <v>132</v>
      </c>
      <c r="G27" s="193">
        <v>16.3</v>
      </c>
      <c r="H27" s="79">
        <f t="shared" si="0"/>
        <v>12.46175</v>
      </c>
      <c r="I27" s="225" t="s">
        <v>158</v>
      </c>
      <c r="J27" s="225" t="s">
        <v>159</v>
      </c>
      <c r="K27" s="10">
        <f t="shared" si="1"/>
        <v>5.133333333302289</v>
      </c>
      <c r="L27" s="11">
        <f t="shared" si="2"/>
        <v>308</v>
      </c>
      <c r="M27" s="92" t="s">
        <v>52</v>
      </c>
      <c r="N27" s="93" t="str">
        <f t="shared" si="3"/>
        <v>--</v>
      </c>
      <c r="O27" s="198">
        <f t="shared" si="4"/>
        <v>19.17863325</v>
      </c>
      <c r="P27" s="199" t="str">
        <f t="shared" si="5"/>
        <v>--</v>
      </c>
      <c r="Q27" s="200" t="str">
        <f t="shared" si="6"/>
        <v>--</v>
      </c>
      <c r="R27" s="201" t="str">
        <f t="shared" si="7"/>
        <v>--</v>
      </c>
      <c r="S27" s="202" t="str">
        <f t="shared" si="8"/>
        <v>--</v>
      </c>
      <c r="T27" s="203" t="str">
        <f t="shared" si="9"/>
        <v>--</v>
      </c>
      <c r="U27" s="204" t="str">
        <f t="shared" si="10"/>
        <v>--</v>
      </c>
      <c r="V27" s="205" t="str">
        <f t="shared" si="11"/>
        <v>--</v>
      </c>
      <c r="W27" s="206" t="str">
        <f t="shared" si="12"/>
        <v>--</v>
      </c>
      <c r="X27" s="207" t="str">
        <f t="shared" si="13"/>
        <v>--</v>
      </c>
      <c r="Y27" s="94" t="s">
        <v>53</v>
      </c>
      <c r="Z27" s="167">
        <f t="shared" si="14"/>
        <v>19.17863325</v>
      </c>
      <c r="AA27" s="113"/>
      <c r="AB27" s="101">
        <v>165797</v>
      </c>
    </row>
    <row r="28" spans="1:28" s="101" customFormat="1" ht="16.5" customHeight="1">
      <c r="A28" s="25"/>
      <c r="B28" s="112"/>
      <c r="C28" s="91">
        <v>7</v>
      </c>
      <c r="D28" s="192" t="s">
        <v>4</v>
      </c>
      <c r="E28" s="192" t="s">
        <v>2</v>
      </c>
      <c r="F28" s="192">
        <v>132</v>
      </c>
      <c r="G28" s="193">
        <v>16.3</v>
      </c>
      <c r="H28" s="79">
        <f t="shared" si="0"/>
        <v>12.46175</v>
      </c>
      <c r="I28" s="225" t="s">
        <v>160</v>
      </c>
      <c r="J28" s="225" t="s">
        <v>161</v>
      </c>
      <c r="K28" s="10">
        <f t="shared" si="1"/>
        <v>4.566666666534729</v>
      </c>
      <c r="L28" s="11">
        <f t="shared" si="2"/>
        <v>274</v>
      </c>
      <c r="M28" s="92" t="s">
        <v>52</v>
      </c>
      <c r="N28" s="93" t="str">
        <f t="shared" si="3"/>
        <v>--</v>
      </c>
      <c r="O28" s="198">
        <f t="shared" si="4"/>
        <v>17.08505925</v>
      </c>
      <c r="P28" s="199" t="str">
        <f t="shared" si="5"/>
        <v>--</v>
      </c>
      <c r="Q28" s="200" t="str">
        <f t="shared" si="6"/>
        <v>--</v>
      </c>
      <c r="R28" s="201" t="str">
        <f t="shared" si="7"/>
        <v>--</v>
      </c>
      <c r="S28" s="202" t="str">
        <f t="shared" si="8"/>
        <v>--</v>
      </c>
      <c r="T28" s="203" t="str">
        <f t="shared" si="9"/>
        <v>--</v>
      </c>
      <c r="U28" s="204" t="str">
        <f t="shared" si="10"/>
        <v>--</v>
      </c>
      <c r="V28" s="205" t="str">
        <f t="shared" si="11"/>
        <v>--</v>
      </c>
      <c r="W28" s="206" t="str">
        <f t="shared" si="12"/>
        <v>--</v>
      </c>
      <c r="X28" s="207" t="str">
        <f t="shared" si="13"/>
        <v>--</v>
      </c>
      <c r="Y28" s="94" t="s">
        <v>53</v>
      </c>
      <c r="Z28" s="167">
        <f t="shared" si="14"/>
        <v>17.08505925</v>
      </c>
      <c r="AA28" s="113"/>
      <c r="AB28" s="101">
        <v>165801</v>
      </c>
    </row>
    <row r="29" spans="1:28" s="101" customFormat="1" ht="16.5" customHeight="1">
      <c r="A29" s="25"/>
      <c r="B29" s="112"/>
      <c r="C29" s="91">
        <v>8</v>
      </c>
      <c r="D29" s="192" t="s">
        <v>13</v>
      </c>
      <c r="E29" s="192" t="s">
        <v>5</v>
      </c>
      <c r="F29" s="192">
        <v>132</v>
      </c>
      <c r="G29" s="193">
        <v>2.2</v>
      </c>
      <c r="H29" s="79">
        <f t="shared" si="0"/>
        <v>24.63375</v>
      </c>
      <c r="I29" s="225" t="s">
        <v>160</v>
      </c>
      <c r="J29" s="225" t="s">
        <v>161</v>
      </c>
      <c r="K29" s="10">
        <f t="shared" si="1"/>
        <v>4.566666666534729</v>
      </c>
      <c r="L29" s="11">
        <f t="shared" si="2"/>
        <v>274</v>
      </c>
      <c r="M29" s="92" t="s">
        <v>52</v>
      </c>
      <c r="N29" s="93" t="str">
        <f t="shared" si="3"/>
        <v>--</v>
      </c>
      <c r="O29" s="198">
        <f t="shared" si="4"/>
        <v>33.77287125</v>
      </c>
      <c r="P29" s="199" t="str">
        <f t="shared" si="5"/>
        <v>--</v>
      </c>
      <c r="Q29" s="200" t="str">
        <f t="shared" si="6"/>
        <v>--</v>
      </c>
      <c r="R29" s="201" t="str">
        <f t="shared" si="7"/>
        <v>--</v>
      </c>
      <c r="S29" s="202" t="str">
        <f t="shared" si="8"/>
        <v>--</v>
      </c>
      <c r="T29" s="203" t="str">
        <f t="shared" si="9"/>
        <v>--</v>
      </c>
      <c r="U29" s="204" t="str">
        <f t="shared" si="10"/>
        <v>--</v>
      </c>
      <c r="V29" s="205" t="str">
        <f t="shared" si="11"/>
        <v>--</v>
      </c>
      <c r="W29" s="206" t="str">
        <f t="shared" si="12"/>
        <v>--</v>
      </c>
      <c r="X29" s="207" t="str">
        <f t="shared" si="13"/>
        <v>--</v>
      </c>
      <c r="Y29" s="94" t="s">
        <v>53</v>
      </c>
      <c r="Z29" s="167">
        <f t="shared" si="14"/>
        <v>33.77287125</v>
      </c>
      <c r="AA29" s="113"/>
      <c r="AB29" s="101">
        <v>165802</v>
      </c>
    </row>
    <row r="30" spans="1:28" s="101" customFormat="1" ht="16.5" customHeight="1">
      <c r="A30" s="25"/>
      <c r="B30" s="112"/>
      <c r="C30" s="91">
        <v>9</v>
      </c>
      <c r="D30" s="192" t="s">
        <v>14</v>
      </c>
      <c r="E30" s="192" t="s">
        <v>5</v>
      </c>
      <c r="F30" s="192">
        <v>132</v>
      </c>
      <c r="G30" s="193">
        <v>2.2</v>
      </c>
      <c r="H30" s="79">
        <f t="shared" si="0"/>
        <v>24.63375</v>
      </c>
      <c r="I30" s="225" t="s">
        <v>160</v>
      </c>
      <c r="J30" s="225" t="s">
        <v>161</v>
      </c>
      <c r="K30" s="10">
        <f t="shared" si="1"/>
        <v>4.566666666534729</v>
      </c>
      <c r="L30" s="11">
        <f t="shared" si="2"/>
        <v>274</v>
      </c>
      <c r="M30" s="92" t="s">
        <v>52</v>
      </c>
      <c r="N30" s="93" t="str">
        <f t="shared" si="3"/>
        <v>--</v>
      </c>
      <c r="O30" s="198">
        <f t="shared" si="4"/>
        <v>33.77287125</v>
      </c>
      <c r="P30" s="199" t="str">
        <f t="shared" si="5"/>
        <v>--</v>
      </c>
      <c r="Q30" s="200" t="str">
        <f t="shared" si="6"/>
        <v>--</v>
      </c>
      <c r="R30" s="201" t="str">
        <f t="shared" si="7"/>
        <v>--</v>
      </c>
      <c r="S30" s="202" t="str">
        <f t="shared" si="8"/>
        <v>--</v>
      </c>
      <c r="T30" s="203" t="str">
        <f t="shared" si="9"/>
        <v>--</v>
      </c>
      <c r="U30" s="204" t="str">
        <f t="shared" si="10"/>
        <v>--</v>
      </c>
      <c r="V30" s="205" t="str">
        <f t="shared" si="11"/>
        <v>--</v>
      </c>
      <c r="W30" s="206" t="str">
        <f t="shared" si="12"/>
        <v>--</v>
      </c>
      <c r="X30" s="207" t="str">
        <f t="shared" si="13"/>
        <v>--</v>
      </c>
      <c r="Y30" s="94" t="s">
        <v>53</v>
      </c>
      <c r="Z30" s="167">
        <f t="shared" si="14"/>
        <v>33.77287125</v>
      </c>
      <c r="AA30" s="113"/>
      <c r="AB30" s="101">
        <v>165803</v>
      </c>
    </row>
    <row r="31" spans="1:28" s="101" customFormat="1" ht="16.5" customHeight="1">
      <c r="A31" s="25"/>
      <c r="B31" s="112"/>
      <c r="C31" s="91">
        <v>10</v>
      </c>
      <c r="D31" s="192" t="s">
        <v>48</v>
      </c>
      <c r="E31" s="192" t="s">
        <v>2</v>
      </c>
      <c r="F31" s="192">
        <v>132</v>
      </c>
      <c r="G31" s="193">
        <v>16.5</v>
      </c>
      <c r="H31" s="79">
        <f t="shared" si="0"/>
        <v>12.46175</v>
      </c>
      <c r="I31" s="225" t="s">
        <v>160</v>
      </c>
      <c r="J31" s="225" t="s">
        <v>161</v>
      </c>
      <c r="K31" s="10">
        <f t="shared" si="1"/>
        <v>4.566666666534729</v>
      </c>
      <c r="L31" s="11">
        <f t="shared" si="2"/>
        <v>274</v>
      </c>
      <c r="M31" s="92" t="s">
        <v>52</v>
      </c>
      <c r="N31" s="93" t="str">
        <f t="shared" si="3"/>
        <v>--</v>
      </c>
      <c r="O31" s="198">
        <f t="shared" si="4"/>
        <v>17.08505925</v>
      </c>
      <c r="P31" s="199" t="str">
        <f t="shared" si="5"/>
        <v>--</v>
      </c>
      <c r="Q31" s="200" t="str">
        <f t="shared" si="6"/>
        <v>--</v>
      </c>
      <c r="R31" s="201" t="str">
        <f t="shared" si="7"/>
        <v>--</v>
      </c>
      <c r="S31" s="202" t="str">
        <f t="shared" si="8"/>
        <v>--</v>
      </c>
      <c r="T31" s="203" t="str">
        <f t="shared" si="9"/>
        <v>--</v>
      </c>
      <c r="U31" s="204" t="str">
        <f t="shared" si="10"/>
        <v>--</v>
      </c>
      <c r="V31" s="205" t="str">
        <f t="shared" si="11"/>
        <v>--</v>
      </c>
      <c r="W31" s="206" t="str">
        <f t="shared" si="12"/>
        <v>--</v>
      </c>
      <c r="X31" s="207" t="str">
        <f t="shared" si="13"/>
        <v>--</v>
      </c>
      <c r="Y31" s="94" t="s">
        <v>53</v>
      </c>
      <c r="Z31" s="167">
        <f t="shared" si="14"/>
        <v>17.08505925</v>
      </c>
      <c r="AA31" s="113"/>
      <c r="AB31" s="101">
        <v>165804</v>
      </c>
    </row>
    <row r="32" spans="1:28" s="101" customFormat="1" ht="16.5" customHeight="1">
      <c r="A32" s="25"/>
      <c r="B32" s="112"/>
      <c r="C32" s="91">
        <v>11</v>
      </c>
      <c r="D32" s="192" t="s">
        <v>162</v>
      </c>
      <c r="E32" s="192" t="s">
        <v>2</v>
      </c>
      <c r="F32" s="192">
        <v>132</v>
      </c>
      <c r="G32" s="193">
        <v>59.9</v>
      </c>
      <c r="H32" s="79">
        <f t="shared" si="0"/>
        <v>29.858353</v>
      </c>
      <c r="I32" s="225" t="s">
        <v>163</v>
      </c>
      <c r="J32" s="225" t="s">
        <v>164</v>
      </c>
      <c r="K32" s="10">
        <f t="shared" si="1"/>
        <v>0.03333333326736465</v>
      </c>
      <c r="L32" s="11">
        <f t="shared" si="2"/>
        <v>2</v>
      </c>
      <c r="M32" s="92" t="s">
        <v>67</v>
      </c>
      <c r="N32" s="93" t="str">
        <f t="shared" si="3"/>
        <v>--</v>
      </c>
      <c r="O32" s="198" t="str">
        <f t="shared" si="4"/>
        <v>--</v>
      </c>
      <c r="P32" s="199" t="str">
        <f t="shared" si="5"/>
        <v>--</v>
      </c>
      <c r="Q32" s="200">
        <f t="shared" si="6"/>
        <v>895.75059</v>
      </c>
      <c r="R32" s="201" t="str">
        <f t="shared" si="7"/>
        <v>--</v>
      </c>
      <c r="S32" s="202" t="str">
        <f t="shared" si="8"/>
        <v>--</v>
      </c>
      <c r="T32" s="203" t="str">
        <f t="shared" si="9"/>
        <v>--</v>
      </c>
      <c r="U32" s="204" t="str">
        <f t="shared" si="10"/>
        <v>--</v>
      </c>
      <c r="V32" s="205" t="str">
        <f t="shared" si="11"/>
        <v>--</v>
      </c>
      <c r="W32" s="206" t="str">
        <f t="shared" si="12"/>
        <v>--</v>
      </c>
      <c r="X32" s="207" t="str">
        <f t="shared" si="13"/>
        <v>--</v>
      </c>
      <c r="Y32" s="94" t="s">
        <v>53</v>
      </c>
      <c r="Z32" s="167">
        <f t="shared" si="14"/>
        <v>895.75059</v>
      </c>
      <c r="AA32" s="113"/>
      <c r="AB32" s="101">
        <v>165805</v>
      </c>
    </row>
    <row r="33" spans="1:28" s="101" customFormat="1" ht="16.5" customHeight="1">
      <c r="A33" s="25"/>
      <c r="B33" s="112"/>
      <c r="C33" s="91">
        <v>12</v>
      </c>
      <c r="D33" s="192" t="s">
        <v>48</v>
      </c>
      <c r="E33" s="192" t="s">
        <v>2</v>
      </c>
      <c r="F33" s="192">
        <v>132</v>
      </c>
      <c r="G33" s="193">
        <v>16.5</v>
      </c>
      <c r="H33" s="79">
        <f t="shared" si="0"/>
        <v>12.46175</v>
      </c>
      <c r="I33" s="225" t="s">
        <v>165</v>
      </c>
      <c r="J33" s="225" t="s">
        <v>166</v>
      </c>
      <c r="K33" s="10">
        <f t="shared" si="1"/>
        <v>3.4166666666278616</v>
      </c>
      <c r="L33" s="11">
        <f t="shared" si="2"/>
        <v>205</v>
      </c>
      <c r="M33" s="92" t="s">
        <v>52</v>
      </c>
      <c r="N33" s="93" t="str">
        <f t="shared" si="3"/>
        <v>--</v>
      </c>
      <c r="O33" s="198">
        <f t="shared" si="4"/>
        <v>12.7857555</v>
      </c>
      <c r="P33" s="199" t="str">
        <f t="shared" si="5"/>
        <v>--</v>
      </c>
      <c r="Q33" s="200" t="str">
        <f t="shared" si="6"/>
        <v>--</v>
      </c>
      <c r="R33" s="201" t="str">
        <f t="shared" si="7"/>
        <v>--</v>
      </c>
      <c r="S33" s="202" t="str">
        <f t="shared" si="8"/>
        <v>--</v>
      </c>
      <c r="T33" s="203" t="str">
        <f t="shared" si="9"/>
        <v>--</v>
      </c>
      <c r="U33" s="204" t="str">
        <f t="shared" si="10"/>
        <v>--</v>
      </c>
      <c r="V33" s="205" t="str">
        <f t="shared" si="11"/>
        <v>--</v>
      </c>
      <c r="W33" s="206" t="str">
        <f t="shared" si="12"/>
        <v>--</v>
      </c>
      <c r="X33" s="207" t="str">
        <f t="shared" si="13"/>
        <v>--</v>
      </c>
      <c r="Y33" s="94" t="s">
        <v>53</v>
      </c>
      <c r="Z33" s="167">
        <f t="shared" si="14"/>
        <v>12.7857555</v>
      </c>
      <c r="AA33" s="113"/>
      <c r="AB33" s="101">
        <v>165811</v>
      </c>
    </row>
    <row r="34" spans="1:28" s="101" customFormat="1" ht="16.5" customHeight="1">
      <c r="A34" s="25"/>
      <c r="B34" s="112"/>
      <c r="C34" s="91">
        <v>13</v>
      </c>
      <c r="D34" s="192" t="s">
        <v>13</v>
      </c>
      <c r="E34" s="192" t="s">
        <v>5</v>
      </c>
      <c r="F34" s="192">
        <v>132</v>
      </c>
      <c r="G34" s="193">
        <v>2.2</v>
      </c>
      <c r="H34" s="79">
        <f t="shared" si="0"/>
        <v>24.63375</v>
      </c>
      <c r="I34" s="225" t="s">
        <v>165</v>
      </c>
      <c r="J34" s="225" t="s">
        <v>166</v>
      </c>
      <c r="K34" s="10">
        <f t="shared" si="1"/>
        <v>3.4166666666278616</v>
      </c>
      <c r="L34" s="11">
        <f t="shared" si="2"/>
        <v>205</v>
      </c>
      <c r="M34" s="92" t="s">
        <v>52</v>
      </c>
      <c r="N34" s="93" t="str">
        <f t="shared" si="3"/>
        <v>--</v>
      </c>
      <c r="O34" s="198">
        <f t="shared" si="4"/>
        <v>25.2742275</v>
      </c>
      <c r="P34" s="199" t="str">
        <f t="shared" si="5"/>
        <v>--</v>
      </c>
      <c r="Q34" s="200" t="str">
        <f t="shared" si="6"/>
        <v>--</v>
      </c>
      <c r="R34" s="201" t="str">
        <f t="shared" si="7"/>
        <v>--</v>
      </c>
      <c r="S34" s="202" t="str">
        <f t="shared" si="8"/>
        <v>--</v>
      </c>
      <c r="T34" s="203" t="str">
        <f t="shared" si="9"/>
        <v>--</v>
      </c>
      <c r="U34" s="204" t="str">
        <f t="shared" si="10"/>
        <v>--</v>
      </c>
      <c r="V34" s="205" t="str">
        <f t="shared" si="11"/>
        <v>--</v>
      </c>
      <c r="W34" s="206" t="str">
        <f t="shared" si="12"/>
        <v>--</v>
      </c>
      <c r="X34" s="207" t="str">
        <f t="shared" si="13"/>
        <v>--</v>
      </c>
      <c r="Y34" s="94" t="s">
        <v>53</v>
      </c>
      <c r="Z34" s="167">
        <f t="shared" si="14"/>
        <v>25.2742275</v>
      </c>
      <c r="AA34" s="113"/>
      <c r="AB34" s="101">
        <v>165809</v>
      </c>
    </row>
    <row r="35" spans="1:28" s="101" customFormat="1" ht="16.5" customHeight="1">
      <c r="A35" s="25"/>
      <c r="B35" s="112"/>
      <c r="C35" s="91">
        <v>14</v>
      </c>
      <c r="D35" s="192" t="s">
        <v>14</v>
      </c>
      <c r="E35" s="192" t="s">
        <v>5</v>
      </c>
      <c r="F35" s="192">
        <v>132</v>
      </c>
      <c r="G35" s="193">
        <v>2.2</v>
      </c>
      <c r="H35" s="79">
        <f t="shared" si="0"/>
        <v>24.63375</v>
      </c>
      <c r="I35" s="225" t="s">
        <v>165</v>
      </c>
      <c r="J35" s="225" t="s">
        <v>166</v>
      </c>
      <c r="K35" s="10">
        <f t="shared" si="1"/>
        <v>3.4166666666278616</v>
      </c>
      <c r="L35" s="11">
        <f t="shared" si="2"/>
        <v>205</v>
      </c>
      <c r="M35" s="92" t="s">
        <v>52</v>
      </c>
      <c r="N35" s="93" t="str">
        <f t="shared" si="3"/>
        <v>--</v>
      </c>
      <c r="O35" s="198">
        <f t="shared" si="4"/>
        <v>25.2742275</v>
      </c>
      <c r="P35" s="199" t="str">
        <f t="shared" si="5"/>
        <v>--</v>
      </c>
      <c r="Q35" s="200" t="str">
        <f t="shared" si="6"/>
        <v>--</v>
      </c>
      <c r="R35" s="201" t="str">
        <f t="shared" si="7"/>
        <v>--</v>
      </c>
      <c r="S35" s="202" t="str">
        <f t="shared" si="8"/>
        <v>--</v>
      </c>
      <c r="T35" s="203" t="str">
        <f t="shared" si="9"/>
        <v>--</v>
      </c>
      <c r="U35" s="204" t="str">
        <f t="shared" si="10"/>
        <v>--</v>
      </c>
      <c r="V35" s="205" t="str">
        <f t="shared" si="11"/>
        <v>--</v>
      </c>
      <c r="W35" s="206" t="str">
        <f t="shared" si="12"/>
        <v>--</v>
      </c>
      <c r="X35" s="207" t="str">
        <f t="shared" si="13"/>
        <v>--</v>
      </c>
      <c r="Y35" s="94" t="s">
        <v>53</v>
      </c>
      <c r="Z35" s="167">
        <f t="shared" si="14"/>
        <v>25.2742275</v>
      </c>
      <c r="AA35" s="113"/>
      <c r="AB35" s="101">
        <v>165810</v>
      </c>
    </row>
    <row r="36" spans="1:28" s="101" customFormat="1" ht="16.5" customHeight="1">
      <c r="A36" s="25"/>
      <c r="B36" s="112"/>
      <c r="C36" s="91">
        <v>15</v>
      </c>
      <c r="D36" s="192" t="s">
        <v>4</v>
      </c>
      <c r="E36" s="192" t="s">
        <v>2</v>
      </c>
      <c r="F36" s="192">
        <v>132</v>
      </c>
      <c r="G36" s="193">
        <v>16.3</v>
      </c>
      <c r="H36" s="79">
        <f t="shared" si="0"/>
        <v>12.46175</v>
      </c>
      <c r="I36" s="225" t="s">
        <v>165</v>
      </c>
      <c r="J36" s="225" t="s">
        <v>166</v>
      </c>
      <c r="K36" s="10">
        <f t="shared" si="1"/>
        <v>3.4166666666278616</v>
      </c>
      <c r="L36" s="11">
        <f t="shared" si="2"/>
        <v>205</v>
      </c>
      <c r="M36" s="92" t="s">
        <v>52</v>
      </c>
      <c r="N36" s="93" t="str">
        <f t="shared" si="3"/>
        <v>--</v>
      </c>
      <c r="O36" s="198">
        <f t="shared" si="4"/>
        <v>12.7857555</v>
      </c>
      <c r="P36" s="199" t="str">
        <f t="shared" si="5"/>
        <v>--</v>
      </c>
      <c r="Q36" s="200" t="str">
        <f t="shared" si="6"/>
        <v>--</v>
      </c>
      <c r="R36" s="201" t="str">
        <f t="shared" si="7"/>
        <v>--</v>
      </c>
      <c r="S36" s="202" t="str">
        <f t="shared" si="8"/>
        <v>--</v>
      </c>
      <c r="T36" s="203" t="str">
        <f t="shared" si="9"/>
        <v>--</v>
      </c>
      <c r="U36" s="204" t="str">
        <f t="shared" si="10"/>
        <v>--</v>
      </c>
      <c r="V36" s="205" t="str">
        <f t="shared" si="11"/>
        <v>--</v>
      </c>
      <c r="W36" s="206" t="str">
        <f t="shared" si="12"/>
        <v>--</v>
      </c>
      <c r="X36" s="207" t="str">
        <f t="shared" si="13"/>
        <v>--</v>
      </c>
      <c r="Y36" s="94" t="s">
        <v>53</v>
      </c>
      <c r="Z36" s="167">
        <f t="shared" si="14"/>
        <v>12.7857555</v>
      </c>
      <c r="AA36" s="113"/>
      <c r="AB36" s="101">
        <v>165808</v>
      </c>
    </row>
    <row r="37" spans="1:28" s="101" customFormat="1" ht="16.5" customHeight="1">
      <c r="A37" s="25"/>
      <c r="B37" s="112"/>
      <c r="C37" s="91">
        <v>16</v>
      </c>
      <c r="D37" s="192" t="s">
        <v>14</v>
      </c>
      <c r="E37" s="192" t="s">
        <v>5</v>
      </c>
      <c r="F37" s="192">
        <v>132</v>
      </c>
      <c r="G37" s="193">
        <v>2.2</v>
      </c>
      <c r="H37" s="79">
        <f t="shared" si="0"/>
        <v>24.63375</v>
      </c>
      <c r="I37" s="225" t="s">
        <v>167</v>
      </c>
      <c r="J37" s="225" t="s">
        <v>168</v>
      </c>
      <c r="K37" s="10">
        <f t="shared" si="1"/>
        <v>5.749999999883585</v>
      </c>
      <c r="L37" s="11">
        <f t="shared" si="2"/>
        <v>345</v>
      </c>
      <c r="M37" s="92" t="s">
        <v>52</v>
      </c>
      <c r="N37" s="93" t="str">
        <f t="shared" si="3"/>
        <v>--</v>
      </c>
      <c r="O37" s="198">
        <f t="shared" si="4"/>
        <v>42.49321875</v>
      </c>
      <c r="P37" s="199" t="str">
        <f t="shared" si="5"/>
        <v>--</v>
      </c>
      <c r="Q37" s="200" t="str">
        <f t="shared" si="6"/>
        <v>--</v>
      </c>
      <c r="R37" s="201" t="str">
        <f t="shared" si="7"/>
        <v>--</v>
      </c>
      <c r="S37" s="202" t="str">
        <f t="shared" si="8"/>
        <v>--</v>
      </c>
      <c r="T37" s="203" t="str">
        <f t="shared" si="9"/>
        <v>--</v>
      </c>
      <c r="U37" s="204" t="str">
        <f t="shared" si="10"/>
        <v>--</v>
      </c>
      <c r="V37" s="205" t="str">
        <f t="shared" si="11"/>
        <v>--</v>
      </c>
      <c r="W37" s="206" t="str">
        <f t="shared" si="12"/>
        <v>--</v>
      </c>
      <c r="X37" s="207" t="str">
        <f t="shared" si="13"/>
        <v>--</v>
      </c>
      <c r="Y37" s="94" t="s">
        <v>53</v>
      </c>
      <c r="Z37" s="167">
        <f t="shared" si="14"/>
        <v>42.49321875</v>
      </c>
      <c r="AA37" s="113"/>
      <c r="AB37" s="101">
        <v>165814</v>
      </c>
    </row>
    <row r="38" spans="2:28" s="101" customFormat="1" ht="16.5" customHeight="1">
      <c r="B38" s="168"/>
      <c r="C38" s="91">
        <v>17</v>
      </c>
      <c r="D38" s="192" t="s">
        <v>48</v>
      </c>
      <c r="E38" s="192" t="s">
        <v>2</v>
      </c>
      <c r="F38" s="192">
        <v>132</v>
      </c>
      <c r="G38" s="193">
        <v>16.5</v>
      </c>
      <c r="H38" s="79">
        <f t="shared" si="0"/>
        <v>12.46175</v>
      </c>
      <c r="I38" s="225" t="s">
        <v>167</v>
      </c>
      <c r="J38" s="225" t="s">
        <v>168</v>
      </c>
      <c r="K38" s="10">
        <f t="shared" si="1"/>
        <v>5.749999999883585</v>
      </c>
      <c r="L38" s="11">
        <f t="shared" si="2"/>
        <v>345</v>
      </c>
      <c r="M38" s="92" t="s">
        <v>52</v>
      </c>
      <c r="N38" s="93" t="str">
        <f t="shared" si="3"/>
        <v>--</v>
      </c>
      <c r="O38" s="198">
        <f t="shared" si="4"/>
        <v>21.49651875</v>
      </c>
      <c r="P38" s="199" t="str">
        <f t="shared" si="5"/>
        <v>--</v>
      </c>
      <c r="Q38" s="200" t="str">
        <f t="shared" si="6"/>
        <v>--</v>
      </c>
      <c r="R38" s="201" t="str">
        <f t="shared" si="7"/>
        <v>--</v>
      </c>
      <c r="S38" s="202" t="str">
        <f t="shared" si="8"/>
        <v>--</v>
      </c>
      <c r="T38" s="203" t="str">
        <f t="shared" si="9"/>
        <v>--</v>
      </c>
      <c r="U38" s="204" t="str">
        <f t="shared" si="10"/>
        <v>--</v>
      </c>
      <c r="V38" s="205" t="str">
        <f t="shared" si="11"/>
        <v>--</v>
      </c>
      <c r="W38" s="206" t="str">
        <f t="shared" si="12"/>
        <v>--</v>
      </c>
      <c r="X38" s="207" t="str">
        <f t="shared" si="13"/>
        <v>--</v>
      </c>
      <c r="Y38" s="94" t="s">
        <v>53</v>
      </c>
      <c r="Z38" s="167">
        <f t="shared" si="14"/>
        <v>21.49651875</v>
      </c>
      <c r="AA38" s="113"/>
      <c r="AB38" s="101">
        <v>165815</v>
      </c>
    </row>
    <row r="39" spans="2:28" s="101" customFormat="1" ht="16.5" customHeight="1">
      <c r="B39" s="168"/>
      <c r="C39" s="91">
        <v>18</v>
      </c>
      <c r="D39" s="192" t="s">
        <v>13</v>
      </c>
      <c r="E39" s="192" t="s">
        <v>5</v>
      </c>
      <c r="F39" s="192">
        <v>132</v>
      </c>
      <c r="G39" s="193">
        <v>2.2</v>
      </c>
      <c r="H39" s="79">
        <f t="shared" si="0"/>
        <v>24.63375</v>
      </c>
      <c r="I39" s="225" t="s">
        <v>167</v>
      </c>
      <c r="J39" s="225" t="s">
        <v>168</v>
      </c>
      <c r="K39" s="10">
        <f t="shared" si="1"/>
        <v>5.749999999883585</v>
      </c>
      <c r="L39" s="11">
        <f t="shared" si="2"/>
        <v>345</v>
      </c>
      <c r="M39" s="92" t="s">
        <v>52</v>
      </c>
      <c r="N39" s="93" t="str">
        <f t="shared" si="3"/>
        <v>--</v>
      </c>
      <c r="O39" s="198">
        <f t="shared" si="4"/>
        <v>42.49321875</v>
      </c>
      <c r="P39" s="199" t="str">
        <f t="shared" si="5"/>
        <v>--</v>
      </c>
      <c r="Q39" s="200" t="str">
        <f t="shared" si="6"/>
        <v>--</v>
      </c>
      <c r="R39" s="201" t="str">
        <f t="shared" si="7"/>
        <v>--</v>
      </c>
      <c r="S39" s="202" t="str">
        <f t="shared" si="8"/>
        <v>--</v>
      </c>
      <c r="T39" s="203" t="str">
        <f t="shared" si="9"/>
        <v>--</v>
      </c>
      <c r="U39" s="204" t="str">
        <f t="shared" si="10"/>
        <v>--</v>
      </c>
      <c r="V39" s="205" t="str">
        <f t="shared" si="11"/>
        <v>--</v>
      </c>
      <c r="W39" s="206" t="str">
        <f t="shared" si="12"/>
        <v>--</v>
      </c>
      <c r="X39" s="207" t="str">
        <f t="shared" si="13"/>
        <v>--</v>
      </c>
      <c r="Y39" s="94" t="s">
        <v>53</v>
      </c>
      <c r="Z39" s="167">
        <f t="shared" si="14"/>
        <v>42.49321875</v>
      </c>
      <c r="AA39" s="113"/>
      <c r="AB39" s="101">
        <v>165813</v>
      </c>
    </row>
    <row r="40" spans="2:28" s="101" customFormat="1" ht="16.5" customHeight="1">
      <c r="B40" s="168"/>
      <c r="C40" s="91">
        <v>19</v>
      </c>
      <c r="D40" s="192" t="s">
        <v>4</v>
      </c>
      <c r="E40" s="192" t="s">
        <v>2</v>
      </c>
      <c r="F40" s="192">
        <v>132</v>
      </c>
      <c r="G40" s="193">
        <v>16.3</v>
      </c>
      <c r="H40" s="79">
        <f t="shared" si="0"/>
        <v>12.46175</v>
      </c>
      <c r="I40" s="225" t="s">
        <v>167</v>
      </c>
      <c r="J40" s="225" t="s">
        <v>168</v>
      </c>
      <c r="K40" s="10">
        <f t="shared" si="1"/>
        <v>5.749999999883585</v>
      </c>
      <c r="L40" s="11">
        <f t="shared" si="2"/>
        <v>345</v>
      </c>
      <c r="M40" s="92" t="s">
        <v>52</v>
      </c>
      <c r="N40" s="93" t="str">
        <f t="shared" si="3"/>
        <v>--</v>
      </c>
      <c r="O40" s="198">
        <f t="shared" si="4"/>
        <v>21.49651875</v>
      </c>
      <c r="P40" s="199" t="str">
        <f t="shared" si="5"/>
        <v>--</v>
      </c>
      <c r="Q40" s="200" t="str">
        <f t="shared" si="6"/>
        <v>--</v>
      </c>
      <c r="R40" s="201" t="str">
        <f t="shared" si="7"/>
        <v>--</v>
      </c>
      <c r="S40" s="202" t="str">
        <f t="shared" si="8"/>
        <v>--</v>
      </c>
      <c r="T40" s="203" t="str">
        <f t="shared" si="9"/>
        <v>--</v>
      </c>
      <c r="U40" s="204" t="str">
        <f t="shared" si="10"/>
        <v>--</v>
      </c>
      <c r="V40" s="205" t="str">
        <f t="shared" si="11"/>
        <v>--</v>
      </c>
      <c r="W40" s="206" t="str">
        <f t="shared" si="12"/>
        <v>--</v>
      </c>
      <c r="X40" s="207" t="str">
        <f t="shared" si="13"/>
        <v>--</v>
      </c>
      <c r="Y40" s="94" t="s">
        <v>53</v>
      </c>
      <c r="Z40" s="167">
        <f t="shared" si="14"/>
        <v>21.49651875</v>
      </c>
      <c r="AA40" s="113"/>
      <c r="AB40" s="101">
        <v>165812</v>
      </c>
    </row>
    <row r="41" spans="2:28" s="101" customFormat="1" ht="16.5" customHeight="1">
      <c r="B41" s="168"/>
      <c r="C41" s="91">
        <v>20</v>
      </c>
      <c r="D41" s="192" t="s">
        <v>169</v>
      </c>
      <c r="E41" s="192" t="s">
        <v>2</v>
      </c>
      <c r="F41" s="192">
        <v>132</v>
      </c>
      <c r="G41" s="193">
        <v>64.5</v>
      </c>
      <c r="H41" s="79">
        <f t="shared" si="0"/>
        <v>32.151315</v>
      </c>
      <c r="I41" s="225" t="s">
        <v>170</v>
      </c>
      <c r="J41" s="225" t="s">
        <v>171</v>
      </c>
      <c r="K41" s="10">
        <f t="shared" si="1"/>
        <v>3.9666666666744277</v>
      </c>
      <c r="L41" s="11">
        <f t="shared" si="2"/>
        <v>238</v>
      </c>
      <c r="M41" s="92" t="s">
        <v>52</v>
      </c>
      <c r="N41" s="93" t="str">
        <f t="shared" si="3"/>
        <v>--</v>
      </c>
      <c r="O41" s="198">
        <f t="shared" si="4"/>
        <v>38.292216165</v>
      </c>
      <c r="P41" s="199" t="str">
        <f t="shared" si="5"/>
        <v>--</v>
      </c>
      <c r="Q41" s="200" t="str">
        <f t="shared" si="6"/>
        <v>--</v>
      </c>
      <c r="R41" s="201" t="str">
        <f t="shared" si="7"/>
        <v>--</v>
      </c>
      <c r="S41" s="202" t="str">
        <f t="shared" si="8"/>
        <v>--</v>
      </c>
      <c r="T41" s="203" t="str">
        <f t="shared" si="9"/>
        <v>--</v>
      </c>
      <c r="U41" s="204" t="str">
        <f t="shared" si="10"/>
        <v>--</v>
      </c>
      <c r="V41" s="205" t="str">
        <f t="shared" si="11"/>
        <v>--</v>
      </c>
      <c r="W41" s="206" t="str">
        <f t="shared" si="12"/>
        <v>--</v>
      </c>
      <c r="X41" s="207" t="str">
        <f t="shared" si="13"/>
        <v>--</v>
      </c>
      <c r="Y41" s="94" t="s">
        <v>53</v>
      </c>
      <c r="Z41" s="167">
        <f t="shared" si="14"/>
        <v>38.292216165</v>
      </c>
      <c r="AA41" s="113"/>
      <c r="AB41" s="101">
        <v>165816</v>
      </c>
    </row>
    <row r="42" spans="1:27" s="101" customFormat="1" ht="16.5" customHeight="1" thickBot="1">
      <c r="A42" s="25"/>
      <c r="B42" s="112"/>
      <c r="C42" s="194"/>
      <c r="D42" s="195"/>
      <c r="E42" s="195"/>
      <c r="F42" s="196"/>
      <c r="G42" s="197"/>
      <c r="H42" s="80"/>
      <c r="I42" s="227"/>
      <c r="J42" s="227"/>
      <c r="K42" s="12"/>
      <c r="L42" s="12"/>
      <c r="M42" s="197"/>
      <c r="N42" s="208"/>
      <c r="O42" s="209"/>
      <c r="P42" s="210"/>
      <c r="Q42" s="211"/>
      <c r="R42" s="212"/>
      <c r="S42" s="213"/>
      <c r="T42" s="214"/>
      <c r="U42" s="215"/>
      <c r="V42" s="216"/>
      <c r="W42" s="217"/>
      <c r="X42" s="218"/>
      <c r="Y42" s="219"/>
      <c r="Z42" s="169"/>
      <c r="AA42" s="113"/>
    </row>
    <row r="43" spans="1:27" s="101" customFormat="1" ht="16.5" customHeight="1" thickBot="1" thickTop="1">
      <c r="A43" s="25"/>
      <c r="B43" s="112"/>
      <c r="C43" s="170" t="s">
        <v>45</v>
      </c>
      <c r="D43" s="70" t="s">
        <v>46</v>
      </c>
      <c r="E43" s="13"/>
      <c r="F43" s="13"/>
      <c r="G43" s="14"/>
      <c r="H43" s="15"/>
      <c r="I43" s="15"/>
      <c r="J43" s="15"/>
      <c r="K43" s="15"/>
      <c r="L43" s="15"/>
      <c r="M43" s="15"/>
      <c r="N43" s="16"/>
      <c r="O43" s="171">
        <f aca="true" t="shared" si="15" ref="O43:X43">ROUND(SUM(O20:O42),2)</f>
        <v>495.65</v>
      </c>
      <c r="P43" s="172">
        <f t="shared" si="15"/>
        <v>0</v>
      </c>
      <c r="Q43" s="86">
        <f t="shared" si="15"/>
        <v>895.75</v>
      </c>
      <c r="R43" s="86">
        <f t="shared" si="15"/>
        <v>0</v>
      </c>
      <c r="S43" s="173">
        <f t="shared" si="15"/>
        <v>0</v>
      </c>
      <c r="T43" s="87">
        <f t="shared" si="15"/>
        <v>0</v>
      </c>
      <c r="U43" s="87">
        <f t="shared" si="15"/>
        <v>0</v>
      </c>
      <c r="V43" s="174">
        <f t="shared" si="15"/>
        <v>0</v>
      </c>
      <c r="W43" s="175">
        <f t="shared" si="15"/>
        <v>0</v>
      </c>
      <c r="X43" s="176">
        <f t="shared" si="15"/>
        <v>0</v>
      </c>
      <c r="Y43" s="177"/>
      <c r="Z43" s="178">
        <f>ROUND(SUM(Z20:Z42),2)</f>
        <v>1391.4</v>
      </c>
      <c r="AA43" s="179"/>
    </row>
    <row r="44" spans="1:27" s="187" customFormat="1" ht="9.75" thickTop="1">
      <c r="A44" s="180"/>
      <c r="B44" s="181"/>
      <c r="C44" s="182"/>
      <c r="D44" s="71" t="s">
        <v>47</v>
      </c>
      <c r="E44" s="72"/>
      <c r="F44" s="72"/>
      <c r="G44" s="73"/>
      <c r="H44" s="74"/>
      <c r="I44" s="74"/>
      <c r="J44" s="74"/>
      <c r="K44" s="74"/>
      <c r="L44" s="74"/>
      <c r="M44" s="74"/>
      <c r="N44" s="75"/>
      <c r="O44" s="183"/>
      <c r="P44" s="183"/>
      <c r="Q44" s="76"/>
      <c r="R44" s="76"/>
      <c r="S44" s="184"/>
      <c r="T44" s="184"/>
      <c r="U44" s="184"/>
      <c r="V44" s="184"/>
      <c r="W44" s="184"/>
      <c r="X44" s="184"/>
      <c r="Y44" s="184"/>
      <c r="Z44" s="185"/>
      <c r="AA44" s="186"/>
    </row>
    <row r="45" spans="1:27" s="101" customFormat="1" ht="16.5" customHeight="1" thickBot="1">
      <c r="A45" s="25"/>
      <c r="B45" s="188"/>
      <c r="C45" s="189"/>
      <c r="D45" s="189"/>
      <c r="E45" s="189"/>
      <c r="F45" s="189"/>
      <c r="G45" s="189"/>
      <c r="H45" s="189"/>
      <c r="I45" s="190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91"/>
    </row>
    <row r="46" ht="13.5" thickTop="1"/>
  </sheetData>
  <conditionalFormatting sqref="Y22:Y41">
    <cfRule type="cellIs" priority="1" dxfId="0" operator="equal" stopIfTrue="1">
      <formula>"SI"</formula>
    </cfRule>
    <cfRule type="cellIs" priority="2" dxfId="0" operator="equal" stopIfTrue="1">
      <formula>"NO"</formula>
    </cfRule>
    <cfRule type="cellIs" priority="3" dxfId="0" operator="equal" stopIfTrue="1">
      <formula>" "</formula>
    </cfRule>
  </conditionalFormatting>
  <conditionalFormatting sqref="K22:K41">
    <cfRule type="cellIs" priority="4" dxfId="1" operator="lessThanOrEqual" stopIfTrue="1">
      <formula>0</formula>
    </cfRule>
  </conditionalFormatting>
  <conditionalFormatting sqref="I22:J41">
    <cfRule type="expression" priority="5" dxfId="2" stopIfTrue="1">
      <formula>MONTH(I22)&lt;&gt;$H$20</formula>
    </cfRule>
    <cfRule type="expression" priority="6" dxfId="2" stopIfTrue="1">
      <formula>YEAR(I22)&lt;&gt;$H$21</formula>
    </cfRule>
    <cfRule type="expression" priority="7" dxfId="0" stopIfTrue="1">
      <formula>""""""</formula>
    </cfRule>
  </conditionalFormatting>
  <printOptions/>
  <pageMargins left="0.1968503937007874" right="0.1968503937007874" top="0.5511811023622047" bottom="0.7874015748031497" header="0.35433070866141736" footer="0.5118110236220472"/>
  <pageSetup fitToHeight="1" fitToWidth="1" orientation="landscape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118">
    <pageSetUpPr fitToPage="1"/>
  </sheetPr>
  <dimension ref="A1:AB45"/>
  <sheetViews>
    <sheetView zoomScale="75" zoomScaleNormal="75" workbookViewId="0" topLeftCell="A18">
      <selection activeCell="K78" sqref="K78"/>
    </sheetView>
  </sheetViews>
  <sheetFormatPr defaultColWidth="11.421875" defaultRowHeight="12.75"/>
  <cols>
    <col min="1" max="1" width="20.7109375" style="125" customWidth="1"/>
    <col min="2" max="2" width="15.7109375" style="125" customWidth="1"/>
    <col min="3" max="3" width="4.7109375" style="125" customWidth="1"/>
    <col min="4" max="4" width="45.7109375" style="125" customWidth="1"/>
    <col min="5" max="7" width="8.7109375" style="125" customWidth="1"/>
    <col min="8" max="8" width="12.7109375" style="125" hidden="1" customWidth="1"/>
    <col min="9" max="10" width="16.7109375" style="125" customWidth="1"/>
    <col min="11" max="13" width="9.7109375" style="125" customWidth="1"/>
    <col min="14" max="14" width="7.7109375" style="125" customWidth="1"/>
    <col min="15" max="16" width="16.7109375" style="125" hidden="1" customWidth="1"/>
    <col min="17" max="17" width="0" style="125" hidden="1" customWidth="1"/>
    <col min="18" max="18" width="14.57421875" style="125" hidden="1" customWidth="1"/>
    <col min="19" max="24" width="14.7109375" style="125" hidden="1" customWidth="1"/>
    <col min="25" max="25" width="9.28125" style="125" customWidth="1"/>
    <col min="26" max="27" width="15.7109375" style="125" customWidth="1"/>
    <col min="28" max="16384" width="11.421875" style="125" customWidth="1"/>
  </cols>
  <sheetData>
    <row r="1" s="97" customFormat="1" ht="26.25">
      <c r="AA1" s="98"/>
    </row>
    <row r="2" spans="2:27" s="97" customFormat="1" ht="26.25">
      <c r="B2" s="99" t="str">
        <f>'tot-0605'!B2</f>
        <v>ANEXO a la Resolución ENRE N° 936/2006 .-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3:27" s="101" customFormat="1" ht="12.75">
      <c r="C3" s="102"/>
      <c r="D3" s="102"/>
      <c r="E3" s="102"/>
      <c r="F3" s="103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spans="1:2" s="104" customFormat="1" ht="11.25">
      <c r="A4" s="27" t="s">
        <v>15</v>
      </c>
      <c r="B4" s="27"/>
    </row>
    <row r="5" spans="1:2" s="104" customFormat="1" ht="11.25">
      <c r="A5" s="27" t="s">
        <v>16</v>
      </c>
      <c r="B5" s="27"/>
    </row>
    <row r="6" s="101" customFormat="1" ht="19.5" customHeight="1" thickBot="1"/>
    <row r="7" spans="1:27" s="101" customFormat="1" ht="16.5" customHeight="1" thickTop="1">
      <c r="A7" s="25"/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7"/>
    </row>
    <row r="8" spans="1:27" s="110" customFormat="1" ht="20.25">
      <c r="A8" s="31"/>
      <c r="B8" s="108"/>
      <c r="C8" s="31"/>
      <c r="D8" s="109" t="s">
        <v>381</v>
      </c>
      <c r="E8" s="109"/>
      <c r="F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111"/>
    </row>
    <row r="9" spans="1:27" s="101" customFormat="1" ht="16.5" customHeight="1">
      <c r="A9" s="25"/>
      <c r="B9" s="112"/>
      <c r="C9" s="25"/>
      <c r="D9" s="26"/>
      <c r="E9" s="26"/>
      <c r="F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113"/>
    </row>
    <row r="10" spans="1:27" s="110" customFormat="1" ht="20.25">
      <c r="A10" s="31"/>
      <c r="B10" s="108"/>
      <c r="C10" s="31"/>
      <c r="D10" s="109" t="s">
        <v>21</v>
      </c>
      <c r="E10" s="114"/>
      <c r="F10" s="109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111"/>
    </row>
    <row r="11" spans="1:27" s="101" customFormat="1" ht="16.5" customHeight="1">
      <c r="A11" s="25"/>
      <c r="B11" s="112"/>
      <c r="C11" s="25"/>
      <c r="D11" s="115"/>
      <c r="E11" s="115"/>
      <c r="F11" s="116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113"/>
    </row>
    <row r="12" spans="1:27" s="121" customFormat="1" ht="18.75">
      <c r="A12" s="117"/>
      <c r="B12" s="118" t="s">
        <v>383</v>
      </c>
      <c r="C12" s="66"/>
      <c r="D12" s="67"/>
      <c r="E12" s="67"/>
      <c r="F12" s="67"/>
      <c r="G12" s="119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120"/>
    </row>
    <row r="13" spans="1:27" s="101" customFormat="1" ht="16.5" customHeight="1" thickBot="1">
      <c r="A13" s="25"/>
      <c r="B13" s="112"/>
      <c r="C13" s="25"/>
      <c r="D13" s="25"/>
      <c r="E13" s="25"/>
      <c r="F13" s="116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113"/>
    </row>
    <row r="14" spans="1:27" s="101" customFormat="1" ht="16.5" customHeight="1" thickBot="1" thickTop="1">
      <c r="A14" s="25"/>
      <c r="B14" s="112"/>
      <c r="C14" s="25"/>
      <c r="D14" s="96" t="s">
        <v>22</v>
      </c>
      <c r="E14" s="95">
        <v>52.166</v>
      </c>
      <c r="F14" s="122"/>
      <c r="G14" s="26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113"/>
    </row>
    <row r="15" spans="1:27" s="101" customFormat="1" ht="16.5" customHeight="1" thickBot="1" thickTop="1">
      <c r="A15" s="25"/>
      <c r="B15" s="112"/>
      <c r="C15" s="25"/>
      <c r="D15" s="96" t="s">
        <v>23</v>
      </c>
      <c r="E15" s="95">
        <v>49.847</v>
      </c>
      <c r="F15" s="122"/>
      <c r="G15" s="123"/>
      <c r="H15" s="25"/>
      <c r="I15" s="124"/>
      <c r="J15" s="125"/>
      <c r="K15" s="125"/>
      <c r="L15" s="1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113"/>
    </row>
    <row r="16" spans="1:27" s="101" customFormat="1" ht="16.5" customHeight="1" thickBot="1" thickTop="1">
      <c r="A16" s="25"/>
      <c r="B16" s="112"/>
      <c r="C16" s="25"/>
      <c r="D16" s="96" t="s">
        <v>24</v>
      </c>
      <c r="E16" s="95">
        <v>104.331</v>
      </c>
      <c r="F16" s="122"/>
      <c r="G16" s="123"/>
      <c r="H16" s="25"/>
      <c r="I16" s="25"/>
      <c r="J16" s="126" t="s">
        <v>25</v>
      </c>
      <c r="K16" s="127">
        <f>30*'tot-0605'!B13</f>
        <v>30</v>
      </c>
      <c r="L16" s="22" t="str">
        <f>IF(K16=30," ",IF(K16=60,"Coeficiente duplicado por tasa de falla &gt;4 Sal. x año/100 km.","REVISAR COEFICIENTE"))</f>
        <v> 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113"/>
    </row>
    <row r="17" spans="1:27" s="101" customFormat="1" ht="16.5" customHeight="1" thickBot="1" thickTop="1">
      <c r="A17" s="25"/>
      <c r="B17" s="112"/>
      <c r="C17" s="25"/>
      <c r="D17" s="96" t="s">
        <v>26</v>
      </c>
      <c r="E17" s="95">
        <v>98.535</v>
      </c>
      <c r="F17" s="122"/>
      <c r="G17" s="123"/>
      <c r="H17" s="25"/>
      <c r="I17" s="25"/>
      <c r="J17" s="25"/>
      <c r="K17" s="128"/>
      <c r="L17" s="129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113"/>
    </row>
    <row r="18" spans="1:27" s="101" customFormat="1" ht="16.5" customHeight="1" thickBot="1" thickTop="1">
      <c r="A18" s="25"/>
      <c r="B18" s="112"/>
      <c r="C18" s="130"/>
      <c r="D18" s="130"/>
      <c r="E18" s="130"/>
      <c r="F18" s="130"/>
      <c r="G18" s="130"/>
      <c r="H18" s="130"/>
      <c r="I18" s="131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13"/>
    </row>
    <row r="19" spans="1:27" s="101" customFormat="1" ht="34.5" customHeight="1" thickBot="1" thickTop="1">
      <c r="A19" s="25"/>
      <c r="B19" s="112"/>
      <c r="C19" s="35" t="s">
        <v>27</v>
      </c>
      <c r="D19" s="35" t="s">
        <v>18</v>
      </c>
      <c r="E19" s="35" t="s">
        <v>1</v>
      </c>
      <c r="F19" s="36" t="s">
        <v>28</v>
      </c>
      <c r="G19" s="36" t="s">
        <v>29</v>
      </c>
      <c r="H19" s="78" t="s">
        <v>30</v>
      </c>
      <c r="I19" s="35" t="s">
        <v>31</v>
      </c>
      <c r="J19" s="35" t="s">
        <v>32</v>
      </c>
      <c r="K19" s="36" t="s">
        <v>33</v>
      </c>
      <c r="L19" s="36" t="s">
        <v>34</v>
      </c>
      <c r="M19" s="83" t="s">
        <v>35</v>
      </c>
      <c r="N19" s="36" t="s">
        <v>36</v>
      </c>
      <c r="O19" s="132" t="s">
        <v>37</v>
      </c>
      <c r="P19" s="133" t="s">
        <v>38</v>
      </c>
      <c r="Q19" s="84" t="s">
        <v>39</v>
      </c>
      <c r="R19" s="134"/>
      <c r="S19" s="135"/>
      <c r="T19" s="85" t="s">
        <v>40</v>
      </c>
      <c r="U19" s="136"/>
      <c r="V19" s="137"/>
      <c r="W19" s="138" t="s">
        <v>41</v>
      </c>
      <c r="X19" s="139" t="s">
        <v>42</v>
      </c>
      <c r="Y19" s="36" t="s">
        <v>43</v>
      </c>
      <c r="Z19" s="36" t="s">
        <v>44</v>
      </c>
      <c r="AA19" s="113"/>
    </row>
    <row r="20" spans="1:27" s="101" customFormat="1" ht="16.5" customHeight="1" thickTop="1">
      <c r="A20" s="25"/>
      <c r="B20" s="112"/>
      <c r="C20" s="140"/>
      <c r="D20" s="141" t="s">
        <v>172</v>
      </c>
      <c r="E20" s="141"/>
      <c r="F20" s="82"/>
      <c r="G20" s="82"/>
      <c r="H20" s="142">
        <v>4</v>
      </c>
      <c r="I20" s="223"/>
      <c r="J20" s="224"/>
      <c r="K20" s="141"/>
      <c r="L20" s="141"/>
      <c r="M20" s="141"/>
      <c r="N20" s="141"/>
      <c r="O20" s="143"/>
      <c r="P20" s="144"/>
      <c r="Q20" s="145"/>
      <c r="R20" s="146"/>
      <c r="S20" s="147"/>
      <c r="T20" s="148"/>
      <c r="U20" s="149"/>
      <c r="V20" s="150"/>
      <c r="W20" s="151"/>
      <c r="X20" s="152"/>
      <c r="Y20" s="141"/>
      <c r="Z20" s="153">
        <f>ROUND('LI-0604'!Z43,2)</f>
        <v>1391.4</v>
      </c>
      <c r="AA20" s="113"/>
    </row>
    <row r="21" spans="1:27" s="101" customFormat="1" ht="16.5" customHeight="1">
      <c r="A21" s="25"/>
      <c r="B21" s="112"/>
      <c r="C21" s="154"/>
      <c r="D21" s="3"/>
      <c r="E21" s="3"/>
      <c r="F21" s="3"/>
      <c r="G21" s="3"/>
      <c r="H21" s="155">
        <v>2006</v>
      </c>
      <c r="I21" s="225"/>
      <c r="J21" s="226"/>
      <c r="K21" s="10"/>
      <c r="L21" s="3"/>
      <c r="M21" s="3"/>
      <c r="N21" s="3"/>
      <c r="O21" s="156"/>
      <c r="P21" s="157"/>
      <c r="Q21" s="158"/>
      <c r="R21" s="159"/>
      <c r="S21" s="160"/>
      <c r="T21" s="161"/>
      <c r="U21" s="162"/>
      <c r="V21" s="163"/>
      <c r="W21" s="164"/>
      <c r="X21" s="165"/>
      <c r="Y21" s="3"/>
      <c r="Z21" s="166"/>
      <c r="AA21" s="113"/>
    </row>
    <row r="22" spans="1:28" s="101" customFormat="1" ht="16.5" customHeight="1">
      <c r="A22" s="25"/>
      <c r="B22" s="112"/>
      <c r="C22" s="91">
        <v>21</v>
      </c>
      <c r="D22" s="192" t="s">
        <v>173</v>
      </c>
      <c r="E22" s="192" t="s">
        <v>5</v>
      </c>
      <c r="F22" s="192">
        <v>132</v>
      </c>
      <c r="G22" s="193">
        <v>4.9</v>
      </c>
      <c r="H22" s="79">
        <f aca="true" t="shared" si="0" ref="H22:H41">IF(G22&gt;25,G22,25)*IF(F22=220,IF(E22="L",$E$14,$E$16),IF(E22="L",$E$15,$E$17))/100</f>
        <v>24.63375</v>
      </c>
      <c r="I22" s="225" t="s">
        <v>174</v>
      </c>
      <c r="J22" s="225" t="s">
        <v>175</v>
      </c>
      <c r="K22" s="10">
        <f aca="true" t="shared" si="1" ref="K22:K41">IF(D22="","",(J22-I22)*24)</f>
        <v>5.150000000023283</v>
      </c>
      <c r="L22" s="11">
        <f aca="true" t="shared" si="2" ref="L22:L41">IF(D22="","",ROUND((J22-I22)*24*60,0))</f>
        <v>309</v>
      </c>
      <c r="M22" s="90" t="s">
        <v>52</v>
      </c>
      <c r="N22" s="93" t="str">
        <f aca="true" t="shared" si="3" ref="N22:N41">IF(D22="","","--")</f>
        <v>--</v>
      </c>
      <c r="O22" s="198">
        <f aca="true" t="shared" si="4" ref="O22:O41">IF(M22="P",ROUND(L22/60,2)*H22*$K$16*0.01,"--")</f>
        <v>38.059143750000004</v>
      </c>
      <c r="P22" s="199" t="str">
        <f aca="true" t="shared" si="5" ref="P22:P41">IF(M22="RP",ROUND(L22/60,2)*H22*$K$16*0.01*N22/100,"--")</f>
        <v>--</v>
      </c>
      <c r="Q22" s="200" t="str">
        <f aca="true" t="shared" si="6" ref="Q22:Q41">IF(M22="F",H22*$K$16,"--")</f>
        <v>--</v>
      </c>
      <c r="R22" s="201" t="str">
        <f aca="true" t="shared" si="7" ref="R22:R41">IF(AND(L22&gt;=10,M22="F"),H22*$K$16*IF(L22&gt;180,3,ROUND(L22/60,2)),"--")</f>
        <v>--</v>
      </c>
      <c r="S22" s="202" t="str">
        <f aca="true" t="shared" si="8" ref="S22:S41">IF(AND(L22&gt;180,M22="F"),(ROUND(L22/60,2)-3)*H22*$K$16*0.1,"--")</f>
        <v>--</v>
      </c>
      <c r="T22" s="203" t="str">
        <f aca="true" t="shared" si="9" ref="T22:T41">IF(M22="R",H22*$K$16*N22/100,"--")</f>
        <v>--</v>
      </c>
      <c r="U22" s="204" t="str">
        <f aca="true" t="shared" si="10" ref="U22:U41">IF(AND(L22&gt;=10,M22="R"),H22*$K$16*IF(L22&gt;180,3,ROUND(L22/60,2))*N22/100,"--")</f>
        <v>--</v>
      </c>
      <c r="V22" s="205" t="str">
        <f aca="true" t="shared" si="11" ref="V22:V41">IF(AND(L22&gt;180,M22="R"),(ROUND(L22/60,2)-3)*H22*$K$16*0.1*N22/100,"--")</f>
        <v>--</v>
      </c>
      <c r="W22" s="206" t="str">
        <f aca="true" t="shared" si="12" ref="W22:W41">IF(M22="RF",ROUND(L22/60,2)*H22*$K$16*0.1,"--")</f>
        <v>--</v>
      </c>
      <c r="X22" s="207" t="str">
        <f aca="true" t="shared" si="13" ref="X22:X41">IF(M22="RR",ROUND(L22/60,2)*H22*$K$16*0.1*N22/100,"--")</f>
        <v>--</v>
      </c>
      <c r="Y22" s="94" t="s">
        <v>53</v>
      </c>
      <c r="Z22" s="167">
        <f aca="true" t="shared" si="14" ref="Z22:Z41">IF(D22="","",SUM(O22:X22)*IF(Y22="SI",1,2))</f>
        <v>38.059143750000004</v>
      </c>
      <c r="AA22" s="113"/>
      <c r="AB22" s="101">
        <v>165817</v>
      </c>
    </row>
    <row r="23" spans="1:28" s="101" customFormat="1" ht="16.5" customHeight="1">
      <c r="A23" s="25"/>
      <c r="B23" s="112"/>
      <c r="C23" s="91">
        <v>22</v>
      </c>
      <c r="D23" s="192" t="s">
        <v>176</v>
      </c>
      <c r="E23" s="192" t="s">
        <v>2</v>
      </c>
      <c r="F23" s="192">
        <v>132</v>
      </c>
      <c r="G23" s="193">
        <v>33.1</v>
      </c>
      <c r="H23" s="79">
        <f t="shared" si="0"/>
        <v>16.499357000000003</v>
      </c>
      <c r="I23" s="225" t="s">
        <v>177</v>
      </c>
      <c r="J23" s="225" t="s">
        <v>178</v>
      </c>
      <c r="K23" s="10">
        <f t="shared" si="1"/>
        <v>0.04999999998835847</v>
      </c>
      <c r="L23" s="11">
        <f t="shared" si="2"/>
        <v>3</v>
      </c>
      <c r="M23" s="91" t="s">
        <v>67</v>
      </c>
      <c r="N23" s="93" t="str">
        <f t="shared" si="3"/>
        <v>--</v>
      </c>
      <c r="O23" s="198" t="str">
        <f t="shared" si="4"/>
        <v>--</v>
      </c>
      <c r="P23" s="199" t="str">
        <f t="shared" si="5"/>
        <v>--</v>
      </c>
      <c r="Q23" s="200">
        <f t="shared" si="6"/>
        <v>494.9807100000001</v>
      </c>
      <c r="R23" s="201" t="str">
        <f t="shared" si="7"/>
        <v>--</v>
      </c>
      <c r="S23" s="202" t="str">
        <f t="shared" si="8"/>
        <v>--</v>
      </c>
      <c r="T23" s="203" t="str">
        <f t="shared" si="9"/>
        <v>--</v>
      </c>
      <c r="U23" s="204" t="str">
        <f t="shared" si="10"/>
        <v>--</v>
      </c>
      <c r="V23" s="205" t="str">
        <f t="shared" si="11"/>
        <v>--</v>
      </c>
      <c r="W23" s="206" t="str">
        <f t="shared" si="12"/>
        <v>--</v>
      </c>
      <c r="X23" s="207" t="str">
        <f t="shared" si="13"/>
        <v>--</v>
      </c>
      <c r="Y23" s="94" t="s">
        <v>53</v>
      </c>
      <c r="Z23" s="167">
        <f t="shared" si="14"/>
        <v>494.9807100000001</v>
      </c>
      <c r="AA23" s="113"/>
      <c r="AB23" s="101">
        <v>166071</v>
      </c>
    </row>
    <row r="24" spans="1:28" s="101" customFormat="1" ht="16.5" customHeight="1">
      <c r="A24" s="25"/>
      <c r="B24" s="112"/>
      <c r="C24" s="91">
        <v>23</v>
      </c>
      <c r="D24" s="192" t="s">
        <v>176</v>
      </c>
      <c r="E24" s="192" t="s">
        <v>2</v>
      </c>
      <c r="F24" s="192">
        <v>132</v>
      </c>
      <c r="G24" s="193">
        <v>33.1</v>
      </c>
      <c r="H24" s="79">
        <f t="shared" si="0"/>
        <v>16.499357000000003</v>
      </c>
      <c r="I24" s="225" t="s">
        <v>179</v>
      </c>
      <c r="J24" s="225" t="s">
        <v>180</v>
      </c>
      <c r="K24" s="10">
        <f t="shared" si="1"/>
        <v>3.1166666666977108</v>
      </c>
      <c r="L24" s="11">
        <f t="shared" si="2"/>
        <v>187</v>
      </c>
      <c r="M24" s="92" t="s">
        <v>67</v>
      </c>
      <c r="N24" s="93" t="str">
        <f t="shared" si="3"/>
        <v>--</v>
      </c>
      <c r="O24" s="198" t="str">
        <f t="shared" si="4"/>
        <v>--</v>
      </c>
      <c r="P24" s="199" t="str">
        <f t="shared" si="5"/>
        <v>--</v>
      </c>
      <c r="Q24" s="200">
        <f t="shared" si="6"/>
        <v>494.9807100000001</v>
      </c>
      <c r="R24" s="201">
        <f t="shared" si="7"/>
        <v>1484.9421300000004</v>
      </c>
      <c r="S24" s="202">
        <f t="shared" si="8"/>
        <v>5.939768520000007</v>
      </c>
      <c r="T24" s="203" t="str">
        <f t="shared" si="9"/>
        <v>--</v>
      </c>
      <c r="U24" s="204" t="str">
        <f t="shared" si="10"/>
        <v>--</v>
      </c>
      <c r="V24" s="205" t="str">
        <f t="shared" si="11"/>
        <v>--</v>
      </c>
      <c r="W24" s="206" t="str">
        <f t="shared" si="12"/>
        <v>--</v>
      </c>
      <c r="X24" s="207" t="str">
        <f t="shared" si="13"/>
        <v>--</v>
      </c>
      <c r="Y24" s="94" t="s">
        <v>53</v>
      </c>
      <c r="Z24" s="167">
        <f t="shared" si="14"/>
        <v>1985.8626085200003</v>
      </c>
      <c r="AA24" s="113"/>
      <c r="AB24" s="101">
        <v>166249</v>
      </c>
    </row>
    <row r="25" spans="1:28" s="101" customFormat="1" ht="16.5" customHeight="1">
      <c r="A25" s="25"/>
      <c r="B25" s="112"/>
      <c r="C25" s="91">
        <v>24</v>
      </c>
      <c r="D25" s="192" t="s">
        <v>8</v>
      </c>
      <c r="E25" s="192" t="s">
        <v>2</v>
      </c>
      <c r="F25" s="192">
        <v>132</v>
      </c>
      <c r="G25" s="193">
        <v>92.3</v>
      </c>
      <c r="H25" s="79">
        <f t="shared" si="0"/>
        <v>46.008781</v>
      </c>
      <c r="I25" s="225" t="s">
        <v>181</v>
      </c>
      <c r="J25" s="225" t="s">
        <v>182</v>
      </c>
      <c r="K25" s="10">
        <f t="shared" si="1"/>
        <v>2.6666666666278616</v>
      </c>
      <c r="L25" s="11">
        <f t="shared" si="2"/>
        <v>160</v>
      </c>
      <c r="M25" s="92" t="s">
        <v>52</v>
      </c>
      <c r="N25" s="93" t="str">
        <f t="shared" si="3"/>
        <v>--</v>
      </c>
      <c r="O25" s="198">
        <f t="shared" si="4"/>
        <v>36.853033581</v>
      </c>
      <c r="P25" s="199" t="str">
        <f t="shared" si="5"/>
        <v>--</v>
      </c>
      <c r="Q25" s="200" t="str">
        <f t="shared" si="6"/>
        <v>--</v>
      </c>
      <c r="R25" s="201" t="str">
        <f t="shared" si="7"/>
        <v>--</v>
      </c>
      <c r="S25" s="202" t="str">
        <f t="shared" si="8"/>
        <v>--</v>
      </c>
      <c r="T25" s="203" t="str">
        <f t="shared" si="9"/>
        <v>--</v>
      </c>
      <c r="U25" s="204" t="str">
        <f t="shared" si="10"/>
        <v>--</v>
      </c>
      <c r="V25" s="205" t="str">
        <f t="shared" si="11"/>
        <v>--</v>
      </c>
      <c r="W25" s="206" t="str">
        <f t="shared" si="12"/>
        <v>--</v>
      </c>
      <c r="X25" s="207" t="str">
        <f t="shared" si="13"/>
        <v>--</v>
      </c>
      <c r="Y25" s="94" t="s">
        <v>53</v>
      </c>
      <c r="Z25" s="167">
        <f t="shared" si="14"/>
        <v>36.853033581</v>
      </c>
      <c r="AA25" s="113"/>
      <c r="AB25" s="101">
        <v>166250</v>
      </c>
    </row>
    <row r="26" spans="1:28" s="101" customFormat="1" ht="16.5" customHeight="1">
      <c r="A26" s="25"/>
      <c r="B26" s="112"/>
      <c r="C26" s="91">
        <v>25</v>
      </c>
      <c r="D26" s="192" t="s">
        <v>183</v>
      </c>
      <c r="E26" s="192" t="s">
        <v>2</v>
      </c>
      <c r="F26" s="192">
        <v>132</v>
      </c>
      <c r="G26" s="193">
        <v>55</v>
      </c>
      <c r="H26" s="79">
        <f t="shared" si="0"/>
        <v>27.41585</v>
      </c>
      <c r="I26" s="225" t="s">
        <v>184</v>
      </c>
      <c r="J26" s="225" t="s">
        <v>185</v>
      </c>
      <c r="K26" s="10">
        <f t="shared" si="1"/>
        <v>3.650000000023283</v>
      </c>
      <c r="L26" s="11">
        <f t="shared" si="2"/>
        <v>219</v>
      </c>
      <c r="M26" s="92" t="s">
        <v>52</v>
      </c>
      <c r="N26" s="93" t="str">
        <f t="shared" si="3"/>
        <v>--</v>
      </c>
      <c r="O26" s="198">
        <f t="shared" si="4"/>
        <v>30.02035575</v>
      </c>
      <c r="P26" s="199" t="str">
        <f t="shared" si="5"/>
        <v>--</v>
      </c>
      <c r="Q26" s="200" t="str">
        <f t="shared" si="6"/>
        <v>--</v>
      </c>
      <c r="R26" s="201" t="str">
        <f t="shared" si="7"/>
        <v>--</v>
      </c>
      <c r="S26" s="202" t="str">
        <f t="shared" si="8"/>
        <v>--</v>
      </c>
      <c r="T26" s="203" t="str">
        <f t="shared" si="9"/>
        <v>--</v>
      </c>
      <c r="U26" s="204" t="str">
        <f t="shared" si="10"/>
        <v>--</v>
      </c>
      <c r="V26" s="205" t="str">
        <f t="shared" si="11"/>
        <v>--</v>
      </c>
      <c r="W26" s="206" t="str">
        <f t="shared" si="12"/>
        <v>--</v>
      </c>
      <c r="X26" s="207" t="str">
        <f t="shared" si="13"/>
        <v>--</v>
      </c>
      <c r="Y26" s="94" t="s">
        <v>53</v>
      </c>
      <c r="Z26" s="167">
        <f t="shared" si="14"/>
        <v>30.02035575</v>
      </c>
      <c r="AA26" s="113"/>
      <c r="AB26" s="101">
        <v>166251</v>
      </c>
    </row>
    <row r="27" spans="1:28" s="101" customFormat="1" ht="16.5" customHeight="1">
      <c r="A27" s="25"/>
      <c r="B27" s="112"/>
      <c r="C27" s="91">
        <v>26</v>
      </c>
      <c r="D27" s="192" t="s">
        <v>176</v>
      </c>
      <c r="E27" s="192" t="s">
        <v>2</v>
      </c>
      <c r="F27" s="192">
        <v>132</v>
      </c>
      <c r="G27" s="193">
        <v>33.1</v>
      </c>
      <c r="H27" s="79">
        <f t="shared" si="0"/>
        <v>16.499357000000003</v>
      </c>
      <c r="I27" s="225" t="s">
        <v>186</v>
      </c>
      <c r="J27" s="225" t="s">
        <v>187</v>
      </c>
      <c r="K27" s="10">
        <f t="shared" si="1"/>
        <v>3.199999999953434</v>
      </c>
      <c r="L27" s="11">
        <f t="shared" si="2"/>
        <v>192</v>
      </c>
      <c r="M27" s="92" t="s">
        <v>52</v>
      </c>
      <c r="N27" s="93" t="str">
        <f t="shared" si="3"/>
        <v>--</v>
      </c>
      <c r="O27" s="198">
        <f t="shared" si="4"/>
        <v>15.839382720000003</v>
      </c>
      <c r="P27" s="199" t="str">
        <f t="shared" si="5"/>
        <v>--</v>
      </c>
      <c r="Q27" s="200" t="str">
        <f t="shared" si="6"/>
        <v>--</v>
      </c>
      <c r="R27" s="201" t="str">
        <f t="shared" si="7"/>
        <v>--</v>
      </c>
      <c r="S27" s="202" t="str">
        <f t="shared" si="8"/>
        <v>--</v>
      </c>
      <c r="T27" s="203" t="str">
        <f t="shared" si="9"/>
        <v>--</v>
      </c>
      <c r="U27" s="204" t="str">
        <f t="shared" si="10"/>
        <v>--</v>
      </c>
      <c r="V27" s="205" t="str">
        <f t="shared" si="11"/>
        <v>--</v>
      </c>
      <c r="W27" s="206" t="str">
        <f t="shared" si="12"/>
        <v>--</v>
      </c>
      <c r="X27" s="207" t="str">
        <f t="shared" si="13"/>
        <v>--</v>
      </c>
      <c r="Y27" s="94" t="s">
        <v>53</v>
      </c>
      <c r="Z27" s="167">
        <f t="shared" si="14"/>
        <v>15.839382720000003</v>
      </c>
      <c r="AA27" s="113"/>
      <c r="AB27" s="101">
        <v>166252</v>
      </c>
    </row>
    <row r="28" spans="1:28" s="101" customFormat="1" ht="16.5" customHeight="1">
      <c r="A28" s="25"/>
      <c r="B28" s="112"/>
      <c r="C28" s="91">
        <v>27</v>
      </c>
      <c r="D28" s="192" t="s">
        <v>188</v>
      </c>
      <c r="E28" s="192" t="s">
        <v>5</v>
      </c>
      <c r="F28" s="192">
        <v>132</v>
      </c>
      <c r="G28" s="193">
        <v>3.2</v>
      </c>
      <c r="H28" s="79">
        <f t="shared" si="0"/>
        <v>24.63375</v>
      </c>
      <c r="I28" s="225" t="s">
        <v>189</v>
      </c>
      <c r="J28" s="225" t="s">
        <v>190</v>
      </c>
      <c r="K28" s="10">
        <f t="shared" si="1"/>
        <v>6.28333333338378</v>
      </c>
      <c r="L28" s="11">
        <f t="shared" si="2"/>
        <v>377</v>
      </c>
      <c r="M28" s="92" t="s">
        <v>52</v>
      </c>
      <c r="N28" s="93" t="str">
        <f t="shared" si="3"/>
        <v>--</v>
      </c>
      <c r="O28" s="198">
        <f t="shared" si="4"/>
        <v>46.409985</v>
      </c>
      <c r="P28" s="199" t="str">
        <f t="shared" si="5"/>
        <v>--</v>
      </c>
      <c r="Q28" s="200" t="str">
        <f t="shared" si="6"/>
        <v>--</v>
      </c>
      <c r="R28" s="201" t="str">
        <f t="shared" si="7"/>
        <v>--</v>
      </c>
      <c r="S28" s="202" t="str">
        <f t="shared" si="8"/>
        <v>--</v>
      </c>
      <c r="T28" s="203" t="str">
        <f t="shared" si="9"/>
        <v>--</v>
      </c>
      <c r="U28" s="204" t="str">
        <f t="shared" si="10"/>
        <v>--</v>
      </c>
      <c r="V28" s="205" t="str">
        <f t="shared" si="11"/>
        <v>--</v>
      </c>
      <c r="W28" s="206" t="str">
        <f t="shared" si="12"/>
        <v>--</v>
      </c>
      <c r="X28" s="207" t="str">
        <f t="shared" si="13"/>
        <v>--</v>
      </c>
      <c r="Y28" s="94" t="s">
        <v>53</v>
      </c>
      <c r="Z28" s="167">
        <f t="shared" si="14"/>
        <v>46.409985</v>
      </c>
      <c r="AA28" s="113"/>
      <c r="AB28" s="101">
        <v>166253</v>
      </c>
    </row>
    <row r="29" spans="1:28" s="101" customFormat="1" ht="16.5" customHeight="1">
      <c r="A29" s="25"/>
      <c r="B29" s="112"/>
      <c r="C29" s="91">
        <v>28</v>
      </c>
      <c r="D29" s="192" t="s">
        <v>48</v>
      </c>
      <c r="E29" s="192" t="s">
        <v>2</v>
      </c>
      <c r="F29" s="192">
        <v>132</v>
      </c>
      <c r="G29" s="193">
        <v>16.5</v>
      </c>
      <c r="H29" s="79">
        <f t="shared" si="0"/>
        <v>12.46175</v>
      </c>
      <c r="I29" s="225" t="s">
        <v>191</v>
      </c>
      <c r="J29" s="225" t="s">
        <v>192</v>
      </c>
      <c r="K29" s="10">
        <f t="shared" si="1"/>
        <v>8.850000000034925</v>
      </c>
      <c r="L29" s="11">
        <f t="shared" si="2"/>
        <v>531</v>
      </c>
      <c r="M29" s="92" t="s">
        <v>52</v>
      </c>
      <c r="N29" s="93" t="str">
        <f t="shared" si="3"/>
        <v>--</v>
      </c>
      <c r="O29" s="198">
        <f t="shared" si="4"/>
        <v>33.08594625</v>
      </c>
      <c r="P29" s="199" t="str">
        <f t="shared" si="5"/>
        <v>--</v>
      </c>
      <c r="Q29" s="200" t="str">
        <f t="shared" si="6"/>
        <v>--</v>
      </c>
      <c r="R29" s="201" t="str">
        <f t="shared" si="7"/>
        <v>--</v>
      </c>
      <c r="S29" s="202" t="str">
        <f t="shared" si="8"/>
        <v>--</v>
      </c>
      <c r="T29" s="203" t="str">
        <f t="shared" si="9"/>
        <v>--</v>
      </c>
      <c r="U29" s="204" t="str">
        <f t="shared" si="10"/>
        <v>--</v>
      </c>
      <c r="V29" s="205" t="str">
        <f t="shared" si="11"/>
        <v>--</v>
      </c>
      <c r="W29" s="206" t="str">
        <f t="shared" si="12"/>
        <v>--</v>
      </c>
      <c r="X29" s="207" t="str">
        <f t="shared" si="13"/>
        <v>--</v>
      </c>
      <c r="Y29" s="94" t="s">
        <v>53</v>
      </c>
      <c r="Z29" s="167">
        <f t="shared" si="14"/>
        <v>33.08594625</v>
      </c>
      <c r="AA29" s="113"/>
      <c r="AB29" s="101">
        <v>166457</v>
      </c>
    </row>
    <row r="30" spans="1:28" s="101" customFormat="1" ht="16.5" customHeight="1">
      <c r="A30" s="25"/>
      <c r="B30" s="112"/>
      <c r="C30" s="91">
        <v>29</v>
      </c>
      <c r="D30" s="192" t="s">
        <v>14</v>
      </c>
      <c r="E30" s="192" t="s">
        <v>5</v>
      </c>
      <c r="F30" s="192">
        <v>132</v>
      </c>
      <c r="G30" s="193">
        <v>2.2</v>
      </c>
      <c r="H30" s="79">
        <f t="shared" si="0"/>
        <v>24.63375</v>
      </c>
      <c r="I30" s="225" t="s">
        <v>191</v>
      </c>
      <c r="J30" s="225" t="s">
        <v>192</v>
      </c>
      <c r="K30" s="10">
        <f t="shared" si="1"/>
        <v>8.850000000034925</v>
      </c>
      <c r="L30" s="11">
        <f t="shared" si="2"/>
        <v>531</v>
      </c>
      <c r="M30" s="92" t="s">
        <v>52</v>
      </c>
      <c r="N30" s="93" t="str">
        <f t="shared" si="3"/>
        <v>--</v>
      </c>
      <c r="O30" s="198">
        <f t="shared" si="4"/>
        <v>65.40260624999999</v>
      </c>
      <c r="P30" s="199" t="str">
        <f t="shared" si="5"/>
        <v>--</v>
      </c>
      <c r="Q30" s="200" t="str">
        <f t="shared" si="6"/>
        <v>--</v>
      </c>
      <c r="R30" s="201" t="str">
        <f t="shared" si="7"/>
        <v>--</v>
      </c>
      <c r="S30" s="202" t="str">
        <f t="shared" si="8"/>
        <v>--</v>
      </c>
      <c r="T30" s="203" t="str">
        <f t="shared" si="9"/>
        <v>--</v>
      </c>
      <c r="U30" s="204" t="str">
        <f t="shared" si="10"/>
        <v>--</v>
      </c>
      <c r="V30" s="205" t="str">
        <f t="shared" si="11"/>
        <v>--</v>
      </c>
      <c r="W30" s="206" t="str">
        <f t="shared" si="12"/>
        <v>--</v>
      </c>
      <c r="X30" s="207" t="str">
        <f t="shared" si="13"/>
        <v>--</v>
      </c>
      <c r="Y30" s="94" t="s">
        <v>53</v>
      </c>
      <c r="Z30" s="167">
        <f t="shared" si="14"/>
        <v>65.40260624999999</v>
      </c>
      <c r="AA30" s="113"/>
      <c r="AB30" s="101">
        <v>166456</v>
      </c>
    </row>
    <row r="31" spans="1:28" s="101" customFormat="1" ht="16.5" customHeight="1">
      <c r="A31" s="25"/>
      <c r="B31" s="112"/>
      <c r="C31" s="91">
        <v>30</v>
      </c>
      <c r="D31" s="192" t="s">
        <v>4</v>
      </c>
      <c r="E31" s="192" t="s">
        <v>2</v>
      </c>
      <c r="F31" s="192">
        <v>132</v>
      </c>
      <c r="G31" s="193">
        <v>16.3</v>
      </c>
      <c r="H31" s="79">
        <f t="shared" si="0"/>
        <v>12.46175</v>
      </c>
      <c r="I31" s="225" t="s">
        <v>191</v>
      </c>
      <c r="J31" s="225" t="s">
        <v>192</v>
      </c>
      <c r="K31" s="10">
        <f t="shared" si="1"/>
        <v>8.850000000034925</v>
      </c>
      <c r="L31" s="11">
        <f t="shared" si="2"/>
        <v>531</v>
      </c>
      <c r="M31" s="92" t="s">
        <v>52</v>
      </c>
      <c r="N31" s="93" t="str">
        <f t="shared" si="3"/>
        <v>--</v>
      </c>
      <c r="O31" s="198">
        <f t="shared" si="4"/>
        <v>33.08594625</v>
      </c>
      <c r="P31" s="199" t="str">
        <f t="shared" si="5"/>
        <v>--</v>
      </c>
      <c r="Q31" s="200" t="str">
        <f t="shared" si="6"/>
        <v>--</v>
      </c>
      <c r="R31" s="201" t="str">
        <f t="shared" si="7"/>
        <v>--</v>
      </c>
      <c r="S31" s="202" t="str">
        <f t="shared" si="8"/>
        <v>--</v>
      </c>
      <c r="T31" s="203" t="str">
        <f t="shared" si="9"/>
        <v>--</v>
      </c>
      <c r="U31" s="204" t="str">
        <f t="shared" si="10"/>
        <v>--</v>
      </c>
      <c r="V31" s="205" t="str">
        <f t="shared" si="11"/>
        <v>--</v>
      </c>
      <c r="W31" s="206" t="str">
        <f t="shared" si="12"/>
        <v>--</v>
      </c>
      <c r="X31" s="207" t="str">
        <f t="shared" si="13"/>
        <v>--</v>
      </c>
      <c r="Y31" s="94" t="s">
        <v>53</v>
      </c>
      <c r="Z31" s="167">
        <f t="shared" si="14"/>
        <v>33.08594625</v>
      </c>
      <c r="AA31" s="113"/>
      <c r="AB31" s="101">
        <v>166454</v>
      </c>
    </row>
    <row r="32" spans="1:28" s="101" customFormat="1" ht="16.5" customHeight="1">
      <c r="A32" s="25"/>
      <c r="B32" s="112"/>
      <c r="C32" s="91">
        <v>31</v>
      </c>
      <c r="D32" s="192" t="s">
        <v>13</v>
      </c>
      <c r="E32" s="192" t="s">
        <v>5</v>
      </c>
      <c r="F32" s="192">
        <v>132</v>
      </c>
      <c r="G32" s="193">
        <v>2.2</v>
      </c>
      <c r="H32" s="79">
        <f t="shared" si="0"/>
        <v>24.63375</v>
      </c>
      <c r="I32" s="225" t="s">
        <v>191</v>
      </c>
      <c r="J32" s="225" t="s">
        <v>192</v>
      </c>
      <c r="K32" s="10">
        <f t="shared" si="1"/>
        <v>8.850000000034925</v>
      </c>
      <c r="L32" s="11">
        <f t="shared" si="2"/>
        <v>531</v>
      </c>
      <c r="M32" s="92" t="s">
        <v>52</v>
      </c>
      <c r="N32" s="93" t="str">
        <f t="shared" si="3"/>
        <v>--</v>
      </c>
      <c r="O32" s="198">
        <f t="shared" si="4"/>
        <v>65.40260624999999</v>
      </c>
      <c r="P32" s="199" t="str">
        <f t="shared" si="5"/>
        <v>--</v>
      </c>
      <c r="Q32" s="200" t="str">
        <f t="shared" si="6"/>
        <v>--</v>
      </c>
      <c r="R32" s="201" t="str">
        <f t="shared" si="7"/>
        <v>--</v>
      </c>
      <c r="S32" s="202" t="str">
        <f t="shared" si="8"/>
        <v>--</v>
      </c>
      <c r="T32" s="203" t="str">
        <f t="shared" si="9"/>
        <v>--</v>
      </c>
      <c r="U32" s="204" t="str">
        <f t="shared" si="10"/>
        <v>--</v>
      </c>
      <c r="V32" s="205" t="str">
        <f t="shared" si="11"/>
        <v>--</v>
      </c>
      <c r="W32" s="206" t="str">
        <f t="shared" si="12"/>
        <v>--</v>
      </c>
      <c r="X32" s="207" t="str">
        <f t="shared" si="13"/>
        <v>--</v>
      </c>
      <c r="Y32" s="94" t="s">
        <v>53</v>
      </c>
      <c r="Z32" s="167">
        <f t="shared" si="14"/>
        <v>65.40260624999999</v>
      </c>
      <c r="AA32" s="113"/>
      <c r="AB32" s="101">
        <v>166455</v>
      </c>
    </row>
    <row r="33" spans="1:28" s="101" customFormat="1" ht="16.5" customHeight="1">
      <c r="A33" s="25"/>
      <c r="B33" s="112"/>
      <c r="C33" s="91">
        <v>32</v>
      </c>
      <c r="D33" s="192" t="s">
        <v>193</v>
      </c>
      <c r="E33" s="192" t="s">
        <v>2</v>
      </c>
      <c r="F33" s="192">
        <v>132</v>
      </c>
      <c r="G33" s="193">
        <v>25.8</v>
      </c>
      <c r="H33" s="79">
        <f t="shared" si="0"/>
        <v>12.860526</v>
      </c>
      <c r="I33" s="225" t="s">
        <v>194</v>
      </c>
      <c r="J33" s="225" t="s">
        <v>195</v>
      </c>
      <c r="K33" s="10">
        <f t="shared" si="1"/>
        <v>0.2333333333954215</v>
      </c>
      <c r="L33" s="11">
        <f t="shared" si="2"/>
        <v>14</v>
      </c>
      <c r="M33" s="92" t="s">
        <v>67</v>
      </c>
      <c r="N33" s="93" t="str">
        <f t="shared" si="3"/>
        <v>--</v>
      </c>
      <c r="O33" s="198" t="str">
        <f t="shared" si="4"/>
        <v>--</v>
      </c>
      <c r="P33" s="199" t="str">
        <f t="shared" si="5"/>
        <v>--</v>
      </c>
      <c r="Q33" s="200">
        <f t="shared" si="6"/>
        <v>385.81578</v>
      </c>
      <c r="R33" s="201">
        <f t="shared" si="7"/>
        <v>88.7376294</v>
      </c>
      <c r="S33" s="202" t="str">
        <f t="shared" si="8"/>
        <v>--</v>
      </c>
      <c r="T33" s="203" t="str">
        <f t="shared" si="9"/>
        <v>--</v>
      </c>
      <c r="U33" s="204" t="str">
        <f t="shared" si="10"/>
        <v>--</v>
      </c>
      <c r="V33" s="205" t="str">
        <f t="shared" si="11"/>
        <v>--</v>
      </c>
      <c r="W33" s="206" t="str">
        <f t="shared" si="12"/>
        <v>--</v>
      </c>
      <c r="X33" s="207" t="str">
        <f t="shared" si="13"/>
        <v>--</v>
      </c>
      <c r="Y33" s="94" t="s">
        <v>53</v>
      </c>
      <c r="Z33" s="167">
        <f t="shared" si="14"/>
        <v>474.5534094</v>
      </c>
      <c r="AA33" s="113"/>
      <c r="AB33" s="101">
        <v>166458</v>
      </c>
    </row>
    <row r="34" spans="1:28" s="101" customFormat="1" ht="16.5" customHeight="1">
      <c r="A34" s="25"/>
      <c r="B34" s="112"/>
      <c r="C34" s="91">
        <v>33</v>
      </c>
      <c r="D34" s="192" t="s">
        <v>4</v>
      </c>
      <c r="E34" s="192" t="s">
        <v>2</v>
      </c>
      <c r="F34" s="192">
        <v>132</v>
      </c>
      <c r="G34" s="193">
        <v>16.3</v>
      </c>
      <c r="H34" s="79">
        <f t="shared" si="0"/>
        <v>12.46175</v>
      </c>
      <c r="I34" s="225" t="s">
        <v>196</v>
      </c>
      <c r="J34" s="225" t="s">
        <v>197</v>
      </c>
      <c r="K34" s="10">
        <f t="shared" si="1"/>
        <v>8.749999999883585</v>
      </c>
      <c r="L34" s="11">
        <f t="shared" si="2"/>
        <v>525</v>
      </c>
      <c r="M34" s="92" t="s">
        <v>52</v>
      </c>
      <c r="N34" s="93" t="str">
        <f t="shared" si="3"/>
        <v>--</v>
      </c>
      <c r="O34" s="198">
        <f t="shared" si="4"/>
        <v>32.71209375</v>
      </c>
      <c r="P34" s="199" t="str">
        <f t="shared" si="5"/>
        <v>--</v>
      </c>
      <c r="Q34" s="200" t="str">
        <f t="shared" si="6"/>
        <v>--</v>
      </c>
      <c r="R34" s="201" t="str">
        <f t="shared" si="7"/>
        <v>--</v>
      </c>
      <c r="S34" s="202" t="str">
        <f t="shared" si="8"/>
        <v>--</v>
      </c>
      <c r="T34" s="203" t="str">
        <f t="shared" si="9"/>
        <v>--</v>
      </c>
      <c r="U34" s="204" t="str">
        <f t="shared" si="10"/>
        <v>--</v>
      </c>
      <c r="V34" s="205" t="str">
        <f t="shared" si="11"/>
        <v>--</v>
      </c>
      <c r="W34" s="206" t="str">
        <f t="shared" si="12"/>
        <v>--</v>
      </c>
      <c r="X34" s="207" t="str">
        <f t="shared" si="13"/>
        <v>--</v>
      </c>
      <c r="Y34" s="94" t="s">
        <v>53</v>
      </c>
      <c r="Z34" s="167">
        <f t="shared" si="14"/>
        <v>32.71209375</v>
      </c>
      <c r="AA34" s="113"/>
      <c r="AB34" s="101">
        <v>166459</v>
      </c>
    </row>
    <row r="35" spans="1:28" s="101" customFormat="1" ht="16.5" customHeight="1">
      <c r="A35" s="25"/>
      <c r="B35" s="112"/>
      <c r="C35" s="91">
        <v>34</v>
      </c>
      <c r="D35" s="192" t="s">
        <v>14</v>
      </c>
      <c r="E35" s="192" t="s">
        <v>5</v>
      </c>
      <c r="F35" s="192">
        <v>132</v>
      </c>
      <c r="G35" s="193">
        <v>2.2</v>
      </c>
      <c r="H35" s="79">
        <f t="shared" si="0"/>
        <v>24.63375</v>
      </c>
      <c r="I35" s="225" t="s">
        <v>196</v>
      </c>
      <c r="J35" s="225" t="s">
        <v>197</v>
      </c>
      <c r="K35" s="10">
        <f t="shared" si="1"/>
        <v>8.749999999883585</v>
      </c>
      <c r="L35" s="11">
        <f t="shared" si="2"/>
        <v>525</v>
      </c>
      <c r="M35" s="92" t="s">
        <v>52</v>
      </c>
      <c r="N35" s="93" t="str">
        <f t="shared" si="3"/>
        <v>--</v>
      </c>
      <c r="O35" s="198">
        <f t="shared" si="4"/>
        <v>64.66359375</v>
      </c>
      <c r="P35" s="199" t="str">
        <f t="shared" si="5"/>
        <v>--</v>
      </c>
      <c r="Q35" s="200" t="str">
        <f t="shared" si="6"/>
        <v>--</v>
      </c>
      <c r="R35" s="201" t="str">
        <f t="shared" si="7"/>
        <v>--</v>
      </c>
      <c r="S35" s="202" t="str">
        <f t="shared" si="8"/>
        <v>--</v>
      </c>
      <c r="T35" s="203" t="str">
        <f t="shared" si="9"/>
        <v>--</v>
      </c>
      <c r="U35" s="204" t="str">
        <f t="shared" si="10"/>
        <v>--</v>
      </c>
      <c r="V35" s="205" t="str">
        <f t="shared" si="11"/>
        <v>--</v>
      </c>
      <c r="W35" s="206" t="str">
        <f t="shared" si="12"/>
        <v>--</v>
      </c>
      <c r="X35" s="207" t="str">
        <f t="shared" si="13"/>
        <v>--</v>
      </c>
      <c r="Y35" s="94" t="s">
        <v>53</v>
      </c>
      <c r="Z35" s="167">
        <f t="shared" si="14"/>
        <v>64.66359375</v>
      </c>
      <c r="AA35" s="113"/>
      <c r="AB35" s="101">
        <v>166461</v>
      </c>
    </row>
    <row r="36" spans="1:28" s="101" customFormat="1" ht="16.5" customHeight="1">
      <c r="A36" s="25"/>
      <c r="B36" s="112"/>
      <c r="C36" s="91">
        <v>35</v>
      </c>
      <c r="D36" s="192" t="s">
        <v>13</v>
      </c>
      <c r="E36" s="192" t="s">
        <v>5</v>
      </c>
      <c r="F36" s="192">
        <v>132</v>
      </c>
      <c r="G36" s="193">
        <v>2.2</v>
      </c>
      <c r="H36" s="79">
        <f t="shared" si="0"/>
        <v>24.63375</v>
      </c>
      <c r="I36" s="225" t="s">
        <v>196</v>
      </c>
      <c r="J36" s="225" t="s">
        <v>197</v>
      </c>
      <c r="K36" s="10">
        <f t="shared" si="1"/>
        <v>8.749999999883585</v>
      </c>
      <c r="L36" s="11">
        <f t="shared" si="2"/>
        <v>525</v>
      </c>
      <c r="M36" s="92" t="s">
        <v>52</v>
      </c>
      <c r="N36" s="93" t="str">
        <f t="shared" si="3"/>
        <v>--</v>
      </c>
      <c r="O36" s="198">
        <f t="shared" si="4"/>
        <v>64.66359375</v>
      </c>
      <c r="P36" s="199" t="str">
        <f t="shared" si="5"/>
        <v>--</v>
      </c>
      <c r="Q36" s="200" t="str">
        <f t="shared" si="6"/>
        <v>--</v>
      </c>
      <c r="R36" s="201" t="str">
        <f t="shared" si="7"/>
        <v>--</v>
      </c>
      <c r="S36" s="202" t="str">
        <f t="shared" si="8"/>
        <v>--</v>
      </c>
      <c r="T36" s="203" t="str">
        <f t="shared" si="9"/>
        <v>--</v>
      </c>
      <c r="U36" s="204" t="str">
        <f t="shared" si="10"/>
        <v>--</v>
      </c>
      <c r="V36" s="205" t="str">
        <f t="shared" si="11"/>
        <v>--</v>
      </c>
      <c r="W36" s="206" t="str">
        <f t="shared" si="12"/>
        <v>--</v>
      </c>
      <c r="X36" s="207" t="str">
        <f t="shared" si="13"/>
        <v>--</v>
      </c>
      <c r="Y36" s="94" t="s">
        <v>53</v>
      </c>
      <c r="Z36" s="167">
        <f t="shared" si="14"/>
        <v>64.66359375</v>
      </c>
      <c r="AA36" s="113"/>
      <c r="AB36" s="101">
        <v>166460</v>
      </c>
    </row>
    <row r="37" spans="1:28" s="101" customFormat="1" ht="16.5" customHeight="1">
      <c r="A37" s="25"/>
      <c r="B37" s="112"/>
      <c r="C37" s="91">
        <v>36</v>
      </c>
      <c r="D37" s="192" t="s">
        <v>48</v>
      </c>
      <c r="E37" s="192" t="s">
        <v>2</v>
      </c>
      <c r="F37" s="192">
        <v>132</v>
      </c>
      <c r="G37" s="193">
        <v>16.5</v>
      </c>
      <c r="H37" s="79">
        <f t="shared" si="0"/>
        <v>12.46175</v>
      </c>
      <c r="I37" s="225" t="s">
        <v>196</v>
      </c>
      <c r="J37" s="225" t="s">
        <v>197</v>
      </c>
      <c r="K37" s="10">
        <f t="shared" si="1"/>
        <v>8.749999999883585</v>
      </c>
      <c r="L37" s="11">
        <f t="shared" si="2"/>
        <v>525</v>
      </c>
      <c r="M37" s="92" t="s">
        <v>52</v>
      </c>
      <c r="N37" s="93" t="str">
        <f t="shared" si="3"/>
        <v>--</v>
      </c>
      <c r="O37" s="198">
        <f t="shared" si="4"/>
        <v>32.71209375</v>
      </c>
      <c r="P37" s="199" t="str">
        <f t="shared" si="5"/>
        <v>--</v>
      </c>
      <c r="Q37" s="200" t="str">
        <f t="shared" si="6"/>
        <v>--</v>
      </c>
      <c r="R37" s="201" t="str">
        <f t="shared" si="7"/>
        <v>--</v>
      </c>
      <c r="S37" s="202" t="str">
        <f t="shared" si="8"/>
        <v>--</v>
      </c>
      <c r="T37" s="203" t="str">
        <f t="shared" si="9"/>
        <v>--</v>
      </c>
      <c r="U37" s="204" t="str">
        <f t="shared" si="10"/>
        <v>--</v>
      </c>
      <c r="V37" s="205" t="str">
        <f t="shared" si="11"/>
        <v>--</v>
      </c>
      <c r="W37" s="206" t="str">
        <f t="shared" si="12"/>
        <v>--</v>
      </c>
      <c r="X37" s="207" t="str">
        <f t="shared" si="13"/>
        <v>--</v>
      </c>
      <c r="Y37" s="94" t="s">
        <v>53</v>
      </c>
      <c r="Z37" s="167">
        <f t="shared" si="14"/>
        <v>32.71209375</v>
      </c>
      <c r="AA37" s="113"/>
      <c r="AB37" s="101">
        <v>166462</v>
      </c>
    </row>
    <row r="38" spans="2:28" s="101" customFormat="1" ht="16.5" customHeight="1">
      <c r="B38" s="168"/>
      <c r="C38" s="91">
        <v>37</v>
      </c>
      <c r="D38" s="192" t="s">
        <v>49</v>
      </c>
      <c r="E38" s="192" t="s">
        <v>2</v>
      </c>
      <c r="F38" s="192">
        <v>132</v>
      </c>
      <c r="G38" s="193">
        <v>25.58</v>
      </c>
      <c r="H38" s="79">
        <f t="shared" si="0"/>
        <v>12.7508626</v>
      </c>
      <c r="I38" s="225" t="s">
        <v>198</v>
      </c>
      <c r="J38" s="225" t="s">
        <v>199</v>
      </c>
      <c r="K38" s="10">
        <f t="shared" si="1"/>
        <v>7.666666666686069</v>
      </c>
      <c r="L38" s="11">
        <f t="shared" si="2"/>
        <v>460</v>
      </c>
      <c r="M38" s="92" t="s">
        <v>52</v>
      </c>
      <c r="N38" s="93" t="str">
        <f t="shared" si="3"/>
        <v>--</v>
      </c>
      <c r="O38" s="198">
        <f t="shared" si="4"/>
        <v>29.339734842600002</v>
      </c>
      <c r="P38" s="199" t="str">
        <f t="shared" si="5"/>
        <v>--</v>
      </c>
      <c r="Q38" s="200" t="str">
        <f t="shared" si="6"/>
        <v>--</v>
      </c>
      <c r="R38" s="201" t="str">
        <f t="shared" si="7"/>
        <v>--</v>
      </c>
      <c r="S38" s="202" t="str">
        <f t="shared" si="8"/>
        <v>--</v>
      </c>
      <c r="T38" s="203" t="str">
        <f t="shared" si="9"/>
        <v>--</v>
      </c>
      <c r="U38" s="204" t="str">
        <f t="shared" si="10"/>
        <v>--</v>
      </c>
      <c r="V38" s="205" t="str">
        <f t="shared" si="11"/>
        <v>--</v>
      </c>
      <c r="W38" s="206" t="str">
        <f t="shared" si="12"/>
        <v>--</v>
      </c>
      <c r="X38" s="207" t="str">
        <f t="shared" si="13"/>
        <v>--</v>
      </c>
      <c r="Y38" s="94" t="s">
        <v>53</v>
      </c>
      <c r="Z38" s="167">
        <f t="shared" si="14"/>
        <v>29.339734842600002</v>
      </c>
      <c r="AA38" s="113"/>
      <c r="AB38" s="101">
        <v>166463</v>
      </c>
    </row>
    <row r="39" spans="2:28" s="101" customFormat="1" ht="16.5" customHeight="1">
      <c r="B39" s="168"/>
      <c r="C39" s="91">
        <v>38</v>
      </c>
      <c r="D39" s="192" t="s">
        <v>13</v>
      </c>
      <c r="E39" s="192" t="s">
        <v>5</v>
      </c>
      <c r="F39" s="192">
        <v>132</v>
      </c>
      <c r="G39" s="193">
        <v>2.2</v>
      </c>
      <c r="H39" s="79">
        <f t="shared" si="0"/>
        <v>24.63375</v>
      </c>
      <c r="I39" s="225" t="s">
        <v>200</v>
      </c>
      <c r="J39" s="225" t="s">
        <v>201</v>
      </c>
      <c r="K39" s="10">
        <f t="shared" si="1"/>
        <v>8.216666666558012</v>
      </c>
      <c r="L39" s="11">
        <f t="shared" si="2"/>
        <v>493</v>
      </c>
      <c r="M39" s="92" t="s">
        <v>52</v>
      </c>
      <c r="N39" s="93" t="str">
        <f t="shared" si="3"/>
        <v>--</v>
      </c>
      <c r="O39" s="198">
        <f t="shared" si="4"/>
        <v>60.7468275</v>
      </c>
      <c r="P39" s="199" t="str">
        <f t="shared" si="5"/>
        <v>--</v>
      </c>
      <c r="Q39" s="200" t="str">
        <f t="shared" si="6"/>
        <v>--</v>
      </c>
      <c r="R39" s="201" t="str">
        <f t="shared" si="7"/>
        <v>--</v>
      </c>
      <c r="S39" s="202" t="str">
        <f t="shared" si="8"/>
        <v>--</v>
      </c>
      <c r="T39" s="203" t="str">
        <f t="shared" si="9"/>
        <v>--</v>
      </c>
      <c r="U39" s="204" t="str">
        <f t="shared" si="10"/>
        <v>--</v>
      </c>
      <c r="V39" s="205" t="str">
        <f t="shared" si="11"/>
        <v>--</v>
      </c>
      <c r="W39" s="206" t="str">
        <f t="shared" si="12"/>
        <v>--</v>
      </c>
      <c r="X39" s="207" t="str">
        <f t="shared" si="13"/>
        <v>--</v>
      </c>
      <c r="Y39" s="94" t="s">
        <v>53</v>
      </c>
      <c r="Z39" s="167">
        <f t="shared" si="14"/>
        <v>60.7468275</v>
      </c>
      <c r="AA39" s="113"/>
      <c r="AB39" s="101">
        <v>166465</v>
      </c>
    </row>
    <row r="40" spans="2:28" s="101" customFormat="1" ht="16.5" customHeight="1">
      <c r="B40" s="168"/>
      <c r="C40" s="91">
        <v>39</v>
      </c>
      <c r="D40" s="192" t="s">
        <v>14</v>
      </c>
      <c r="E40" s="192" t="s">
        <v>5</v>
      </c>
      <c r="F40" s="192">
        <v>132</v>
      </c>
      <c r="G40" s="193">
        <v>2.2</v>
      </c>
      <c r="H40" s="79">
        <f t="shared" si="0"/>
        <v>24.63375</v>
      </c>
      <c r="I40" s="225" t="s">
        <v>200</v>
      </c>
      <c r="J40" s="225" t="s">
        <v>201</v>
      </c>
      <c r="K40" s="10">
        <f t="shared" si="1"/>
        <v>8.216666666558012</v>
      </c>
      <c r="L40" s="11">
        <f t="shared" si="2"/>
        <v>493</v>
      </c>
      <c r="M40" s="92" t="s">
        <v>52</v>
      </c>
      <c r="N40" s="93" t="str">
        <f t="shared" si="3"/>
        <v>--</v>
      </c>
      <c r="O40" s="198">
        <f t="shared" si="4"/>
        <v>60.7468275</v>
      </c>
      <c r="P40" s="199" t="str">
        <f t="shared" si="5"/>
        <v>--</v>
      </c>
      <c r="Q40" s="200" t="str">
        <f t="shared" si="6"/>
        <v>--</v>
      </c>
      <c r="R40" s="201" t="str">
        <f t="shared" si="7"/>
        <v>--</v>
      </c>
      <c r="S40" s="202" t="str">
        <f t="shared" si="8"/>
        <v>--</v>
      </c>
      <c r="T40" s="203" t="str">
        <f t="shared" si="9"/>
        <v>--</v>
      </c>
      <c r="U40" s="204" t="str">
        <f t="shared" si="10"/>
        <v>--</v>
      </c>
      <c r="V40" s="205" t="str">
        <f t="shared" si="11"/>
        <v>--</v>
      </c>
      <c r="W40" s="206" t="str">
        <f t="shared" si="12"/>
        <v>--</v>
      </c>
      <c r="X40" s="207" t="str">
        <f t="shared" si="13"/>
        <v>--</v>
      </c>
      <c r="Y40" s="94" t="s">
        <v>53</v>
      </c>
      <c r="Z40" s="167">
        <f t="shared" si="14"/>
        <v>60.7468275</v>
      </c>
      <c r="AA40" s="113"/>
      <c r="AB40" s="101">
        <v>166466</v>
      </c>
    </row>
    <row r="41" spans="2:28" s="101" customFormat="1" ht="16.5" customHeight="1">
      <c r="B41" s="168"/>
      <c r="C41" s="91">
        <v>40</v>
      </c>
      <c r="D41" s="192" t="s">
        <v>4</v>
      </c>
      <c r="E41" s="192" t="s">
        <v>2</v>
      </c>
      <c r="F41" s="192">
        <v>132</v>
      </c>
      <c r="G41" s="193">
        <v>16.3</v>
      </c>
      <c r="H41" s="79">
        <f t="shared" si="0"/>
        <v>12.46175</v>
      </c>
      <c r="I41" s="225" t="s">
        <v>200</v>
      </c>
      <c r="J41" s="225" t="s">
        <v>201</v>
      </c>
      <c r="K41" s="10">
        <f t="shared" si="1"/>
        <v>8.216666666558012</v>
      </c>
      <c r="L41" s="11">
        <f t="shared" si="2"/>
        <v>493</v>
      </c>
      <c r="M41" s="92" t="s">
        <v>52</v>
      </c>
      <c r="N41" s="93" t="str">
        <f t="shared" si="3"/>
        <v>--</v>
      </c>
      <c r="O41" s="198">
        <f t="shared" si="4"/>
        <v>30.730675500000007</v>
      </c>
      <c r="P41" s="199" t="str">
        <f t="shared" si="5"/>
        <v>--</v>
      </c>
      <c r="Q41" s="200" t="str">
        <f t="shared" si="6"/>
        <v>--</v>
      </c>
      <c r="R41" s="201" t="str">
        <f t="shared" si="7"/>
        <v>--</v>
      </c>
      <c r="S41" s="202" t="str">
        <f t="shared" si="8"/>
        <v>--</v>
      </c>
      <c r="T41" s="203" t="str">
        <f t="shared" si="9"/>
        <v>--</v>
      </c>
      <c r="U41" s="204" t="str">
        <f t="shared" si="10"/>
        <v>--</v>
      </c>
      <c r="V41" s="205" t="str">
        <f t="shared" si="11"/>
        <v>--</v>
      </c>
      <c r="W41" s="206" t="str">
        <f t="shared" si="12"/>
        <v>--</v>
      </c>
      <c r="X41" s="207" t="str">
        <f t="shared" si="13"/>
        <v>--</v>
      </c>
      <c r="Y41" s="94" t="s">
        <v>53</v>
      </c>
      <c r="Z41" s="167">
        <f t="shared" si="14"/>
        <v>30.730675500000007</v>
      </c>
      <c r="AA41" s="113"/>
      <c r="AB41" s="101">
        <v>166464</v>
      </c>
    </row>
    <row r="42" spans="1:27" s="101" customFormat="1" ht="16.5" customHeight="1" thickBot="1">
      <c r="A42" s="25"/>
      <c r="B42" s="112"/>
      <c r="C42" s="194"/>
      <c r="D42" s="195"/>
      <c r="E42" s="195"/>
      <c r="F42" s="196"/>
      <c r="G42" s="197"/>
      <c r="H42" s="80"/>
      <c r="I42" s="227"/>
      <c r="J42" s="227"/>
      <c r="K42" s="12"/>
      <c r="L42" s="12"/>
      <c r="M42" s="197"/>
      <c r="N42" s="208"/>
      <c r="O42" s="209"/>
      <c r="P42" s="210"/>
      <c r="Q42" s="211"/>
      <c r="R42" s="212"/>
      <c r="S42" s="213"/>
      <c r="T42" s="214"/>
      <c r="U42" s="215"/>
      <c r="V42" s="216"/>
      <c r="W42" s="217"/>
      <c r="X42" s="218"/>
      <c r="Y42" s="219"/>
      <c r="Z42" s="169"/>
      <c r="AA42" s="113"/>
    </row>
    <row r="43" spans="1:27" s="101" customFormat="1" ht="16.5" customHeight="1" thickBot="1" thickTop="1">
      <c r="A43" s="25"/>
      <c r="B43" s="112"/>
      <c r="C43" s="170" t="s">
        <v>45</v>
      </c>
      <c r="D43" s="70" t="s">
        <v>46</v>
      </c>
      <c r="E43" s="13"/>
      <c r="F43" s="13"/>
      <c r="G43" s="14"/>
      <c r="H43" s="15"/>
      <c r="I43" s="15"/>
      <c r="J43" s="15"/>
      <c r="K43" s="15"/>
      <c r="L43" s="15"/>
      <c r="M43" s="15"/>
      <c r="N43" s="16"/>
      <c r="O43" s="171">
        <f aca="true" t="shared" si="15" ref="O43:X43">ROUND(SUM(O20:O42),2)</f>
        <v>740.47</v>
      </c>
      <c r="P43" s="172">
        <f t="shared" si="15"/>
        <v>0</v>
      </c>
      <c r="Q43" s="86">
        <f t="shared" si="15"/>
        <v>1375.78</v>
      </c>
      <c r="R43" s="86">
        <f t="shared" si="15"/>
        <v>1573.68</v>
      </c>
      <c r="S43" s="173">
        <f t="shared" si="15"/>
        <v>5.94</v>
      </c>
      <c r="T43" s="87">
        <f t="shared" si="15"/>
        <v>0</v>
      </c>
      <c r="U43" s="87">
        <f t="shared" si="15"/>
        <v>0</v>
      </c>
      <c r="V43" s="174">
        <f t="shared" si="15"/>
        <v>0</v>
      </c>
      <c r="W43" s="175">
        <f t="shared" si="15"/>
        <v>0</v>
      </c>
      <c r="X43" s="176">
        <f t="shared" si="15"/>
        <v>0</v>
      </c>
      <c r="Y43" s="177"/>
      <c r="Z43" s="178">
        <f>ROUND(SUM(Z20:Z42),2)</f>
        <v>5087.27</v>
      </c>
      <c r="AA43" s="179"/>
    </row>
    <row r="44" spans="1:27" s="187" customFormat="1" ht="9.75" thickTop="1">
      <c r="A44" s="180"/>
      <c r="B44" s="181"/>
      <c r="C44" s="182"/>
      <c r="D44" s="71" t="s">
        <v>47</v>
      </c>
      <c r="E44" s="72"/>
      <c r="F44" s="72"/>
      <c r="G44" s="73"/>
      <c r="H44" s="74"/>
      <c r="I44" s="74"/>
      <c r="J44" s="74"/>
      <c r="K44" s="74"/>
      <c r="L44" s="74"/>
      <c r="M44" s="74"/>
      <c r="N44" s="75"/>
      <c r="O44" s="183"/>
      <c r="P44" s="183"/>
      <c r="Q44" s="76"/>
      <c r="R44" s="76"/>
      <c r="S44" s="184"/>
      <c r="T44" s="184"/>
      <c r="U44" s="184"/>
      <c r="V44" s="184"/>
      <c r="W44" s="184"/>
      <c r="X44" s="184"/>
      <c r="Y44" s="184"/>
      <c r="Z44" s="185"/>
      <c r="AA44" s="186"/>
    </row>
    <row r="45" spans="1:27" s="101" customFormat="1" ht="16.5" customHeight="1" thickBot="1">
      <c r="A45" s="25"/>
      <c r="B45" s="188"/>
      <c r="C45" s="189"/>
      <c r="D45" s="189"/>
      <c r="E45" s="189"/>
      <c r="F45" s="189"/>
      <c r="G45" s="189"/>
      <c r="H45" s="189"/>
      <c r="I45" s="190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91"/>
    </row>
    <row r="46" ht="13.5" thickTop="1"/>
  </sheetData>
  <conditionalFormatting sqref="Y22:Y41">
    <cfRule type="cellIs" priority="1" dxfId="0" operator="equal" stopIfTrue="1">
      <formula>"SI"</formula>
    </cfRule>
    <cfRule type="cellIs" priority="2" dxfId="0" operator="equal" stopIfTrue="1">
      <formula>"NO"</formula>
    </cfRule>
    <cfRule type="cellIs" priority="3" dxfId="0" operator="equal" stopIfTrue="1">
      <formula>" "</formula>
    </cfRule>
  </conditionalFormatting>
  <conditionalFormatting sqref="K22:K41">
    <cfRule type="cellIs" priority="4" dxfId="1" operator="lessThanOrEqual" stopIfTrue="1">
      <formula>0</formula>
    </cfRule>
  </conditionalFormatting>
  <conditionalFormatting sqref="I22:J41">
    <cfRule type="expression" priority="5" dxfId="2" stopIfTrue="1">
      <formula>MONTH(I22)&lt;&gt;$H$20</formula>
    </cfRule>
    <cfRule type="expression" priority="6" dxfId="2" stopIfTrue="1">
      <formula>YEAR(I22)&lt;&gt;$H$21</formula>
    </cfRule>
    <cfRule type="expression" priority="7" dxfId="0" stopIfTrue="1">
      <formula>""""""</formula>
    </cfRule>
  </conditionalFormatting>
  <printOptions/>
  <pageMargins left="0.1968503937007874" right="0.1968503937007874" top="0.5511811023622047" bottom="0.7874015748031497" header="0.35433070866141736" footer="0.5118110236220472"/>
  <pageSetup fitToHeight="1" fitToWidth="1" orientation="landscape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119">
    <pageSetUpPr fitToPage="1"/>
  </sheetPr>
  <dimension ref="A1:AB45"/>
  <sheetViews>
    <sheetView zoomScale="75" zoomScaleNormal="75" workbookViewId="0" topLeftCell="D4">
      <selection activeCell="K78" sqref="K78"/>
    </sheetView>
  </sheetViews>
  <sheetFormatPr defaultColWidth="11.421875" defaultRowHeight="12.75"/>
  <cols>
    <col min="1" max="1" width="20.7109375" style="125" customWidth="1"/>
    <col min="2" max="2" width="15.7109375" style="125" customWidth="1"/>
    <col min="3" max="3" width="4.7109375" style="125" customWidth="1"/>
    <col min="4" max="4" width="45.7109375" style="125" customWidth="1"/>
    <col min="5" max="7" width="8.7109375" style="125" customWidth="1"/>
    <col min="8" max="8" width="12.7109375" style="125" hidden="1" customWidth="1"/>
    <col min="9" max="10" width="16.7109375" style="125" customWidth="1"/>
    <col min="11" max="13" width="9.7109375" style="125" customWidth="1"/>
    <col min="14" max="14" width="7.7109375" style="125" customWidth="1"/>
    <col min="15" max="16" width="16.7109375" style="125" hidden="1" customWidth="1"/>
    <col min="17" max="17" width="0" style="125" hidden="1" customWidth="1"/>
    <col min="18" max="18" width="14.57421875" style="125" hidden="1" customWidth="1"/>
    <col min="19" max="24" width="14.7109375" style="125" hidden="1" customWidth="1"/>
    <col min="25" max="25" width="9.28125" style="125" customWidth="1"/>
    <col min="26" max="27" width="15.7109375" style="125" customWidth="1"/>
    <col min="28" max="16384" width="11.421875" style="125" customWidth="1"/>
  </cols>
  <sheetData>
    <row r="1" s="97" customFormat="1" ht="26.25">
      <c r="AA1" s="98"/>
    </row>
    <row r="2" spans="2:27" s="97" customFormat="1" ht="26.25">
      <c r="B2" s="99" t="str">
        <f>'tot-0605'!B2</f>
        <v>ANEXO a la Resolución ENRE N° 936/2006 .-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3:27" s="101" customFormat="1" ht="12.75">
      <c r="C3" s="102"/>
      <c r="D3" s="102"/>
      <c r="E3" s="102"/>
      <c r="F3" s="103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spans="1:2" s="104" customFormat="1" ht="11.25">
      <c r="A4" s="27" t="s">
        <v>15</v>
      </c>
      <c r="B4" s="27"/>
    </row>
    <row r="5" spans="1:2" s="104" customFormat="1" ht="11.25">
      <c r="A5" s="27" t="s">
        <v>16</v>
      </c>
      <c r="B5" s="27"/>
    </row>
    <row r="6" s="101" customFormat="1" ht="19.5" customHeight="1" thickBot="1"/>
    <row r="7" spans="1:27" s="101" customFormat="1" ht="16.5" customHeight="1" thickTop="1">
      <c r="A7" s="25"/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7"/>
    </row>
    <row r="8" spans="1:27" s="110" customFormat="1" ht="20.25">
      <c r="A8" s="31"/>
      <c r="B8" s="108"/>
      <c r="C8" s="31"/>
      <c r="D8" s="109" t="s">
        <v>381</v>
      </c>
      <c r="E8" s="109"/>
      <c r="F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111"/>
    </row>
    <row r="9" spans="1:27" s="101" customFormat="1" ht="16.5" customHeight="1">
      <c r="A9" s="25"/>
      <c r="B9" s="112"/>
      <c r="C9" s="25"/>
      <c r="D9" s="26"/>
      <c r="E9" s="26"/>
      <c r="F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113"/>
    </row>
    <row r="10" spans="1:27" s="110" customFormat="1" ht="20.25">
      <c r="A10" s="31"/>
      <c r="B10" s="108"/>
      <c r="C10" s="31"/>
      <c r="D10" s="109" t="s">
        <v>21</v>
      </c>
      <c r="E10" s="114"/>
      <c r="F10" s="109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111"/>
    </row>
    <row r="11" spans="1:27" s="101" customFormat="1" ht="16.5" customHeight="1">
      <c r="A11" s="25"/>
      <c r="B11" s="112"/>
      <c r="C11" s="25"/>
      <c r="D11" s="115"/>
      <c r="E11" s="115"/>
      <c r="F11" s="116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113"/>
    </row>
    <row r="12" spans="1:27" s="121" customFormat="1" ht="18.75">
      <c r="A12" s="117"/>
      <c r="B12" s="118" t="s">
        <v>383</v>
      </c>
      <c r="C12" s="66"/>
      <c r="D12" s="67"/>
      <c r="E12" s="67"/>
      <c r="F12" s="67"/>
      <c r="G12" s="119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120"/>
    </row>
    <row r="13" spans="1:27" s="101" customFormat="1" ht="16.5" customHeight="1" thickBot="1">
      <c r="A13" s="25"/>
      <c r="B13" s="112"/>
      <c r="C13" s="25"/>
      <c r="D13" s="25"/>
      <c r="E13" s="25"/>
      <c r="F13" s="116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113"/>
    </row>
    <row r="14" spans="1:27" s="101" customFormat="1" ht="16.5" customHeight="1" thickBot="1" thickTop="1">
      <c r="A14" s="25"/>
      <c r="B14" s="112"/>
      <c r="C14" s="25"/>
      <c r="D14" s="96" t="s">
        <v>22</v>
      </c>
      <c r="E14" s="95">
        <v>52.166</v>
      </c>
      <c r="F14" s="122"/>
      <c r="G14" s="26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113"/>
    </row>
    <row r="15" spans="1:27" s="101" customFormat="1" ht="16.5" customHeight="1" thickBot="1" thickTop="1">
      <c r="A15" s="25"/>
      <c r="B15" s="112"/>
      <c r="C15" s="25"/>
      <c r="D15" s="96" t="s">
        <v>23</v>
      </c>
      <c r="E15" s="95">
        <v>49.847</v>
      </c>
      <c r="F15" s="122"/>
      <c r="G15" s="123"/>
      <c r="H15" s="25"/>
      <c r="I15" s="124"/>
      <c r="J15" s="125"/>
      <c r="K15" s="125"/>
      <c r="L15" s="1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113"/>
    </row>
    <row r="16" spans="1:27" s="101" customFormat="1" ht="16.5" customHeight="1" thickBot="1" thickTop="1">
      <c r="A16" s="25"/>
      <c r="B16" s="112"/>
      <c r="C16" s="25"/>
      <c r="D16" s="96" t="s">
        <v>24</v>
      </c>
      <c r="E16" s="95">
        <v>104.331</v>
      </c>
      <c r="F16" s="122"/>
      <c r="G16" s="123"/>
      <c r="H16" s="25"/>
      <c r="I16" s="25"/>
      <c r="J16" s="126" t="s">
        <v>25</v>
      </c>
      <c r="K16" s="127">
        <f>30*'tot-0605'!B13</f>
        <v>30</v>
      </c>
      <c r="L16" s="22" t="str">
        <f>IF(K16=30," ",IF(K16=60,"Coeficiente duplicado por tasa de falla &gt;4 Sal. x año/100 km.","REVISAR COEFICIENTE"))</f>
        <v> 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113"/>
    </row>
    <row r="17" spans="1:27" s="101" customFormat="1" ht="16.5" customHeight="1" thickBot="1" thickTop="1">
      <c r="A17" s="25"/>
      <c r="B17" s="112"/>
      <c r="C17" s="25"/>
      <c r="D17" s="96" t="s">
        <v>26</v>
      </c>
      <c r="E17" s="95">
        <v>98.535</v>
      </c>
      <c r="F17" s="122"/>
      <c r="G17" s="123"/>
      <c r="H17" s="25"/>
      <c r="I17" s="25"/>
      <c r="J17" s="25"/>
      <c r="K17" s="128"/>
      <c r="L17" s="129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113"/>
    </row>
    <row r="18" spans="1:27" s="101" customFormat="1" ht="16.5" customHeight="1" thickBot="1" thickTop="1">
      <c r="A18" s="25"/>
      <c r="B18" s="112"/>
      <c r="C18" s="130"/>
      <c r="D18" s="130"/>
      <c r="E18" s="130"/>
      <c r="F18" s="130"/>
      <c r="G18" s="130"/>
      <c r="H18" s="130"/>
      <c r="I18" s="131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13"/>
    </row>
    <row r="19" spans="1:27" s="101" customFormat="1" ht="34.5" customHeight="1" thickBot="1" thickTop="1">
      <c r="A19" s="25"/>
      <c r="B19" s="112"/>
      <c r="C19" s="35" t="s">
        <v>27</v>
      </c>
      <c r="D19" s="35" t="s">
        <v>18</v>
      </c>
      <c r="E19" s="35" t="s">
        <v>1</v>
      </c>
      <c r="F19" s="36" t="s">
        <v>28</v>
      </c>
      <c r="G19" s="36" t="s">
        <v>29</v>
      </c>
      <c r="H19" s="78" t="s">
        <v>30</v>
      </c>
      <c r="I19" s="35" t="s">
        <v>31</v>
      </c>
      <c r="J19" s="35" t="s">
        <v>32</v>
      </c>
      <c r="K19" s="36" t="s">
        <v>33</v>
      </c>
      <c r="L19" s="36" t="s">
        <v>34</v>
      </c>
      <c r="M19" s="83" t="s">
        <v>35</v>
      </c>
      <c r="N19" s="36" t="s">
        <v>36</v>
      </c>
      <c r="O19" s="132" t="s">
        <v>37</v>
      </c>
      <c r="P19" s="133" t="s">
        <v>38</v>
      </c>
      <c r="Q19" s="84" t="s">
        <v>39</v>
      </c>
      <c r="R19" s="134"/>
      <c r="S19" s="135"/>
      <c r="T19" s="85" t="s">
        <v>40</v>
      </c>
      <c r="U19" s="136"/>
      <c r="V19" s="137"/>
      <c r="W19" s="138" t="s">
        <v>41</v>
      </c>
      <c r="X19" s="139" t="s">
        <v>42</v>
      </c>
      <c r="Y19" s="36" t="s">
        <v>43</v>
      </c>
      <c r="Z19" s="36" t="s">
        <v>44</v>
      </c>
      <c r="AA19" s="113"/>
    </row>
    <row r="20" spans="1:27" s="101" customFormat="1" ht="16.5" customHeight="1" thickTop="1">
      <c r="A20" s="25"/>
      <c r="B20" s="112"/>
      <c r="C20" s="140"/>
      <c r="D20" s="141" t="s">
        <v>202</v>
      </c>
      <c r="E20" s="141"/>
      <c r="F20" s="82"/>
      <c r="G20" s="82"/>
      <c r="H20" s="142">
        <v>4</v>
      </c>
      <c r="I20" s="223"/>
      <c r="J20" s="224"/>
      <c r="K20" s="141"/>
      <c r="L20" s="141"/>
      <c r="M20" s="141"/>
      <c r="N20" s="141"/>
      <c r="O20" s="143"/>
      <c r="P20" s="144"/>
      <c r="Q20" s="145"/>
      <c r="R20" s="146"/>
      <c r="S20" s="147"/>
      <c r="T20" s="148"/>
      <c r="U20" s="149"/>
      <c r="V20" s="150"/>
      <c r="W20" s="151"/>
      <c r="X20" s="152"/>
      <c r="Y20" s="141"/>
      <c r="Z20" s="153">
        <f>ROUND('LI-0604 (2)'!Z43,2)</f>
        <v>5087.27</v>
      </c>
      <c r="AA20" s="113"/>
    </row>
    <row r="21" spans="1:27" s="101" customFormat="1" ht="16.5" customHeight="1">
      <c r="A21" s="25"/>
      <c r="B21" s="112"/>
      <c r="C21" s="154"/>
      <c r="D21" s="3"/>
      <c r="E21" s="3"/>
      <c r="F21" s="3"/>
      <c r="G21" s="3"/>
      <c r="H21" s="155">
        <v>2006</v>
      </c>
      <c r="I21" s="225"/>
      <c r="J21" s="226"/>
      <c r="K21" s="10"/>
      <c r="L21" s="3"/>
      <c r="M21" s="3"/>
      <c r="N21" s="3"/>
      <c r="O21" s="156"/>
      <c r="P21" s="157"/>
      <c r="Q21" s="158"/>
      <c r="R21" s="159"/>
      <c r="S21" s="160"/>
      <c r="T21" s="161"/>
      <c r="U21" s="162"/>
      <c r="V21" s="163"/>
      <c r="W21" s="164"/>
      <c r="X21" s="165"/>
      <c r="Y21" s="3"/>
      <c r="Z21" s="166"/>
      <c r="AA21" s="113"/>
    </row>
    <row r="22" spans="1:28" s="101" customFormat="1" ht="16.5" customHeight="1">
      <c r="A22" s="25"/>
      <c r="B22" s="112"/>
      <c r="C22" s="91">
        <v>41</v>
      </c>
      <c r="D22" s="192" t="s">
        <v>48</v>
      </c>
      <c r="E22" s="192" t="s">
        <v>2</v>
      </c>
      <c r="F22" s="192">
        <v>132</v>
      </c>
      <c r="G22" s="193">
        <v>16.5</v>
      </c>
      <c r="H22" s="79">
        <f aca="true" t="shared" si="0" ref="H22:H41">IF(G22&gt;25,G22,25)*IF(F22=220,IF(E22="L",$E$14,$E$16),IF(E22="L",$E$15,$E$17))/100</f>
        <v>12.46175</v>
      </c>
      <c r="I22" s="225" t="s">
        <v>200</v>
      </c>
      <c r="J22" s="225" t="s">
        <v>201</v>
      </c>
      <c r="K22" s="10">
        <f aca="true" t="shared" si="1" ref="K22:K41">IF(D22="","",(J22-I22)*24)</f>
        <v>8.216666666558012</v>
      </c>
      <c r="L22" s="11">
        <f aca="true" t="shared" si="2" ref="L22:L41">IF(D22="","",ROUND((J22-I22)*24*60,0))</f>
        <v>493</v>
      </c>
      <c r="M22" s="90" t="s">
        <v>52</v>
      </c>
      <c r="N22" s="93" t="str">
        <f aca="true" t="shared" si="3" ref="N22:N41">IF(D22="","","--")</f>
        <v>--</v>
      </c>
      <c r="O22" s="198">
        <f aca="true" t="shared" si="4" ref="O22:O41">IF(M22="P",ROUND(L22/60,2)*H22*$K$16*0.01,"--")</f>
        <v>30.730675500000007</v>
      </c>
      <c r="P22" s="199" t="str">
        <f aca="true" t="shared" si="5" ref="P22:P41">IF(M22="RP",ROUND(L22/60,2)*H22*$K$16*0.01*N22/100,"--")</f>
        <v>--</v>
      </c>
      <c r="Q22" s="200" t="str">
        <f aca="true" t="shared" si="6" ref="Q22:Q41">IF(M22="F",H22*$K$16,"--")</f>
        <v>--</v>
      </c>
      <c r="R22" s="201" t="str">
        <f aca="true" t="shared" si="7" ref="R22:R41">IF(AND(L22&gt;=10,M22="F"),H22*$K$16*IF(L22&gt;180,3,ROUND(L22/60,2)),"--")</f>
        <v>--</v>
      </c>
      <c r="S22" s="202" t="str">
        <f aca="true" t="shared" si="8" ref="S22:S41">IF(AND(L22&gt;180,M22="F"),(ROUND(L22/60,2)-3)*H22*$K$16*0.1,"--")</f>
        <v>--</v>
      </c>
      <c r="T22" s="203" t="str">
        <f aca="true" t="shared" si="9" ref="T22:T41">IF(M22="R",H22*$K$16*N22/100,"--")</f>
        <v>--</v>
      </c>
      <c r="U22" s="204" t="str">
        <f aca="true" t="shared" si="10" ref="U22:U41">IF(AND(L22&gt;=10,M22="R"),H22*$K$16*IF(L22&gt;180,3,ROUND(L22/60,2))*N22/100,"--")</f>
        <v>--</v>
      </c>
      <c r="V22" s="205" t="str">
        <f aca="true" t="shared" si="11" ref="V22:V41">IF(AND(L22&gt;180,M22="R"),(ROUND(L22/60,2)-3)*H22*$K$16*0.1*N22/100,"--")</f>
        <v>--</v>
      </c>
      <c r="W22" s="206" t="str">
        <f aca="true" t="shared" si="12" ref="W22:W41">IF(M22="RF",ROUND(L22/60,2)*H22*$K$16*0.1,"--")</f>
        <v>--</v>
      </c>
      <c r="X22" s="207" t="str">
        <f aca="true" t="shared" si="13" ref="X22:X41">IF(M22="RR",ROUND(L22/60,2)*H22*$K$16*0.1*N22/100,"--")</f>
        <v>--</v>
      </c>
      <c r="Y22" s="94" t="s">
        <v>53</v>
      </c>
      <c r="Z22" s="167">
        <f aca="true" t="shared" si="14" ref="Z22:Z41">IF(D22="","",SUM(O22:X22)*IF(Y22="SI",1,2))</f>
        <v>30.730675500000007</v>
      </c>
      <c r="AA22" s="113"/>
      <c r="AB22" s="101">
        <v>166467</v>
      </c>
    </row>
    <row r="23" spans="1:28" s="101" customFormat="1" ht="16.5" customHeight="1">
      <c r="A23" s="25"/>
      <c r="B23" s="112"/>
      <c r="C23" s="91">
        <v>42</v>
      </c>
      <c r="D23" s="192" t="s">
        <v>49</v>
      </c>
      <c r="E23" s="192" t="s">
        <v>2</v>
      </c>
      <c r="F23" s="192">
        <v>132</v>
      </c>
      <c r="G23" s="193">
        <v>25.58</v>
      </c>
      <c r="H23" s="79">
        <f t="shared" si="0"/>
        <v>12.7508626</v>
      </c>
      <c r="I23" s="225" t="s">
        <v>203</v>
      </c>
      <c r="J23" s="225" t="s">
        <v>204</v>
      </c>
      <c r="K23" s="10">
        <f t="shared" si="1"/>
        <v>8.13333333330229</v>
      </c>
      <c r="L23" s="11">
        <f t="shared" si="2"/>
        <v>488</v>
      </c>
      <c r="M23" s="91" t="s">
        <v>52</v>
      </c>
      <c r="N23" s="93" t="str">
        <f t="shared" si="3"/>
        <v>--</v>
      </c>
      <c r="O23" s="198">
        <f t="shared" si="4"/>
        <v>31.099353881400003</v>
      </c>
      <c r="P23" s="199" t="str">
        <f t="shared" si="5"/>
        <v>--</v>
      </c>
      <c r="Q23" s="200" t="str">
        <f t="shared" si="6"/>
        <v>--</v>
      </c>
      <c r="R23" s="201" t="str">
        <f t="shared" si="7"/>
        <v>--</v>
      </c>
      <c r="S23" s="202" t="str">
        <f t="shared" si="8"/>
        <v>--</v>
      </c>
      <c r="T23" s="203" t="str">
        <f t="shared" si="9"/>
        <v>--</v>
      </c>
      <c r="U23" s="204" t="str">
        <f t="shared" si="10"/>
        <v>--</v>
      </c>
      <c r="V23" s="205" t="str">
        <f t="shared" si="11"/>
        <v>--</v>
      </c>
      <c r="W23" s="206" t="str">
        <f t="shared" si="12"/>
        <v>--</v>
      </c>
      <c r="X23" s="207" t="str">
        <f t="shared" si="13"/>
        <v>--</v>
      </c>
      <c r="Y23" s="94" t="s">
        <v>53</v>
      </c>
      <c r="Z23" s="167">
        <f t="shared" si="14"/>
        <v>31.099353881400003</v>
      </c>
      <c r="AA23" s="113"/>
      <c r="AB23" s="101">
        <v>166468</v>
      </c>
    </row>
    <row r="24" spans="1:28" s="101" customFormat="1" ht="16.5" customHeight="1">
      <c r="A24" s="25"/>
      <c r="B24" s="112"/>
      <c r="C24" s="91">
        <v>43</v>
      </c>
      <c r="D24" s="192" t="s">
        <v>205</v>
      </c>
      <c r="E24" s="192" t="s">
        <v>2</v>
      </c>
      <c r="F24" s="192">
        <v>132</v>
      </c>
      <c r="G24" s="193">
        <v>55.5</v>
      </c>
      <c r="H24" s="79">
        <f t="shared" si="0"/>
        <v>27.665084999999998</v>
      </c>
      <c r="I24" s="225" t="s">
        <v>206</v>
      </c>
      <c r="J24" s="225" t="s">
        <v>207</v>
      </c>
      <c r="K24" s="10">
        <f t="shared" si="1"/>
        <v>0.5333333333255723</v>
      </c>
      <c r="L24" s="11">
        <f t="shared" si="2"/>
        <v>32</v>
      </c>
      <c r="M24" s="92" t="s">
        <v>67</v>
      </c>
      <c r="N24" s="93" t="str">
        <f t="shared" si="3"/>
        <v>--</v>
      </c>
      <c r="O24" s="198" t="str">
        <f t="shared" si="4"/>
        <v>--</v>
      </c>
      <c r="P24" s="199" t="str">
        <f t="shared" si="5"/>
        <v>--</v>
      </c>
      <c r="Q24" s="200">
        <f t="shared" si="6"/>
        <v>829.95255</v>
      </c>
      <c r="R24" s="201">
        <f t="shared" si="7"/>
        <v>439.87485150000003</v>
      </c>
      <c r="S24" s="202" t="str">
        <f t="shared" si="8"/>
        <v>--</v>
      </c>
      <c r="T24" s="203" t="str">
        <f t="shared" si="9"/>
        <v>--</v>
      </c>
      <c r="U24" s="204" t="str">
        <f t="shared" si="10"/>
        <v>--</v>
      </c>
      <c r="V24" s="205" t="str">
        <f t="shared" si="11"/>
        <v>--</v>
      </c>
      <c r="W24" s="206" t="str">
        <f t="shared" si="12"/>
        <v>--</v>
      </c>
      <c r="X24" s="207" t="str">
        <f t="shared" si="13"/>
        <v>--</v>
      </c>
      <c r="Y24" s="94" t="s">
        <v>53</v>
      </c>
      <c r="Z24" s="167">
        <f t="shared" si="14"/>
        <v>1269.8274015</v>
      </c>
      <c r="AA24" s="113"/>
      <c r="AB24" s="101">
        <v>166469</v>
      </c>
    </row>
    <row r="25" spans="1:28" s="101" customFormat="1" ht="16.5" customHeight="1">
      <c r="A25" s="25"/>
      <c r="B25" s="112"/>
      <c r="C25" s="91">
        <v>44</v>
      </c>
      <c r="D25" s="192" t="s">
        <v>11</v>
      </c>
      <c r="E25" s="192" t="s">
        <v>2</v>
      </c>
      <c r="F25" s="192">
        <v>132</v>
      </c>
      <c r="G25" s="193">
        <v>22.1</v>
      </c>
      <c r="H25" s="79">
        <f t="shared" si="0"/>
        <v>12.46175</v>
      </c>
      <c r="I25" s="225" t="s">
        <v>208</v>
      </c>
      <c r="J25" s="225" t="s">
        <v>209</v>
      </c>
      <c r="K25" s="10">
        <f t="shared" si="1"/>
        <v>4.799999999930151</v>
      </c>
      <c r="L25" s="11">
        <f t="shared" si="2"/>
        <v>288</v>
      </c>
      <c r="M25" s="92" t="s">
        <v>52</v>
      </c>
      <c r="N25" s="93" t="str">
        <f t="shared" si="3"/>
        <v>--</v>
      </c>
      <c r="O25" s="198">
        <f t="shared" si="4"/>
        <v>17.94492</v>
      </c>
      <c r="P25" s="199" t="str">
        <f t="shared" si="5"/>
        <v>--</v>
      </c>
      <c r="Q25" s="200" t="str">
        <f t="shared" si="6"/>
        <v>--</v>
      </c>
      <c r="R25" s="201" t="str">
        <f t="shared" si="7"/>
        <v>--</v>
      </c>
      <c r="S25" s="202" t="str">
        <f t="shared" si="8"/>
        <v>--</v>
      </c>
      <c r="T25" s="203" t="str">
        <f t="shared" si="9"/>
        <v>--</v>
      </c>
      <c r="U25" s="204" t="str">
        <f t="shared" si="10"/>
        <v>--</v>
      </c>
      <c r="V25" s="205" t="str">
        <f t="shared" si="11"/>
        <v>--</v>
      </c>
      <c r="W25" s="206" t="str">
        <f t="shared" si="12"/>
        <v>--</v>
      </c>
      <c r="X25" s="207" t="str">
        <f t="shared" si="13"/>
        <v>--</v>
      </c>
      <c r="Y25" s="94" t="s">
        <v>53</v>
      </c>
      <c r="Z25" s="167">
        <f t="shared" si="14"/>
        <v>17.94492</v>
      </c>
      <c r="AA25" s="113"/>
      <c r="AB25" s="101">
        <v>166471</v>
      </c>
    </row>
    <row r="26" spans="1:28" s="101" customFormat="1" ht="16.5" customHeight="1">
      <c r="A26" s="25"/>
      <c r="B26" s="112"/>
      <c r="C26" s="91">
        <v>45</v>
      </c>
      <c r="D26" s="192" t="s">
        <v>210</v>
      </c>
      <c r="E26" s="192" t="s">
        <v>2</v>
      </c>
      <c r="F26" s="192">
        <v>132</v>
      </c>
      <c r="G26" s="193">
        <v>10.3</v>
      </c>
      <c r="H26" s="79">
        <f t="shared" si="0"/>
        <v>12.46175</v>
      </c>
      <c r="I26" s="225" t="s">
        <v>211</v>
      </c>
      <c r="J26" s="225" t="s">
        <v>212</v>
      </c>
      <c r="K26" s="10">
        <f t="shared" si="1"/>
        <v>4.616666666697711</v>
      </c>
      <c r="L26" s="11">
        <f t="shared" si="2"/>
        <v>277</v>
      </c>
      <c r="M26" s="92" t="s">
        <v>52</v>
      </c>
      <c r="N26" s="93" t="str">
        <f t="shared" si="3"/>
        <v>--</v>
      </c>
      <c r="O26" s="198">
        <f t="shared" si="4"/>
        <v>17.2719855</v>
      </c>
      <c r="P26" s="199" t="str">
        <f t="shared" si="5"/>
        <v>--</v>
      </c>
      <c r="Q26" s="200" t="str">
        <f t="shared" si="6"/>
        <v>--</v>
      </c>
      <c r="R26" s="201" t="str">
        <f t="shared" si="7"/>
        <v>--</v>
      </c>
      <c r="S26" s="202" t="str">
        <f t="shared" si="8"/>
        <v>--</v>
      </c>
      <c r="T26" s="203" t="str">
        <f t="shared" si="9"/>
        <v>--</v>
      </c>
      <c r="U26" s="204" t="str">
        <f t="shared" si="10"/>
        <v>--</v>
      </c>
      <c r="V26" s="205" t="str">
        <f t="shared" si="11"/>
        <v>--</v>
      </c>
      <c r="W26" s="206" t="str">
        <f t="shared" si="12"/>
        <v>--</v>
      </c>
      <c r="X26" s="207" t="str">
        <f t="shared" si="13"/>
        <v>--</v>
      </c>
      <c r="Y26" s="94" t="s">
        <v>53</v>
      </c>
      <c r="Z26" s="167">
        <f t="shared" si="14"/>
        <v>17.2719855</v>
      </c>
      <c r="AA26" s="113"/>
      <c r="AB26" s="101">
        <v>166472</v>
      </c>
    </row>
    <row r="27" spans="1:27" s="101" customFormat="1" ht="16.5" customHeight="1">
      <c r="A27" s="25"/>
      <c r="B27" s="112"/>
      <c r="C27" s="91"/>
      <c r="D27" s="192"/>
      <c r="E27" s="192"/>
      <c r="F27" s="192"/>
      <c r="G27" s="193"/>
      <c r="H27" s="79">
        <f t="shared" si="0"/>
        <v>24.63375</v>
      </c>
      <c r="I27" s="225"/>
      <c r="J27" s="225"/>
      <c r="K27" s="10">
        <f t="shared" si="1"/>
      </c>
      <c r="L27" s="11">
        <f t="shared" si="2"/>
      </c>
      <c r="M27" s="92"/>
      <c r="N27" s="93">
        <f t="shared" si="3"/>
      </c>
      <c r="O27" s="198" t="str">
        <f t="shared" si="4"/>
        <v>--</v>
      </c>
      <c r="P27" s="199" t="str">
        <f t="shared" si="5"/>
        <v>--</v>
      </c>
      <c r="Q27" s="200" t="str">
        <f t="shared" si="6"/>
        <v>--</v>
      </c>
      <c r="R27" s="201" t="str">
        <f t="shared" si="7"/>
        <v>--</v>
      </c>
      <c r="S27" s="202" t="str">
        <f t="shared" si="8"/>
        <v>--</v>
      </c>
      <c r="T27" s="203" t="str">
        <f t="shared" si="9"/>
        <v>--</v>
      </c>
      <c r="U27" s="204" t="str">
        <f t="shared" si="10"/>
        <v>--</v>
      </c>
      <c r="V27" s="205" t="str">
        <f t="shared" si="11"/>
        <v>--</v>
      </c>
      <c r="W27" s="206" t="str">
        <f t="shared" si="12"/>
        <v>--</v>
      </c>
      <c r="X27" s="207" t="str">
        <f t="shared" si="13"/>
        <v>--</v>
      </c>
      <c r="Y27" s="94" t="str">
        <f aca="true" t="shared" si="15" ref="Y27:Y41">IF(D27=""," ","SI")</f>
        <v> </v>
      </c>
      <c r="Z27" s="167">
        <f t="shared" si="14"/>
      </c>
      <c r="AA27" s="113"/>
    </row>
    <row r="28" spans="1:27" s="101" customFormat="1" ht="16.5" customHeight="1">
      <c r="A28" s="25"/>
      <c r="B28" s="112"/>
      <c r="C28" s="91"/>
      <c r="D28" s="192"/>
      <c r="E28" s="192"/>
      <c r="F28" s="192"/>
      <c r="G28" s="193"/>
      <c r="H28" s="79">
        <f t="shared" si="0"/>
        <v>24.63375</v>
      </c>
      <c r="I28" s="225"/>
      <c r="J28" s="225"/>
      <c r="K28" s="10">
        <f t="shared" si="1"/>
      </c>
      <c r="L28" s="11">
        <f t="shared" si="2"/>
      </c>
      <c r="M28" s="92"/>
      <c r="N28" s="93">
        <f t="shared" si="3"/>
      </c>
      <c r="O28" s="198" t="str">
        <f t="shared" si="4"/>
        <v>--</v>
      </c>
      <c r="P28" s="199" t="str">
        <f t="shared" si="5"/>
        <v>--</v>
      </c>
      <c r="Q28" s="200" t="str">
        <f t="shared" si="6"/>
        <v>--</v>
      </c>
      <c r="R28" s="201" t="str">
        <f t="shared" si="7"/>
        <v>--</v>
      </c>
      <c r="S28" s="202" t="str">
        <f t="shared" si="8"/>
        <v>--</v>
      </c>
      <c r="T28" s="203" t="str">
        <f t="shared" si="9"/>
        <v>--</v>
      </c>
      <c r="U28" s="204" t="str">
        <f t="shared" si="10"/>
        <v>--</v>
      </c>
      <c r="V28" s="205" t="str">
        <f t="shared" si="11"/>
        <v>--</v>
      </c>
      <c r="W28" s="206" t="str">
        <f t="shared" si="12"/>
        <v>--</v>
      </c>
      <c r="X28" s="207" t="str">
        <f t="shared" si="13"/>
        <v>--</v>
      </c>
      <c r="Y28" s="94" t="str">
        <f t="shared" si="15"/>
        <v> </v>
      </c>
      <c r="Z28" s="167">
        <f t="shared" si="14"/>
      </c>
      <c r="AA28" s="113"/>
    </row>
    <row r="29" spans="1:27" s="101" customFormat="1" ht="16.5" customHeight="1">
      <c r="A29" s="25"/>
      <c r="B29" s="112"/>
      <c r="C29" s="91"/>
      <c r="D29" s="192"/>
      <c r="E29" s="192"/>
      <c r="F29" s="192"/>
      <c r="G29" s="193"/>
      <c r="H29" s="79">
        <f t="shared" si="0"/>
        <v>24.63375</v>
      </c>
      <c r="I29" s="225"/>
      <c r="J29" s="225"/>
      <c r="K29" s="10">
        <f t="shared" si="1"/>
      </c>
      <c r="L29" s="11">
        <f t="shared" si="2"/>
      </c>
      <c r="M29" s="92"/>
      <c r="N29" s="93">
        <f t="shared" si="3"/>
      </c>
      <c r="O29" s="198" t="str">
        <f t="shared" si="4"/>
        <v>--</v>
      </c>
      <c r="P29" s="199" t="str">
        <f t="shared" si="5"/>
        <v>--</v>
      </c>
      <c r="Q29" s="200" t="str">
        <f t="shared" si="6"/>
        <v>--</v>
      </c>
      <c r="R29" s="201" t="str">
        <f t="shared" si="7"/>
        <v>--</v>
      </c>
      <c r="S29" s="202" t="str">
        <f t="shared" si="8"/>
        <v>--</v>
      </c>
      <c r="T29" s="203" t="str">
        <f t="shared" si="9"/>
        <v>--</v>
      </c>
      <c r="U29" s="204" t="str">
        <f t="shared" si="10"/>
        <v>--</v>
      </c>
      <c r="V29" s="205" t="str">
        <f t="shared" si="11"/>
        <v>--</v>
      </c>
      <c r="W29" s="206" t="str">
        <f t="shared" si="12"/>
        <v>--</v>
      </c>
      <c r="X29" s="207" t="str">
        <f t="shared" si="13"/>
        <v>--</v>
      </c>
      <c r="Y29" s="94" t="str">
        <f t="shared" si="15"/>
        <v> </v>
      </c>
      <c r="Z29" s="167">
        <f t="shared" si="14"/>
      </c>
      <c r="AA29" s="113"/>
    </row>
    <row r="30" spans="1:27" s="101" customFormat="1" ht="16.5" customHeight="1">
      <c r="A30" s="25"/>
      <c r="B30" s="112"/>
      <c r="C30" s="91"/>
      <c r="D30" s="192"/>
      <c r="E30" s="192"/>
      <c r="F30" s="192"/>
      <c r="G30" s="193"/>
      <c r="H30" s="79">
        <f t="shared" si="0"/>
        <v>24.63375</v>
      </c>
      <c r="I30" s="225"/>
      <c r="J30" s="225"/>
      <c r="K30" s="10">
        <f t="shared" si="1"/>
      </c>
      <c r="L30" s="11">
        <f t="shared" si="2"/>
      </c>
      <c r="M30" s="92"/>
      <c r="N30" s="93">
        <f t="shared" si="3"/>
      </c>
      <c r="O30" s="198" t="str">
        <f t="shared" si="4"/>
        <v>--</v>
      </c>
      <c r="P30" s="199" t="str">
        <f t="shared" si="5"/>
        <v>--</v>
      </c>
      <c r="Q30" s="200" t="str">
        <f t="shared" si="6"/>
        <v>--</v>
      </c>
      <c r="R30" s="201" t="str">
        <f t="shared" si="7"/>
        <v>--</v>
      </c>
      <c r="S30" s="202" t="str">
        <f t="shared" si="8"/>
        <v>--</v>
      </c>
      <c r="T30" s="203" t="str">
        <f t="shared" si="9"/>
        <v>--</v>
      </c>
      <c r="U30" s="204" t="str">
        <f t="shared" si="10"/>
        <v>--</v>
      </c>
      <c r="V30" s="205" t="str">
        <f t="shared" si="11"/>
        <v>--</v>
      </c>
      <c r="W30" s="206" t="str">
        <f t="shared" si="12"/>
        <v>--</v>
      </c>
      <c r="X30" s="207" t="str">
        <f t="shared" si="13"/>
        <v>--</v>
      </c>
      <c r="Y30" s="94" t="str">
        <f t="shared" si="15"/>
        <v> </v>
      </c>
      <c r="Z30" s="167">
        <f t="shared" si="14"/>
      </c>
      <c r="AA30" s="113"/>
    </row>
    <row r="31" spans="1:27" s="101" customFormat="1" ht="16.5" customHeight="1">
      <c r="A31" s="25"/>
      <c r="B31" s="112"/>
      <c r="C31" s="91"/>
      <c r="D31" s="192"/>
      <c r="E31" s="192"/>
      <c r="F31" s="192"/>
      <c r="G31" s="193"/>
      <c r="H31" s="79">
        <f t="shared" si="0"/>
        <v>24.63375</v>
      </c>
      <c r="I31" s="225"/>
      <c r="J31" s="225"/>
      <c r="K31" s="10">
        <f t="shared" si="1"/>
      </c>
      <c r="L31" s="11">
        <f t="shared" si="2"/>
      </c>
      <c r="M31" s="92"/>
      <c r="N31" s="93">
        <f t="shared" si="3"/>
      </c>
      <c r="O31" s="198" t="str">
        <f t="shared" si="4"/>
        <v>--</v>
      </c>
      <c r="P31" s="199" t="str">
        <f t="shared" si="5"/>
        <v>--</v>
      </c>
      <c r="Q31" s="200" t="str">
        <f t="shared" si="6"/>
        <v>--</v>
      </c>
      <c r="R31" s="201" t="str">
        <f t="shared" si="7"/>
        <v>--</v>
      </c>
      <c r="S31" s="202" t="str">
        <f t="shared" si="8"/>
        <v>--</v>
      </c>
      <c r="T31" s="203" t="str">
        <f t="shared" si="9"/>
        <v>--</v>
      </c>
      <c r="U31" s="204" t="str">
        <f t="shared" si="10"/>
        <v>--</v>
      </c>
      <c r="V31" s="205" t="str">
        <f t="shared" si="11"/>
        <v>--</v>
      </c>
      <c r="W31" s="206" t="str">
        <f t="shared" si="12"/>
        <v>--</v>
      </c>
      <c r="X31" s="207" t="str">
        <f t="shared" si="13"/>
        <v>--</v>
      </c>
      <c r="Y31" s="94" t="str">
        <f t="shared" si="15"/>
        <v> </v>
      </c>
      <c r="Z31" s="167">
        <f t="shared" si="14"/>
      </c>
      <c r="AA31" s="113"/>
    </row>
    <row r="32" spans="1:27" s="101" customFormat="1" ht="16.5" customHeight="1">
      <c r="A32" s="25"/>
      <c r="B32" s="112"/>
      <c r="C32" s="91"/>
      <c r="D32" s="192"/>
      <c r="E32" s="192"/>
      <c r="F32" s="192"/>
      <c r="G32" s="193"/>
      <c r="H32" s="79">
        <f t="shared" si="0"/>
        <v>24.63375</v>
      </c>
      <c r="I32" s="225"/>
      <c r="J32" s="225"/>
      <c r="K32" s="10">
        <f t="shared" si="1"/>
      </c>
      <c r="L32" s="11">
        <f t="shared" si="2"/>
      </c>
      <c r="M32" s="92"/>
      <c r="N32" s="93">
        <f t="shared" si="3"/>
      </c>
      <c r="O32" s="198" t="str">
        <f t="shared" si="4"/>
        <v>--</v>
      </c>
      <c r="P32" s="199" t="str">
        <f t="shared" si="5"/>
        <v>--</v>
      </c>
      <c r="Q32" s="200" t="str">
        <f t="shared" si="6"/>
        <v>--</v>
      </c>
      <c r="R32" s="201" t="str">
        <f t="shared" si="7"/>
        <v>--</v>
      </c>
      <c r="S32" s="202" t="str">
        <f t="shared" si="8"/>
        <v>--</v>
      </c>
      <c r="T32" s="203" t="str">
        <f t="shared" si="9"/>
        <v>--</v>
      </c>
      <c r="U32" s="204" t="str">
        <f t="shared" si="10"/>
        <v>--</v>
      </c>
      <c r="V32" s="205" t="str">
        <f t="shared" si="11"/>
        <v>--</v>
      </c>
      <c r="W32" s="206" t="str">
        <f t="shared" si="12"/>
        <v>--</v>
      </c>
      <c r="X32" s="207" t="str">
        <f t="shared" si="13"/>
        <v>--</v>
      </c>
      <c r="Y32" s="94" t="str">
        <f t="shared" si="15"/>
        <v> </v>
      </c>
      <c r="Z32" s="167">
        <f t="shared" si="14"/>
      </c>
      <c r="AA32" s="113"/>
    </row>
    <row r="33" spans="1:27" s="101" customFormat="1" ht="16.5" customHeight="1">
      <c r="A33" s="25"/>
      <c r="B33" s="112"/>
      <c r="C33" s="91"/>
      <c r="D33" s="192"/>
      <c r="E33" s="192"/>
      <c r="F33" s="192"/>
      <c r="G33" s="193"/>
      <c r="H33" s="79">
        <f t="shared" si="0"/>
        <v>24.63375</v>
      </c>
      <c r="I33" s="225"/>
      <c r="J33" s="225"/>
      <c r="K33" s="10">
        <f t="shared" si="1"/>
      </c>
      <c r="L33" s="11">
        <f t="shared" si="2"/>
      </c>
      <c r="M33" s="92"/>
      <c r="N33" s="93">
        <f t="shared" si="3"/>
      </c>
      <c r="O33" s="198" t="str">
        <f t="shared" si="4"/>
        <v>--</v>
      </c>
      <c r="P33" s="199" t="str">
        <f t="shared" si="5"/>
        <v>--</v>
      </c>
      <c r="Q33" s="200" t="str">
        <f t="shared" si="6"/>
        <v>--</v>
      </c>
      <c r="R33" s="201" t="str">
        <f t="shared" si="7"/>
        <v>--</v>
      </c>
      <c r="S33" s="202" t="str">
        <f t="shared" si="8"/>
        <v>--</v>
      </c>
      <c r="T33" s="203" t="str">
        <f t="shared" si="9"/>
        <v>--</v>
      </c>
      <c r="U33" s="204" t="str">
        <f t="shared" si="10"/>
        <v>--</v>
      </c>
      <c r="V33" s="205" t="str">
        <f t="shared" si="11"/>
        <v>--</v>
      </c>
      <c r="W33" s="206" t="str">
        <f t="shared" si="12"/>
        <v>--</v>
      </c>
      <c r="X33" s="207" t="str">
        <f t="shared" si="13"/>
        <v>--</v>
      </c>
      <c r="Y33" s="94" t="str">
        <f t="shared" si="15"/>
        <v> </v>
      </c>
      <c r="Z33" s="167">
        <f t="shared" si="14"/>
      </c>
      <c r="AA33" s="113"/>
    </row>
    <row r="34" spans="1:27" s="101" customFormat="1" ht="16.5" customHeight="1">
      <c r="A34" s="25"/>
      <c r="B34" s="112"/>
      <c r="C34" s="91"/>
      <c r="D34" s="192"/>
      <c r="E34" s="192"/>
      <c r="F34" s="192"/>
      <c r="G34" s="193"/>
      <c r="H34" s="79">
        <f t="shared" si="0"/>
        <v>24.63375</v>
      </c>
      <c r="I34" s="225"/>
      <c r="J34" s="225"/>
      <c r="K34" s="10">
        <f t="shared" si="1"/>
      </c>
      <c r="L34" s="11">
        <f t="shared" si="2"/>
      </c>
      <c r="M34" s="92"/>
      <c r="N34" s="93">
        <f t="shared" si="3"/>
      </c>
      <c r="O34" s="198" t="str">
        <f t="shared" si="4"/>
        <v>--</v>
      </c>
      <c r="P34" s="199" t="str">
        <f t="shared" si="5"/>
        <v>--</v>
      </c>
      <c r="Q34" s="200" t="str">
        <f t="shared" si="6"/>
        <v>--</v>
      </c>
      <c r="R34" s="201" t="str">
        <f t="shared" si="7"/>
        <v>--</v>
      </c>
      <c r="S34" s="202" t="str">
        <f t="shared" si="8"/>
        <v>--</v>
      </c>
      <c r="T34" s="203" t="str">
        <f t="shared" si="9"/>
        <v>--</v>
      </c>
      <c r="U34" s="204" t="str">
        <f t="shared" si="10"/>
        <v>--</v>
      </c>
      <c r="V34" s="205" t="str">
        <f t="shared" si="11"/>
        <v>--</v>
      </c>
      <c r="W34" s="206" t="str">
        <f t="shared" si="12"/>
        <v>--</v>
      </c>
      <c r="X34" s="207" t="str">
        <f t="shared" si="13"/>
        <v>--</v>
      </c>
      <c r="Y34" s="94" t="str">
        <f t="shared" si="15"/>
        <v> </v>
      </c>
      <c r="Z34" s="167">
        <f t="shared" si="14"/>
      </c>
      <c r="AA34" s="113"/>
    </row>
    <row r="35" spans="1:27" s="101" customFormat="1" ht="16.5" customHeight="1">
      <c r="A35" s="25"/>
      <c r="B35" s="112"/>
      <c r="C35" s="91"/>
      <c r="D35" s="192"/>
      <c r="E35" s="192"/>
      <c r="F35" s="192"/>
      <c r="G35" s="193"/>
      <c r="H35" s="79">
        <f t="shared" si="0"/>
        <v>24.63375</v>
      </c>
      <c r="I35" s="225"/>
      <c r="J35" s="225"/>
      <c r="K35" s="10">
        <f t="shared" si="1"/>
      </c>
      <c r="L35" s="11">
        <f t="shared" si="2"/>
      </c>
      <c r="M35" s="92"/>
      <c r="N35" s="93">
        <f t="shared" si="3"/>
      </c>
      <c r="O35" s="198" t="str">
        <f t="shared" si="4"/>
        <v>--</v>
      </c>
      <c r="P35" s="199" t="str">
        <f t="shared" si="5"/>
        <v>--</v>
      </c>
      <c r="Q35" s="200" t="str">
        <f t="shared" si="6"/>
        <v>--</v>
      </c>
      <c r="R35" s="201" t="str">
        <f t="shared" si="7"/>
        <v>--</v>
      </c>
      <c r="S35" s="202" t="str">
        <f t="shared" si="8"/>
        <v>--</v>
      </c>
      <c r="T35" s="203" t="str">
        <f t="shared" si="9"/>
        <v>--</v>
      </c>
      <c r="U35" s="204" t="str">
        <f t="shared" si="10"/>
        <v>--</v>
      </c>
      <c r="V35" s="205" t="str">
        <f t="shared" si="11"/>
        <v>--</v>
      </c>
      <c r="W35" s="206" t="str">
        <f t="shared" si="12"/>
        <v>--</v>
      </c>
      <c r="X35" s="207" t="str">
        <f t="shared" si="13"/>
        <v>--</v>
      </c>
      <c r="Y35" s="94" t="str">
        <f t="shared" si="15"/>
        <v> </v>
      </c>
      <c r="Z35" s="167">
        <f t="shared" si="14"/>
      </c>
      <c r="AA35" s="113"/>
    </row>
    <row r="36" spans="1:27" s="101" customFormat="1" ht="16.5" customHeight="1">
      <c r="A36" s="25"/>
      <c r="B36" s="112"/>
      <c r="C36" s="91"/>
      <c r="D36" s="192"/>
      <c r="E36" s="192"/>
      <c r="F36" s="192"/>
      <c r="G36" s="193"/>
      <c r="H36" s="79">
        <f t="shared" si="0"/>
        <v>24.63375</v>
      </c>
      <c r="I36" s="225"/>
      <c r="J36" s="225"/>
      <c r="K36" s="10">
        <f t="shared" si="1"/>
      </c>
      <c r="L36" s="11">
        <f t="shared" si="2"/>
      </c>
      <c r="M36" s="92"/>
      <c r="N36" s="93">
        <f t="shared" si="3"/>
      </c>
      <c r="O36" s="198" t="str">
        <f t="shared" si="4"/>
        <v>--</v>
      </c>
      <c r="P36" s="199" t="str">
        <f t="shared" si="5"/>
        <v>--</v>
      </c>
      <c r="Q36" s="200" t="str">
        <f t="shared" si="6"/>
        <v>--</v>
      </c>
      <c r="R36" s="201" t="str">
        <f t="shared" si="7"/>
        <v>--</v>
      </c>
      <c r="S36" s="202" t="str">
        <f t="shared" si="8"/>
        <v>--</v>
      </c>
      <c r="T36" s="203" t="str">
        <f t="shared" si="9"/>
        <v>--</v>
      </c>
      <c r="U36" s="204" t="str">
        <f t="shared" si="10"/>
        <v>--</v>
      </c>
      <c r="V36" s="205" t="str">
        <f t="shared" si="11"/>
        <v>--</v>
      </c>
      <c r="W36" s="206" t="str">
        <f t="shared" si="12"/>
        <v>--</v>
      </c>
      <c r="X36" s="207" t="str">
        <f t="shared" si="13"/>
        <v>--</v>
      </c>
      <c r="Y36" s="94" t="str">
        <f t="shared" si="15"/>
        <v> </v>
      </c>
      <c r="Z36" s="167">
        <f t="shared" si="14"/>
      </c>
      <c r="AA36" s="113"/>
    </row>
    <row r="37" spans="1:27" s="101" customFormat="1" ht="16.5" customHeight="1">
      <c r="A37" s="25"/>
      <c r="B37" s="112"/>
      <c r="C37" s="91"/>
      <c r="D37" s="192"/>
      <c r="E37" s="192"/>
      <c r="F37" s="192"/>
      <c r="G37" s="193"/>
      <c r="H37" s="79">
        <f t="shared" si="0"/>
        <v>24.63375</v>
      </c>
      <c r="I37" s="225"/>
      <c r="J37" s="225"/>
      <c r="K37" s="10">
        <f t="shared" si="1"/>
      </c>
      <c r="L37" s="11">
        <f t="shared" si="2"/>
      </c>
      <c r="M37" s="92"/>
      <c r="N37" s="93">
        <f t="shared" si="3"/>
      </c>
      <c r="O37" s="198" t="str">
        <f t="shared" si="4"/>
        <v>--</v>
      </c>
      <c r="P37" s="199" t="str">
        <f t="shared" si="5"/>
        <v>--</v>
      </c>
      <c r="Q37" s="200" t="str">
        <f t="shared" si="6"/>
        <v>--</v>
      </c>
      <c r="R37" s="201" t="str">
        <f t="shared" si="7"/>
        <v>--</v>
      </c>
      <c r="S37" s="202" t="str">
        <f t="shared" si="8"/>
        <v>--</v>
      </c>
      <c r="T37" s="203" t="str">
        <f t="shared" si="9"/>
        <v>--</v>
      </c>
      <c r="U37" s="204" t="str">
        <f t="shared" si="10"/>
        <v>--</v>
      </c>
      <c r="V37" s="205" t="str">
        <f t="shared" si="11"/>
        <v>--</v>
      </c>
      <c r="W37" s="206" t="str">
        <f t="shared" si="12"/>
        <v>--</v>
      </c>
      <c r="X37" s="207" t="str">
        <f t="shared" si="13"/>
        <v>--</v>
      </c>
      <c r="Y37" s="94" t="str">
        <f t="shared" si="15"/>
        <v> </v>
      </c>
      <c r="Z37" s="167">
        <f t="shared" si="14"/>
      </c>
      <c r="AA37" s="113"/>
    </row>
    <row r="38" spans="2:27" s="101" customFormat="1" ht="16.5" customHeight="1">
      <c r="B38" s="168"/>
      <c r="C38" s="91"/>
      <c r="D38" s="192"/>
      <c r="E38" s="192"/>
      <c r="F38" s="192"/>
      <c r="G38" s="193"/>
      <c r="H38" s="79">
        <f t="shared" si="0"/>
        <v>24.63375</v>
      </c>
      <c r="I38" s="225"/>
      <c r="J38" s="225"/>
      <c r="K38" s="10">
        <f t="shared" si="1"/>
      </c>
      <c r="L38" s="11">
        <f t="shared" si="2"/>
      </c>
      <c r="M38" s="92"/>
      <c r="N38" s="93">
        <f t="shared" si="3"/>
      </c>
      <c r="O38" s="198" t="str">
        <f t="shared" si="4"/>
        <v>--</v>
      </c>
      <c r="P38" s="199" t="str">
        <f t="shared" si="5"/>
        <v>--</v>
      </c>
      <c r="Q38" s="200" t="str">
        <f t="shared" si="6"/>
        <v>--</v>
      </c>
      <c r="R38" s="201" t="str">
        <f t="shared" si="7"/>
        <v>--</v>
      </c>
      <c r="S38" s="202" t="str">
        <f t="shared" si="8"/>
        <v>--</v>
      </c>
      <c r="T38" s="203" t="str">
        <f t="shared" si="9"/>
        <v>--</v>
      </c>
      <c r="U38" s="204" t="str">
        <f t="shared" si="10"/>
        <v>--</v>
      </c>
      <c r="V38" s="205" t="str">
        <f t="shared" si="11"/>
        <v>--</v>
      </c>
      <c r="W38" s="206" t="str">
        <f t="shared" si="12"/>
        <v>--</v>
      </c>
      <c r="X38" s="207" t="str">
        <f t="shared" si="13"/>
        <v>--</v>
      </c>
      <c r="Y38" s="94" t="str">
        <f t="shared" si="15"/>
        <v> </v>
      </c>
      <c r="Z38" s="167">
        <f t="shared" si="14"/>
      </c>
      <c r="AA38" s="113"/>
    </row>
    <row r="39" spans="2:27" s="101" customFormat="1" ht="16.5" customHeight="1">
      <c r="B39" s="168"/>
      <c r="C39" s="91"/>
      <c r="D39" s="192"/>
      <c r="E39" s="192"/>
      <c r="F39" s="192"/>
      <c r="G39" s="193"/>
      <c r="H39" s="79">
        <f t="shared" si="0"/>
        <v>24.63375</v>
      </c>
      <c r="I39" s="225"/>
      <c r="J39" s="225"/>
      <c r="K39" s="10">
        <f t="shared" si="1"/>
      </c>
      <c r="L39" s="11">
        <f t="shared" si="2"/>
      </c>
      <c r="M39" s="92"/>
      <c r="N39" s="93">
        <f t="shared" si="3"/>
      </c>
      <c r="O39" s="198" t="str">
        <f t="shared" si="4"/>
        <v>--</v>
      </c>
      <c r="P39" s="199" t="str">
        <f t="shared" si="5"/>
        <v>--</v>
      </c>
      <c r="Q39" s="200" t="str">
        <f t="shared" si="6"/>
        <v>--</v>
      </c>
      <c r="R39" s="201" t="str">
        <f t="shared" si="7"/>
        <v>--</v>
      </c>
      <c r="S39" s="202" t="str">
        <f t="shared" si="8"/>
        <v>--</v>
      </c>
      <c r="T39" s="203" t="str">
        <f t="shared" si="9"/>
        <v>--</v>
      </c>
      <c r="U39" s="204" t="str">
        <f t="shared" si="10"/>
        <v>--</v>
      </c>
      <c r="V39" s="205" t="str">
        <f t="shared" si="11"/>
        <v>--</v>
      </c>
      <c r="W39" s="206" t="str">
        <f t="shared" si="12"/>
        <v>--</v>
      </c>
      <c r="X39" s="207" t="str">
        <f t="shared" si="13"/>
        <v>--</v>
      </c>
      <c r="Y39" s="94" t="str">
        <f t="shared" si="15"/>
        <v> </v>
      </c>
      <c r="Z39" s="167">
        <f t="shared" si="14"/>
      </c>
      <c r="AA39" s="113"/>
    </row>
    <row r="40" spans="2:27" s="101" customFormat="1" ht="16.5" customHeight="1">
      <c r="B40" s="168"/>
      <c r="C40" s="91"/>
      <c r="D40" s="192"/>
      <c r="E40" s="192"/>
      <c r="F40" s="192"/>
      <c r="G40" s="193"/>
      <c r="H40" s="79">
        <f t="shared" si="0"/>
        <v>24.63375</v>
      </c>
      <c r="I40" s="225"/>
      <c r="J40" s="225"/>
      <c r="K40" s="10">
        <f t="shared" si="1"/>
      </c>
      <c r="L40" s="11">
        <f t="shared" si="2"/>
      </c>
      <c r="M40" s="92"/>
      <c r="N40" s="93">
        <f t="shared" si="3"/>
      </c>
      <c r="O40" s="198" t="str">
        <f t="shared" si="4"/>
        <v>--</v>
      </c>
      <c r="P40" s="199" t="str">
        <f t="shared" si="5"/>
        <v>--</v>
      </c>
      <c r="Q40" s="200" t="str">
        <f t="shared" si="6"/>
        <v>--</v>
      </c>
      <c r="R40" s="201" t="str">
        <f t="shared" si="7"/>
        <v>--</v>
      </c>
      <c r="S40" s="202" t="str">
        <f t="shared" si="8"/>
        <v>--</v>
      </c>
      <c r="T40" s="203" t="str">
        <f t="shared" si="9"/>
        <v>--</v>
      </c>
      <c r="U40" s="204" t="str">
        <f t="shared" si="10"/>
        <v>--</v>
      </c>
      <c r="V40" s="205" t="str">
        <f t="shared" si="11"/>
        <v>--</v>
      </c>
      <c r="W40" s="206" t="str">
        <f t="shared" si="12"/>
        <v>--</v>
      </c>
      <c r="X40" s="207" t="str">
        <f t="shared" si="13"/>
        <v>--</v>
      </c>
      <c r="Y40" s="94" t="str">
        <f t="shared" si="15"/>
        <v> </v>
      </c>
      <c r="Z40" s="167">
        <f t="shared" si="14"/>
      </c>
      <c r="AA40" s="113"/>
    </row>
    <row r="41" spans="2:27" s="101" customFormat="1" ht="16.5" customHeight="1">
      <c r="B41" s="168"/>
      <c r="C41" s="91"/>
      <c r="D41" s="192"/>
      <c r="E41" s="192"/>
      <c r="F41" s="192"/>
      <c r="G41" s="193"/>
      <c r="H41" s="79">
        <f t="shared" si="0"/>
        <v>24.63375</v>
      </c>
      <c r="I41" s="225"/>
      <c r="J41" s="225"/>
      <c r="K41" s="10">
        <f t="shared" si="1"/>
      </c>
      <c r="L41" s="11">
        <f t="shared" si="2"/>
      </c>
      <c r="M41" s="92"/>
      <c r="N41" s="93">
        <f t="shared" si="3"/>
      </c>
      <c r="O41" s="198" t="str">
        <f t="shared" si="4"/>
        <v>--</v>
      </c>
      <c r="P41" s="199" t="str">
        <f t="shared" si="5"/>
        <v>--</v>
      </c>
      <c r="Q41" s="200" t="str">
        <f t="shared" si="6"/>
        <v>--</v>
      </c>
      <c r="R41" s="201" t="str">
        <f t="shared" si="7"/>
        <v>--</v>
      </c>
      <c r="S41" s="202" t="str">
        <f t="shared" si="8"/>
        <v>--</v>
      </c>
      <c r="T41" s="203" t="str">
        <f t="shared" si="9"/>
        <v>--</v>
      </c>
      <c r="U41" s="204" t="str">
        <f t="shared" si="10"/>
        <v>--</v>
      </c>
      <c r="V41" s="205" t="str">
        <f t="shared" si="11"/>
        <v>--</v>
      </c>
      <c r="W41" s="206" t="str">
        <f t="shared" si="12"/>
        <v>--</v>
      </c>
      <c r="X41" s="207" t="str">
        <f t="shared" si="13"/>
        <v>--</v>
      </c>
      <c r="Y41" s="94" t="str">
        <f t="shared" si="15"/>
        <v> </v>
      </c>
      <c r="Z41" s="167">
        <f t="shared" si="14"/>
      </c>
      <c r="AA41" s="113"/>
    </row>
    <row r="42" spans="1:27" s="101" customFormat="1" ht="16.5" customHeight="1" thickBot="1">
      <c r="A42" s="25"/>
      <c r="B42" s="112"/>
      <c r="C42" s="194"/>
      <c r="D42" s="195"/>
      <c r="E42" s="195"/>
      <c r="F42" s="196"/>
      <c r="G42" s="197"/>
      <c r="H42" s="80"/>
      <c r="I42" s="227"/>
      <c r="J42" s="227"/>
      <c r="K42" s="12"/>
      <c r="L42" s="12"/>
      <c r="M42" s="197"/>
      <c r="N42" s="208"/>
      <c r="O42" s="209"/>
      <c r="P42" s="210"/>
      <c r="Q42" s="211"/>
      <c r="R42" s="212"/>
      <c r="S42" s="213"/>
      <c r="T42" s="214"/>
      <c r="U42" s="215"/>
      <c r="V42" s="216"/>
      <c r="W42" s="217"/>
      <c r="X42" s="218"/>
      <c r="Y42" s="219"/>
      <c r="Z42" s="169"/>
      <c r="AA42" s="113"/>
    </row>
    <row r="43" spans="1:27" s="101" customFormat="1" ht="16.5" customHeight="1" thickBot="1" thickTop="1">
      <c r="A43" s="25"/>
      <c r="B43" s="112"/>
      <c r="C43" s="170" t="s">
        <v>45</v>
      </c>
      <c r="D43" s="70" t="s">
        <v>46</v>
      </c>
      <c r="E43" s="13"/>
      <c r="F43" s="13"/>
      <c r="G43" s="14"/>
      <c r="H43" s="15"/>
      <c r="I43" s="15"/>
      <c r="J43" s="15"/>
      <c r="K43" s="15"/>
      <c r="L43" s="15"/>
      <c r="M43" s="15"/>
      <c r="N43" s="16"/>
      <c r="O43" s="171">
        <f aca="true" t="shared" si="16" ref="O43:X43">ROUND(SUM(O20:O42),2)</f>
        <v>97.05</v>
      </c>
      <c r="P43" s="172">
        <f t="shared" si="16"/>
        <v>0</v>
      </c>
      <c r="Q43" s="86">
        <f t="shared" si="16"/>
        <v>829.95</v>
      </c>
      <c r="R43" s="86">
        <f t="shared" si="16"/>
        <v>439.87</v>
      </c>
      <c r="S43" s="173">
        <f t="shared" si="16"/>
        <v>0</v>
      </c>
      <c r="T43" s="87">
        <f t="shared" si="16"/>
        <v>0</v>
      </c>
      <c r="U43" s="87">
        <f t="shared" si="16"/>
        <v>0</v>
      </c>
      <c r="V43" s="174">
        <f t="shared" si="16"/>
        <v>0</v>
      </c>
      <c r="W43" s="175">
        <f t="shared" si="16"/>
        <v>0</v>
      </c>
      <c r="X43" s="176">
        <f t="shared" si="16"/>
        <v>0</v>
      </c>
      <c r="Y43" s="177"/>
      <c r="Z43" s="229">
        <f>ROUND(SUM(Z20:Z42),2)</f>
        <v>6454.14</v>
      </c>
      <c r="AA43" s="179"/>
    </row>
    <row r="44" spans="1:27" s="187" customFormat="1" ht="9.75" thickTop="1">
      <c r="A44" s="180"/>
      <c r="B44" s="181"/>
      <c r="C44" s="182"/>
      <c r="D44" s="71" t="s">
        <v>47</v>
      </c>
      <c r="E44" s="72"/>
      <c r="F44" s="72"/>
      <c r="G44" s="73"/>
      <c r="H44" s="74"/>
      <c r="I44" s="74"/>
      <c r="J44" s="74"/>
      <c r="K44" s="74"/>
      <c r="L44" s="74"/>
      <c r="M44" s="74"/>
      <c r="N44" s="75"/>
      <c r="O44" s="183"/>
      <c r="P44" s="183"/>
      <c r="Q44" s="76"/>
      <c r="R44" s="76"/>
      <c r="S44" s="184"/>
      <c r="T44" s="184"/>
      <c r="U44" s="184"/>
      <c r="V44" s="184"/>
      <c r="W44" s="184"/>
      <c r="X44" s="184"/>
      <c r="Y44" s="184"/>
      <c r="Z44" s="185"/>
      <c r="AA44" s="186"/>
    </row>
    <row r="45" spans="1:27" s="101" customFormat="1" ht="16.5" customHeight="1" thickBot="1">
      <c r="A45" s="25"/>
      <c r="B45" s="188"/>
      <c r="C45" s="189"/>
      <c r="D45" s="189"/>
      <c r="E45" s="189"/>
      <c r="F45" s="189"/>
      <c r="G45" s="189"/>
      <c r="H45" s="189"/>
      <c r="I45" s="190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91"/>
    </row>
    <row r="46" ht="13.5" thickTop="1"/>
  </sheetData>
  <conditionalFormatting sqref="Y22:Y41">
    <cfRule type="cellIs" priority="1" dxfId="0" operator="equal" stopIfTrue="1">
      <formula>"SI"</formula>
    </cfRule>
    <cfRule type="cellIs" priority="2" dxfId="0" operator="equal" stopIfTrue="1">
      <formula>"NO"</formula>
    </cfRule>
    <cfRule type="cellIs" priority="3" dxfId="0" operator="equal" stopIfTrue="1">
      <formula>" "</formula>
    </cfRule>
  </conditionalFormatting>
  <conditionalFormatting sqref="K22:K41">
    <cfRule type="cellIs" priority="4" dxfId="1" operator="lessThanOrEqual" stopIfTrue="1">
      <formula>0</formula>
    </cfRule>
  </conditionalFormatting>
  <conditionalFormatting sqref="I22:J41">
    <cfRule type="expression" priority="5" dxfId="2" stopIfTrue="1">
      <formula>MONTH(I22)&lt;&gt;$H$20</formula>
    </cfRule>
    <cfRule type="expression" priority="6" dxfId="2" stopIfTrue="1">
      <formula>YEAR(I22)&lt;&gt;$H$21</formula>
    </cfRule>
    <cfRule type="expression" priority="7" dxfId="0" stopIfTrue="1">
      <formula>""""""</formula>
    </cfRule>
  </conditionalFormatting>
  <printOptions/>
  <pageMargins left="0.1968503937007874" right="0.1968503937007874" top="0.5511811023622047" bottom="0.7874015748031497" header="0.35433070866141736" footer="0.5118110236220472"/>
  <pageSetup fitToHeight="1" fitToWidth="1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nsantoro</cp:lastModifiedBy>
  <cp:lastPrinted>2006-10-30T14:09:20Z</cp:lastPrinted>
  <dcterms:created xsi:type="dcterms:W3CDTF">1999-04-29T21:02:14Z</dcterms:created>
  <dcterms:modified xsi:type="dcterms:W3CDTF">2006-11-03T13:43:46Z</dcterms:modified>
  <cp:category/>
  <cp:version/>
  <cp:contentType/>
  <cp:contentStatus/>
</cp:coreProperties>
</file>