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Eco de los Andes" sheetId="1" r:id="rId1"/>
  </sheets>
  <definedNames>
    <definedName name="_xlnm.Print_Area" localSheetId="0">'Eco de los Andes'!$A$1:$S$62</definedName>
  </definedNames>
  <calcPr fullCalcOnLoad="1"/>
</workbook>
</file>

<file path=xl/sharedStrings.xml><?xml version="1.0" encoding="utf-8"?>
<sst xmlns="http://schemas.openxmlformats.org/spreadsheetml/2006/main" count="133" uniqueCount="54">
  <si>
    <t xml:space="preserve">ENTE NACIONAL REGULADOR </t>
  </si>
  <si>
    <t>DE LA ELECTRICIDAD</t>
  </si>
  <si>
    <t>N°</t>
  </si>
  <si>
    <t>EMPRESA</t>
  </si>
  <si>
    <t xml:space="preserve">E : </t>
  </si>
  <si>
    <t>INDISPONIBILIDAD DEL INSTRUMENTAL</t>
  </si>
  <si>
    <t xml:space="preserve">P : </t>
  </si>
  <si>
    <t>FALTA DE UNA MEDICIÓN</t>
  </si>
  <si>
    <t>PENALIZACIONES POR INDISPONIBILIDAD DEL INSTRUMENTAL DEL SMEC</t>
  </si>
  <si>
    <t>MEDIDOR</t>
  </si>
  <si>
    <t>TIPOLOGÍA
(*)</t>
  </si>
  <si>
    <t>%</t>
  </si>
  <si>
    <t>ENERGÍA
[MWh]</t>
  </si>
  <si>
    <t>P
[$/MWh]</t>
  </si>
  <si>
    <t>INCUMPLIMIENTO DE OBSERVACIONES EN LA HC</t>
  </si>
  <si>
    <t xml:space="preserve">% : </t>
  </si>
  <si>
    <t>PORCENTAJE DE PENALIZACIÓN</t>
  </si>
  <si>
    <t>ENERGÍA UTILIZADA MEDIDA EN MWh</t>
  </si>
  <si>
    <t>PRECIO PROMEDIO EN EL NODO DE MEDICIÓN</t>
  </si>
  <si>
    <t>INSTALACIÓN DE MEDIDORES DE PEOR CLASE</t>
  </si>
  <si>
    <t>MES</t>
  </si>
  <si>
    <t>(*)</t>
  </si>
  <si>
    <t xml:space="preserve">7.2.a. : </t>
  </si>
  <si>
    <t xml:space="preserve">7.2.b. : </t>
  </si>
  <si>
    <t xml:space="preserve"> 7.2.d. : </t>
  </si>
  <si>
    <t xml:space="preserve">7.2.e. : </t>
  </si>
  <si>
    <t>FALTA DE  HABILITACIÓN COMERCIAL (HC) DE UN NODO</t>
  </si>
  <si>
    <t xml:space="preserve">7.2.f. : </t>
  </si>
  <si>
    <t>Ccom</t>
  </si>
  <si>
    <t>DIAS</t>
  </si>
  <si>
    <t>COEFICIENTE COMPLEMENTARIO</t>
  </si>
  <si>
    <t>Hasta</t>
  </si>
  <si>
    <t>TOTAL</t>
  </si>
  <si>
    <t xml:space="preserve">7.3. : </t>
  </si>
  <si>
    <t>FALTA, INDISPONIBILIDAD O FALENCIA DEL VINCULO TELEFÓNICO</t>
  </si>
  <si>
    <t xml:space="preserve">Ccom : </t>
  </si>
  <si>
    <t>Res SE Nº 472/98 = % * E * P</t>
  </si>
  <si>
    <t>Res. ENRE N° 127/2000= % * E * P * Ccom</t>
  </si>
  <si>
    <t>Monto según Res.
SE N° 472/998</t>
  </si>
  <si>
    <t>Monto Adiciona
por San. Comp.
(1)</t>
  </si>
  <si>
    <t xml:space="preserve">(1) : </t>
  </si>
  <si>
    <t>Monto Adicional por San. Comp. = Res. ENRE N° 127/00 - Res. SE N° 472/98</t>
  </si>
  <si>
    <t>Monto Total
Res. ENRE N° 127/00</t>
  </si>
  <si>
    <t>Inicio del Incumplimiento</t>
  </si>
  <si>
    <t>7.2.e.</t>
  </si>
  <si>
    <t>----</t>
  </si>
  <si>
    <t>31/01/05</t>
  </si>
  <si>
    <t>Eco de los Andes</t>
  </si>
  <si>
    <t>NECMR01P</t>
  </si>
  <si>
    <t>GUMA: ECO DE LOS  ANDES S.A. - MORENO</t>
  </si>
  <si>
    <t>Desde el 01 de julio al 31 de diciembre de 2005</t>
  </si>
  <si>
    <t xml:space="preserve">----: </t>
  </si>
  <si>
    <t>CAMMESA no informa incumplimimiento</t>
  </si>
  <si>
    <t>ANEXO a la Resolución E.N.R.E.  N° 484 /2007</t>
  </si>
</sst>
</file>

<file path=xl/styles.xml><?xml version="1.0" encoding="utf-8"?>
<styleSheet xmlns="http://schemas.openxmlformats.org/spreadsheetml/2006/main">
  <numFmts count="6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0_)"/>
    <numFmt numFmtId="197" formatCode="0.0_)"/>
    <numFmt numFmtId="198" formatCode="0.0000000_)"/>
    <numFmt numFmtId="199" formatCode="#,##0.0000"/>
    <numFmt numFmtId="200" formatCode="0.00_)"/>
    <numFmt numFmtId="201" formatCode="&quot;$&quot;\ #,##0.00_);\(&quot;$&quot;\ #,##0.00\)"/>
    <numFmt numFmtId="202" formatCode="#,##0.00000"/>
    <numFmt numFmtId="203" formatCode="0.0"/>
    <numFmt numFmtId="204" formatCode="0.0000"/>
    <numFmt numFmtId="205" formatCode="#,##\$\ 0.00;\-#,##\$\ 0.00,"/>
    <numFmt numFmtId="206" formatCode="dd\-mmm\-yy_)"/>
    <numFmt numFmtId="207" formatCode="#,##0.0_);\(#,##0.0\)"/>
    <numFmt numFmtId="208" formatCode="\$\ #,##0.00,_);\(\$\ #,##0.00,\)"/>
    <numFmt numFmtId="209" formatCode="#,##0.0"/>
    <numFmt numFmtId="210" formatCode="&quot;$&quot;\ #,##0.00;&quot;$&quot;\ \-#,##0.000"/>
    <numFmt numFmtId="211" formatCode="&quot;$&quot;\ #,##0.000;&quot;$&quot;\ \-#,##0.000"/>
    <numFmt numFmtId="212" formatCode="0.000_)"/>
    <numFmt numFmtId="213" formatCode="0.000"/>
    <numFmt numFmtId="214" formatCode="0.00000"/>
    <numFmt numFmtId="215" formatCode="dd/mm/yy"/>
    <numFmt numFmtId="216" formatCode="0.00_);\(0.00\)"/>
    <numFmt numFmtId="217" formatCode="0_);\(0\)"/>
    <numFmt numFmtId="218" formatCode="&quot;$&quot;#,##0.00"/>
    <numFmt numFmtId="219" formatCode="&quot;$&quot;#,##0.000"/>
    <numFmt numFmtId="220" formatCode="dd\-mm\-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ck"/>
      <right style="thick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8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13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4" xfId="19" applyFont="1" applyFill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Fill="1" applyBorder="1" applyAlignment="1">
      <alignment horizontal="centerContinuous"/>
      <protection/>
    </xf>
    <xf numFmtId="0" fontId="15" fillId="0" borderId="0" xfId="19" applyFont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19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19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19" applyFont="1">
      <alignment/>
      <protection/>
    </xf>
    <xf numFmtId="0" fontId="13" fillId="0" borderId="13" xfId="19" applyFont="1" applyFill="1" applyBorder="1">
      <alignment/>
      <protection/>
    </xf>
    <xf numFmtId="0" fontId="13" fillId="0" borderId="14" xfId="19" applyFont="1" applyFill="1" applyBorder="1">
      <alignment/>
      <protection/>
    </xf>
    <xf numFmtId="0" fontId="13" fillId="0" borderId="15" xfId="19" applyFont="1" applyFill="1" applyBorder="1">
      <alignment/>
      <protection/>
    </xf>
    <xf numFmtId="0" fontId="4" fillId="0" borderId="0" xfId="19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15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15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213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74" fontId="18" fillId="0" borderId="19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74" fontId="18" fillId="0" borderId="6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215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13" fontId="8" fillId="0" borderId="8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218" fontId="8" fillId="0" borderId="9" xfId="0" applyNumberFormat="1" applyFont="1" applyBorder="1" applyAlignment="1">
      <alignment/>
    </xf>
    <xf numFmtId="218" fontId="8" fillId="0" borderId="8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74" fontId="18" fillId="0" borderId="0" xfId="0" applyNumberFormat="1" applyFont="1" applyBorder="1" applyAlignment="1">
      <alignment/>
    </xf>
    <xf numFmtId="22" fontId="8" fillId="0" borderId="9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center" vertical="center"/>
    </xf>
    <xf numFmtId="215" fontId="8" fillId="0" borderId="0" xfId="0" applyNumberFormat="1" applyFont="1" applyBorder="1" applyAlignment="1">
      <alignment horizontal="center" vertical="center"/>
    </xf>
    <xf numFmtId="213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174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15" fontId="8" fillId="0" borderId="12" xfId="0" applyNumberFormat="1" applyFont="1" applyFill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7" fontId="8" fillId="0" borderId="28" xfId="0" applyNumberFormat="1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218" fontId="8" fillId="0" borderId="18" xfId="0" applyNumberFormat="1" applyFont="1" applyBorder="1" applyAlignment="1">
      <alignment/>
    </xf>
    <xf numFmtId="215" fontId="8" fillId="0" borderId="18" xfId="0" applyNumberFormat="1" applyFont="1" applyBorder="1" applyAlignment="1">
      <alignment horizontal="center"/>
    </xf>
    <xf numFmtId="213" fontId="8" fillId="0" borderId="17" xfId="0" applyNumberFormat="1" applyFont="1" applyBorder="1" applyAlignment="1">
      <alignment horizontal="center"/>
    </xf>
    <xf numFmtId="218" fontId="8" fillId="0" borderId="29" xfId="0" applyNumberFormat="1" applyFont="1" applyBorder="1" applyAlignment="1">
      <alignment/>
    </xf>
    <xf numFmtId="174" fontId="8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215" fontId="8" fillId="0" borderId="33" xfId="0" applyNumberFormat="1" applyFont="1" applyBorder="1" applyAlignment="1">
      <alignment horizontal="center" vertical="center"/>
    </xf>
    <xf numFmtId="174" fontId="8" fillId="0" borderId="34" xfId="0" applyNumberFormat="1" applyFont="1" applyBorder="1" applyAlignment="1">
      <alignment/>
    </xf>
    <xf numFmtId="217" fontId="8" fillId="0" borderId="9" xfId="0" applyNumberFormat="1" applyFont="1" applyFill="1" applyBorder="1" applyAlignment="1">
      <alignment horizontal="center"/>
    </xf>
    <xf numFmtId="217" fontId="8" fillId="0" borderId="18" xfId="0" applyNumberFormat="1" applyFont="1" applyFill="1" applyBorder="1" applyAlignment="1">
      <alignment horizontal="center"/>
    </xf>
    <xf numFmtId="0" fontId="20" fillId="0" borderId="0" xfId="19" applyFont="1" applyAlignment="1">
      <alignment horizontal="centerContinuous"/>
      <protection/>
    </xf>
    <xf numFmtId="0" fontId="21" fillId="0" borderId="0" xfId="19" applyFont="1" applyFill="1" applyBorder="1" applyAlignment="1">
      <alignment horizontal="centerContinuous"/>
      <protection/>
    </xf>
    <xf numFmtId="0" fontId="22" fillId="0" borderId="4" xfId="19" applyFont="1" applyFill="1" applyBorder="1" applyAlignment="1">
      <alignment horizontal="centerContinuous"/>
      <protection/>
    </xf>
    <xf numFmtId="0" fontId="23" fillId="0" borderId="0" xfId="19" applyFont="1">
      <alignment/>
      <protection/>
    </xf>
    <xf numFmtId="0" fontId="23" fillId="0" borderId="4" xfId="19" applyFont="1" applyFill="1" applyBorder="1">
      <alignment/>
      <protection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3" fillId="0" borderId="5" xfId="0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215" fontId="8" fillId="0" borderId="9" xfId="0" applyNumberFormat="1" applyFont="1" applyBorder="1" applyAlignment="1" quotePrefix="1">
      <alignment horizontal="center"/>
    </xf>
    <xf numFmtId="4" fontId="8" fillId="0" borderId="9" xfId="0" applyNumberFormat="1" applyFont="1" applyBorder="1" applyAlignment="1" quotePrefix="1">
      <alignment horizontal="right"/>
    </xf>
    <xf numFmtId="218" fontId="8" fillId="0" borderId="9" xfId="0" applyNumberFormat="1" applyFont="1" applyBorder="1" applyAlignment="1" quotePrefix="1">
      <alignment horizontal="right"/>
    </xf>
    <xf numFmtId="217" fontId="8" fillId="0" borderId="9" xfId="0" applyNumberFormat="1" applyFont="1" applyFill="1" applyBorder="1" applyAlignment="1" quotePrefix="1">
      <alignment horizontal="center"/>
    </xf>
    <xf numFmtId="213" fontId="8" fillId="0" borderId="7" xfId="0" applyNumberFormat="1" applyFont="1" applyBorder="1" applyAlignment="1" quotePrefix="1">
      <alignment horizontal="center"/>
    </xf>
    <xf numFmtId="218" fontId="8" fillId="0" borderId="8" xfId="0" applyNumberFormat="1" applyFont="1" applyBorder="1" applyAlignment="1" quotePrefix="1">
      <alignment horizontal="right"/>
    </xf>
    <xf numFmtId="174" fontId="8" fillId="0" borderId="25" xfId="0" applyNumberFormat="1" applyFont="1" applyBorder="1" applyAlignment="1" quotePrefix="1">
      <alignment horizontal="right"/>
    </xf>
    <xf numFmtId="174" fontId="8" fillId="0" borderId="8" xfId="0" applyNumberFormat="1" applyFont="1" applyBorder="1" applyAlignment="1">
      <alignment horizontal="right"/>
    </xf>
    <xf numFmtId="174" fontId="8" fillId="0" borderId="23" xfId="0" applyNumberFormat="1" applyFont="1" applyBorder="1" applyAlignment="1">
      <alignment horizontal="right"/>
    </xf>
    <xf numFmtId="218" fontId="8" fillId="0" borderId="25" xfId="0" applyNumberFormat="1" applyFont="1" applyBorder="1" applyAlignment="1">
      <alignment/>
    </xf>
    <xf numFmtId="4" fontId="8" fillId="0" borderId="9" xfId="0" applyNumberFormat="1" applyFont="1" applyBorder="1" applyAlignment="1" quotePrefix="1">
      <alignment horizontal="center"/>
    </xf>
    <xf numFmtId="0" fontId="17" fillId="0" borderId="0" xfId="19" applyFont="1" applyAlignment="1" quotePrefix="1">
      <alignment horizontal="right"/>
      <protection/>
    </xf>
    <xf numFmtId="174" fontId="24" fillId="0" borderId="22" xfId="0" applyNumberFormat="1" applyFont="1" applyBorder="1" applyAlignment="1">
      <alignment horizontal="center"/>
    </xf>
    <xf numFmtId="174" fontId="24" fillId="0" borderId="35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</xdr:col>
      <xdr:colOff>600075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6705600" y="392430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60" zoomScaleNormal="60" workbookViewId="0" topLeftCell="B1">
      <selection activeCell="B2" sqref="B2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6.7109375" style="3" customWidth="1"/>
    <col min="4" max="4" width="26.57421875" style="3" customWidth="1"/>
    <col min="5" max="5" width="14.1406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18.140625" style="3" customWidth="1"/>
    <col min="12" max="12" width="7.140625" style="3" customWidth="1"/>
    <col min="13" max="13" width="10.140625" style="3" bestFit="1" customWidth="1"/>
    <col min="14" max="14" width="10.57421875" style="3" customWidth="1"/>
    <col min="15" max="15" width="11.8515625" style="3" customWidth="1"/>
    <col min="16" max="16" width="17.57421875" style="3" customWidth="1"/>
    <col min="17" max="17" width="2.8515625" style="3" customWidth="1"/>
    <col min="18" max="18" width="21.8515625" style="3" bestFit="1" customWidth="1"/>
    <col min="19" max="19" width="10.7109375" style="3" customWidth="1"/>
    <col min="20" max="20" width="21.421875" style="3" customWidth="1"/>
    <col min="21" max="16384" width="11.421875" style="3" customWidth="1"/>
  </cols>
  <sheetData>
    <row r="1" spans="1:2" ht="52.5" customHeight="1">
      <c r="A1" s="1"/>
      <c r="B1" s="2"/>
    </row>
    <row r="2" spans="1:19" s="22" customFormat="1" ht="30">
      <c r="A2" s="19"/>
      <c r="B2" s="139" t="s">
        <v>53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19" s="30" customFormat="1" ht="25.5">
      <c r="B6" s="140" t="s">
        <v>8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30" customFormat="1" ht="25.5">
      <c r="B8" s="140" t="s">
        <v>49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</row>
    <row r="10" spans="2:19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</row>
    <row r="12" spans="2:19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8"/>
    </row>
    <row r="13" spans="2:19" s="37" customFormat="1" ht="23.25">
      <c r="B13" s="141" t="s">
        <v>50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8"/>
    </row>
    <row r="14" spans="2:19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4"/>
    </row>
    <row r="15" spans="2:19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2:19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4"/>
      <c r="O16" s="55"/>
      <c r="P16" s="55"/>
      <c r="Q16" s="55"/>
      <c r="R16" s="55"/>
      <c r="S16" s="56"/>
    </row>
    <row r="17" spans="2:19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6"/>
      <c r="M17" s="85"/>
      <c r="N17" s="85"/>
      <c r="O17" s="86"/>
      <c r="P17" s="86"/>
      <c r="Q17" s="86"/>
      <c r="R17" s="86"/>
      <c r="S17" s="43"/>
    </row>
    <row r="18" spans="2:19" s="15" customFormat="1" ht="17.25" customHeight="1" thickBot="1" thickTop="1">
      <c r="B18" s="32"/>
      <c r="C18" s="132" t="s">
        <v>43</v>
      </c>
      <c r="D18" s="133"/>
      <c r="E18" s="134"/>
      <c r="F18" s="135">
        <v>38534</v>
      </c>
      <c r="G18" s="95"/>
      <c r="H18" s="96"/>
      <c r="I18" s="97"/>
      <c r="J18" s="98"/>
      <c r="K18" s="67"/>
      <c r="L18" s="101"/>
      <c r="M18" s="102"/>
      <c r="N18" s="102"/>
      <c r="O18" s="101"/>
      <c r="P18" s="101"/>
      <c r="Q18" s="101"/>
      <c r="R18" s="101"/>
      <c r="S18" s="43"/>
    </row>
    <row r="19" spans="2:19" s="15" customFormat="1" ht="17.25" customHeight="1" thickTop="1">
      <c r="B19" s="32"/>
      <c r="C19" s="111"/>
      <c r="D19" s="111"/>
      <c r="E19" s="111"/>
      <c r="F19" s="112"/>
      <c r="G19" s="95"/>
      <c r="H19" s="96"/>
      <c r="I19" s="97"/>
      <c r="J19" s="98"/>
      <c r="K19" s="67"/>
      <c r="L19" s="101"/>
      <c r="M19" s="102"/>
      <c r="N19" s="102"/>
      <c r="O19" s="101"/>
      <c r="P19" s="101"/>
      <c r="Q19" s="101"/>
      <c r="R19" s="101"/>
      <c r="S19" s="43"/>
    </row>
    <row r="20" spans="2:19" s="15" customFormat="1" ht="13.5" thickBot="1">
      <c r="B20" s="32"/>
      <c r="C20" s="99"/>
      <c r="D20" s="90"/>
      <c r="E20" s="90"/>
      <c r="F20" s="91"/>
      <c r="G20" s="90"/>
      <c r="H20" s="92"/>
      <c r="I20" s="93"/>
      <c r="J20" s="94"/>
      <c r="K20" s="100"/>
      <c r="L20" s="101"/>
      <c r="M20" s="102"/>
      <c r="N20" s="102"/>
      <c r="O20" s="101"/>
      <c r="P20" s="101"/>
      <c r="Q20" s="101"/>
      <c r="R20" s="101"/>
      <c r="S20" s="43"/>
    </row>
    <row r="21" spans="2:19" s="15" customFormat="1" ht="30.75" customHeight="1" thickBot="1" thickTop="1">
      <c r="B21" s="32"/>
      <c r="C21" s="165" t="s">
        <v>36</v>
      </c>
      <c r="D21" s="166"/>
      <c r="E21" s="166"/>
      <c r="F21" s="166"/>
      <c r="G21" s="166"/>
      <c r="H21" s="166"/>
      <c r="I21" s="166"/>
      <c r="J21" s="166"/>
      <c r="K21" s="167"/>
      <c r="L21" s="52"/>
      <c r="M21" s="165" t="s">
        <v>37</v>
      </c>
      <c r="N21" s="166"/>
      <c r="O21" s="166"/>
      <c r="P21" s="166"/>
      <c r="Q21" s="166"/>
      <c r="R21" s="167"/>
      <c r="S21" s="43"/>
    </row>
    <row r="22" spans="2:19" s="15" customFormat="1" ht="10.5" customHeight="1" thickBot="1" thickTop="1">
      <c r="B22" s="32"/>
      <c r="C22" s="104"/>
      <c r="D22" s="104"/>
      <c r="E22" s="104"/>
      <c r="F22" s="104"/>
      <c r="G22" s="104"/>
      <c r="H22" s="104"/>
      <c r="I22" s="104"/>
      <c r="J22" s="104"/>
      <c r="K22" s="104"/>
      <c r="L22" s="66"/>
      <c r="M22" s="118"/>
      <c r="N22" s="118"/>
      <c r="O22" s="118"/>
      <c r="P22" s="118"/>
      <c r="Q22" s="66"/>
      <c r="R22" s="111"/>
      <c r="S22" s="43"/>
    </row>
    <row r="23" spans="2:19" s="39" customFormat="1" ht="41.25" customHeight="1" thickBot="1" thickTop="1">
      <c r="B23" s="40"/>
      <c r="C23" s="41" t="s">
        <v>2</v>
      </c>
      <c r="D23" s="41" t="s">
        <v>3</v>
      </c>
      <c r="E23" s="41" t="s">
        <v>20</v>
      </c>
      <c r="F23" s="54" t="s">
        <v>9</v>
      </c>
      <c r="G23" s="54" t="s">
        <v>10</v>
      </c>
      <c r="H23" s="54" t="s">
        <v>11</v>
      </c>
      <c r="I23" s="54" t="s">
        <v>12</v>
      </c>
      <c r="J23" s="54" t="s">
        <v>13</v>
      </c>
      <c r="K23" s="108" t="s">
        <v>38</v>
      </c>
      <c r="L23" s="79"/>
      <c r="M23" s="54" t="s">
        <v>31</v>
      </c>
      <c r="N23" s="119" t="s">
        <v>29</v>
      </c>
      <c r="O23" s="54" t="s">
        <v>28</v>
      </c>
      <c r="P23" s="54" t="s">
        <v>39</v>
      </c>
      <c r="Q23" s="107"/>
      <c r="R23" s="115" t="s">
        <v>42</v>
      </c>
      <c r="S23" s="42"/>
    </row>
    <row r="24" spans="2:19" s="15" customFormat="1" ht="13.5" thickTop="1">
      <c r="B24" s="32"/>
      <c r="C24" s="44"/>
      <c r="D24" s="45"/>
      <c r="E24" s="69"/>
      <c r="F24" s="47"/>
      <c r="G24" s="46"/>
      <c r="H24" s="48"/>
      <c r="I24" s="68"/>
      <c r="J24" s="68"/>
      <c r="K24" s="73"/>
      <c r="L24" s="81"/>
      <c r="M24" s="72"/>
      <c r="N24" s="137"/>
      <c r="O24" s="74"/>
      <c r="P24" s="103"/>
      <c r="Q24" s="113"/>
      <c r="R24" s="116"/>
      <c r="S24" s="43"/>
    </row>
    <row r="25" spans="2:19" s="15" customFormat="1" ht="12.75">
      <c r="B25" s="32"/>
      <c r="C25" s="44">
        <v>1</v>
      </c>
      <c r="D25" s="45" t="s">
        <v>47</v>
      </c>
      <c r="E25" s="69">
        <v>38353</v>
      </c>
      <c r="F25" s="110" t="s">
        <v>45</v>
      </c>
      <c r="G25" s="159" t="s">
        <v>45</v>
      </c>
      <c r="H25" s="48" t="str">
        <f>IF(G25="","",IF(OR(G25="7.2.a.",G25="7.2.d.",G25="7.2.e.",G25="7.2.f."),0.04,IF(G25="7.2.b.",0.02,"--")))</f>
        <v>--</v>
      </c>
      <c r="I25" s="150" t="s">
        <v>45</v>
      </c>
      <c r="J25" s="150" t="s">
        <v>45</v>
      </c>
      <c r="K25" s="151" t="s">
        <v>45</v>
      </c>
      <c r="L25" s="81"/>
      <c r="M25" s="149" t="s">
        <v>46</v>
      </c>
      <c r="N25" s="152" t="s">
        <v>45</v>
      </c>
      <c r="O25" s="153" t="s">
        <v>45</v>
      </c>
      <c r="P25" s="154" t="s">
        <v>45</v>
      </c>
      <c r="Q25" s="113"/>
      <c r="R25" s="155" t="s">
        <v>45</v>
      </c>
      <c r="S25" s="43"/>
    </row>
    <row r="26" spans="2:19" s="15" customFormat="1" ht="12.75">
      <c r="B26" s="32"/>
      <c r="C26" s="44"/>
      <c r="D26" s="45"/>
      <c r="E26" s="69"/>
      <c r="F26" s="110"/>
      <c r="G26" s="148"/>
      <c r="H26" s="48">
        <f>IF(G26="","",IF(OR(G26="7.2.a.",G26="7.2.d.",G26="7.2.e.",G26="7.2.f."),0.04,IF(G26="7.2.b.",0.02,"--")))</f>
      </c>
      <c r="I26" s="150"/>
      <c r="J26" s="150"/>
      <c r="K26" s="105"/>
      <c r="L26" s="81"/>
      <c r="M26" s="72"/>
      <c r="N26" s="137"/>
      <c r="O26" s="74"/>
      <c r="P26" s="106"/>
      <c r="Q26" s="113"/>
      <c r="R26" s="116"/>
      <c r="S26" s="43"/>
    </row>
    <row r="27" spans="2:19" s="15" customFormat="1" ht="12.75">
      <c r="B27" s="32"/>
      <c r="C27" s="44">
        <v>2</v>
      </c>
      <c r="D27" s="45" t="s">
        <v>47</v>
      </c>
      <c r="E27" s="69">
        <v>38384</v>
      </c>
      <c r="F27" s="110" t="s">
        <v>45</v>
      </c>
      <c r="G27" s="159" t="s">
        <v>45</v>
      </c>
      <c r="H27" s="48" t="str">
        <f>IF(G27="","",IF(OR(G27="7.2.a.",G27="7.2.d.",G27="7.2.e.",G27="7.2.f."),0.04,IF(G27="7.2.b.",0.02,"--")))</f>
        <v>--</v>
      </c>
      <c r="I27" s="150" t="s">
        <v>45</v>
      </c>
      <c r="J27" s="150" t="s">
        <v>45</v>
      </c>
      <c r="K27" s="151" t="s">
        <v>45</v>
      </c>
      <c r="L27" s="81"/>
      <c r="M27" s="72">
        <v>38411</v>
      </c>
      <c r="N27" s="152" t="s">
        <v>45</v>
      </c>
      <c r="O27" s="153" t="s">
        <v>45</v>
      </c>
      <c r="P27" s="154" t="s">
        <v>45</v>
      </c>
      <c r="Q27" s="113"/>
      <c r="R27" s="155" t="s">
        <v>45</v>
      </c>
      <c r="S27" s="43"/>
    </row>
    <row r="28" spans="2:19" s="15" customFormat="1" ht="12.75">
      <c r="B28" s="32"/>
      <c r="C28" s="44"/>
      <c r="D28" s="45"/>
      <c r="E28" s="69"/>
      <c r="F28" s="110"/>
      <c r="G28" s="148"/>
      <c r="H28" s="48">
        <f>IF(G28="","",IF(OR(G28="7.2.a.",G28="7.2.d.",G28="7.2.e.",G28="7.2.f."),0.04,IF(G28="7.2.b.",0.02,"--")))</f>
      </c>
      <c r="I28" s="68"/>
      <c r="J28" s="68"/>
      <c r="K28" s="105"/>
      <c r="L28" s="81"/>
      <c r="M28" s="72"/>
      <c r="N28" s="137"/>
      <c r="O28" s="74"/>
      <c r="P28" s="106"/>
      <c r="Q28" s="113"/>
      <c r="R28" s="116"/>
      <c r="S28" s="43"/>
    </row>
    <row r="29" spans="2:19" s="15" customFormat="1" ht="12.75">
      <c r="B29" s="32"/>
      <c r="C29" s="44">
        <v>3</v>
      </c>
      <c r="D29" s="45" t="s">
        <v>47</v>
      </c>
      <c r="E29" s="69">
        <v>38412</v>
      </c>
      <c r="F29" s="110" t="s">
        <v>45</v>
      </c>
      <c r="G29" s="159" t="s">
        <v>45</v>
      </c>
      <c r="H29" s="48" t="str">
        <f>IF(G29="","",IF(OR(G29="7.2.a.",G29="7.2.d.",G29="7.2.e.",G29="7.2.f."),0.04,IF(G29="7.2.b.",0.02,"--")))</f>
        <v>--</v>
      </c>
      <c r="I29" s="150" t="s">
        <v>45</v>
      </c>
      <c r="J29" s="150" t="s">
        <v>45</v>
      </c>
      <c r="K29" s="151" t="s">
        <v>45</v>
      </c>
      <c r="L29" s="81"/>
      <c r="M29" s="72">
        <v>38442</v>
      </c>
      <c r="N29" s="152" t="s">
        <v>45</v>
      </c>
      <c r="O29" s="153" t="s">
        <v>45</v>
      </c>
      <c r="P29" s="154" t="s">
        <v>45</v>
      </c>
      <c r="Q29" s="113"/>
      <c r="R29" s="155" t="s">
        <v>45</v>
      </c>
      <c r="S29" s="43"/>
    </row>
    <row r="30" spans="2:19" s="15" customFormat="1" ht="12.75">
      <c r="B30" s="32"/>
      <c r="C30" s="121"/>
      <c r="D30" s="122"/>
      <c r="E30" s="123"/>
      <c r="F30" s="124"/>
      <c r="G30" s="148"/>
      <c r="H30" s="125"/>
      <c r="I30" s="126"/>
      <c r="J30" s="126"/>
      <c r="K30" s="127"/>
      <c r="L30" s="81"/>
      <c r="M30" s="128"/>
      <c r="N30" s="138"/>
      <c r="O30" s="129"/>
      <c r="P30" s="130"/>
      <c r="Q30" s="113"/>
      <c r="R30" s="131"/>
      <c r="S30" s="43"/>
    </row>
    <row r="31" spans="2:19" s="15" customFormat="1" ht="12.75">
      <c r="B31" s="32"/>
      <c r="C31" s="44">
        <v>4</v>
      </c>
      <c r="D31" s="45" t="s">
        <v>47</v>
      </c>
      <c r="E31" s="69">
        <v>38443</v>
      </c>
      <c r="F31" s="110" t="s">
        <v>45</v>
      </c>
      <c r="G31" s="159" t="s">
        <v>45</v>
      </c>
      <c r="H31" s="48" t="str">
        <f>IF(G31="","",IF(OR(G31="7.2.a.",G31="7.2.d.",G31="7.2.e.",G31="7.2.f."),0.04,IF(G31="7.2.b.",0.02,"--")))</f>
        <v>--</v>
      </c>
      <c r="I31" s="150" t="s">
        <v>45</v>
      </c>
      <c r="J31" s="150" t="s">
        <v>45</v>
      </c>
      <c r="K31" s="151" t="s">
        <v>45</v>
      </c>
      <c r="L31" s="81"/>
      <c r="M31" s="72">
        <v>38472</v>
      </c>
      <c r="N31" s="152" t="s">
        <v>45</v>
      </c>
      <c r="O31" s="153" t="s">
        <v>45</v>
      </c>
      <c r="P31" s="154" t="s">
        <v>45</v>
      </c>
      <c r="Q31" s="113"/>
      <c r="R31" s="155" t="s">
        <v>45</v>
      </c>
      <c r="S31" s="43"/>
    </row>
    <row r="32" spans="2:19" s="15" customFormat="1" ht="12.75">
      <c r="B32" s="32"/>
      <c r="C32" s="121"/>
      <c r="D32" s="122"/>
      <c r="E32" s="123"/>
      <c r="F32" s="124"/>
      <c r="G32" s="148"/>
      <c r="H32" s="125"/>
      <c r="I32" s="126"/>
      <c r="J32" s="126"/>
      <c r="K32" s="127"/>
      <c r="L32" s="81"/>
      <c r="M32" s="128"/>
      <c r="N32" s="138"/>
      <c r="O32" s="129"/>
      <c r="P32" s="130"/>
      <c r="Q32" s="113"/>
      <c r="R32" s="131"/>
      <c r="S32" s="43"/>
    </row>
    <row r="33" spans="2:19" s="15" customFormat="1" ht="12.75">
      <c r="B33" s="32"/>
      <c r="C33" s="44">
        <v>5</v>
      </c>
      <c r="D33" s="45" t="s">
        <v>47</v>
      </c>
      <c r="E33" s="69">
        <v>38473</v>
      </c>
      <c r="F33" s="110" t="s">
        <v>45</v>
      </c>
      <c r="G33" s="159" t="s">
        <v>45</v>
      </c>
      <c r="H33" s="48" t="str">
        <f>IF(G33="","",IF(OR(G33="7.2.a.",G33="7.2.d.",G33="7.2.e.",G33="7.2.f."),0.04,IF(G33="7.2.b.",0.02,"--")))</f>
        <v>--</v>
      </c>
      <c r="I33" s="150" t="s">
        <v>45</v>
      </c>
      <c r="J33" s="150" t="s">
        <v>45</v>
      </c>
      <c r="K33" s="151" t="s">
        <v>45</v>
      </c>
      <c r="L33" s="81"/>
      <c r="M33" s="72">
        <v>38503</v>
      </c>
      <c r="N33" s="152" t="s">
        <v>45</v>
      </c>
      <c r="O33" s="153" t="s">
        <v>45</v>
      </c>
      <c r="P33" s="154" t="s">
        <v>45</v>
      </c>
      <c r="Q33" s="113"/>
      <c r="R33" s="155" t="s">
        <v>45</v>
      </c>
      <c r="S33" s="43"/>
    </row>
    <row r="34" spans="2:19" s="15" customFormat="1" ht="12.75">
      <c r="B34" s="32"/>
      <c r="C34" s="121"/>
      <c r="D34" s="122"/>
      <c r="E34" s="123"/>
      <c r="F34" s="124"/>
      <c r="G34" s="148"/>
      <c r="H34" s="125"/>
      <c r="I34" s="126"/>
      <c r="J34" s="126"/>
      <c r="K34" s="127"/>
      <c r="L34" s="81"/>
      <c r="M34" s="128"/>
      <c r="N34" s="138"/>
      <c r="O34" s="129"/>
      <c r="P34" s="130"/>
      <c r="Q34" s="113"/>
      <c r="R34" s="136"/>
      <c r="S34" s="43"/>
    </row>
    <row r="35" spans="2:19" s="15" customFormat="1" ht="12.75">
      <c r="B35" s="32"/>
      <c r="C35" s="44">
        <v>6</v>
      </c>
      <c r="D35" s="45" t="s">
        <v>47</v>
      </c>
      <c r="E35" s="69">
        <v>38504</v>
      </c>
      <c r="F35" s="110" t="s">
        <v>45</v>
      </c>
      <c r="G35" s="159" t="s">
        <v>45</v>
      </c>
      <c r="H35" s="48" t="str">
        <f>IF(G35="","",IF(OR(G35="7.2.a.",G35="7.2.d.",G35="7.2.e.",G35="7.2.f."),0.04,IF(G35="7.2.b.",0.02,"--")))</f>
        <v>--</v>
      </c>
      <c r="I35" s="150" t="s">
        <v>45</v>
      </c>
      <c r="J35" s="150" t="s">
        <v>45</v>
      </c>
      <c r="K35" s="151" t="s">
        <v>45</v>
      </c>
      <c r="L35" s="81"/>
      <c r="M35" s="72">
        <v>38533</v>
      </c>
      <c r="N35" s="152" t="s">
        <v>45</v>
      </c>
      <c r="O35" s="153" t="s">
        <v>45</v>
      </c>
      <c r="P35" s="154" t="s">
        <v>45</v>
      </c>
      <c r="Q35" s="113"/>
      <c r="R35" s="155" t="s">
        <v>45</v>
      </c>
      <c r="S35" s="43"/>
    </row>
    <row r="36" spans="2:19" s="15" customFormat="1" ht="12.75">
      <c r="B36" s="32"/>
      <c r="C36" s="121"/>
      <c r="D36" s="122"/>
      <c r="E36" s="123"/>
      <c r="F36" s="124"/>
      <c r="G36" s="148"/>
      <c r="H36" s="125"/>
      <c r="I36" s="126"/>
      <c r="J36" s="126"/>
      <c r="K36" s="127"/>
      <c r="L36" s="81"/>
      <c r="M36" s="128"/>
      <c r="N36" s="138"/>
      <c r="O36" s="129"/>
      <c r="P36" s="130"/>
      <c r="Q36" s="113"/>
      <c r="R36" s="131"/>
      <c r="S36" s="43"/>
    </row>
    <row r="37" spans="2:19" s="15" customFormat="1" ht="12.75">
      <c r="B37" s="32"/>
      <c r="C37" s="121">
        <v>7</v>
      </c>
      <c r="D37" s="45" t="s">
        <v>47</v>
      </c>
      <c r="E37" s="123">
        <v>38534</v>
      </c>
      <c r="F37" s="47" t="s">
        <v>48</v>
      </c>
      <c r="G37" s="46" t="s">
        <v>44</v>
      </c>
      <c r="H37" s="48">
        <f>IF(G37="","",IF(OR(G37="7.2.a.",G37="7.2.d.",G37="7.2.e.",G37="7.2.f."),0.04,IF(G37="7.2.b.",0.02,"--")))</f>
        <v>0.04</v>
      </c>
      <c r="I37" s="68">
        <v>163.524</v>
      </c>
      <c r="J37" s="68">
        <v>41.57</v>
      </c>
      <c r="K37" s="105">
        <f>ROUND(J37*I37*H37,2)</f>
        <v>271.91</v>
      </c>
      <c r="L37" s="81"/>
      <c r="M37" s="72">
        <v>38564</v>
      </c>
      <c r="N37" s="137">
        <f>M37-$F$18</f>
        <v>30</v>
      </c>
      <c r="O37" s="74">
        <f>IF(N37&lt;=90,1,IF(N37&gt;=365,3,19/55+2/275*N37))</f>
        <v>1</v>
      </c>
      <c r="P37" s="156">
        <f>ROUND(R37-K37,2)</f>
        <v>0</v>
      </c>
      <c r="Q37" s="157"/>
      <c r="R37" s="158">
        <f>+K37*O37</f>
        <v>271.91</v>
      </c>
      <c r="S37" s="43"/>
    </row>
    <row r="38" spans="2:19" s="15" customFormat="1" ht="12.75">
      <c r="B38" s="32"/>
      <c r="C38" s="121"/>
      <c r="D38" s="122"/>
      <c r="E38" s="123"/>
      <c r="F38" s="124"/>
      <c r="G38" s="148"/>
      <c r="H38" s="125"/>
      <c r="I38" s="126"/>
      <c r="J38" s="126"/>
      <c r="K38" s="127"/>
      <c r="L38" s="81"/>
      <c r="M38" s="128"/>
      <c r="N38" s="138"/>
      <c r="O38" s="129"/>
      <c r="P38" s="130"/>
      <c r="Q38" s="113"/>
      <c r="R38" s="131"/>
      <c r="S38" s="43"/>
    </row>
    <row r="39" spans="2:19" s="15" customFormat="1" ht="12.75">
      <c r="B39" s="32"/>
      <c r="C39" s="121">
        <v>8</v>
      </c>
      <c r="D39" s="45" t="s">
        <v>47</v>
      </c>
      <c r="E39" s="123">
        <v>38565</v>
      </c>
      <c r="F39" s="47" t="s">
        <v>48</v>
      </c>
      <c r="G39" s="46" t="s">
        <v>44</v>
      </c>
      <c r="H39" s="48">
        <f>IF(G39="","",IF(OR(G39="7.2.a.",G39="7.2.d.",G39="7.2.e.",G39="7.2.f."),0.04,IF(G39="7.2.b.",0.02,"--")))</f>
        <v>0.04</v>
      </c>
      <c r="I39" s="68">
        <v>221.823</v>
      </c>
      <c r="J39" s="68">
        <v>46.47</v>
      </c>
      <c r="K39" s="105">
        <f>ROUND(J39*I39*H39,2)</f>
        <v>412.32</v>
      </c>
      <c r="L39" s="81"/>
      <c r="M39" s="72">
        <v>38595</v>
      </c>
      <c r="N39" s="137">
        <f>M39-$F$18</f>
        <v>61</v>
      </c>
      <c r="O39" s="74">
        <f>IF(N39&lt;=90,1,IF(N39&gt;=365,3,19/55+2/275*N39))</f>
        <v>1</v>
      </c>
      <c r="P39" s="156">
        <f>ROUND(R39-K39,2)</f>
        <v>0</v>
      </c>
      <c r="Q39" s="157"/>
      <c r="R39" s="158">
        <f>+K39*O39</f>
        <v>412.32</v>
      </c>
      <c r="S39" s="43"/>
    </row>
    <row r="40" spans="2:19" s="15" customFormat="1" ht="12.75">
      <c r="B40" s="32"/>
      <c r="C40" s="121"/>
      <c r="D40" s="122"/>
      <c r="E40" s="123"/>
      <c r="F40" s="124"/>
      <c r="G40" s="148"/>
      <c r="H40" s="125"/>
      <c r="I40" s="126"/>
      <c r="J40" s="126"/>
      <c r="K40" s="127"/>
      <c r="L40" s="81"/>
      <c r="M40" s="128"/>
      <c r="N40" s="138"/>
      <c r="O40" s="129"/>
      <c r="P40" s="130"/>
      <c r="Q40" s="113"/>
      <c r="R40" s="131"/>
      <c r="S40" s="43"/>
    </row>
    <row r="41" spans="2:19" s="15" customFormat="1" ht="12.75">
      <c r="B41" s="32"/>
      <c r="C41" s="121">
        <v>9</v>
      </c>
      <c r="D41" s="45" t="s">
        <v>47</v>
      </c>
      <c r="E41" s="123">
        <v>38596</v>
      </c>
      <c r="F41" s="47" t="s">
        <v>48</v>
      </c>
      <c r="G41" s="46" t="s">
        <v>44</v>
      </c>
      <c r="H41" s="48">
        <f>IF(G41="","",IF(OR(G41="7.2.a.",G41="7.2.d.",G41="7.2.e.",G41="7.2.f."),0.04,IF(G41="7.2.b.",0.02,"--")))</f>
        <v>0.04</v>
      </c>
      <c r="I41" s="150">
        <v>369.752</v>
      </c>
      <c r="J41" s="150">
        <v>45.67</v>
      </c>
      <c r="K41" s="105">
        <f>ROUND(J41*I41*H41,2)</f>
        <v>675.46</v>
      </c>
      <c r="L41" s="81"/>
      <c r="M41" s="72">
        <v>38625</v>
      </c>
      <c r="N41" s="137">
        <f>M41-$F$18</f>
        <v>91</v>
      </c>
      <c r="O41" s="74">
        <f>IF(N41&lt;=90,1,IF(N41&gt;=365,3,19/55+2/275*N41))</f>
        <v>1.0072727272727273</v>
      </c>
      <c r="P41" s="156">
        <f>ROUND(R41-K41,2)</f>
        <v>4.91</v>
      </c>
      <c r="Q41" s="157"/>
      <c r="R41" s="158">
        <f>+K41*O41</f>
        <v>680.3724363636364</v>
      </c>
      <c r="S41" s="43"/>
    </row>
    <row r="42" spans="2:19" s="15" customFormat="1" ht="12.75">
      <c r="B42" s="32"/>
      <c r="C42" s="121"/>
      <c r="D42" s="122"/>
      <c r="E42" s="123"/>
      <c r="F42" s="124"/>
      <c r="G42" s="148"/>
      <c r="H42" s="125"/>
      <c r="I42" s="126"/>
      <c r="J42" s="126"/>
      <c r="K42" s="127"/>
      <c r="L42" s="81"/>
      <c r="M42" s="128"/>
      <c r="N42" s="138"/>
      <c r="O42" s="129"/>
      <c r="P42" s="130"/>
      <c r="Q42" s="113"/>
      <c r="R42" s="131"/>
      <c r="S42" s="43"/>
    </row>
    <row r="43" spans="2:19" s="15" customFormat="1" ht="12.75">
      <c r="B43" s="32"/>
      <c r="C43" s="121">
        <v>10</v>
      </c>
      <c r="D43" s="45" t="s">
        <v>47</v>
      </c>
      <c r="E43" s="123">
        <v>38626</v>
      </c>
      <c r="F43" s="47" t="s">
        <v>48</v>
      </c>
      <c r="G43" s="46" t="s">
        <v>44</v>
      </c>
      <c r="H43" s="48">
        <f>IF(G43="","",IF(OR(G43="7.2.a.",G43="7.2.d.",G43="7.2.e.",G43="7.2.f."),0.04,IF(G43="7.2.b.",0.02,"--")))</f>
        <v>0.04</v>
      </c>
      <c r="I43" s="150">
        <v>391.866</v>
      </c>
      <c r="J43" s="150">
        <v>39.63</v>
      </c>
      <c r="K43" s="105">
        <f>ROUND(J43*I43*H43,2)</f>
        <v>621.19</v>
      </c>
      <c r="L43" s="81"/>
      <c r="M43" s="72">
        <v>38656</v>
      </c>
      <c r="N43" s="137">
        <f>M43-$F$18</f>
        <v>122</v>
      </c>
      <c r="O43" s="74">
        <f>IF(N43&lt;=90,1,IF(N43&gt;=365,3,19/55+2/275*N43))</f>
        <v>1.232727272727273</v>
      </c>
      <c r="P43" s="156">
        <f>ROUND(R43-K43,2)</f>
        <v>144.57</v>
      </c>
      <c r="Q43" s="113"/>
      <c r="R43" s="158">
        <f>+K43*O43</f>
        <v>765.7578545454547</v>
      </c>
      <c r="S43" s="43"/>
    </row>
    <row r="44" spans="2:19" s="15" customFormat="1" ht="12.75">
      <c r="B44" s="32"/>
      <c r="C44" s="121"/>
      <c r="D44" s="122"/>
      <c r="E44" s="123"/>
      <c r="F44" s="124"/>
      <c r="G44" s="148"/>
      <c r="H44" s="125"/>
      <c r="I44" s="126"/>
      <c r="J44" s="126"/>
      <c r="K44" s="127"/>
      <c r="L44" s="81"/>
      <c r="M44" s="128"/>
      <c r="N44" s="138"/>
      <c r="O44" s="129"/>
      <c r="P44" s="130"/>
      <c r="Q44" s="113"/>
      <c r="R44" s="131"/>
      <c r="S44" s="43"/>
    </row>
    <row r="45" spans="2:19" s="15" customFormat="1" ht="12.75">
      <c r="B45" s="32"/>
      <c r="C45" s="121">
        <v>11</v>
      </c>
      <c r="D45" s="45" t="s">
        <v>47</v>
      </c>
      <c r="E45" s="123">
        <v>38657</v>
      </c>
      <c r="F45" s="47" t="s">
        <v>48</v>
      </c>
      <c r="G45" s="46" t="s">
        <v>44</v>
      </c>
      <c r="H45" s="48">
        <f>IF(G45="","",IF(OR(G45="7.2.a.",G45="7.2.d.",G45="7.2.e.",G45="7.2.f."),0.04,IF(G45="7.2.b.",0.02,"--")))</f>
        <v>0.04</v>
      </c>
      <c r="I45" s="150">
        <v>397.229</v>
      </c>
      <c r="J45" s="150">
        <v>47.59</v>
      </c>
      <c r="K45" s="105">
        <f>ROUND(J45*I45*H45,2)</f>
        <v>756.17</v>
      </c>
      <c r="L45" s="81"/>
      <c r="M45" s="72">
        <v>38686</v>
      </c>
      <c r="N45" s="137">
        <f>M45-$F$18</f>
        <v>152</v>
      </c>
      <c r="O45" s="74">
        <f>IF(N45&lt;=90,1,IF(N45&gt;=365,3,19/55+2/275*N45))</f>
        <v>1.450909090909091</v>
      </c>
      <c r="P45" s="156">
        <f>ROUND(R45-K45,2)</f>
        <v>340.96</v>
      </c>
      <c r="Q45" s="113"/>
      <c r="R45" s="158">
        <f>+K45*O45</f>
        <v>1097.1339272727273</v>
      </c>
      <c r="S45" s="43"/>
    </row>
    <row r="46" spans="2:19" s="15" customFormat="1" ht="12.75">
      <c r="B46" s="32"/>
      <c r="C46" s="121"/>
      <c r="D46" s="122"/>
      <c r="E46" s="123"/>
      <c r="F46" s="124"/>
      <c r="G46" s="148"/>
      <c r="H46" s="125"/>
      <c r="I46" s="126"/>
      <c r="J46" s="126"/>
      <c r="K46" s="127"/>
      <c r="L46" s="81"/>
      <c r="M46" s="128"/>
      <c r="N46" s="138"/>
      <c r="O46" s="129"/>
      <c r="P46" s="130"/>
      <c r="Q46" s="113"/>
      <c r="R46" s="131"/>
      <c r="S46" s="43"/>
    </row>
    <row r="47" spans="2:19" s="15" customFormat="1" ht="12.75">
      <c r="B47" s="32"/>
      <c r="C47" s="121">
        <v>12</v>
      </c>
      <c r="D47" s="45" t="s">
        <v>47</v>
      </c>
      <c r="E47" s="123">
        <v>38687</v>
      </c>
      <c r="F47" s="47" t="s">
        <v>48</v>
      </c>
      <c r="G47" s="46" t="s">
        <v>44</v>
      </c>
      <c r="H47" s="48">
        <f>IF(G47="","",IF(OR(G47="7.2.a.",G47="7.2.d.",G47="7.2.e.",G47="7.2.f."),0.04,IF(G47="7.2.b.",0.02,"--")))</f>
        <v>0.04</v>
      </c>
      <c r="I47" s="150">
        <v>468.743</v>
      </c>
      <c r="J47" s="150">
        <v>48.48</v>
      </c>
      <c r="K47" s="105">
        <f>ROUND(J47*I47*H47,2)</f>
        <v>908.99</v>
      </c>
      <c r="L47" s="81"/>
      <c r="M47" s="72">
        <v>38717</v>
      </c>
      <c r="N47" s="137">
        <f>M47-$F$18</f>
        <v>183</v>
      </c>
      <c r="O47" s="74">
        <f>IF(N47&lt;=90,1,IF(N47&gt;=365,3,19/55+2/275*N47))</f>
        <v>1.6763636363636363</v>
      </c>
      <c r="P47" s="156">
        <f>ROUND(R47-K47,2)</f>
        <v>614.81</v>
      </c>
      <c r="Q47" s="113"/>
      <c r="R47" s="158">
        <f>+K47*O47</f>
        <v>1523.7977818181816</v>
      </c>
      <c r="S47" s="43"/>
    </row>
    <row r="48" spans="2:19" s="15" customFormat="1" ht="13.5" thickBot="1">
      <c r="B48" s="32"/>
      <c r="C48" s="49"/>
      <c r="D48" s="50"/>
      <c r="E48" s="50"/>
      <c r="F48" s="51"/>
      <c r="G48" s="51"/>
      <c r="H48" s="51"/>
      <c r="I48" s="51"/>
      <c r="J48" s="51"/>
      <c r="K48" s="82"/>
      <c r="L48" s="80"/>
      <c r="M48" s="70"/>
      <c r="N48" s="120"/>
      <c r="O48" s="71"/>
      <c r="P48" s="71"/>
      <c r="Q48" s="114"/>
      <c r="R48" s="117"/>
      <c r="S48" s="43"/>
    </row>
    <row r="49" spans="2:19" s="15" customFormat="1" ht="17.25" thickBot="1" thickTop="1">
      <c r="B49" s="32"/>
      <c r="C49" s="66"/>
      <c r="D49" s="66"/>
      <c r="E49" s="66"/>
      <c r="F49" s="66"/>
      <c r="G49" s="66"/>
      <c r="H49" s="66"/>
      <c r="I49" s="66"/>
      <c r="J49" s="66"/>
      <c r="K49" s="89">
        <f>SUM(K37:K48)</f>
        <v>3646.04</v>
      </c>
      <c r="L49" s="78"/>
      <c r="M49" s="66"/>
      <c r="N49" s="86"/>
      <c r="O49" s="66"/>
      <c r="P49" s="89">
        <f>SUM(P37:P48)</f>
        <v>1105.25</v>
      </c>
      <c r="Q49" s="66"/>
      <c r="R49" s="83">
        <f>SUM(R37:R48)</f>
        <v>4751.292</v>
      </c>
      <c r="S49" s="43"/>
    </row>
    <row r="50" spans="2:19" s="15" customFormat="1" ht="16.5" thickTop="1">
      <c r="B50" s="32"/>
      <c r="C50" s="66"/>
      <c r="D50" s="66"/>
      <c r="E50" s="66"/>
      <c r="F50" s="66"/>
      <c r="G50" s="66"/>
      <c r="H50" s="66"/>
      <c r="I50" s="66"/>
      <c r="J50" s="66"/>
      <c r="K50" s="109"/>
      <c r="L50" s="78"/>
      <c r="M50" s="66"/>
      <c r="N50" s="86"/>
      <c r="O50" s="66"/>
      <c r="P50" s="109"/>
      <c r="Q50" s="66"/>
      <c r="R50" s="109"/>
      <c r="S50" s="43"/>
    </row>
    <row r="51" spans="2:19" s="15" customFormat="1" ht="23.25" customHeight="1" thickBot="1">
      <c r="B51" s="32"/>
      <c r="C51" s="52"/>
      <c r="D51" s="52"/>
      <c r="E51" s="52"/>
      <c r="F51" s="52"/>
      <c r="G51" s="52"/>
      <c r="H51" s="52"/>
      <c r="I51" s="52"/>
      <c r="J51" s="52"/>
      <c r="K51" s="75"/>
      <c r="L51" s="75"/>
      <c r="M51" s="52"/>
      <c r="N51" s="87"/>
      <c r="O51" s="52"/>
      <c r="P51" s="52"/>
      <c r="Q51" s="52"/>
      <c r="R51" s="52"/>
      <c r="S51" s="43"/>
    </row>
    <row r="52" spans="2:19" s="142" customFormat="1" ht="24.75" thickBot="1" thickTop="1">
      <c r="B52" s="143"/>
      <c r="C52" s="144"/>
      <c r="D52" s="144"/>
      <c r="E52" s="144"/>
      <c r="F52" s="144"/>
      <c r="G52" s="144"/>
      <c r="H52" s="163" t="s">
        <v>32</v>
      </c>
      <c r="I52" s="164"/>
      <c r="J52" s="161">
        <f>+R49</f>
        <v>4751.292</v>
      </c>
      <c r="K52" s="162"/>
      <c r="L52" s="145"/>
      <c r="M52" s="144"/>
      <c r="N52" s="146"/>
      <c r="O52" s="144"/>
      <c r="P52" s="144"/>
      <c r="Q52" s="144"/>
      <c r="R52" s="144"/>
      <c r="S52" s="147"/>
    </row>
    <row r="53" spans="2:19" s="15" customFormat="1" ht="23.25" customHeight="1" thickTop="1">
      <c r="B53" s="32"/>
      <c r="C53" s="52"/>
      <c r="D53" s="52"/>
      <c r="E53" s="52"/>
      <c r="F53" s="52"/>
      <c r="G53" s="52"/>
      <c r="H53" s="52"/>
      <c r="I53" s="52"/>
      <c r="J53" s="52"/>
      <c r="K53" s="75"/>
      <c r="L53" s="75"/>
      <c r="M53" s="52"/>
      <c r="N53" s="87"/>
      <c r="O53" s="52"/>
      <c r="P53" s="52"/>
      <c r="Q53" s="52"/>
      <c r="R53" s="52"/>
      <c r="S53" s="43"/>
    </row>
    <row r="54" spans="2:19" s="15" customFormat="1" ht="23.25" customHeight="1">
      <c r="B54" s="32"/>
      <c r="C54" s="52"/>
      <c r="D54" s="52"/>
      <c r="E54" s="52"/>
      <c r="F54" s="52"/>
      <c r="G54" s="52"/>
      <c r="H54" s="52"/>
      <c r="I54" s="52"/>
      <c r="J54" s="52"/>
      <c r="K54" s="75"/>
      <c r="L54" s="75"/>
      <c r="M54" s="52"/>
      <c r="N54" s="87"/>
      <c r="O54" s="52"/>
      <c r="P54" s="52"/>
      <c r="Q54" s="52"/>
      <c r="R54" s="52"/>
      <c r="S54" s="43"/>
    </row>
    <row r="55" spans="2:19" s="15" customFormat="1" ht="14.25" customHeight="1">
      <c r="B55" s="32"/>
      <c r="C55" s="58" t="s">
        <v>15</v>
      </c>
      <c r="D55" s="59" t="s">
        <v>16</v>
      </c>
      <c r="E55" s="52"/>
      <c r="F55" s="52"/>
      <c r="G55" s="52"/>
      <c r="H55" s="52"/>
      <c r="I55" s="58" t="s">
        <v>21</v>
      </c>
      <c r="J55" s="58" t="s">
        <v>22</v>
      </c>
      <c r="K55" s="59" t="s">
        <v>5</v>
      </c>
      <c r="L55" s="75"/>
      <c r="M55" s="52"/>
      <c r="N55" s="87"/>
      <c r="O55" s="52"/>
      <c r="P55" s="52"/>
      <c r="Q55" s="52"/>
      <c r="R55" s="52"/>
      <c r="S55" s="43"/>
    </row>
    <row r="56" spans="2:19" s="61" customFormat="1" ht="13.5">
      <c r="B56" s="57"/>
      <c r="C56" s="58" t="s">
        <v>4</v>
      </c>
      <c r="D56" s="59" t="s">
        <v>17</v>
      </c>
      <c r="E56" s="59"/>
      <c r="F56" s="59"/>
      <c r="I56" s="58" t="s">
        <v>21</v>
      </c>
      <c r="J56" s="58" t="s">
        <v>23</v>
      </c>
      <c r="K56" s="59" t="s">
        <v>7</v>
      </c>
      <c r="L56" s="59"/>
      <c r="M56" s="59"/>
      <c r="N56" s="88"/>
      <c r="O56" s="59"/>
      <c r="P56" s="59"/>
      <c r="Q56" s="59"/>
      <c r="R56" s="59"/>
      <c r="S56" s="60"/>
    </row>
    <row r="57" spans="2:19" s="61" customFormat="1" ht="13.5">
      <c r="B57" s="57"/>
      <c r="C57" s="58" t="s">
        <v>6</v>
      </c>
      <c r="D57" s="59" t="s">
        <v>18</v>
      </c>
      <c r="E57" s="59"/>
      <c r="F57" s="59"/>
      <c r="I57" s="58" t="s">
        <v>21</v>
      </c>
      <c r="J57" s="58" t="s">
        <v>24</v>
      </c>
      <c r="K57" s="59" t="s">
        <v>19</v>
      </c>
      <c r="L57" s="59"/>
      <c r="M57" s="59"/>
      <c r="N57" s="88"/>
      <c r="O57" s="59"/>
      <c r="P57" s="59"/>
      <c r="Q57" s="59"/>
      <c r="R57" s="59"/>
      <c r="S57" s="60"/>
    </row>
    <row r="58" spans="2:19" s="61" customFormat="1" ht="13.5">
      <c r="B58" s="57"/>
      <c r="C58" s="76" t="s">
        <v>35</v>
      </c>
      <c r="D58" s="77" t="s">
        <v>30</v>
      </c>
      <c r="E58" s="59"/>
      <c r="F58" s="59"/>
      <c r="I58" s="58" t="s">
        <v>21</v>
      </c>
      <c r="J58" s="58" t="s">
        <v>25</v>
      </c>
      <c r="K58" s="59" t="s">
        <v>26</v>
      </c>
      <c r="L58" s="59"/>
      <c r="M58" s="59"/>
      <c r="N58" s="59"/>
      <c r="O58" s="59"/>
      <c r="P58" s="59"/>
      <c r="Q58" s="59"/>
      <c r="R58" s="59"/>
      <c r="S58" s="60"/>
    </row>
    <row r="59" spans="2:19" s="61" customFormat="1" ht="13.5">
      <c r="B59" s="57"/>
      <c r="C59" s="58" t="s">
        <v>40</v>
      </c>
      <c r="D59" s="59" t="s">
        <v>41</v>
      </c>
      <c r="E59" s="59"/>
      <c r="F59" s="59"/>
      <c r="I59" s="58" t="s">
        <v>21</v>
      </c>
      <c r="J59" s="58" t="s">
        <v>27</v>
      </c>
      <c r="K59" s="59" t="s">
        <v>14</v>
      </c>
      <c r="L59" s="59"/>
      <c r="M59" s="59"/>
      <c r="N59" s="59"/>
      <c r="O59" s="59"/>
      <c r="P59" s="59"/>
      <c r="Q59" s="59"/>
      <c r="R59" s="59"/>
      <c r="S59" s="60"/>
    </row>
    <row r="60" spans="2:19" s="61" customFormat="1" ht="13.5">
      <c r="B60" s="57"/>
      <c r="C60" s="160" t="s">
        <v>51</v>
      </c>
      <c r="D60" s="61" t="s">
        <v>52</v>
      </c>
      <c r="E60" s="59"/>
      <c r="F60" s="59"/>
      <c r="I60" s="58" t="s">
        <v>21</v>
      </c>
      <c r="J60" s="76" t="s">
        <v>33</v>
      </c>
      <c r="K60" s="59" t="s">
        <v>34</v>
      </c>
      <c r="L60" s="59"/>
      <c r="M60" s="59"/>
      <c r="N60" s="59"/>
      <c r="O60" s="59"/>
      <c r="P60" s="59"/>
      <c r="Q60" s="59"/>
      <c r="R60" s="59"/>
      <c r="S60" s="60"/>
    </row>
    <row r="61" spans="2:19" s="61" customFormat="1" ht="13.5">
      <c r="B61" s="57"/>
      <c r="C61" s="76"/>
      <c r="D61" s="77"/>
      <c r="E61" s="59"/>
      <c r="F61" s="59"/>
      <c r="G61" s="58"/>
      <c r="H61" s="58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</row>
    <row r="62" spans="2:19" s="23" customFormat="1" ht="16.5" thickBot="1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4"/>
    </row>
    <row r="63" ht="13.5" thickTop="1"/>
    <row r="69" spans="10:14" ht="12.75">
      <c r="J69" s="65"/>
      <c r="M69" s="65"/>
      <c r="N69" s="65"/>
    </row>
  </sheetData>
  <mergeCells count="4">
    <mergeCell ref="J52:K52"/>
    <mergeCell ref="H52:I52"/>
    <mergeCell ref="C21:K21"/>
    <mergeCell ref="M21:R2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Gabriela Jaworski</dc:creator>
  <cp:keywords/>
  <dc:description/>
  <cp:lastModifiedBy>emartilotta</cp:lastModifiedBy>
  <cp:lastPrinted>2007-07-17T18:20:48Z</cp:lastPrinted>
  <dcterms:created xsi:type="dcterms:W3CDTF">1999-01-06T18:53:03Z</dcterms:created>
  <dcterms:modified xsi:type="dcterms:W3CDTF">2007-07-19T17:44:21Z</dcterms:modified>
  <cp:category/>
  <cp:version/>
  <cp:contentType/>
  <cp:contentStatus/>
</cp:coreProperties>
</file>