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72" activeTab="0"/>
  </bookViews>
  <sheets>
    <sheet name="tot-0702" sheetId="1" r:id="rId1"/>
    <sheet name="LI-0702" sheetId="2" r:id="rId2"/>
    <sheet name="Incendio" sheetId="3" r:id="rId3"/>
    <sheet name="TR-0702" sheetId="4" r:id="rId4"/>
    <sheet name="SA-0702" sheetId="5" r:id="rId5"/>
    <sheet name="RE-0702" sheetId="6" r:id="rId6"/>
    <sheet name="RE-Res.01_03" sheetId="7" r:id="rId7"/>
    <sheet name="TRANSENER" sheetId="8" r:id="rId8"/>
  </sheets>
  <externalReferences>
    <externalReference r:id="rId11"/>
  </externalReferences>
  <definedNames>
    <definedName name="_xlnm.Print_Area" localSheetId="2">'Incendio'!$A$1:$AD$30</definedName>
    <definedName name="_xlnm.Print_Area" localSheetId="1">'LI-0702'!$A$1:$AD$44</definedName>
    <definedName name="_xlnm.Print_Area" localSheetId="5">'RE-0702'!$A$1:$V$43</definedName>
    <definedName name="_xlnm.Print_Area" localSheetId="6">'RE-Res.01_03'!$A$1:$W$41</definedName>
    <definedName name="_xlnm.Print_Area" localSheetId="4">'SA-0702'!$A$1:$U$46</definedName>
    <definedName name="_xlnm.Print_Area" localSheetId="0">'tot-0702'!$A$1:$K$33</definedName>
    <definedName name="_xlnm.Print_Area" localSheetId="3">'TR-0702'!$A$1:$AB$45</definedName>
    <definedName name="_xlnm.Print_Area" localSheetId="7">'TRANSENER'!$A$1:$U$99</definedName>
    <definedName name="DD" localSheetId="6">'RE-Res.01_03'!DD</definedName>
    <definedName name="DD" localSheetId="7">'TRANSENER'!DD</definedName>
    <definedName name="DD">[0]!DD</definedName>
    <definedName name="DDD" localSheetId="6">'RE-Res.01_03'!DDD</definedName>
    <definedName name="DDD" localSheetId="7">'TRANSENER'!DDD</definedName>
    <definedName name="DDD">[0]!DDD</definedName>
    <definedName name="DISTROCUYO" localSheetId="6">'RE-Res.01_03'!DISTROCUYO</definedName>
    <definedName name="DISTROCUYO" localSheetId="7">'TRANSENER'!DISTROCUYO</definedName>
    <definedName name="DISTROCUYO">[0]!DISTROCUYO</definedName>
    <definedName name="INICIO" localSheetId="2">'Incendio'!INICIO</definedName>
    <definedName name="INICIO" localSheetId="1">'LI-0702'!INICIO</definedName>
    <definedName name="INICIO" localSheetId="5">'RE-0702'!INICIO</definedName>
    <definedName name="INICIO" localSheetId="6">'RE-Res.01_03'!INICIO</definedName>
    <definedName name="INICIO" localSheetId="4">'SA-0702'!INICIO</definedName>
    <definedName name="INICIO" localSheetId="3">'TR-0702'!INICIO</definedName>
    <definedName name="INICIO" localSheetId="7">'TRANSENER'!INICIO</definedName>
    <definedName name="INICIO">[0]!INICIO</definedName>
    <definedName name="INICIOTI" localSheetId="6">'RE-Res.01_03'!INICIOTI</definedName>
    <definedName name="INICIOTI" localSheetId="7">'TRANSENER'!INICIOTI</definedName>
    <definedName name="INICIOTI">[0]!INICIOTI</definedName>
    <definedName name="LINEAS" localSheetId="6">'RE-Res.01_03'!LINEAS</definedName>
    <definedName name="LINEAS" localSheetId="7">'TRANSENER'!LINEAS</definedName>
    <definedName name="LINEAS">[0]!LINEAS</definedName>
    <definedName name="NAME_L" localSheetId="6">'RE-Res.01_03'!NAME_L</definedName>
    <definedName name="NAME_L" localSheetId="7">'TRANSENER'!NAME_L</definedName>
    <definedName name="NAME_L">[0]!NAME_L</definedName>
    <definedName name="NAME_L_TI" localSheetId="6">'RE-Res.01_03'!NAME_L_TI</definedName>
    <definedName name="NAME_L_TI" localSheetId="7">'TRANSENER'!NAME_L_TI</definedName>
    <definedName name="NAME_L_TI">[0]!NAME_L_TI</definedName>
    <definedName name="TRAN" localSheetId="6">'RE-Res.01_03'!TRAN</definedName>
    <definedName name="TRAN">[0]!TRAN</definedName>
    <definedName name="TRANSNOA" localSheetId="6">'RE-Res.01_03'!TRANSNOA</definedName>
    <definedName name="TRANSNOA" localSheetId="7">'TRANSENER'!TRANSNOA</definedName>
    <definedName name="TRANSNOA">[0]!TRANSNOA</definedName>
    <definedName name="x">[0]!x</definedName>
    <definedName name="XX" localSheetId="6">'RE-Res.01_03'!XX</definedName>
    <definedName name="XX" localSheetId="7">'TRANSENER'!XX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<sst xmlns="http://schemas.openxmlformats.org/spreadsheetml/2006/main" count="387" uniqueCount="138">
  <si>
    <t>SISTEMA DE TRANSPORTE DE ENERGÍA ELÉCTRICA EN ALTA TENSIÓN</t>
  </si>
  <si>
    <t>TRANSENER S.A.</t>
  </si>
  <si>
    <t>C</t>
  </si>
  <si>
    <t>ALMAFUERTE - ROSARIO OESTE</t>
  </si>
  <si>
    <t>B</t>
  </si>
  <si>
    <t>CHO.W. - CHO. 1 (5WC1)</t>
  </si>
  <si>
    <t>CHO.W. - CHO. 2 (5WC2)</t>
  </si>
  <si>
    <t>CHOCON - C.H. CHOCON 1</t>
  </si>
  <si>
    <t>A</t>
  </si>
  <si>
    <t>CHOCON - PUELCHES 2</t>
  </si>
  <si>
    <t>EZEIZA - HENDERSON 2</t>
  </si>
  <si>
    <t>500/132</t>
  </si>
  <si>
    <t>ALMAFUERTE</t>
  </si>
  <si>
    <t>TRAFO 1</t>
  </si>
  <si>
    <t>TRAFO 2</t>
  </si>
  <si>
    <t>TRAFO</t>
  </si>
  <si>
    <t>220/132</t>
  </si>
  <si>
    <t>EL CHOCON</t>
  </si>
  <si>
    <t>TRAFO T2</t>
  </si>
  <si>
    <t>EZEIZA</t>
  </si>
  <si>
    <t>500/220/132</t>
  </si>
  <si>
    <t>TRAFO 5</t>
  </si>
  <si>
    <t>MALVINAS ARGENTINAS</t>
  </si>
  <si>
    <t>RESISTENCIA</t>
  </si>
  <si>
    <t>ROSARIO OESTE</t>
  </si>
  <si>
    <t>SANTO TOME</t>
  </si>
  <si>
    <t>500/132/13,2</t>
  </si>
  <si>
    <t>SALIDA LINEA ARROYITO</t>
  </si>
  <si>
    <t xml:space="preserve"> SALIDA TRAFO MAQ. 1 Y 2</t>
  </si>
  <si>
    <t>SALIDA LINEA STA. CATALINA</t>
  </si>
  <si>
    <t>RIO GRANDE</t>
  </si>
  <si>
    <t>SALIDA TRAFO MAQ. 3 Y 4</t>
  </si>
  <si>
    <t>EQUIPO</t>
  </si>
  <si>
    <t xml:space="preserve">EZEIZA </t>
  </si>
  <si>
    <t>CS1</t>
  </si>
  <si>
    <t>CS2</t>
  </si>
  <si>
    <t>CS3</t>
  </si>
  <si>
    <t>CS4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</si>
  <si>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</si>
  <si>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</si>
  <si>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</si>
  <si>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</si>
  <si>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</si>
  <si>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</si>
  <si>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</si>
  <si>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</si>
  <si>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</si>
  <si>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</si>
  <si>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</si>
  <si>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</si>
  <si>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</si>
  <si>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</si>
  <si>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</si>
  <si>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</si>
  <si>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</si>
  <si>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</si>
  <si>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</si>
  <si>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</si>
  <si>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</si>
  <si>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</si>
  <si>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</si>
  <si>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</si>
  <si>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</si>
  <si>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</si>
  <si>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</si>
  <si>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</si>
  <si>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</si>
  <si>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</si>
  <si>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</si>
  <si>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</si>
  <si>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</si>
  <si>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</si>
  <si>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</si>
  <si>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</si>
  <si>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</si>
  <si>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</si>
  <si>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</si>
  <si>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</si>
  <si>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PENALIZAC.
PROGRAM.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</si>
  <si>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</si>
  <si>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</si>
  <si>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</si>
  <si>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</si>
  <si>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</si>
  <si>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</si>
  <si>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</si>
  <si>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</si>
  <si>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</si>
  <si>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</si>
  <si>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</si>
  <si>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</si>
  <si>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</si>
  <si>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</si>
  <si>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</si>
  <si>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</si>
  <si>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</si>
  <si>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</si>
  <si>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</si>
  <si>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</si>
  <si>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</si>
  <si>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</si>
  <si>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LUJAN</t>
  </si>
  <si>
    <t>R2L5RO</t>
  </si>
  <si>
    <t>R2L5ST</t>
  </si>
  <si>
    <t>F</t>
  </si>
  <si>
    <t>RESISTENCIA 2 (15)</t>
  </si>
  <si>
    <t>Desde el 01 al 28 de febrero de 2007</t>
  </si>
  <si>
    <t>P</t>
  </si>
  <si>
    <t>SI</t>
  </si>
  <si>
    <t>Valores remuneratorios según Decretos PEN  1462/05 y 1460/05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</si>
  <si>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</si>
  <si>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</si>
  <si>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</si>
  <si>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</si>
  <si>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</si>
  <si>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</si>
  <si>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</si>
  <si>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</si>
  <si>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</si>
  <si>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Correspondiente al mes de febrero de 2007 (provisoria)</t>
  </si>
  <si>
    <t>21a</t>
  </si>
  <si>
    <t>1.3.- Incendio de Campos - Aplicación Punto 6.1.6 del Acta Acuerdo</t>
  </si>
  <si>
    <t>FM</t>
  </si>
  <si>
    <t xml:space="preserve">P - PROGRAMADA                  </t>
  </si>
  <si>
    <t xml:space="preserve">FM - Fuerza  Mayor                       </t>
  </si>
  <si>
    <t>K3RO</t>
  </si>
  <si>
    <t xml:space="preserve">3.- POTENCIA REACTIVA </t>
  </si>
  <si>
    <t>3.1.1- Equipamiento propio Res. 01_03</t>
  </si>
  <si>
    <t>REM ($/h*MVAr)</t>
  </si>
  <si>
    <t>TOTAL DE PENALIZACIONES - Equipamiento Propio</t>
  </si>
  <si>
    <t xml:space="preserve">P - PROGRAMADA             </t>
  </si>
  <si>
    <t xml:space="preserve">F - FORZADA                       </t>
  </si>
  <si>
    <t xml:space="preserve">P - PROGRAMADA                 </t>
  </si>
  <si>
    <t xml:space="preserve">F - FORZADA                     </t>
  </si>
  <si>
    <t xml:space="preserve">P - PROGRAMADA                    </t>
  </si>
  <si>
    <t xml:space="preserve">   F - FORZADA </t>
  </si>
  <si>
    <t>1.3.- Incendio de Campos</t>
  </si>
  <si>
    <t>ANEXO III.1.a. al Memorandum D.T.E.E. N°  1046  /2009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</si>
</sst>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"/>
    <numFmt numFmtId="214" formatCode="0.0\ \k\V"/>
    <numFmt numFmtId="215" formatCode="0.00\ &quot;km&quot;"/>
    <numFmt numFmtId="216" formatCode="0.00\ &quot;MVA&quot;"/>
    <numFmt numFmtId="217" formatCode="dd/mm/yy"/>
    <numFmt numFmtId="218" formatCode="d\-m"/>
    <numFmt numFmtId="219" formatCode="dd/mm/\a\a\a\a\ hh:\n\n"/>
    <numFmt numFmtId="220" formatCode="d\-m\-yy\ h:mm"/>
    <numFmt numFmtId="221" formatCode="0.0000"/>
    <numFmt numFmtId="222" formatCode="[$€-2]\ #,##0.00_);[Red]\([$€-2]\ #,##0.00\)"/>
  </numFmts>
  <fonts count="9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19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9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4" xfId="0" applyNumberFormat="1" applyFont="1" applyBorder="1" applyAlignment="1">
      <alignment horizontal="center"/>
    </xf>
    <xf numFmtId="22" fontId="4" fillId="0" borderId="13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5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7" fontId="13" fillId="0" borderId="22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0" xfId="0" applyFont="1" applyFill="1" applyBorder="1" applyAlignment="1">
      <alignment horizontal="centerContinuous"/>
    </xf>
    <xf numFmtId="0" fontId="0" fillId="0" borderId="21" xfId="0" applyFont="1" applyBorder="1" applyAlignment="1" applyProtection="1">
      <alignment horizontal="center"/>
      <protection/>
    </xf>
    <xf numFmtId="0" fontId="33" fillId="0" borderId="15" xfId="0" applyFont="1" applyBorder="1" applyAlignment="1">
      <alignment horizontal="center" vertical="center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 quotePrefix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4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4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0" fontId="33" fillId="0" borderId="15" xfId="0" applyFont="1" applyBorder="1" applyAlignment="1" applyProtection="1" quotePrefix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40" fillId="0" borderId="34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40" fillId="0" borderId="19" xfId="0" applyFont="1" applyBorder="1" applyAlignment="1">
      <alignment/>
    </xf>
    <xf numFmtId="172" fontId="43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73" fontId="40" fillId="0" borderId="0" xfId="0" applyNumberFormat="1" applyFont="1" applyBorder="1" applyAlignment="1" applyProtection="1">
      <alignment horizontal="center"/>
      <protection/>
    </xf>
    <xf numFmtId="176" fontId="40" fillId="0" borderId="0" xfId="0" applyNumberFormat="1" applyFont="1" applyBorder="1" applyAlignment="1" applyProtection="1">
      <alignment horizontal="center"/>
      <protection/>
    </xf>
    <xf numFmtId="179" fontId="40" fillId="0" borderId="0" xfId="0" applyNumberFormat="1" applyFont="1" applyBorder="1" applyAlignment="1" applyProtection="1" quotePrefix="1">
      <alignment horizontal="center"/>
      <protection/>
    </xf>
    <xf numFmtId="2" fontId="44" fillId="0" borderId="0" xfId="0" applyNumberFormat="1" applyFont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4" fontId="40" fillId="0" borderId="2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9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2" fontId="40" fillId="0" borderId="0" xfId="0" applyNumberFormat="1" applyFont="1" applyFill="1" applyBorder="1" applyAlignment="1">
      <alignment/>
    </xf>
    <xf numFmtId="7" fontId="47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/>
    </xf>
    <xf numFmtId="0" fontId="40" fillId="0" borderId="0" xfId="0" applyFont="1" applyBorder="1" applyAlignment="1">
      <alignment/>
    </xf>
    <xf numFmtId="7" fontId="45" fillId="0" borderId="0" xfId="0" applyNumberFormat="1" applyFont="1" applyFill="1" applyBorder="1" applyAlignment="1">
      <alignment horizontal="right"/>
    </xf>
    <xf numFmtId="0" fontId="40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Alignment="1">
      <alignment horizontal="centerContinuous"/>
    </xf>
    <xf numFmtId="0" fontId="52" fillId="3" borderId="21" xfId="0" applyFont="1" applyFill="1" applyBorder="1" applyAlignment="1" applyProtection="1">
      <alignment horizontal="centerContinuous" vertical="center" wrapText="1"/>
      <protection/>
    </xf>
    <xf numFmtId="0" fontId="53" fillId="3" borderId="27" xfId="0" applyFont="1" applyFill="1" applyBorder="1" applyAlignment="1">
      <alignment horizontal="centerContinuous"/>
    </xf>
    <xf numFmtId="0" fontId="52" fillId="3" borderId="22" xfId="0" applyFont="1" applyFill="1" applyBorder="1" applyAlignment="1">
      <alignment horizontal="centerContinuous" vertical="center"/>
    </xf>
    <xf numFmtId="0" fontId="54" fillId="3" borderId="15" xfId="0" applyFont="1" applyFill="1" applyBorder="1" applyAlignment="1" applyProtection="1">
      <alignment horizontal="center" vertical="center"/>
      <protection/>
    </xf>
    <xf numFmtId="176" fontId="55" fillId="3" borderId="1" xfId="0" applyNumberFormat="1" applyFont="1" applyFill="1" applyBorder="1" applyAlignment="1" applyProtection="1">
      <alignment horizontal="center"/>
      <protection/>
    </xf>
    <xf numFmtId="176" fontId="55" fillId="3" borderId="5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55" fillId="3" borderId="31" xfId="0" applyFont="1" applyFill="1" applyBorder="1" applyAlignment="1">
      <alignment horizontal="center"/>
    </xf>
    <xf numFmtId="0" fontId="55" fillId="3" borderId="4" xfId="0" applyFont="1" applyFill="1" applyBorder="1" applyAlignment="1">
      <alignment horizontal="center"/>
    </xf>
    <xf numFmtId="0" fontId="55" fillId="3" borderId="1" xfId="0" applyFont="1" applyFill="1" applyBorder="1" applyAlignment="1" applyProtection="1">
      <alignment horizontal="center"/>
      <protection/>
    </xf>
    <xf numFmtId="0" fontId="55" fillId="3" borderId="10" xfId="0" applyFont="1" applyFill="1" applyBorder="1" applyAlignment="1" applyProtection="1">
      <alignment horizontal="center"/>
      <protection/>
    </xf>
    <xf numFmtId="176" fontId="55" fillId="3" borderId="4" xfId="0" applyNumberFormat="1" applyFont="1" applyFill="1" applyBorder="1" applyAlignment="1" applyProtection="1">
      <alignment horizontal="center"/>
      <protection/>
    </xf>
    <xf numFmtId="0" fontId="55" fillId="3" borderId="0" xfId="0" applyFont="1" applyFill="1" applyBorder="1" applyAlignment="1">
      <alignment horizontal="center"/>
    </xf>
    <xf numFmtId="172" fontId="55" fillId="3" borderId="12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58" fillId="4" borderId="1" xfId="0" applyFont="1" applyFill="1" applyBorder="1" applyAlignment="1">
      <alignment/>
    </xf>
    <xf numFmtId="0" fontId="57" fillId="4" borderId="15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/>
    </xf>
    <xf numFmtId="0" fontId="48" fillId="5" borderId="2" xfId="0" applyFont="1" applyFill="1" applyBorder="1" applyAlignment="1">
      <alignment/>
    </xf>
    <xf numFmtId="0" fontId="51" fillId="5" borderId="15" xfId="0" applyFont="1" applyFill="1" applyBorder="1" applyAlignment="1">
      <alignment horizontal="center" vertical="center" wrapText="1"/>
    </xf>
    <xf numFmtId="0" fontId="48" fillId="5" borderId="35" xfId="0" applyFont="1" applyFill="1" applyBorder="1" applyAlignment="1">
      <alignment/>
    </xf>
    <xf numFmtId="176" fontId="5" fillId="3" borderId="36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0" fillId="6" borderId="21" xfId="0" applyFont="1" applyFill="1" applyBorder="1" applyAlignment="1">
      <alignment horizontal="centerContinuous" vertical="center" wrapText="1"/>
    </xf>
    <xf numFmtId="0" fontId="61" fillId="6" borderId="27" xfId="0" applyFont="1" applyFill="1" applyBorder="1" applyAlignment="1">
      <alignment horizontal="centerContinuous"/>
    </xf>
    <xf numFmtId="0" fontId="60" fillId="6" borderId="22" xfId="0" applyFont="1" applyFill="1" applyBorder="1" applyAlignment="1">
      <alignment horizontal="centerContinuous" vertical="center"/>
    </xf>
    <xf numFmtId="176" fontId="62" fillId="6" borderId="36" xfId="0" applyNumberFormat="1" applyFont="1" applyFill="1" applyBorder="1" applyAlignment="1" applyProtection="1" quotePrefix="1">
      <alignment horizontal="center"/>
      <protection/>
    </xf>
    <xf numFmtId="4" fontId="62" fillId="6" borderId="2" xfId="0" applyNumberFormat="1" applyFont="1" applyFill="1" applyBorder="1" applyAlignment="1" applyProtection="1">
      <alignment horizontal="center"/>
      <protection/>
    </xf>
    <xf numFmtId="0" fontId="4" fillId="3" borderId="3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62" fillId="6" borderId="37" xfId="0" applyFont="1" applyFill="1" applyBorder="1" applyAlignment="1">
      <alignment/>
    </xf>
    <xf numFmtId="0" fontId="62" fillId="6" borderId="38" xfId="0" applyFont="1" applyFill="1" applyBorder="1" applyAlignment="1">
      <alignment/>
    </xf>
    <xf numFmtId="0" fontId="62" fillId="6" borderId="39" xfId="0" applyFont="1" applyFill="1" applyBorder="1" applyAlignment="1">
      <alignment/>
    </xf>
    <xf numFmtId="176" fontId="62" fillId="6" borderId="40" xfId="0" applyNumberFormat="1" applyFont="1" applyFill="1" applyBorder="1" applyAlignment="1" applyProtection="1" quotePrefix="1">
      <alignment horizontal="center"/>
      <protection/>
    </xf>
    <xf numFmtId="176" fontId="5" fillId="3" borderId="40" xfId="0" applyNumberFormat="1" applyFont="1" applyFill="1" applyBorder="1" applyAlignment="1" applyProtection="1" quotePrefix="1">
      <alignment horizontal="center"/>
      <protection/>
    </xf>
    <xf numFmtId="0" fontId="4" fillId="0" borderId="35" xfId="0" applyFont="1" applyBorder="1" applyAlignment="1">
      <alignment/>
    </xf>
    <xf numFmtId="0" fontId="65" fillId="7" borderId="35" xfId="0" applyFont="1" applyFill="1" applyBorder="1" applyAlignment="1">
      <alignment/>
    </xf>
    <xf numFmtId="4" fontId="65" fillId="7" borderId="1" xfId="0" applyNumberFormat="1" applyFont="1" applyFill="1" applyBorder="1" applyAlignment="1" applyProtection="1">
      <alignment horizontal="center"/>
      <protection/>
    </xf>
    <xf numFmtId="0" fontId="64" fillId="7" borderId="15" xfId="0" applyFont="1" applyFill="1" applyBorder="1" applyAlignment="1">
      <alignment horizontal="center" vertical="center" wrapText="1"/>
    </xf>
    <xf numFmtId="0" fontId="67" fillId="8" borderId="15" xfId="0" applyFont="1" applyFill="1" applyBorder="1" applyAlignment="1">
      <alignment horizontal="center" vertical="center" wrapText="1"/>
    </xf>
    <xf numFmtId="0" fontId="68" fillId="8" borderId="35" xfId="0" applyFont="1" applyFill="1" applyBorder="1" applyAlignment="1">
      <alignment/>
    </xf>
    <xf numFmtId="4" fontId="68" fillId="8" borderId="1" xfId="0" applyNumberFormat="1" applyFont="1" applyFill="1" applyBorder="1" applyAlignment="1" applyProtection="1">
      <alignment horizontal="center"/>
      <protection/>
    </xf>
    <xf numFmtId="2" fontId="59" fillId="4" borderId="15" xfId="0" applyNumberFormat="1" applyFont="1" applyFill="1" applyBorder="1" applyAlignment="1" applyProtection="1">
      <alignment horizontal="center"/>
      <protection/>
    </xf>
    <xf numFmtId="2" fontId="49" fillId="5" borderId="15" xfId="0" applyNumberFormat="1" applyFont="1" applyFill="1" applyBorder="1" applyAlignment="1" applyProtection="1">
      <alignment horizontal="center"/>
      <protection/>
    </xf>
    <xf numFmtId="2" fontId="50" fillId="3" borderId="15" xfId="0" applyNumberFormat="1" applyFont="1" applyFill="1" applyBorder="1" applyAlignment="1" applyProtection="1">
      <alignment horizontal="center"/>
      <protection/>
    </xf>
    <xf numFmtId="2" fontId="63" fillId="6" borderId="15" xfId="0" applyNumberFormat="1" applyFont="1" applyFill="1" applyBorder="1" applyAlignment="1" applyProtection="1">
      <alignment horizontal="center"/>
      <protection/>
    </xf>
    <xf numFmtId="2" fontId="66" fillId="7" borderId="15" xfId="0" applyNumberFormat="1" applyFont="1" applyFill="1" applyBorder="1" applyAlignment="1" applyProtection="1">
      <alignment horizontal="center"/>
      <protection/>
    </xf>
    <xf numFmtId="2" fontId="69" fillId="8" borderId="15" xfId="0" applyNumberFormat="1" applyFont="1" applyFill="1" applyBorder="1" applyAlignment="1" applyProtection="1">
      <alignment horizontal="center"/>
      <protection/>
    </xf>
    <xf numFmtId="0" fontId="71" fillId="9" borderId="1" xfId="0" applyFont="1" applyFill="1" applyBorder="1" applyAlignment="1">
      <alignment/>
    </xf>
    <xf numFmtId="0" fontId="71" fillId="9" borderId="5" xfId="0" applyFont="1" applyFill="1" applyBorder="1" applyAlignment="1" applyProtection="1">
      <alignment horizontal="center"/>
      <protection/>
    </xf>
    <xf numFmtId="0" fontId="72" fillId="10" borderId="15" xfId="0" applyFont="1" applyFill="1" applyBorder="1" applyAlignment="1" applyProtection="1">
      <alignment horizontal="center" vertical="center"/>
      <protection/>
    </xf>
    <xf numFmtId="0" fontId="73" fillId="10" borderId="1" xfId="0" applyFont="1" applyFill="1" applyBorder="1" applyAlignment="1">
      <alignment/>
    </xf>
    <xf numFmtId="172" fontId="33" fillId="0" borderId="15" xfId="0" applyNumberFormat="1" applyFont="1" applyBorder="1" applyAlignment="1" applyProtection="1">
      <alignment horizontal="center" vertical="center" wrapText="1"/>
      <protection/>
    </xf>
    <xf numFmtId="176" fontId="70" fillId="9" borderId="15" xfId="0" applyNumberFormat="1" applyFont="1" applyFill="1" applyBorder="1" applyAlignment="1" applyProtection="1">
      <alignment horizontal="center" vertical="center"/>
      <protection/>
    </xf>
    <xf numFmtId="0" fontId="71" fillId="9" borderId="1" xfId="0" applyFont="1" applyFill="1" applyBorder="1" applyAlignment="1" applyProtection="1">
      <alignment horizontal="center"/>
      <protection/>
    </xf>
    <xf numFmtId="0" fontId="71" fillId="9" borderId="35" xfId="0" applyFont="1" applyFill="1" applyBorder="1" applyAlignment="1">
      <alignment/>
    </xf>
    <xf numFmtId="0" fontId="73" fillId="10" borderId="35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55" fillId="3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72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"/>
    </xf>
    <xf numFmtId="0" fontId="74" fillId="11" borderId="15" xfId="0" applyFont="1" applyFill="1" applyBorder="1" applyAlignment="1" applyProtection="1">
      <alignment horizontal="center" vertical="center"/>
      <protection/>
    </xf>
    <xf numFmtId="0" fontId="76" fillId="11" borderId="41" xfId="0" applyFont="1" applyFill="1" applyBorder="1" applyAlignment="1">
      <alignment horizontal="center"/>
    </xf>
    <xf numFmtId="0" fontId="76" fillId="11" borderId="4" xfId="0" applyFont="1" applyFill="1" applyBorder="1" applyAlignment="1">
      <alignment horizontal="center"/>
    </xf>
    <xf numFmtId="172" fontId="76" fillId="11" borderId="1" xfId="0" applyNumberFormat="1" applyFont="1" applyFill="1" applyBorder="1" applyAlignment="1" applyProtection="1">
      <alignment horizontal="center"/>
      <protection/>
    </xf>
    <xf numFmtId="172" fontId="76" fillId="11" borderId="5" xfId="0" applyNumberFormat="1" applyFont="1" applyFill="1" applyBorder="1" applyAlignment="1" applyProtection="1">
      <alignment horizontal="center"/>
      <protection/>
    </xf>
    <xf numFmtId="0" fontId="77" fillId="7" borderId="15" xfId="0" applyFont="1" applyFill="1" applyBorder="1" applyAlignment="1">
      <alignment horizontal="center" vertical="center" wrapText="1"/>
    </xf>
    <xf numFmtId="0" fontId="78" fillId="7" borderId="41" xfId="0" applyFont="1" applyFill="1" applyBorder="1" applyAlignment="1">
      <alignment horizontal="center"/>
    </xf>
    <xf numFmtId="0" fontId="78" fillId="7" borderId="4" xfId="0" applyFont="1" applyFill="1" applyBorder="1" applyAlignment="1">
      <alignment horizontal="center"/>
    </xf>
    <xf numFmtId="2" fontId="78" fillId="7" borderId="1" xfId="0" applyNumberFormat="1" applyFont="1" applyFill="1" applyBorder="1" applyAlignment="1">
      <alignment horizontal="center"/>
    </xf>
    <xf numFmtId="2" fontId="78" fillId="7" borderId="5" xfId="0" applyNumberFormat="1" applyFont="1" applyFill="1" applyBorder="1" applyAlignment="1">
      <alignment horizontal="center"/>
    </xf>
    <xf numFmtId="4" fontId="78" fillId="7" borderId="15" xfId="0" applyNumberFormat="1" applyFont="1" applyFill="1" applyBorder="1" applyAlignment="1">
      <alignment horizontal="center"/>
    </xf>
    <xf numFmtId="0" fontId="79" fillId="5" borderId="15" xfId="0" applyFont="1" applyFill="1" applyBorder="1" applyAlignment="1">
      <alignment horizontal="center" vertical="center" wrapText="1"/>
    </xf>
    <xf numFmtId="0" fontId="80" fillId="5" borderId="41" xfId="0" applyFont="1" applyFill="1" applyBorder="1" applyAlignment="1">
      <alignment horizontal="center"/>
    </xf>
    <xf numFmtId="0" fontId="80" fillId="5" borderId="4" xfId="0" applyFont="1" applyFill="1" applyBorder="1" applyAlignment="1">
      <alignment horizontal="center"/>
    </xf>
    <xf numFmtId="2" fontId="80" fillId="5" borderId="1" xfId="0" applyNumberFormat="1" applyFont="1" applyFill="1" applyBorder="1" applyAlignment="1">
      <alignment horizontal="center"/>
    </xf>
    <xf numFmtId="2" fontId="80" fillId="5" borderId="5" xfId="0" applyNumberFormat="1" applyFont="1" applyFill="1" applyBorder="1" applyAlignment="1">
      <alignment horizontal="center"/>
    </xf>
    <xf numFmtId="4" fontId="80" fillId="5" borderId="15" xfId="0" applyNumberFormat="1" applyFont="1" applyFill="1" applyBorder="1" applyAlignment="1">
      <alignment horizontal="center"/>
    </xf>
    <xf numFmtId="0" fontId="50" fillId="3" borderId="37" xfId="0" applyFont="1" applyFill="1" applyBorder="1" applyAlignment="1">
      <alignment horizontal="center"/>
    </xf>
    <xf numFmtId="0" fontId="50" fillId="3" borderId="39" xfId="0" applyFont="1" applyFill="1" applyBorder="1" applyAlignment="1">
      <alignment horizontal="center"/>
    </xf>
    <xf numFmtId="0" fontId="50" fillId="3" borderId="14" xfId="0" applyFont="1" applyFill="1" applyBorder="1" applyAlignment="1">
      <alignment horizontal="center"/>
    </xf>
    <xf numFmtId="0" fontId="50" fillId="3" borderId="43" xfId="0" applyFont="1" applyFill="1" applyBorder="1" applyAlignment="1">
      <alignment horizontal="center"/>
    </xf>
    <xf numFmtId="176" fontId="50" fillId="3" borderId="14" xfId="0" applyNumberFormat="1" applyFont="1" applyFill="1" applyBorder="1" applyAlignment="1" applyProtection="1" quotePrefix="1">
      <alignment horizontal="center"/>
      <protection/>
    </xf>
    <xf numFmtId="176" fontId="50" fillId="3" borderId="43" xfId="0" applyNumberFormat="1" applyFont="1" applyFill="1" applyBorder="1" applyAlignment="1" applyProtection="1" quotePrefix="1">
      <alignment horizontal="center"/>
      <protection/>
    </xf>
    <xf numFmtId="176" fontId="50" fillId="3" borderId="44" xfId="0" applyNumberFormat="1" applyFont="1" applyFill="1" applyBorder="1" applyAlignment="1" applyProtection="1" quotePrefix="1">
      <alignment horizontal="center"/>
      <protection/>
    </xf>
    <xf numFmtId="176" fontId="50" fillId="3" borderId="45" xfId="0" applyNumberFormat="1" applyFont="1" applyFill="1" applyBorder="1" applyAlignment="1" applyProtection="1" quotePrefix="1">
      <alignment horizontal="center"/>
      <protection/>
    </xf>
    <xf numFmtId="4" fontId="50" fillId="3" borderId="46" xfId="0" applyNumberFormat="1" applyFont="1" applyFill="1" applyBorder="1" applyAlignment="1">
      <alignment horizontal="center"/>
    </xf>
    <xf numFmtId="4" fontId="50" fillId="3" borderId="22" xfId="0" applyNumberFormat="1" applyFont="1" applyFill="1" applyBorder="1" applyAlignment="1">
      <alignment horizontal="center"/>
    </xf>
    <xf numFmtId="0" fontId="81" fillId="12" borderId="21" xfId="0" applyFont="1" applyFill="1" applyBorder="1" applyAlignment="1" applyProtection="1">
      <alignment horizontal="centerContinuous" vertical="center" wrapText="1"/>
      <protection/>
    </xf>
    <xf numFmtId="0" fontId="81" fillId="12" borderId="22" xfId="0" applyFont="1" applyFill="1" applyBorder="1" applyAlignment="1">
      <alignment horizontal="centerContinuous" vertical="center"/>
    </xf>
    <xf numFmtId="0" fontId="82" fillId="12" borderId="47" xfId="0" applyFont="1" applyFill="1" applyBorder="1" applyAlignment="1">
      <alignment horizontal="center"/>
    </xf>
    <xf numFmtId="0" fontId="82" fillId="12" borderId="48" xfId="0" applyFont="1" applyFill="1" applyBorder="1" applyAlignment="1">
      <alignment horizontal="center"/>
    </xf>
    <xf numFmtId="0" fontId="82" fillId="12" borderId="14" xfId="0" applyFont="1" applyFill="1" applyBorder="1" applyAlignment="1">
      <alignment horizontal="center"/>
    </xf>
    <xf numFmtId="0" fontId="82" fillId="12" borderId="43" xfId="0" applyFont="1" applyFill="1" applyBorder="1" applyAlignment="1">
      <alignment horizontal="center"/>
    </xf>
    <xf numFmtId="176" fontId="82" fillId="12" borderId="14" xfId="0" applyNumberFormat="1" applyFont="1" applyFill="1" applyBorder="1" applyAlignment="1" applyProtection="1" quotePrefix="1">
      <alignment horizontal="center"/>
      <protection/>
    </xf>
    <xf numFmtId="176" fontId="82" fillId="12" borderId="43" xfId="0" applyNumberFormat="1" applyFont="1" applyFill="1" applyBorder="1" applyAlignment="1" applyProtection="1" quotePrefix="1">
      <alignment horizontal="center"/>
      <protection/>
    </xf>
    <xf numFmtId="176" fontId="82" fillId="12" borderId="49" xfId="0" applyNumberFormat="1" applyFont="1" applyFill="1" applyBorder="1" applyAlignment="1" applyProtection="1" quotePrefix="1">
      <alignment horizontal="center"/>
      <protection/>
    </xf>
    <xf numFmtId="176" fontId="82" fillId="12" borderId="50" xfId="0" applyNumberFormat="1" applyFont="1" applyFill="1" applyBorder="1" applyAlignment="1" applyProtection="1" quotePrefix="1">
      <alignment horizontal="center"/>
      <protection/>
    </xf>
    <xf numFmtId="4" fontId="82" fillId="12" borderId="46" xfId="0" applyNumberFormat="1" applyFont="1" applyFill="1" applyBorder="1" applyAlignment="1">
      <alignment horizontal="center"/>
    </xf>
    <xf numFmtId="4" fontId="82" fillId="12" borderId="51" xfId="0" applyNumberFormat="1" applyFont="1" applyFill="1" applyBorder="1" applyAlignment="1">
      <alignment horizontal="center"/>
    </xf>
    <xf numFmtId="0" fontId="81" fillId="12" borderId="15" xfId="0" applyFont="1" applyFill="1" applyBorder="1" applyAlignment="1">
      <alignment horizontal="center" vertical="center" wrapText="1"/>
    </xf>
    <xf numFmtId="0" fontId="57" fillId="13" borderId="15" xfId="0" applyFont="1" applyFill="1" applyBorder="1" applyAlignment="1">
      <alignment horizontal="center" vertical="center" wrapText="1"/>
    </xf>
    <xf numFmtId="0" fontId="59" fillId="13" borderId="41" xfId="0" applyFont="1" applyFill="1" applyBorder="1" applyAlignment="1">
      <alignment horizontal="center"/>
    </xf>
    <xf numFmtId="0" fontId="59" fillId="13" borderId="4" xfId="0" applyFont="1" applyFill="1" applyBorder="1" applyAlignment="1">
      <alignment horizontal="center"/>
    </xf>
    <xf numFmtId="176" fontId="59" fillId="13" borderId="1" xfId="0" applyNumberFormat="1" applyFont="1" applyFill="1" applyBorder="1" applyAlignment="1" applyProtection="1" quotePrefix="1">
      <alignment horizontal="center"/>
      <protection/>
    </xf>
    <xf numFmtId="176" fontId="59" fillId="13" borderId="5" xfId="0" applyNumberFormat="1" applyFont="1" applyFill="1" applyBorder="1" applyAlignment="1" applyProtection="1" quotePrefix="1">
      <alignment horizontal="center"/>
      <protection/>
    </xf>
    <xf numFmtId="0" fontId="83" fillId="7" borderId="15" xfId="0" applyFont="1" applyFill="1" applyBorder="1" applyAlignment="1">
      <alignment horizontal="center" vertical="center" wrapText="1"/>
    </xf>
    <xf numFmtId="0" fontId="84" fillId="7" borderId="41" xfId="0" applyFont="1" applyFill="1" applyBorder="1" applyAlignment="1">
      <alignment horizontal="center"/>
    </xf>
    <xf numFmtId="0" fontId="84" fillId="7" borderId="4" xfId="0" applyFont="1" applyFill="1" applyBorder="1" applyAlignment="1">
      <alignment horizontal="center"/>
    </xf>
    <xf numFmtId="176" fontId="84" fillId="7" borderId="4" xfId="0" applyNumberFormat="1" applyFont="1" applyFill="1" applyBorder="1" applyAlignment="1" applyProtection="1" quotePrefix="1">
      <alignment horizontal="center"/>
      <protection/>
    </xf>
    <xf numFmtId="176" fontId="84" fillId="7" borderId="5" xfId="0" applyNumberFormat="1" applyFont="1" applyFill="1" applyBorder="1" applyAlignment="1" applyProtection="1" quotePrefix="1">
      <alignment horizontal="center"/>
      <protection/>
    </xf>
    <xf numFmtId="0" fontId="76" fillId="10" borderId="1" xfId="0" applyFont="1" applyFill="1" applyBorder="1" applyAlignment="1" applyProtection="1">
      <alignment horizontal="center"/>
      <protection/>
    </xf>
    <xf numFmtId="0" fontId="74" fillId="10" borderId="15" xfId="0" applyFont="1" applyFill="1" applyBorder="1" applyAlignment="1" applyProtection="1">
      <alignment horizontal="center" vertical="center"/>
      <protection/>
    </xf>
    <xf numFmtId="0" fontId="76" fillId="10" borderId="35" xfId="0" applyFont="1" applyFill="1" applyBorder="1" applyAlignment="1" applyProtection="1">
      <alignment horizontal="center"/>
      <protection/>
    </xf>
    <xf numFmtId="0" fontId="82" fillId="12" borderId="1" xfId="0" applyFont="1" applyFill="1" applyBorder="1" applyAlignment="1" applyProtection="1">
      <alignment horizontal="center"/>
      <protection/>
    </xf>
    <xf numFmtId="0" fontId="82" fillId="12" borderId="35" xfId="0" applyFont="1" applyFill="1" applyBorder="1" applyAlignment="1" applyProtection="1">
      <alignment horizontal="center"/>
      <protection/>
    </xf>
    <xf numFmtId="4" fontId="82" fillId="12" borderId="15" xfId="0" applyNumberFormat="1" applyFont="1" applyFill="1" applyBorder="1" applyAlignment="1">
      <alignment horizontal="center"/>
    </xf>
    <xf numFmtId="0" fontId="51" fillId="5" borderId="21" xfId="0" applyFont="1" applyFill="1" applyBorder="1" applyAlignment="1" applyProtection="1">
      <alignment horizontal="centerContinuous" vertical="center" wrapText="1"/>
      <protection/>
    </xf>
    <xf numFmtId="0" fontId="51" fillId="5" borderId="22" xfId="0" applyFont="1" applyFill="1" applyBorder="1" applyAlignment="1">
      <alignment horizontal="centerContinuous" vertical="center"/>
    </xf>
    <xf numFmtId="176" fontId="49" fillId="5" borderId="37" xfId="0" applyNumberFormat="1" applyFont="1" applyFill="1" applyBorder="1" applyAlignment="1" applyProtection="1" quotePrefix="1">
      <alignment horizontal="center"/>
      <protection/>
    </xf>
    <xf numFmtId="176" fontId="49" fillId="5" borderId="39" xfId="0" applyNumberFormat="1" applyFont="1" applyFill="1" applyBorder="1" applyAlignment="1" applyProtection="1" quotePrefix="1">
      <alignment horizontal="center"/>
      <protection/>
    </xf>
    <xf numFmtId="176" fontId="49" fillId="5" borderId="40" xfId="0" applyNumberFormat="1" applyFont="1" applyFill="1" applyBorder="1" applyAlignment="1" applyProtection="1" quotePrefix="1">
      <alignment horizontal="center"/>
      <protection/>
    </xf>
    <xf numFmtId="176" fontId="49" fillId="5" borderId="52" xfId="0" applyNumberFormat="1" applyFont="1" applyFill="1" applyBorder="1" applyAlignment="1" applyProtection="1" quotePrefix="1">
      <alignment horizontal="center"/>
      <protection/>
    </xf>
    <xf numFmtId="4" fontId="49" fillId="5" borderId="46" xfId="0" applyNumberFormat="1" applyFont="1" applyFill="1" applyBorder="1" applyAlignment="1">
      <alignment horizontal="center"/>
    </xf>
    <xf numFmtId="4" fontId="49" fillId="5" borderId="51" xfId="0" applyNumberFormat="1" applyFont="1" applyFill="1" applyBorder="1" applyAlignment="1">
      <alignment horizontal="center"/>
    </xf>
    <xf numFmtId="176" fontId="75" fillId="4" borderId="1" xfId="0" applyNumberFormat="1" applyFont="1" applyFill="1" applyBorder="1" applyAlignment="1" applyProtection="1" quotePrefix="1">
      <alignment horizontal="center"/>
      <protection/>
    </xf>
    <xf numFmtId="4" fontId="75" fillId="4" borderId="15" xfId="0" applyNumberFormat="1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 vertical="center" wrapText="1"/>
    </xf>
    <xf numFmtId="176" fontId="75" fillId="4" borderId="35" xfId="0" applyNumberFormat="1" applyFont="1" applyFill="1" applyBorder="1" applyAlignment="1" applyProtection="1" quotePrefix="1">
      <alignment horizontal="center"/>
      <protection/>
    </xf>
    <xf numFmtId="0" fontId="37" fillId="7" borderId="15" xfId="0" applyFont="1" applyFill="1" applyBorder="1" applyAlignment="1">
      <alignment horizontal="center" vertical="center" wrapText="1"/>
    </xf>
    <xf numFmtId="0" fontId="85" fillId="7" borderId="41" xfId="0" applyFont="1" applyFill="1" applyBorder="1" applyAlignment="1">
      <alignment horizontal="center"/>
    </xf>
    <xf numFmtId="2" fontId="85" fillId="7" borderId="4" xfId="0" applyNumberFormat="1" applyFont="1" applyFill="1" applyBorder="1" applyAlignment="1">
      <alignment horizontal="center"/>
    </xf>
    <xf numFmtId="4" fontId="85" fillId="7" borderId="15" xfId="0" applyNumberFormat="1" applyFont="1" applyFill="1" applyBorder="1" applyAlignment="1">
      <alignment horizontal="center"/>
    </xf>
    <xf numFmtId="0" fontId="57" fillId="14" borderId="21" xfId="0" applyFont="1" applyFill="1" applyBorder="1" applyAlignment="1" applyProtection="1">
      <alignment horizontal="centerContinuous" vertical="center" wrapText="1"/>
      <protection/>
    </xf>
    <xf numFmtId="0" fontId="57" fillId="14" borderId="22" xfId="0" applyFont="1" applyFill="1" applyBorder="1" applyAlignment="1">
      <alignment horizontal="centerContinuous" vertical="center"/>
    </xf>
    <xf numFmtId="0" fontId="59" fillId="14" borderId="37" xfId="0" applyFont="1" applyFill="1" applyBorder="1" applyAlignment="1">
      <alignment horizontal="center"/>
    </xf>
    <xf numFmtId="0" fontId="59" fillId="14" borderId="39" xfId="0" applyFont="1" applyFill="1" applyBorder="1" applyAlignment="1">
      <alignment horizontal="center"/>
    </xf>
    <xf numFmtId="176" fontId="59" fillId="14" borderId="14" xfId="0" applyNumberFormat="1" applyFont="1" applyFill="1" applyBorder="1" applyAlignment="1" applyProtection="1" quotePrefix="1">
      <alignment horizontal="center"/>
      <protection/>
    </xf>
    <xf numFmtId="176" fontId="59" fillId="14" borderId="43" xfId="0" applyNumberFormat="1" applyFont="1" applyFill="1" applyBorder="1" applyAlignment="1" applyProtection="1" quotePrefix="1">
      <alignment horizontal="center"/>
      <protection/>
    </xf>
    <xf numFmtId="4" fontId="59" fillId="14" borderId="46" xfId="0" applyNumberFormat="1" applyFont="1" applyFill="1" applyBorder="1" applyAlignment="1">
      <alignment horizontal="center"/>
    </xf>
    <xf numFmtId="4" fontId="59" fillId="14" borderId="22" xfId="0" applyNumberFormat="1" applyFont="1" applyFill="1" applyBorder="1" applyAlignment="1">
      <alignment horizontal="center"/>
    </xf>
    <xf numFmtId="0" fontId="60" fillId="5" borderId="15" xfId="0" applyFont="1" applyFill="1" applyBorder="1" applyAlignment="1">
      <alignment horizontal="center" vertical="center" wrapText="1"/>
    </xf>
    <xf numFmtId="0" fontId="63" fillId="5" borderId="41" xfId="0" applyFont="1" applyFill="1" applyBorder="1" applyAlignment="1">
      <alignment horizontal="center"/>
    </xf>
    <xf numFmtId="176" fontId="63" fillId="5" borderId="4" xfId="0" applyNumberFormat="1" applyFont="1" applyFill="1" applyBorder="1" applyAlignment="1" applyProtection="1" quotePrefix="1">
      <alignment horizontal="center"/>
      <protection/>
    </xf>
    <xf numFmtId="4" fontId="63" fillId="5" borderId="15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4" fontId="59" fillId="13" borderId="15" xfId="0" applyNumberFormat="1" applyFont="1" applyFill="1" applyBorder="1" applyAlignment="1">
      <alignment horizontal="center"/>
    </xf>
    <xf numFmtId="4" fontId="84" fillId="7" borderId="15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7" fontId="16" fillId="0" borderId="35" xfId="0" applyNumberFormat="1" applyFont="1" applyBorder="1" applyAlignment="1">
      <alignment/>
    </xf>
    <xf numFmtId="7" fontId="18" fillId="0" borderId="41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7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73" fillId="10" borderId="1" xfId="0" applyNumberFormat="1" applyFont="1" applyFill="1" applyBorder="1" applyAlignment="1" applyProtection="1">
      <alignment horizontal="center"/>
      <protection/>
    </xf>
    <xf numFmtId="180" fontId="73" fillId="10" borderId="5" xfId="0" applyNumberFormat="1" applyFont="1" applyFill="1" applyBorder="1" applyAlignment="1" applyProtection="1">
      <alignment horizontal="center"/>
      <protection/>
    </xf>
    <xf numFmtId="180" fontId="55" fillId="3" borderId="1" xfId="0" applyNumberFormat="1" applyFont="1" applyFill="1" applyBorder="1" applyAlignment="1" applyProtection="1">
      <alignment horizontal="center"/>
      <protection/>
    </xf>
    <xf numFmtId="7" fontId="16" fillId="0" borderId="42" xfId="0" applyNumberFormat="1" applyFont="1" applyFill="1" applyBorder="1" applyAlignment="1">
      <alignment/>
    </xf>
    <xf numFmtId="7" fontId="35" fillId="0" borderId="1" xfId="0" applyNumberFormat="1" applyFont="1" applyBorder="1" applyAlignment="1" applyProtection="1">
      <alignment/>
      <protection/>
    </xf>
    <xf numFmtId="0" fontId="86" fillId="0" borderId="0" xfId="0" applyFont="1" applyAlignment="1">
      <alignment horizontal="right" vertical="top"/>
    </xf>
    <xf numFmtId="0" fontId="86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 vertical="center"/>
      <protection/>
    </xf>
    <xf numFmtId="18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0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8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72" fontId="4" fillId="0" borderId="1" xfId="22" applyNumberFormat="1" applyFont="1" applyFill="1" applyBorder="1" applyAlignment="1" applyProtection="1">
      <alignment horizontal="center"/>
      <protection locked="0"/>
    </xf>
    <xf numFmtId="173" fontId="4" fillId="0" borderId="1" xfId="22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12" xfId="0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59" fillId="4" borderId="1" xfId="0" applyNumberFormat="1" applyFont="1" applyFill="1" applyBorder="1" applyAlignment="1" applyProtection="1">
      <alignment horizontal="center"/>
      <protection locked="0"/>
    </xf>
    <xf numFmtId="2" fontId="49" fillId="5" borderId="2" xfId="0" applyNumberFormat="1" applyFont="1" applyFill="1" applyBorder="1" applyAlignment="1" applyProtection="1">
      <alignment horizontal="center"/>
      <protection locked="0"/>
    </xf>
    <xf numFmtId="176" fontId="50" fillId="3" borderId="40" xfId="0" applyNumberFormat="1" applyFont="1" applyFill="1" applyBorder="1" applyAlignment="1" applyProtection="1" quotePrefix="1">
      <alignment horizontal="center"/>
      <protection locked="0"/>
    </xf>
    <xf numFmtId="176" fontId="50" fillId="3" borderId="36" xfId="0" applyNumberFormat="1" applyFont="1" applyFill="1" applyBorder="1" applyAlignment="1" applyProtection="1" quotePrefix="1">
      <alignment horizontal="center"/>
      <protection locked="0"/>
    </xf>
    <xf numFmtId="4" fontId="50" fillId="3" borderId="2" xfId="0" applyNumberFormat="1" applyFont="1" applyFill="1" applyBorder="1" applyAlignment="1" applyProtection="1">
      <alignment horizontal="center"/>
      <protection locked="0"/>
    </xf>
    <xf numFmtId="176" fontId="63" fillId="6" borderId="40" xfId="0" applyNumberFormat="1" applyFont="1" applyFill="1" applyBorder="1" applyAlignment="1" applyProtection="1" quotePrefix="1">
      <alignment horizontal="center"/>
      <protection locked="0"/>
    </xf>
    <xf numFmtId="176" fontId="63" fillId="6" borderId="36" xfId="0" applyNumberFormat="1" applyFont="1" applyFill="1" applyBorder="1" applyAlignment="1" applyProtection="1" quotePrefix="1">
      <alignment horizontal="center"/>
      <protection locked="0"/>
    </xf>
    <xf numFmtId="4" fontId="63" fillId="6" borderId="2" xfId="0" applyNumberFormat="1" applyFont="1" applyFill="1" applyBorder="1" applyAlignment="1" applyProtection="1">
      <alignment horizontal="center"/>
      <protection locked="0"/>
    </xf>
    <xf numFmtId="4" fontId="66" fillId="7" borderId="1" xfId="0" applyNumberFormat="1" applyFont="1" applyFill="1" applyBorder="1" applyAlignment="1" applyProtection="1">
      <alignment horizontal="center"/>
      <protection locked="0"/>
    </xf>
    <xf numFmtId="4" fontId="69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58" fillId="4" borderId="5" xfId="0" applyNumberFormat="1" applyFont="1" applyFill="1" applyBorder="1" applyAlignment="1" applyProtection="1">
      <alignment horizontal="center"/>
      <protection locked="0"/>
    </xf>
    <xf numFmtId="2" fontId="49" fillId="5" borderId="5" xfId="0" applyNumberFormat="1" applyFont="1" applyFill="1" applyBorder="1" applyAlignment="1" applyProtection="1">
      <alignment horizontal="center"/>
      <protection locked="0"/>
    </xf>
    <xf numFmtId="176" fontId="50" fillId="3" borderId="49" xfId="0" applyNumberFormat="1" applyFont="1" applyFill="1" applyBorder="1" applyAlignment="1" applyProtection="1" quotePrefix="1">
      <alignment horizontal="center"/>
      <protection locked="0"/>
    </xf>
    <xf numFmtId="176" fontId="50" fillId="3" borderId="53" xfId="0" applyNumberFormat="1" applyFont="1" applyFill="1" applyBorder="1" applyAlignment="1" applyProtection="1" quotePrefix="1">
      <alignment horizontal="center"/>
      <protection locked="0"/>
    </xf>
    <xf numFmtId="4" fontId="50" fillId="3" borderId="50" xfId="0" applyNumberFormat="1" applyFont="1" applyFill="1" applyBorder="1" applyAlignment="1" applyProtection="1">
      <alignment horizontal="center"/>
      <protection locked="0"/>
    </xf>
    <xf numFmtId="176" fontId="63" fillId="6" borderId="49" xfId="0" applyNumberFormat="1" applyFont="1" applyFill="1" applyBorder="1" applyAlignment="1" applyProtection="1" quotePrefix="1">
      <alignment horizontal="center"/>
      <protection locked="0"/>
    </xf>
    <xf numFmtId="176" fontId="63" fillId="6" borderId="53" xfId="0" applyNumberFormat="1" applyFont="1" applyFill="1" applyBorder="1" applyAlignment="1" applyProtection="1" quotePrefix="1">
      <alignment horizontal="center"/>
      <protection locked="0"/>
    </xf>
    <xf numFmtId="4" fontId="63" fillId="6" borderId="50" xfId="0" applyNumberFormat="1" applyFont="1" applyFill="1" applyBorder="1" applyAlignment="1" applyProtection="1">
      <alignment horizontal="center"/>
      <protection locked="0"/>
    </xf>
    <xf numFmtId="4" fontId="66" fillId="7" borderId="5" xfId="0" applyNumberFormat="1" applyFont="1" applyFill="1" applyBorder="1" applyAlignment="1" applyProtection="1">
      <alignment horizontal="center"/>
      <protection locked="0"/>
    </xf>
    <xf numFmtId="4" fontId="69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3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54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22" fontId="4" fillId="0" borderId="40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2" fontId="76" fillId="10" borderId="1" xfId="0" applyNumberFormat="1" applyFont="1" applyFill="1" applyBorder="1" applyAlignment="1" applyProtection="1">
      <alignment horizontal="center"/>
      <protection locked="0"/>
    </xf>
    <xf numFmtId="2" fontId="82" fillId="12" borderId="1" xfId="0" applyNumberFormat="1" applyFont="1" applyFill="1" applyBorder="1" applyAlignment="1" applyProtection="1">
      <alignment horizontal="center"/>
      <protection locked="0"/>
    </xf>
    <xf numFmtId="176" fontId="49" fillId="5" borderId="40" xfId="0" applyNumberFormat="1" applyFont="1" applyFill="1" applyBorder="1" applyAlignment="1" applyProtection="1" quotePrefix="1">
      <alignment horizontal="center"/>
      <protection locked="0"/>
    </xf>
    <xf numFmtId="176" fontId="49" fillId="5" borderId="52" xfId="0" applyNumberFormat="1" applyFont="1" applyFill="1" applyBorder="1" applyAlignment="1" applyProtection="1" quotePrefix="1">
      <alignment horizontal="center"/>
      <protection locked="0"/>
    </xf>
    <xf numFmtId="176" fontId="75" fillId="4" borderId="1" xfId="0" applyNumberFormat="1" applyFont="1" applyFill="1" applyBorder="1" applyAlignment="1" applyProtection="1" quotePrefix="1">
      <alignment horizontal="center"/>
      <protection locked="0"/>
    </xf>
    <xf numFmtId="172" fontId="76" fillId="10" borderId="5" xfId="0" applyNumberFormat="1" applyFont="1" applyFill="1" applyBorder="1" applyAlignment="1" applyProtection="1">
      <alignment horizontal="center"/>
      <protection locked="0"/>
    </xf>
    <xf numFmtId="2" fontId="82" fillId="12" borderId="5" xfId="0" applyNumberFormat="1" applyFont="1" applyFill="1" applyBorder="1" applyAlignment="1" applyProtection="1">
      <alignment horizontal="center"/>
      <protection locked="0"/>
    </xf>
    <xf numFmtId="176" fontId="49" fillId="5" borderId="49" xfId="0" applyNumberFormat="1" applyFont="1" applyFill="1" applyBorder="1" applyAlignment="1" applyProtection="1" quotePrefix="1">
      <alignment horizontal="center"/>
      <protection locked="0"/>
    </xf>
    <xf numFmtId="176" fontId="49" fillId="5" borderId="50" xfId="0" applyNumberFormat="1" applyFont="1" applyFill="1" applyBorder="1" applyAlignment="1" applyProtection="1" quotePrefix="1">
      <alignment horizontal="center"/>
      <protection locked="0"/>
    </xf>
    <xf numFmtId="176" fontId="75" fillId="4" borderId="5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5" fillId="3" borderId="3" xfId="0" applyNumberFormat="1" applyFont="1" applyFill="1" applyBorder="1" applyAlignment="1" applyProtection="1">
      <alignment horizontal="center"/>
      <protection locked="0"/>
    </xf>
    <xf numFmtId="2" fontId="85" fillId="7" borderId="1" xfId="0" applyNumberFormat="1" applyFont="1" applyFill="1" applyBorder="1" applyAlignment="1" applyProtection="1">
      <alignment horizontal="center"/>
      <protection locked="0"/>
    </xf>
    <xf numFmtId="176" fontId="59" fillId="14" borderId="14" xfId="0" applyNumberFormat="1" applyFont="1" applyFill="1" applyBorder="1" applyAlignment="1" applyProtection="1" quotePrefix="1">
      <alignment horizontal="center"/>
      <protection locked="0"/>
    </xf>
    <xf numFmtId="176" fontId="59" fillId="14" borderId="43" xfId="0" applyNumberFormat="1" applyFont="1" applyFill="1" applyBorder="1" applyAlignment="1" applyProtection="1" quotePrefix="1">
      <alignment horizontal="center"/>
      <protection locked="0"/>
    </xf>
    <xf numFmtId="176" fontId="63" fillId="5" borderId="4" xfId="0" applyNumberFormat="1" applyFont="1" applyFill="1" applyBorder="1" applyAlignment="1" applyProtection="1" quotePrefix="1">
      <alignment horizontal="center"/>
      <protection locked="0"/>
    </xf>
    <xf numFmtId="172" fontId="55" fillId="3" borderId="26" xfId="0" applyNumberFormat="1" applyFont="1" applyFill="1" applyBorder="1" applyAlignment="1" applyProtection="1">
      <alignment horizontal="center"/>
      <protection locked="0"/>
    </xf>
    <xf numFmtId="2" fontId="85" fillId="7" borderId="5" xfId="0" applyNumberFormat="1" applyFont="1" applyFill="1" applyBorder="1" applyAlignment="1" applyProtection="1">
      <alignment horizontal="center"/>
      <protection locked="0"/>
    </xf>
    <xf numFmtId="176" fontId="59" fillId="14" borderId="44" xfId="0" applyNumberFormat="1" applyFont="1" applyFill="1" applyBorder="1" applyAlignment="1" applyProtection="1" quotePrefix="1">
      <alignment horizontal="center"/>
      <protection locked="0"/>
    </xf>
    <xf numFmtId="176" fontId="59" fillId="14" borderId="45" xfId="0" applyNumberFormat="1" applyFont="1" applyFill="1" applyBorder="1" applyAlignment="1" applyProtection="1" quotePrefix="1">
      <alignment horizontal="center"/>
      <protection locked="0"/>
    </xf>
    <xf numFmtId="176" fontId="63" fillId="5" borderId="5" xfId="0" applyNumberFormat="1" applyFont="1" applyFill="1" applyBorder="1" applyAlignment="1" applyProtection="1" quotePrefix="1">
      <alignment horizontal="center"/>
      <protection locked="0"/>
    </xf>
    <xf numFmtId="7" fontId="21" fillId="0" borderId="11" xfId="0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centerContinuous"/>
      <protection/>
    </xf>
    <xf numFmtId="0" fontId="14" fillId="0" borderId="20" xfId="0" applyFont="1" applyFill="1" applyBorder="1" applyAlignment="1" applyProtection="1">
      <alignment horizontal="centerContinuous"/>
      <protection/>
    </xf>
    <xf numFmtId="22" fontId="4" fillId="0" borderId="4" xfId="0" applyNumberFormat="1" applyFont="1" applyFill="1" applyBorder="1" applyAlignment="1">
      <alignment horizontal="center"/>
    </xf>
    <xf numFmtId="180" fontId="8" fillId="0" borderId="21" xfId="0" applyNumberFormat="1" applyFont="1" applyBorder="1" applyAlignment="1">
      <alignment horizontal="centerContinuous"/>
    </xf>
    <xf numFmtId="172" fontId="0" fillId="0" borderId="15" xfId="0" applyNumberFormat="1" applyFont="1" applyFill="1" applyBorder="1" applyAlignment="1" applyProtection="1">
      <alignment horizontal="center"/>
      <protection/>
    </xf>
    <xf numFmtId="180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 applyProtection="1">
      <alignment horizontal="center"/>
      <protection/>
    </xf>
    <xf numFmtId="0" fontId="90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56" fillId="0" borderId="0" xfId="0" applyFont="1" applyAlignment="1">
      <alignment/>
    </xf>
    <xf numFmtId="0" fontId="91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29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0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17" fontId="33" fillId="0" borderId="15" xfId="0" applyNumberFormat="1" applyFont="1" applyBorder="1" applyAlignment="1">
      <alignment horizontal="center" vertical="center"/>
    </xf>
    <xf numFmtId="0" fontId="92" fillId="0" borderId="2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19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2" fillId="0" borderId="1" xfId="0" applyFont="1" applyBorder="1" applyAlignment="1">
      <alignment vertical="center"/>
    </xf>
    <xf numFmtId="0" fontId="92" fillId="15" borderId="1" xfId="0" applyFont="1" applyFill="1" applyBorder="1" applyAlignment="1">
      <alignment vertical="center"/>
    </xf>
    <xf numFmtId="0" fontId="92" fillId="0" borderId="41" xfId="0" applyFont="1" applyFill="1" applyBorder="1" applyAlignment="1">
      <alignment vertical="center"/>
    </xf>
    <xf numFmtId="0" fontId="92" fillId="1" borderId="40" xfId="0" applyFont="1" applyFill="1" applyBorder="1" applyAlignment="1">
      <alignment horizontal="center" vertical="center"/>
    </xf>
    <xf numFmtId="0" fontId="92" fillId="1" borderId="1" xfId="0" applyFont="1" applyFill="1" applyBorder="1" applyAlignment="1">
      <alignment horizontal="center" vertical="center"/>
    </xf>
    <xf numFmtId="0" fontId="92" fillId="15" borderId="4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4" xfId="0" applyFont="1" applyBorder="1" applyAlignment="1">
      <alignment horizontal="center" vertical="center"/>
    </xf>
    <xf numFmtId="0" fontId="92" fillId="1" borderId="14" xfId="0" applyFont="1" applyFill="1" applyBorder="1" applyAlignment="1">
      <alignment horizontal="center" vertical="center"/>
    </xf>
    <xf numFmtId="0" fontId="92" fillId="1" borderId="4" xfId="0" applyFont="1" applyFill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92" fillId="0" borderId="54" xfId="0" applyFont="1" applyBorder="1" applyAlignment="1">
      <alignment horizontal="center" vertical="center"/>
    </xf>
    <xf numFmtId="0" fontId="92" fillId="15" borderId="54" xfId="0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178" fontId="93" fillId="0" borderId="15" xfId="0" applyNumberFormat="1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/>
    </xf>
    <xf numFmtId="0" fontId="92" fillId="0" borderId="27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horizontal="right" vertical="center"/>
    </xf>
    <xf numFmtId="0" fontId="93" fillId="0" borderId="0" xfId="0" applyFont="1" applyBorder="1" applyAlignment="1">
      <alignment horizontal="right" vertical="center"/>
    </xf>
    <xf numFmtId="0" fontId="92" fillId="0" borderId="15" xfId="0" applyFont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2" fontId="93" fillId="15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4" fillId="15" borderId="56" xfId="0" applyFont="1" applyFill="1" applyBorder="1" applyAlignment="1" applyProtection="1">
      <alignment horizontal="right"/>
      <protection/>
    </xf>
    <xf numFmtId="0" fontId="4" fillId="0" borderId="27" xfId="0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0" fontId="0" fillId="0" borderId="22" xfId="0" applyBorder="1" applyAlignment="1">
      <alignment/>
    </xf>
    <xf numFmtId="0" fontId="29" fillId="0" borderId="2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78" fontId="4" fillId="0" borderId="1" xfId="22" applyNumberFormat="1" applyFont="1" applyFill="1" applyBorder="1" applyAlignment="1" applyProtection="1">
      <alignment horizontal="center"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10" xfId="22" applyNumberFormat="1" applyFont="1" applyFill="1" applyBorder="1" applyAlignment="1" applyProtection="1">
      <alignment horizontal="center"/>
      <protection locked="0"/>
    </xf>
    <xf numFmtId="178" fontId="4" fillId="0" borderId="1" xfId="0" applyNumberFormat="1" applyFont="1" applyBorder="1" applyAlignment="1" applyProtection="1">
      <alignment horizontal="center"/>
      <protection locked="0"/>
    </xf>
    <xf numFmtId="178" fontId="4" fillId="0" borderId="1" xfId="0" applyNumberFormat="1" applyFont="1" applyFill="1" applyBorder="1" applyAlignment="1" applyProtection="1">
      <alignment horizontal="center"/>
      <protection locked="0"/>
    </xf>
    <xf numFmtId="178" fontId="4" fillId="0" borderId="5" xfId="0" applyNumberFormat="1" applyFont="1" applyBorder="1" applyAlignment="1" applyProtection="1">
      <alignment horizontal="center"/>
      <protection locked="0"/>
    </xf>
    <xf numFmtId="22" fontId="4" fillId="0" borderId="5" xfId="0" applyNumberFormat="1" applyFont="1" applyBorder="1" applyAlignment="1" applyProtection="1">
      <alignment horizontal="center"/>
      <protection locked="0"/>
    </xf>
    <xf numFmtId="7" fontId="12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221" fontId="0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EX15">
            <v>38749</v>
          </cell>
          <cell r="EY15">
            <v>38777</v>
          </cell>
          <cell r="EZ15">
            <v>38808</v>
          </cell>
          <cell r="FA15">
            <v>38838</v>
          </cell>
          <cell r="FB15">
            <v>38869</v>
          </cell>
          <cell r="FC15">
            <v>38899</v>
          </cell>
          <cell r="FD15">
            <v>38930</v>
          </cell>
          <cell r="FE15">
            <v>38961</v>
          </cell>
          <cell r="FF15">
            <v>38991</v>
          </cell>
          <cell r="FG15">
            <v>39022</v>
          </cell>
          <cell r="FH15">
            <v>39052</v>
          </cell>
          <cell r="FI15">
            <v>39083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FE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FE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FB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F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A24">
            <v>1</v>
          </cell>
          <cell r="FE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EX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EX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EX46" t="str">
            <v>XXXX</v>
          </cell>
          <cell r="EY46" t="str">
            <v>XXXX</v>
          </cell>
          <cell r="EZ46" t="str">
            <v>XXXX</v>
          </cell>
          <cell r="FA46" t="str">
            <v>XXXX</v>
          </cell>
          <cell r="FB46" t="str">
            <v>XXXX</v>
          </cell>
          <cell r="FC46" t="str">
            <v>XXXX</v>
          </cell>
          <cell r="FD46" t="str">
            <v>XXXX</v>
          </cell>
          <cell r="FE46" t="str">
            <v>XXXX</v>
          </cell>
          <cell r="FF46" t="str">
            <v>XXXX</v>
          </cell>
          <cell r="FG46" t="str">
            <v>XXXX</v>
          </cell>
          <cell r="FH46" t="str">
            <v>XXXX</v>
          </cell>
          <cell r="FI46" t="str">
            <v>XXXX</v>
          </cell>
          <cell r="FJ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FG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G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EY50">
            <v>3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EX53">
            <v>2</v>
          </cell>
          <cell r="FA53">
            <v>1</v>
          </cell>
          <cell r="FC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EX54" t="str">
            <v>XXXX</v>
          </cell>
          <cell r="EY54" t="str">
            <v>XXXX</v>
          </cell>
          <cell r="EZ54" t="str">
            <v>XXXX</v>
          </cell>
          <cell r="FA54" t="str">
            <v>XXXX</v>
          </cell>
          <cell r="FB54" t="str">
            <v>XXXX</v>
          </cell>
          <cell r="FC54" t="str">
            <v>XXXX</v>
          </cell>
          <cell r="FD54" t="str">
            <v>XXXX</v>
          </cell>
          <cell r="FE54" t="str">
            <v>XXXX</v>
          </cell>
          <cell r="FF54" t="str">
            <v>XXXX</v>
          </cell>
          <cell r="FG54" t="str">
            <v>XXXX</v>
          </cell>
          <cell r="FH54" t="str">
            <v>XXXX</v>
          </cell>
          <cell r="FI54" t="str">
            <v>XXXX</v>
          </cell>
          <cell r="FJ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EX57" t="str">
            <v>XXXX</v>
          </cell>
          <cell r="EY57" t="str">
            <v>XXXX</v>
          </cell>
          <cell r="EZ57" t="str">
            <v>XXXX</v>
          </cell>
          <cell r="FA57" t="str">
            <v>XXXX</v>
          </cell>
          <cell r="FB57" t="str">
            <v>XXXX</v>
          </cell>
          <cell r="FC57" t="str">
            <v>XXXX</v>
          </cell>
          <cell r="FD57" t="str">
            <v>XXXX</v>
          </cell>
          <cell r="FE57" t="str">
            <v>XXXX</v>
          </cell>
          <cell r="FF57" t="str">
            <v>XXXX</v>
          </cell>
          <cell r="FG57" t="str">
            <v>XXXX</v>
          </cell>
          <cell r="FH57" t="str">
            <v>XXXX</v>
          </cell>
          <cell r="FI57" t="str">
            <v>XXXX</v>
          </cell>
          <cell r="FJ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FG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EX61">
            <v>1</v>
          </cell>
          <cell r="FA61">
            <v>1</v>
          </cell>
          <cell r="F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FF62">
            <v>1</v>
          </cell>
          <cell r="FG62">
            <v>2</v>
          </cell>
          <cell r="FI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FB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EZ65">
            <v>1</v>
          </cell>
          <cell r="FB65">
            <v>1</v>
          </cell>
          <cell r="FD65">
            <v>2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FD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EZ69">
            <v>1</v>
          </cell>
          <cell r="FC69">
            <v>1</v>
          </cell>
          <cell r="FH69">
            <v>1</v>
          </cell>
          <cell r="FI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EY71">
            <v>1</v>
          </cell>
          <cell r="FH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EY72">
            <v>1</v>
          </cell>
          <cell r="FH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FH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FH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EX79">
            <v>1</v>
          </cell>
          <cell r="F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EX87" t="str">
            <v>XXXX</v>
          </cell>
          <cell r="EY87" t="str">
            <v>XXXX</v>
          </cell>
          <cell r="EZ87" t="str">
            <v>XXXX</v>
          </cell>
          <cell r="FA87" t="str">
            <v>XXXX</v>
          </cell>
          <cell r="FB87" t="str">
            <v>XXXX</v>
          </cell>
          <cell r="FC87" t="str">
            <v>XXXX</v>
          </cell>
          <cell r="FD87" t="str">
            <v>XXXX</v>
          </cell>
          <cell r="FE87" t="str">
            <v>XXXX</v>
          </cell>
          <cell r="FF87" t="str">
            <v>XXXX</v>
          </cell>
          <cell r="FG87" t="str">
            <v>XXXX</v>
          </cell>
          <cell r="FH87" t="str">
            <v>XXXX</v>
          </cell>
          <cell r="FI87" t="str">
            <v>XXXX</v>
          </cell>
          <cell r="FJ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EX100">
            <v>0.38</v>
          </cell>
          <cell r="EY100">
            <v>0.43</v>
          </cell>
          <cell r="EZ100">
            <v>0.49</v>
          </cell>
          <cell r="FA100">
            <v>0.44</v>
          </cell>
          <cell r="FB100">
            <v>0.47</v>
          </cell>
          <cell r="FC100">
            <v>0.49</v>
          </cell>
          <cell r="FD100">
            <v>0.43</v>
          </cell>
          <cell r="FE100">
            <v>0.43</v>
          </cell>
          <cell r="FF100">
            <v>0.46</v>
          </cell>
          <cell r="FG100">
            <v>0.41</v>
          </cell>
          <cell r="FH100">
            <v>0.44</v>
          </cell>
          <cell r="FI100">
            <v>0.46</v>
          </cell>
          <cell r="FJ100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9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9.140625" style="16" customWidth="1"/>
    <col min="4" max="4" width="10.7109375" style="16" customWidth="1"/>
    <col min="5" max="5" width="9.57421875" style="16" customWidth="1"/>
    <col min="6" max="6" width="17.00390625" style="16" customWidth="1"/>
    <col min="7" max="7" width="19.8515625" style="16" customWidth="1"/>
    <col min="8" max="8" width="19.140625" style="16" customWidth="1"/>
    <col min="9" max="9" width="15.710937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71" customFormat="1" ht="26.25">
      <c r="B1" s="72"/>
      <c r="E1" s="13"/>
      <c r="K1" s="433"/>
    </row>
    <row r="2" spans="2:10" s="71" customFormat="1" ht="26.25">
      <c r="B2" s="72" t="s">
        <v>137</v>
      </c>
      <c r="C2" s="73"/>
      <c r="D2" s="74"/>
      <c r="E2" s="74"/>
      <c r="F2" s="74"/>
      <c r="G2" s="74"/>
      <c r="H2" s="74"/>
      <c r="I2" s="74"/>
      <c r="J2" s="74"/>
    </row>
    <row r="3" spans="3:19" ht="12.75">
      <c r="C3"/>
      <c r="D3" s="75"/>
      <c r="E3" s="75"/>
      <c r="F3" s="75"/>
      <c r="G3" s="75"/>
      <c r="H3" s="75"/>
      <c r="I3" s="75"/>
      <c r="J3" s="75"/>
      <c r="P3" s="14"/>
      <c r="Q3" s="14"/>
      <c r="R3" s="14"/>
      <c r="S3" s="14"/>
    </row>
    <row r="4" spans="1:19" s="78" customFormat="1" ht="11.25">
      <c r="A4" s="76" t="s">
        <v>38</v>
      </c>
      <c r="B4" s="7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78" customFormat="1" ht="11.25">
      <c r="A5" s="76" t="s">
        <v>39</v>
      </c>
      <c r="B5" s="7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2:19" s="71" customFormat="1" ht="11.25" customHeight="1">
      <c r="B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2:19" s="10" customFormat="1" ht="21">
      <c r="B7" s="235" t="s">
        <v>0</v>
      </c>
      <c r="C7" s="82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35" t="s">
        <v>1</v>
      </c>
      <c r="C9" s="82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4"/>
      <c r="E10" s="8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35" t="s">
        <v>129</v>
      </c>
      <c r="C11" s="4"/>
      <c r="D11" s="83"/>
      <c r="E11" s="83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5" customFormat="1" ht="16.5" thickBot="1">
      <c r="D12" s="86"/>
      <c r="E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85" customFormat="1" ht="16.5" thickTop="1">
      <c r="B13" s="88"/>
      <c r="C13" s="89"/>
      <c r="D13" s="89"/>
      <c r="E13" s="421"/>
      <c r="F13" s="89"/>
      <c r="G13" s="89"/>
      <c r="H13" s="89"/>
      <c r="I13" s="89"/>
      <c r="J13" s="90"/>
      <c r="K13" s="87"/>
      <c r="L13" s="87"/>
      <c r="M13" s="87"/>
      <c r="N13" s="87"/>
      <c r="O13" s="87"/>
      <c r="P13" s="87"/>
      <c r="Q13" s="87"/>
      <c r="R13" s="87"/>
      <c r="S13" s="87"/>
    </row>
    <row r="14" spans="2:19" s="15" customFormat="1" ht="19.5">
      <c r="B14" s="91" t="s">
        <v>106</v>
      </c>
      <c r="C14" s="92"/>
      <c r="D14" s="93"/>
      <c r="E14" s="94"/>
      <c r="F14" s="94"/>
      <c r="G14" s="94"/>
      <c r="H14" s="94"/>
      <c r="I14" s="95"/>
      <c r="J14" s="96"/>
      <c r="K14" s="97"/>
      <c r="L14" s="97"/>
      <c r="M14" s="97"/>
      <c r="N14" s="97"/>
      <c r="O14" s="97"/>
      <c r="P14" s="97"/>
      <c r="Q14" s="97"/>
      <c r="R14" s="97"/>
      <c r="S14" s="97"/>
    </row>
    <row r="15" spans="2:19" s="15" customFormat="1" ht="13.5" customHeight="1">
      <c r="B15" s="98"/>
      <c r="C15" s="99"/>
      <c r="D15" s="420"/>
      <c r="E15" s="422"/>
      <c r="F15" s="49"/>
      <c r="G15" s="49"/>
      <c r="H15" s="49"/>
      <c r="I15" s="97"/>
      <c r="J15" s="100"/>
      <c r="K15" s="97"/>
      <c r="L15" s="97"/>
      <c r="M15" s="97"/>
      <c r="N15" s="97"/>
      <c r="O15" s="97"/>
      <c r="P15" s="97"/>
      <c r="Q15" s="97"/>
      <c r="R15" s="97"/>
      <c r="S15" s="97"/>
    </row>
    <row r="16" spans="2:19" s="15" customFormat="1" ht="19.5">
      <c r="B16" s="98"/>
      <c r="C16" s="101" t="s">
        <v>40</v>
      </c>
      <c r="D16" s="420" t="s">
        <v>41</v>
      </c>
      <c r="E16" s="422"/>
      <c r="F16" s="49"/>
      <c r="G16" s="49"/>
      <c r="H16" s="49"/>
      <c r="I16" s="102"/>
      <c r="J16" s="100"/>
      <c r="K16" s="97"/>
      <c r="L16" s="97"/>
      <c r="M16" s="97"/>
      <c r="N16" s="97"/>
      <c r="O16" s="97"/>
      <c r="P16" s="97"/>
      <c r="Q16" s="97"/>
      <c r="R16" s="97"/>
      <c r="S16" s="97"/>
    </row>
    <row r="17" spans="2:19" s="15" customFormat="1" ht="19.5">
      <c r="B17" s="98"/>
      <c r="C17" s="101"/>
      <c r="D17" s="420">
        <v>11</v>
      </c>
      <c r="E17" s="423" t="s">
        <v>42</v>
      </c>
      <c r="F17" s="49"/>
      <c r="G17" s="49"/>
      <c r="H17" s="49"/>
      <c r="I17" s="102">
        <f>ROUND('LI-0702'!AC42,2)</f>
        <v>12709.51</v>
      </c>
      <c r="J17" s="100"/>
      <c r="K17" s="97"/>
      <c r="L17" s="97"/>
      <c r="M17" s="97"/>
      <c r="N17" s="97"/>
      <c r="O17" s="97"/>
      <c r="P17" s="97"/>
      <c r="Q17" s="97"/>
      <c r="R17" s="97"/>
      <c r="S17" s="97"/>
    </row>
    <row r="18" spans="2:19" ht="18.75">
      <c r="B18" s="103"/>
      <c r="C18" s="104"/>
      <c r="D18" s="426" t="s">
        <v>136</v>
      </c>
      <c r="E18" s="426"/>
      <c r="F18" s="105"/>
      <c r="G18" s="105"/>
      <c r="H18" s="105"/>
      <c r="I18" s="102">
        <f>Incendio!AC28</f>
        <v>23521.5</v>
      </c>
      <c r="J18" s="107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8.75">
      <c r="B19" s="103"/>
      <c r="C19" s="104"/>
      <c r="D19" s="426"/>
      <c r="E19" s="426"/>
      <c r="F19" s="105"/>
      <c r="G19" s="105"/>
      <c r="H19" s="105"/>
      <c r="I19" s="102"/>
      <c r="J19" s="107"/>
      <c r="K19" s="14"/>
      <c r="L19" s="14"/>
      <c r="M19" s="14"/>
      <c r="N19" s="14"/>
      <c r="O19" s="14"/>
      <c r="P19" s="14"/>
      <c r="Q19" s="14"/>
      <c r="R19" s="14"/>
      <c r="S19" s="14"/>
    </row>
    <row r="20" spans="2:19" s="15" customFormat="1" ht="19.5">
      <c r="B20" s="98"/>
      <c r="C20" s="101" t="s">
        <v>43</v>
      </c>
      <c r="D20" s="426" t="s">
        <v>44</v>
      </c>
      <c r="E20" s="422"/>
      <c r="F20" s="49"/>
      <c r="G20" s="49"/>
      <c r="H20" s="49"/>
      <c r="I20" s="102"/>
      <c r="J20" s="100"/>
      <c r="K20" s="97"/>
      <c r="L20" s="97"/>
      <c r="M20" s="97"/>
      <c r="N20" s="97"/>
      <c r="O20" s="97"/>
      <c r="P20" s="97"/>
      <c r="Q20" s="97"/>
      <c r="R20" s="97"/>
      <c r="S20" s="97"/>
    </row>
    <row r="21" spans="2:19" s="15" customFormat="1" ht="19.5">
      <c r="B21" s="98"/>
      <c r="C21" s="101"/>
      <c r="D21" s="420">
        <v>21</v>
      </c>
      <c r="E21" s="423" t="s">
        <v>45</v>
      </c>
      <c r="F21" s="49"/>
      <c r="G21" s="49"/>
      <c r="H21" s="49"/>
      <c r="I21" s="102"/>
      <c r="J21" s="100"/>
      <c r="K21" s="97"/>
      <c r="L21" s="97"/>
      <c r="M21" s="97"/>
      <c r="N21" s="97"/>
      <c r="O21" s="97"/>
      <c r="P21" s="97"/>
      <c r="Q21" s="97"/>
      <c r="R21" s="97"/>
      <c r="S21" s="97"/>
    </row>
    <row r="22" spans="2:19" s="15" customFormat="1" ht="19.5">
      <c r="B22" s="98"/>
      <c r="C22" s="101"/>
      <c r="D22" s="420"/>
      <c r="E22" s="425">
        <v>211</v>
      </c>
      <c r="F22" s="13" t="s">
        <v>42</v>
      </c>
      <c r="G22" s="49"/>
      <c r="H22" s="49"/>
      <c r="I22" s="102">
        <f>ROUND('TR-0702'!AA43,2)</f>
        <v>34711.11</v>
      </c>
      <c r="J22" s="100"/>
      <c r="K22" s="97"/>
      <c r="L22" s="97"/>
      <c r="M22" s="97"/>
      <c r="N22" s="97"/>
      <c r="O22" s="97"/>
      <c r="P22" s="97"/>
      <c r="Q22" s="97"/>
      <c r="R22" s="97"/>
      <c r="S22" s="97"/>
    </row>
    <row r="23" spans="2:19" s="15" customFormat="1" ht="19.5">
      <c r="B23" s="98"/>
      <c r="C23" s="101"/>
      <c r="D23" s="420">
        <v>22</v>
      </c>
      <c r="E23" s="423" t="s">
        <v>46</v>
      </c>
      <c r="F23" s="49"/>
      <c r="G23" s="49"/>
      <c r="H23" s="49"/>
      <c r="I23" s="102"/>
      <c r="J23" s="100"/>
      <c r="K23" s="97"/>
      <c r="L23" s="97"/>
      <c r="M23" s="97"/>
      <c r="N23" s="97"/>
      <c r="O23" s="97"/>
      <c r="P23" s="97"/>
      <c r="Q23" s="97"/>
      <c r="R23" s="97"/>
      <c r="S23" s="97"/>
    </row>
    <row r="24" spans="2:19" s="15" customFormat="1" ht="19.5">
      <c r="B24" s="98"/>
      <c r="C24" s="101"/>
      <c r="D24" s="420"/>
      <c r="E24" s="425">
        <v>221</v>
      </c>
      <c r="F24" s="13" t="s">
        <v>42</v>
      </c>
      <c r="G24" s="49"/>
      <c r="H24" s="49"/>
      <c r="I24" s="102">
        <f>'SA-0702'!T44</f>
        <v>1350.34</v>
      </c>
      <c r="J24" s="100"/>
      <c r="K24" s="97"/>
      <c r="L24" s="97"/>
      <c r="M24" s="97"/>
      <c r="N24" s="97"/>
      <c r="O24" s="97"/>
      <c r="P24" s="97"/>
      <c r="Q24" s="97"/>
      <c r="R24" s="97"/>
      <c r="S24" s="97"/>
    </row>
    <row r="25" spans="2:19" ht="12.75" customHeight="1">
      <c r="B25" s="103"/>
      <c r="C25" s="104"/>
      <c r="D25" s="420"/>
      <c r="E25" s="424"/>
      <c r="F25" s="105"/>
      <c r="G25" s="105"/>
      <c r="H25" s="105"/>
      <c r="I25" s="106"/>
      <c r="J25" s="107"/>
      <c r="K25" s="14"/>
      <c r="L25" s="14"/>
      <c r="M25" s="14"/>
      <c r="N25" s="14"/>
      <c r="O25" s="14"/>
      <c r="P25" s="14"/>
      <c r="Q25" s="14"/>
      <c r="R25" s="14"/>
      <c r="S25" s="14"/>
    </row>
    <row r="26" spans="2:19" s="15" customFormat="1" ht="19.5">
      <c r="B26" s="98"/>
      <c r="C26" s="101" t="s">
        <v>47</v>
      </c>
      <c r="D26" s="426" t="s">
        <v>48</v>
      </c>
      <c r="E26" s="422"/>
      <c r="F26" s="49"/>
      <c r="G26" s="49"/>
      <c r="H26" s="49"/>
      <c r="I26" s="102"/>
      <c r="J26" s="100"/>
      <c r="K26" s="97"/>
      <c r="L26" s="97"/>
      <c r="M26" s="97"/>
      <c r="N26" s="97"/>
      <c r="O26" s="97"/>
      <c r="P26" s="97"/>
      <c r="Q26" s="97"/>
      <c r="R26" s="97"/>
      <c r="S26" s="97"/>
    </row>
    <row r="27" spans="2:19" s="15" customFormat="1" ht="19.5">
      <c r="B27" s="98"/>
      <c r="C27" s="101"/>
      <c r="D27" s="420">
        <v>31</v>
      </c>
      <c r="E27" s="423" t="s">
        <v>42</v>
      </c>
      <c r="F27" s="49"/>
      <c r="G27" s="49"/>
      <c r="H27" s="49"/>
      <c r="I27" s="102">
        <f>'RE-0702'!U41</f>
        <v>7079.81</v>
      </c>
      <c r="J27" s="100"/>
      <c r="K27" s="97"/>
      <c r="L27" s="97"/>
      <c r="M27" s="97"/>
      <c r="N27" s="97"/>
      <c r="O27" s="97"/>
      <c r="P27" s="97"/>
      <c r="Q27" s="97"/>
      <c r="R27" s="97"/>
      <c r="S27" s="97"/>
    </row>
    <row r="28" spans="2:19" s="15" customFormat="1" ht="19.5">
      <c r="B28" s="98"/>
      <c r="C28" s="101"/>
      <c r="D28" s="420"/>
      <c r="E28" s="423" t="s">
        <v>127</v>
      </c>
      <c r="F28" s="49"/>
      <c r="G28" s="49"/>
      <c r="H28" s="49"/>
      <c r="I28" s="102">
        <f>'RE-Res.01_03'!W40</f>
        <v>989.62</v>
      </c>
      <c r="J28" s="100"/>
      <c r="K28" s="97"/>
      <c r="L28" s="97"/>
      <c r="M28" s="97"/>
      <c r="N28" s="97"/>
      <c r="O28" s="97"/>
      <c r="P28" s="97"/>
      <c r="Q28" s="97"/>
      <c r="R28" s="97"/>
      <c r="S28" s="97"/>
    </row>
    <row r="29" spans="2:19" s="15" customFormat="1" ht="20.25" thickBot="1">
      <c r="B29" s="98"/>
      <c r="C29" s="99"/>
      <c r="D29" s="420"/>
      <c r="E29" s="422"/>
      <c r="F29" s="49"/>
      <c r="G29" s="49"/>
      <c r="H29" s="49"/>
      <c r="I29" s="97"/>
      <c r="J29" s="100"/>
      <c r="K29" s="97"/>
      <c r="L29" s="97"/>
      <c r="M29" s="97"/>
      <c r="N29" s="97"/>
      <c r="O29" s="97"/>
      <c r="P29" s="97"/>
      <c r="Q29" s="97"/>
      <c r="R29" s="97"/>
      <c r="S29" s="97"/>
    </row>
    <row r="30" spans="2:19" s="15" customFormat="1" ht="20.25" thickBot="1" thickTop="1">
      <c r="B30" s="98"/>
      <c r="C30" s="101"/>
      <c r="D30" s="101"/>
      <c r="F30" s="108" t="s">
        <v>49</v>
      </c>
      <c r="G30" s="109">
        <f>SUM(I16:I28)</f>
        <v>80361.88999999998</v>
      </c>
      <c r="H30" s="234"/>
      <c r="J30" s="100"/>
      <c r="K30" s="97"/>
      <c r="L30" s="97"/>
      <c r="M30" s="97"/>
      <c r="N30" s="97"/>
      <c r="O30" s="97"/>
      <c r="P30" s="97"/>
      <c r="Q30" s="97"/>
      <c r="R30" s="97"/>
      <c r="S30" s="97"/>
    </row>
    <row r="31" spans="2:19" s="15" customFormat="1" ht="9.75" customHeight="1" thickTop="1">
      <c r="B31" s="98"/>
      <c r="C31" s="101"/>
      <c r="D31" s="101"/>
      <c r="F31" s="427"/>
      <c r="G31" s="234"/>
      <c r="H31" s="234"/>
      <c r="J31" s="100"/>
      <c r="K31" s="97"/>
      <c r="L31" s="97"/>
      <c r="M31" s="97"/>
      <c r="N31" s="97"/>
      <c r="O31" s="97"/>
      <c r="P31" s="97"/>
      <c r="Q31" s="97"/>
      <c r="R31" s="97"/>
      <c r="S31" s="97"/>
    </row>
    <row r="32" spans="2:19" s="15" customFormat="1" ht="18.75">
      <c r="B32" s="98"/>
      <c r="C32" s="446" t="s">
        <v>109</v>
      </c>
      <c r="D32" s="101"/>
      <c r="F32" s="427"/>
      <c r="G32" s="234"/>
      <c r="H32" s="234"/>
      <c r="J32" s="100"/>
      <c r="K32" s="97"/>
      <c r="L32" s="97"/>
      <c r="M32" s="97"/>
      <c r="N32" s="97"/>
      <c r="O32" s="97"/>
      <c r="P32" s="97"/>
      <c r="Q32" s="97"/>
      <c r="R32" s="97"/>
      <c r="S32" s="97"/>
    </row>
    <row r="33" spans="2:19" s="85" customFormat="1" ht="10.5" customHeight="1" thickBot="1">
      <c r="B33" s="110"/>
      <c r="C33" s="111"/>
      <c r="D33" s="111"/>
      <c r="E33" s="112"/>
      <c r="F33" s="112"/>
      <c r="G33" s="112"/>
      <c r="H33" s="112"/>
      <c r="I33" s="112"/>
      <c r="J33" s="113"/>
      <c r="K33" s="87"/>
      <c r="L33" s="87"/>
      <c r="M33" s="114"/>
      <c r="N33" s="115"/>
      <c r="O33" s="115"/>
      <c r="P33" s="116"/>
      <c r="Q33" s="117"/>
      <c r="R33" s="87"/>
      <c r="S33" s="87"/>
    </row>
    <row r="34" spans="4:19" ht="13.5" thickTop="1">
      <c r="D34" s="14"/>
      <c r="F34" s="14"/>
      <c r="G34" s="14"/>
      <c r="H34" s="14"/>
      <c r="I34" s="14"/>
      <c r="J34" s="14"/>
      <c r="K34" s="14"/>
      <c r="L34" s="14"/>
      <c r="M34" s="46"/>
      <c r="N34" s="118"/>
      <c r="O34" s="118"/>
      <c r="P34" s="14"/>
      <c r="Q34" s="2"/>
      <c r="R34" s="14"/>
      <c r="S34" s="14"/>
    </row>
    <row r="35" spans="4:19" ht="12.75">
      <c r="D35" s="14"/>
      <c r="F35" s="14"/>
      <c r="G35" s="14"/>
      <c r="H35" s="14"/>
      <c r="I35" s="14"/>
      <c r="J35" s="14"/>
      <c r="K35" s="14"/>
      <c r="L35" s="14"/>
      <c r="M35" s="14"/>
      <c r="N35" s="119"/>
      <c r="O35" s="119"/>
      <c r="P35" s="120"/>
      <c r="Q35" s="2"/>
      <c r="R35" s="14"/>
      <c r="S35" s="14"/>
    </row>
    <row r="36" spans="4:19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19"/>
      <c r="O36" s="119"/>
      <c r="P36" s="120"/>
      <c r="Q36" s="2"/>
      <c r="R36" s="14"/>
      <c r="S36" s="14"/>
    </row>
    <row r="37" spans="4:19" ht="12.75">
      <c r="D37" s="14"/>
      <c r="E37" s="14"/>
      <c r="L37" s="14"/>
      <c r="M37" s="14"/>
      <c r="N37" s="14"/>
      <c r="O37" s="14"/>
      <c r="P37" s="14"/>
      <c r="Q37" s="14"/>
      <c r="R37" s="14"/>
      <c r="S37" s="14"/>
    </row>
    <row r="38" spans="4:19" ht="12.75">
      <c r="D38" s="14"/>
      <c r="E38" s="14"/>
      <c r="P38" s="14"/>
      <c r="Q38" s="14"/>
      <c r="R38" s="14"/>
      <c r="S38" s="14"/>
    </row>
    <row r="39" spans="4:19" ht="12.75">
      <c r="D39" s="14"/>
      <c r="E39" s="14"/>
      <c r="P39" s="14"/>
      <c r="Q39" s="14"/>
      <c r="R39" s="14"/>
      <c r="S39" s="14"/>
    </row>
    <row r="40" spans="4:19" ht="12.75">
      <c r="D40" s="14"/>
      <c r="E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16:19" ht="12.75">
      <c r="P43" s="14"/>
      <c r="Q43" s="14"/>
      <c r="R43" s="14"/>
      <c r="S43" s="14"/>
    </row>
    <row r="44" spans="16:19" ht="12.75">
      <c r="P44" s="14"/>
      <c r="Q44" s="14"/>
      <c r="R44" s="14"/>
      <c r="S44" s="14"/>
    </row>
    <row r="90" ht="12.75">
      <c r="T90" s="16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94"/>
  <sheetViews>
    <sheetView zoomScale="75" zoomScaleNormal="75" workbookViewId="0" topLeftCell="C10">
      <selection activeCell="D43" sqref="D4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1" customFormat="1" ht="26.25">
      <c r="A1" s="121"/>
      <c r="AD1" s="433"/>
    </row>
    <row r="2" spans="1:30" s="71" customFormat="1" ht="26.25">
      <c r="A2" s="121"/>
      <c r="B2" s="72" t="str">
        <f>+'tot-0702'!B2</f>
        <v>ANEXO III.1.a. al Memorandum D.T.E.E. N°  1046  /2009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="16" customFormat="1" ht="12.75">
      <c r="A3" s="45"/>
    </row>
    <row r="4" spans="1:2" s="78" customFormat="1" ht="11.25">
      <c r="A4" s="76" t="s">
        <v>38</v>
      </c>
      <c r="B4" s="151"/>
    </row>
    <row r="5" spans="1:2" s="78" customFormat="1" ht="11.25">
      <c r="A5" s="76" t="s">
        <v>39</v>
      </c>
      <c r="B5" s="151"/>
    </row>
    <row r="6" s="16" customFormat="1" ht="13.5" thickBot="1"/>
    <row r="7" spans="2:30" s="16" customFormat="1" ht="13.5" thickTop="1">
      <c r="B7" s="122"/>
      <c r="C7" s="123"/>
      <c r="D7" s="123"/>
      <c r="E7" s="12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5"/>
    </row>
    <row r="8" spans="2:30" s="10" customFormat="1" ht="20.25">
      <c r="B8" s="135"/>
      <c r="C8" s="11"/>
      <c r="D8" s="7" t="s">
        <v>50</v>
      </c>
      <c r="E8" s="11"/>
      <c r="F8" s="11"/>
      <c r="G8" s="11"/>
      <c r="H8" s="11"/>
      <c r="N8" s="11"/>
      <c r="O8" s="11"/>
      <c r="P8" s="136"/>
      <c r="Q8" s="13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7"/>
    </row>
    <row r="9" spans="2:30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6"/>
    </row>
    <row r="10" spans="2:30" s="10" customFormat="1" ht="20.25">
      <c r="B10" s="135"/>
      <c r="C10" s="11"/>
      <c r="D10" s="136" t="s">
        <v>51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7"/>
    </row>
    <row r="11" spans="2:30" s="16" customFormat="1" ht="12.75">
      <c r="B11" s="10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6"/>
    </row>
    <row r="12" spans="2:30" s="10" customFormat="1" ht="20.25">
      <c r="B12" s="135"/>
      <c r="C12" s="11"/>
      <c r="D12" s="136" t="s">
        <v>52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36"/>
      <c r="Q12" s="1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7"/>
    </row>
    <row r="13" spans="2:30" s="16" customFormat="1" ht="12.75">
      <c r="B13" s="103"/>
      <c r="C13" s="14"/>
      <c r="D13" s="14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6"/>
    </row>
    <row r="14" spans="2:30" s="15" customFormat="1" ht="19.5">
      <c r="B14" s="91" t="str">
        <f>+'tot-0702'!B14</f>
        <v>Desde el 01 al 28 de febrero de 2007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39"/>
      <c r="O14" s="139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40"/>
    </row>
    <row r="15" spans="2:30" s="16" customFormat="1" ht="16.5" customHeight="1" thickBot="1">
      <c r="B15" s="103"/>
      <c r="C15" s="14"/>
      <c r="D15" s="14"/>
      <c r="E15" s="2"/>
      <c r="F15" s="2"/>
      <c r="G15" s="14"/>
      <c r="H15" s="14"/>
      <c r="I15" s="14"/>
      <c r="J15" s="134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6"/>
    </row>
    <row r="16" spans="2:30" s="16" customFormat="1" ht="16.5" customHeight="1" thickBot="1" thickTop="1">
      <c r="B16" s="103"/>
      <c r="C16" s="14"/>
      <c r="D16" s="141" t="s">
        <v>53</v>
      </c>
      <c r="E16" s="541">
        <v>89.969</v>
      </c>
      <c r="F16" s="23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6"/>
    </row>
    <row r="17" spans="2:30" s="16" customFormat="1" ht="16.5" customHeight="1" thickBot="1" thickTop="1">
      <c r="B17" s="103"/>
      <c r="C17" s="14"/>
      <c r="D17" s="141" t="s">
        <v>54</v>
      </c>
      <c r="E17" s="541">
        <v>74.974</v>
      </c>
      <c r="F17" s="236"/>
      <c r="G17" s="14"/>
      <c r="H17" s="14"/>
      <c r="I17" s="14"/>
      <c r="J17" s="435"/>
      <c r="K17" s="43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8"/>
      <c r="W17" s="128"/>
      <c r="X17" s="128"/>
      <c r="Y17" s="128"/>
      <c r="Z17" s="128"/>
      <c r="AA17" s="128"/>
      <c r="AB17" s="128"/>
      <c r="AD17" s="126"/>
    </row>
    <row r="18" spans="2:30" s="16" customFormat="1" ht="16.5" customHeight="1" thickBot="1" thickTop="1">
      <c r="B18" s="10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26"/>
    </row>
    <row r="19" spans="2:30" s="16" customFormat="1" ht="33.75" customHeight="1" thickBot="1" thickTop="1">
      <c r="B19" s="103"/>
      <c r="C19" s="142" t="s">
        <v>55</v>
      </c>
      <c r="D19" s="144" t="s">
        <v>41</v>
      </c>
      <c r="E19" s="320" t="s">
        <v>56</v>
      </c>
      <c r="F19" s="148" t="s">
        <v>57</v>
      </c>
      <c r="G19" s="143" t="s">
        <v>58</v>
      </c>
      <c r="H19" s="321" t="s">
        <v>59</v>
      </c>
      <c r="I19" s="318" t="s">
        <v>60</v>
      </c>
      <c r="J19" s="144" t="s">
        <v>61</v>
      </c>
      <c r="K19" s="145" t="s">
        <v>62</v>
      </c>
      <c r="L19" s="147" t="s">
        <v>63</v>
      </c>
      <c r="M19" s="148" t="s">
        <v>64</v>
      </c>
      <c r="N19" s="147" t="s">
        <v>65</v>
      </c>
      <c r="O19" s="148" t="s">
        <v>66</v>
      </c>
      <c r="P19" s="145" t="s">
        <v>67</v>
      </c>
      <c r="Q19" s="144" t="s">
        <v>68</v>
      </c>
      <c r="R19" s="283" t="s">
        <v>69</v>
      </c>
      <c r="S19" s="286" t="s">
        <v>70</v>
      </c>
      <c r="T19" s="263" t="s">
        <v>71</v>
      </c>
      <c r="U19" s="264"/>
      <c r="V19" s="265"/>
      <c r="W19" s="290" t="s">
        <v>72</v>
      </c>
      <c r="X19" s="291"/>
      <c r="Y19" s="292"/>
      <c r="Z19" s="306" t="s">
        <v>73</v>
      </c>
      <c r="AA19" s="307" t="s">
        <v>74</v>
      </c>
      <c r="AB19" s="149" t="s">
        <v>75</v>
      </c>
      <c r="AC19" s="149" t="s">
        <v>76</v>
      </c>
      <c r="AD19" s="130"/>
    </row>
    <row r="20" spans="2:30" s="16" customFormat="1" ht="16.5" customHeight="1" hidden="1" thickTop="1">
      <c r="B20" s="103"/>
      <c r="C20" s="303"/>
      <c r="D20" s="325"/>
      <c r="E20" s="325"/>
      <c r="F20" s="303"/>
      <c r="G20" s="303"/>
      <c r="H20" s="323"/>
      <c r="I20" s="324"/>
      <c r="J20" s="303"/>
      <c r="K20" s="303"/>
      <c r="L20" s="303"/>
      <c r="M20" s="303"/>
      <c r="N20" s="303"/>
      <c r="O20" s="303"/>
      <c r="P20" s="303"/>
      <c r="Q20" s="303"/>
      <c r="R20" s="284"/>
      <c r="S20" s="287"/>
      <c r="T20" s="295"/>
      <c r="U20" s="296"/>
      <c r="V20" s="297"/>
      <c r="W20" s="298"/>
      <c r="X20" s="299"/>
      <c r="Y20" s="300"/>
      <c r="Z20" s="304"/>
      <c r="AA20" s="308"/>
      <c r="AB20" s="303"/>
      <c r="AC20" s="418"/>
      <c r="AD20" s="126"/>
    </row>
    <row r="21" spans="2:30" s="16" customFormat="1" ht="16.5" customHeight="1" thickTop="1">
      <c r="B21" s="103"/>
      <c r="C21" s="17"/>
      <c r="D21" s="17"/>
      <c r="E21" s="20"/>
      <c r="F21" s="17"/>
      <c r="G21" s="17"/>
      <c r="H21" s="316"/>
      <c r="I21" s="319"/>
      <c r="J21" s="19"/>
      <c r="K21" s="14"/>
      <c r="L21" s="17"/>
      <c r="M21" s="17"/>
      <c r="N21" s="18"/>
      <c r="O21" s="17"/>
      <c r="P21" s="17"/>
      <c r="Q21" s="17"/>
      <c r="R21" s="282"/>
      <c r="S21" s="285"/>
      <c r="T21" s="302"/>
      <c r="U21" s="288"/>
      <c r="V21" s="289"/>
      <c r="W21" s="301"/>
      <c r="X21" s="293"/>
      <c r="Y21" s="294"/>
      <c r="Z21" s="305"/>
      <c r="AA21" s="309"/>
      <c r="AB21" s="17"/>
      <c r="AC21" s="150"/>
      <c r="AD21" s="126"/>
    </row>
    <row r="22" spans="2:30" s="16" customFormat="1" ht="16.5" customHeight="1">
      <c r="B22" s="103"/>
      <c r="C22" s="447">
        <v>1</v>
      </c>
      <c r="D22" s="448" t="s">
        <v>10</v>
      </c>
      <c r="E22" s="449">
        <v>500</v>
      </c>
      <c r="F22" s="450">
        <v>313</v>
      </c>
      <c r="G22" s="449" t="s">
        <v>8</v>
      </c>
      <c r="H22" s="322">
        <f aca="true" t="shared" si="0" ref="H22:H40">IF(G22="A",200,IF(G22="B",60,20))</f>
        <v>200</v>
      </c>
      <c r="I22" s="428">
        <f aca="true" t="shared" si="1" ref="I22:I40">IF(E22=500,IF(F22&lt;100,100*$E$16/100,F22*$E$16/100),IF(F22&lt;100,100*$E$17/100,F22*$E$17/100))</f>
        <v>281.60296999999997</v>
      </c>
      <c r="J22" s="501">
        <v>39130.288194444445</v>
      </c>
      <c r="K22" s="501">
        <v>39130.69652777778</v>
      </c>
      <c r="L22" s="22">
        <f aca="true" t="shared" si="2" ref="L22:L40">IF(D22="","",(K22-J22)*24)</f>
        <v>9.799999999988358</v>
      </c>
      <c r="M22" s="23">
        <f aca="true" t="shared" si="3" ref="M22:M40">IF(D22="","",ROUND((K22-J22)*24*60,0))</f>
        <v>588</v>
      </c>
      <c r="N22" s="503" t="s">
        <v>107</v>
      </c>
      <c r="O22" s="466" t="str">
        <f aca="true" t="shared" si="4" ref="O22:O40">IF(D22="","","--")</f>
        <v>--</v>
      </c>
      <c r="P22" s="467" t="str">
        <f aca="true" t="shared" si="5" ref="P22:P40">IF(D22="","","NO")</f>
        <v>NO</v>
      </c>
      <c r="Q22" s="467" t="str">
        <f aca="true" t="shared" si="6" ref="Q22:Q40">IF(D22="","",IF(OR(N22="P",N22="RP"),"--","NO"))</f>
        <v>--</v>
      </c>
      <c r="R22" s="468">
        <f aca="true" t="shared" si="7" ref="R22:R40">IF(N22="P",I22*H22*ROUND(M22/60,2)*0.01,"--")</f>
        <v>5519.4182120000005</v>
      </c>
      <c r="S22" s="469" t="str">
        <f aca="true" t="shared" si="8" ref="S22:S40">IF(N22="RP",I22*H22*ROUND(M22/60,2)*0.01*O22/100,"--")</f>
        <v>--</v>
      </c>
      <c r="T22" s="470" t="str">
        <f aca="true" t="shared" si="9" ref="T22:T40">IF(AND(N22="F",Q22="NO"),I22*H22*IF(P22="SI",1.2,1),"--")</f>
        <v>--</v>
      </c>
      <c r="U22" s="471" t="str">
        <f aca="true" t="shared" si="10" ref="U22:U40">IF(AND(N22="F",M22&gt;=10),I22*H22*IF(P22="SI",1.2,1)*IF(M22&lt;=300,ROUND(M22/60,2),5),"--")</f>
        <v>--</v>
      </c>
      <c r="V22" s="472" t="str">
        <f aca="true" t="shared" si="11" ref="V22:V40">IF(AND(N22="F",M22&gt;300),(ROUND(M22/60,2)-5)*I22*H22*0.1*IF(P22="SI",1.2,1),"--")</f>
        <v>--</v>
      </c>
      <c r="W22" s="473" t="str">
        <f aca="true" t="shared" si="12" ref="W22:W40">IF(AND(N22="R",Q22="NO"),I22*H22*O22/100*IF(P22="SI",1.2,1),"--")</f>
        <v>--</v>
      </c>
      <c r="X22" s="474" t="str">
        <f aca="true" t="shared" si="13" ref="X22:X40">IF(AND(N22="R",M22&gt;=10),I22*H22*O22/100*IF(P22="SI",1.2,1)*IF(M22&lt;=300,ROUND(M22/60,2),5),"--")</f>
        <v>--</v>
      </c>
      <c r="Y22" s="475" t="str">
        <f aca="true" t="shared" si="14" ref="Y22:Y40">IF(AND(N22="R",M22&gt;300),(ROUND(M22/60,2)-5)*I22*H22*0.1*O22/100*IF(P22="SI",1.2,1),"--")</f>
        <v>--</v>
      </c>
      <c r="Z22" s="476" t="str">
        <f aca="true" t="shared" si="15" ref="Z22:Z40">IF(N22="RF",ROUND(M22/60,2)*I22*H22*0.1*IF(P22="SI",1.2,1),"--")</f>
        <v>--</v>
      </c>
      <c r="AA22" s="477" t="str">
        <f aca="true" t="shared" si="16" ref="AA22:AA40">IF(N22="RR",ROUND(M22/60,2)*I22*H22*0.1*O22/100*IF(P22="SI",1.2,1),"--")</f>
        <v>--</v>
      </c>
      <c r="AB22" s="478" t="str">
        <f aca="true" t="shared" si="17" ref="AB22:AB40">IF(D22="","","SI")</f>
        <v>SI</v>
      </c>
      <c r="AC22" s="24">
        <f aca="true" t="shared" si="18" ref="AC22:AC40">IF(D22="","",SUM(R22:AA22)*IF(AB22="SI",1,2))</f>
        <v>5519.4182120000005</v>
      </c>
      <c r="AD22" s="417"/>
    </row>
    <row r="23" spans="2:30" s="16" customFormat="1" ht="16.5" customHeight="1">
      <c r="B23" s="103"/>
      <c r="C23" s="447">
        <v>2</v>
      </c>
      <c r="D23" s="448" t="s">
        <v>10</v>
      </c>
      <c r="E23" s="449">
        <v>500</v>
      </c>
      <c r="F23" s="450">
        <v>313</v>
      </c>
      <c r="G23" s="449" t="s">
        <v>8</v>
      </c>
      <c r="H23" s="322">
        <f t="shared" si="0"/>
        <v>200</v>
      </c>
      <c r="I23" s="428">
        <f t="shared" si="1"/>
        <v>281.60296999999997</v>
      </c>
      <c r="J23" s="501">
        <v>39131.271527777775</v>
      </c>
      <c r="K23" s="501">
        <v>39131.72152777778</v>
      </c>
      <c r="L23" s="22">
        <f t="shared" si="2"/>
        <v>10.800000000104774</v>
      </c>
      <c r="M23" s="23">
        <f t="shared" si="3"/>
        <v>648</v>
      </c>
      <c r="N23" s="503" t="s">
        <v>107</v>
      </c>
      <c r="O23" s="466" t="str">
        <f t="shared" si="4"/>
        <v>--</v>
      </c>
      <c r="P23" s="467" t="str">
        <f t="shared" si="5"/>
        <v>NO</v>
      </c>
      <c r="Q23" s="467" t="str">
        <f t="shared" si="6"/>
        <v>--</v>
      </c>
      <c r="R23" s="468">
        <f t="shared" si="7"/>
        <v>6082.624152</v>
      </c>
      <c r="S23" s="469" t="str">
        <f t="shared" si="8"/>
        <v>--</v>
      </c>
      <c r="T23" s="470" t="str">
        <f t="shared" si="9"/>
        <v>--</v>
      </c>
      <c r="U23" s="471" t="str">
        <f t="shared" si="10"/>
        <v>--</v>
      </c>
      <c r="V23" s="472" t="str">
        <f t="shared" si="11"/>
        <v>--</v>
      </c>
      <c r="W23" s="473" t="str">
        <f t="shared" si="12"/>
        <v>--</v>
      </c>
      <c r="X23" s="474" t="str">
        <f t="shared" si="13"/>
        <v>--</v>
      </c>
      <c r="Y23" s="475" t="str">
        <f t="shared" si="14"/>
        <v>--</v>
      </c>
      <c r="Z23" s="476" t="str">
        <f t="shared" si="15"/>
        <v>--</v>
      </c>
      <c r="AA23" s="477" t="str">
        <f t="shared" si="16"/>
        <v>--</v>
      </c>
      <c r="AB23" s="478" t="str">
        <f t="shared" si="17"/>
        <v>SI</v>
      </c>
      <c r="AC23" s="24">
        <f t="shared" si="18"/>
        <v>6082.624152</v>
      </c>
      <c r="AD23" s="417"/>
    </row>
    <row r="24" spans="2:30" s="16" customFormat="1" ht="16.5" customHeight="1">
      <c r="B24" s="103"/>
      <c r="C24" s="447">
        <v>3</v>
      </c>
      <c r="D24" s="451" t="s">
        <v>7</v>
      </c>
      <c r="E24" s="452">
        <v>500</v>
      </c>
      <c r="F24" s="453">
        <v>3</v>
      </c>
      <c r="G24" s="452" t="s">
        <v>2</v>
      </c>
      <c r="H24" s="322">
        <f t="shared" si="0"/>
        <v>20</v>
      </c>
      <c r="I24" s="428">
        <f t="shared" si="1"/>
        <v>89.969</v>
      </c>
      <c r="J24" s="501">
        <v>39132.459027777775</v>
      </c>
      <c r="K24" s="501">
        <v>39132.87569444445</v>
      </c>
      <c r="L24" s="22">
        <f t="shared" si="2"/>
        <v>10.000000000116415</v>
      </c>
      <c r="M24" s="23">
        <f t="shared" si="3"/>
        <v>600</v>
      </c>
      <c r="N24" s="503" t="s">
        <v>107</v>
      </c>
      <c r="O24" s="466" t="str">
        <f t="shared" si="4"/>
        <v>--</v>
      </c>
      <c r="P24" s="467" t="str">
        <f t="shared" si="5"/>
        <v>NO</v>
      </c>
      <c r="Q24" s="467" t="str">
        <f t="shared" si="6"/>
        <v>--</v>
      </c>
      <c r="R24" s="468">
        <f t="shared" si="7"/>
        <v>179.938</v>
      </c>
      <c r="S24" s="469" t="str">
        <f t="shared" si="8"/>
        <v>--</v>
      </c>
      <c r="T24" s="470" t="str">
        <f t="shared" si="9"/>
        <v>--</v>
      </c>
      <c r="U24" s="471" t="str">
        <f t="shared" si="10"/>
        <v>--</v>
      </c>
      <c r="V24" s="472" t="str">
        <f t="shared" si="11"/>
        <v>--</v>
      </c>
      <c r="W24" s="473" t="str">
        <f t="shared" si="12"/>
        <v>--</v>
      </c>
      <c r="X24" s="474" t="str">
        <f t="shared" si="13"/>
        <v>--</v>
      </c>
      <c r="Y24" s="475" t="str">
        <f t="shared" si="14"/>
        <v>--</v>
      </c>
      <c r="Z24" s="476" t="str">
        <f t="shared" si="15"/>
        <v>--</v>
      </c>
      <c r="AA24" s="477" t="str">
        <f t="shared" si="16"/>
        <v>--</v>
      </c>
      <c r="AB24" s="478" t="str">
        <f t="shared" si="17"/>
        <v>SI</v>
      </c>
      <c r="AC24" s="24">
        <v>0</v>
      </c>
      <c r="AD24" s="417"/>
    </row>
    <row r="25" spans="2:30" s="16" customFormat="1" ht="16.5" customHeight="1">
      <c r="B25" s="103"/>
      <c r="C25" s="447">
        <v>4</v>
      </c>
      <c r="D25" s="451" t="s">
        <v>7</v>
      </c>
      <c r="E25" s="452">
        <v>500</v>
      </c>
      <c r="F25" s="453">
        <v>3</v>
      </c>
      <c r="G25" s="452" t="s">
        <v>2</v>
      </c>
      <c r="H25" s="322">
        <f t="shared" si="0"/>
        <v>20</v>
      </c>
      <c r="I25" s="428">
        <f t="shared" si="1"/>
        <v>89.969</v>
      </c>
      <c r="J25" s="501">
        <v>39134.35138888889</v>
      </c>
      <c r="K25" s="501">
        <v>39134.714583333334</v>
      </c>
      <c r="L25" s="22">
        <f t="shared" si="2"/>
        <v>8.71666666661622</v>
      </c>
      <c r="M25" s="23">
        <f t="shared" si="3"/>
        <v>523</v>
      </c>
      <c r="N25" s="503" t="s">
        <v>107</v>
      </c>
      <c r="O25" s="466" t="str">
        <f t="shared" si="4"/>
        <v>--</v>
      </c>
      <c r="P25" s="467" t="str">
        <f t="shared" si="5"/>
        <v>NO</v>
      </c>
      <c r="Q25" s="467" t="str">
        <f t="shared" si="6"/>
        <v>--</v>
      </c>
      <c r="R25" s="468">
        <f t="shared" si="7"/>
        <v>156.905936</v>
      </c>
      <c r="S25" s="469" t="str">
        <f t="shared" si="8"/>
        <v>--</v>
      </c>
      <c r="T25" s="470" t="str">
        <f t="shared" si="9"/>
        <v>--</v>
      </c>
      <c r="U25" s="471" t="str">
        <f t="shared" si="10"/>
        <v>--</v>
      </c>
      <c r="V25" s="472" t="str">
        <f t="shared" si="11"/>
        <v>--</v>
      </c>
      <c r="W25" s="473" t="str">
        <f t="shared" si="12"/>
        <v>--</v>
      </c>
      <c r="X25" s="474" t="str">
        <f t="shared" si="13"/>
        <v>--</v>
      </c>
      <c r="Y25" s="475" t="str">
        <f t="shared" si="14"/>
        <v>--</v>
      </c>
      <c r="Z25" s="476" t="str">
        <f t="shared" si="15"/>
        <v>--</v>
      </c>
      <c r="AA25" s="477" t="str">
        <f t="shared" si="16"/>
        <v>--</v>
      </c>
      <c r="AB25" s="478" t="str">
        <f t="shared" si="17"/>
        <v>SI</v>
      </c>
      <c r="AC25" s="24">
        <v>0</v>
      </c>
      <c r="AD25" s="417"/>
    </row>
    <row r="26" spans="2:30" s="16" customFormat="1" ht="16.5" customHeight="1">
      <c r="B26" s="103"/>
      <c r="C26" s="447">
        <v>6</v>
      </c>
      <c r="D26" s="448" t="s">
        <v>7</v>
      </c>
      <c r="E26" s="449">
        <v>500</v>
      </c>
      <c r="F26" s="450">
        <v>3</v>
      </c>
      <c r="G26" s="449" t="s">
        <v>2</v>
      </c>
      <c r="H26" s="322">
        <f t="shared" si="0"/>
        <v>20</v>
      </c>
      <c r="I26" s="428">
        <f t="shared" si="1"/>
        <v>89.969</v>
      </c>
      <c r="J26" s="459">
        <v>39135.365277777775</v>
      </c>
      <c r="K26" s="460">
        <v>39135.72777777778</v>
      </c>
      <c r="L26" s="22">
        <f t="shared" si="2"/>
        <v>8.70000000006985</v>
      </c>
      <c r="M26" s="23">
        <f t="shared" si="3"/>
        <v>522</v>
      </c>
      <c r="N26" s="465" t="s">
        <v>107</v>
      </c>
      <c r="O26" s="466" t="str">
        <f t="shared" si="4"/>
        <v>--</v>
      </c>
      <c r="P26" s="467" t="str">
        <f t="shared" si="5"/>
        <v>NO</v>
      </c>
      <c r="Q26" s="467" t="str">
        <f t="shared" si="6"/>
        <v>--</v>
      </c>
      <c r="R26" s="468">
        <f t="shared" si="7"/>
        <v>156.54605999999998</v>
      </c>
      <c r="S26" s="469" t="str">
        <f t="shared" si="8"/>
        <v>--</v>
      </c>
      <c r="T26" s="470" t="str">
        <f t="shared" si="9"/>
        <v>--</v>
      </c>
      <c r="U26" s="471" t="str">
        <f t="shared" si="10"/>
        <v>--</v>
      </c>
      <c r="V26" s="472" t="str">
        <f t="shared" si="11"/>
        <v>--</v>
      </c>
      <c r="W26" s="473" t="str">
        <f t="shared" si="12"/>
        <v>--</v>
      </c>
      <c r="X26" s="474" t="str">
        <f t="shared" si="13"/>
        <v>--</v>
      </c>
      <c r="Y26" s="475" t="str">
        <f t="shared" si="14"/>
        <v>--</v>
      </c>
      <c r="Z26" s="476" t="str">
        <f t="shared" si="15"/>
        <v>--</v>
      </c>
      <c r="AA26" s="477" t="str">
        <f t="shared" si="16"/>
        <v>--</v>
      </c>
      <c r="AB26" s="478" t="str">
        <f t="shared" si="17"/>
        <v>SI</v>
      </c>
      <c r="AC26" s="24">
        <v>0</v>
      </c>
      <c r="AD26" s="417"/>
    </row>
    <row r="27" spans="2:30" s="16" customFormat="1" ht="16.5" customHeight="1">
      <c r="B27" s="103"/>
      <c r="C27" s="447">
        <v>7</v>
      </c>
      <c r="D27" s="447" t="s">
        <v>6</v>
      </c>
      <c r="E27" s="454">
        <v>500</v>
      </c>
      <c r="F27" s="455">
        <v>4.5</v>
      </c>
      <c r="G27" s="454" t="s">
        <v>2</v>
      </c>
      <c r="H27" s="322">
        <f t="shared" si="0"/>
        <v>20</v>
      </c>
      <c r="I27" s="428">
        <f t="shared" si="1"/>
        <v>89.969</v>
      </c>
      <c r="J27" s="461">
        <v>39137.35902777778</v>
      </c>
      <c r="K27" s="462">
        <v>39137.71111111111</v>
      </c>
      <c r="L27" s="22">
        <f t="shared" si="2"/>
        <v>8.449999999953434</v>
      </c>
      <c r="M27" s="23">
        <f t="shared" si="3"/>
        <v>507</v>
      </c>
      <c r="N27" s="465" t="s">
        <v>107</v>
      </c>
      <c r="O27" s="466" t="str">
        <f t="shared" si="4"/>
        <v>--</v>
      </c>
      <c r="P27" s="467" t="str">
        <f t="shared" si="5"/>
        <v>NO</v>
      </c>
      <c r="Q27" s="467" t="str">
        <f t="shared" si="6"/>
        <v>--</v>
      </c>
      <c r="R27" s="468">
        <f t="shared" si="7"/>
        <v>152.04761</v>
      </c>
      <c r="S27" s="469" t="str">
        <f t="shared" si="8"/>
        <v>--</v>
      </c>
      <c r="T27" s="470" t="str">
        <f t="shared" si="9"/>
        <v>--</v>
      </c>
      <c r="U27" s="471" t="str">
        <f t="shared" si="10"/>
        <v>--</v>
      </c>
      <c r="V27" s="472" t="str">
        <f t="shared" si="11"/>
        <v>--</v>
      </c>
      <c r="W27" s="473" t="str">
        <f t="shared" si="12"/>
        <v>--</v>
      </c>
      <c r="X27" s="474" t="str">
        <f t="shared" si="13"/>
        <v>--</v>
      </c>
      <c r="Y27" s="475" t="str">
        <f t="shared" si="14"/>
        <v>--</v>
      </c>
      <c r="Z27" s="476" t="str">
        <f t="shared" si="15"/>
        <v>--</v>
      </c>
      <c r="AA27" s="477" t="str">
        <f t="shared" si="16"/>
        <v>--</v>
      </c>
      <c r="AB27" s="478" t="str">
        <f t="shared" si="17"/>
        <v>SI</v>
      </c>
      <c r="AC27" s="24">
        <f t="shared" si="18"/>
        <v>152.04761</v>
      </c>
      <c r="AD27" s="417"/>
    </row>
    <row r="28" spans="2:30" s="16" customFormat="1" ht="16.5" customHeight="1">
      <c r="B28" s="103"/>
      <c r="C28" s="447">
        <v>8</v>
      </c>
      <c r="D28" s="447" t="s">
        <v>7</v>
      </c>
      <c r="E28" s="454">
        <v>500</v>
      </c>
      <c r="F28" s="455">
        <v>3</v>
      </c>
      <c r="G28" s="454" t="s">
        <v>2</v>
      </c>
      <c r="H28" s="322">
        <f t="shared" si="0"/>
        <v>20</v>
      </c>
      <c r="I28" s="428">
        <f t="shared" si="1"/>
        <v>89.969</v>
      </c>
      <c r="J28" s="461">
        <v>39137.35972222222</v>
      </c>
      <c r="K28" s="462">
        <v>39137.71041666667</v>
      </c>
      <c r="L28" s="22">
        <f t="shared" si="2"/>
        <v>8.41666666668607</v>
      </c>
      <c r="M28" s="23">
        <f t="shared" si="3"/>
        <v>505</v>
      </c>
      <c r="N28" s="465" t="s">
        <v>107</v>
      </c>
      <c r="O28" s="466" t="str">
        <f t="shared" si="4"/>
        <v>--</v>
      </c>
      <c r="P28" s="467" t="str">
        <f t="shared" si="5"/>
        <v>NO</v>
      </c>
      <c r="Q28" s="467" t="str">
        <f t="shared" si="6"/>
        <v>--</v>
      </c>
      <c r="R28" s="468">
        <f t="shared" si="7"/>
        <v>151.50779599999998</v>
      </c>
      <c r="S28" s="469" t="str">
        <f t="shared" si="8"/>
        <v>--</v>
      </c>
      <c r="T28" s="470" t="str">
        <f t="shared" si="9"/>
        <v>--</v>
      </c>
      <c r="U28" s="471" t="str">
        <f t="shared" si="10"/>
        <v>--</v>
      </c>
      <c r="V28" s="472" t="str">
        <f t="shared" si="11"/>
        <v>--</v>
      </c>
      <c r="W28" s="473" t="str">
        <f t="shared" si="12"/>
        <v>--</v>
      </c>
      <c r="X28" s="474" t="str">
        <f t="shared" si="13"/>
        <v>--</v>
      </c>
      <c r="Y28" s="475" t="str">
        <f t="shared" si="14"/>
        <v>--</v>
      </c>
      <c r="Z28" s="476" t="str">
        <f t="shared" si="15"/>
        <v>--</v>
      </c>
      <c r="AA28" s="477" t="str">
        <f t="shared" si="16"/>
        <v>--</v>
      </c>
      <c r="AB28" s="478" t="str">
        <f t="shared" si="17"/>
        <v>SI</v>
      </c>
      <c r="AC28" s="24">
        <f t="shared" si="18"/>
        <v>151.50779599999998</v>
      </c>
      <c r="AD28" s="417"/>
    </row>
    <row r="29" spans="2:30" s="16" customFormat="1" ht="16.5" customHeight="1">
      <c r="B29" s="103"/>
      <c r="C29" s="447">
        <v>9</v>
      </c>
      <c r="D29" s="447" t="s">
        <v>5</v>
      </c>
      <c r="E29" s="454">
        <v>500</v>
      </c>
      <c r="F29" s="455">
        <v>4.5</v>
      </c>
      <c r="G29" s="454" t="s">
        <v>2</v>
      </c>
      <c r="H29" s="322">
        <f t="shared" si="0"/>
        <v>20</v>
      </c>
      <c r="I29" s="428">
        <f t="shared" si="1"/>
        <v>89.969</v>
      </c>
      <c r="J29" s="461">
        <v>39138.35902777778</v>
      </c>
      <c r="K29" s="462">
        <v>39138.76875</v>
      </c>
      <c r="L29" s="22">
        <f t="shared" si="2"/>
        <v>9.833333333430346</v>
      </c>
      <c r="M29" s="23">
        <f t="shared" si="3"/>
        <v>590</v>
      </c>
      <c r="N29" s="465" t="s">
        <v>107</v>
      </c>
      <c r="O29" s="466" t="str">
        <f t="shared" si="4"/>
        <v>--</v>
      </c>
      <c r="P29" s="467" t="str">
        <f t="shared" si="5"/>
        <v>NO</v>
      </c>
      <c r="Q29" s="467" t="str">
        <f t="shared" si="6"/>
        <v>--</v>
      </c>
      <c r="R29" s="468">
        <f t="shared" si="7"/>
        <v>176.879054</v>
      </c>
      <c r="S29" s="469" t="str">
        <f t="shared" si="8"/>
        <v>--</v>
      </c>
      <c r="T29" s="470" t="str">
        <f t="shared" si="9"/>
        <v>--</v>
      </c>
      <c r="U29" s="471" t="str">
        <f t="shared" si="10"/>
        <v>--</v>
      </c>
      <c r="V29" s="472" t="str">
        <f t="shared" si="11"/>
        <v>--</v>
      </c>
      <c r="W29" s="473" t="str">
        <f t="shared" si="12"/>
        <v>--</v>
      </c>
      <c r="X29" s="474" t="str">
        <f t="shared" si="13"/>
        <v>--</v>
      </c>
      <c r="Y29" s="475" t="str">
        <f t="shared" si="14"/>
        <v>--</v>
      </c>
      <c r="Z29" s="476" t="str">
        <f t="shared" si="15"/>
        <v>--</v>
      </c>
      <c r="AA29" s="477" t="str">
        <f t="shared" si="16"/>
        <v>--</v>
      </c>
      <c r="AB29" s="478" t="str">
        <f t="shared" si="17"/>
        <v>SI</v>
      </c>
      <c r="AC29" s="24">
        <f t="shared" si="18"/>
        <v>176.879054</v>
      </c>
      <c r="AD29" s="417"/>
    </row>
    <row r="30" spans="2:30" s="16" customFormat="1" ht="16.5" customHeight="1">
      <c r="B30" s="103"/>
      <c r="C30" s="447">
        <v>10</v>
      </c>
      <c r="D30" s="447" t="s">
        <v>7</v>
      </c>
      <c r="E30" s="454">
        <v>500</v>
      </c>
      <c r="F30" s="455">
        <v>3</v>
      </c>
      <c r="G30" s="454" t="s">
        <v>2</v>
      </c>
      <c r="H30" s="322">
        <f t="shared" si="0"/>
        <v>20</v>
      </c>
      <c r="I30" s="428">
        <f t="shared" si="1"/>
        <v>89.969</v>
      </c>
      <c r="J30" s="461">
        <v>39138.35972222222</v>
      </c>
      <c r="K30" s="462">
        <v>39138.768055555556</v>
      </c>
      <c r="L30" s="22">
        <f t="shared" si="2"/>
        <v>9.799999999988358</v>
      </c>
      <c r="M30" s="23">
        <f t="shared" si="3"/>
        <v>588</v>
      </c>
      <c r="N30" s="465" t="s">
        <v>107</v>
      </c>
      <c r="O30" s="466" t="str">
        <f t="shared" si="4"/>
        <v>--</v>
      </c>
      <c r="P30" s="467" t="str">
        <f t="shared" si="5"/>
        <v>NO</v>
      </c>
      <c r="Q30" s="467" t="str">
        <f t="shared" si="6"/>
        <v>--</v>
      </c>
      <c r="R30" s="468">
        <f t="shared" si="7"/>
        <v>176.33924</v>
      </c>
      <c r="S30" s="469" t="str">
        <f t="shared" si="8"/>
        <v>--</v>
      </c>
      <c r="T30" s="470" t="str">
        <f t="shared" si="9"/>
        <v>--</v>
      </c>
      <c r="U30" s="471" t="str">
        <f t="shared" si="10"/>
        <v>--</v>
      </c>
      <c r="V30" s="472" t="str">
        <f t="shared" si="11"/>
        <v>--</v>
      </c>
      <c r="W30" s="473" t="str">
        <f t="shared" si="12"/>
        <v>--</v>
      </c>
      <c r="X30" s="474" t="str">
        <f t="shared" si="13"/>
        <v>--</v>
      </c>
      <c r="Y30" s="475" t="str">
        <f t="shared" si="14"/>
        <v>--</v>
      </c>
      <c r="Z30" s="476" t="str">
        <f t="shared" si="15"/>
        <v>--</v>
      </c>
      <c r="AA30" s="477" t="str">
        <f t="shared" si="16"/>
        <v>--</v>
      </c>
      <c r="AB30" s="478" t="str">
        <f t="shared" si="17"/>
        <v>SI</v>
      </c>
      <c r="AC30" s="24">
        <f t="shared" si="18"/>
        <v>176.33924</v>
      </c>
      <c r="AD30" s="417"/>
    </row>
    <row r="31" spans="2:30" s="16" customFormat="1" ht="16.5" customHeight="1">
      <c r="B31" s="103"/>
      <c r="C31" s="447">
        <v>11</v>
      </c>
      <c r="D31" s="447" t="s">
        <v>3</v>
      </c>
      <c r="E31" s="454">
        <v>500</v>
      </c>
      <c r="F31" s="455">
        <v>345</v>
      </c>
      <c r="G31" s="454" t="s">
        <v>4</v>
      </c>
      <c r="H31" s="322">
        <f t="shared" si="0"/>
        <v>60</v>
      </c>
      <c r="I31" s="428">
        <f t="shared" si="1"/>
        <v>310.39304999999996</v>
      </c>
      <c r="J31" s="461">
        <v>39141.243055555555</v>
      </c>
      <c r="K31" s="462">
        <v>39141.34375</v>
      </c>
      <c r="L31" s="22">
        <f t="shared" si="2"/>
        <v>2.416666666686069</v>
      </c>
      <c r="M31" s="23">
        <f t="shared" si="3"/>
        <v>145</v>
      </c>
      <c r="N31" s="465" t="s">
        <v>107</v>
      </c>
      <c r="O31" s="466" t="str">
        <f t="shared" si="4"/>
        <v>--</v>
      </c>
      <c r="P31" s="467" t="str">
        <f t="shared" si="5"/>
        <v>NO</v>
      </c>
      <c r="Q31" s="467" t="str">
        <f t="shared" si="6"/>
        <v>--</v>
      </c>
      <c r="R31" s="468">
        <f t="shared" si="7"/>
        <v>450.69070859999994</v>
      </c>
      <c r="S31" s="469" t="str">
        <f t="shared" si="8"/>
        <v>--</v>
      </c>
      <c r="T31" s="470" t="str">
        <f t="shared" si="9"/>
        <v>--</v>
      </c>
      <c r="U31" s="471" t="str">
        <f t="shared" si="10"/>
        <v>--</v>
      </c>
      <c r="V31" s="472" t="str">
        <f t="shared" si="11"/>
        <v>--</v>
      </c>
      <c r="W31" s="473" t="str">
        <f t="shared" si="12"/>
        <v>--</v>
      </c>
      <c r="X31" s="474" t="str">
        <f t="shared" si="13"/>
        <v>--</v>
      </c>
      <c r="Y31" s="475" t="str">
        <f t="shared" si="14"/>
        <v>--</v>
      </c>
      <c r="Z31" s="476" t="str">
        <f t="shared" si="15"/>
        <v>--</v>
      </c>
      <c r="AA31" s="477" t="str">
        <f t="shared" si="16"/>
        <v>--</v>
      </c>
      <c r="AB31" s="478" t="str">
        <f t="shared" si="17"/>
        <v>SI</v>
      </c>
      <c r="AC31" s="24">
        <f t="shared" si="18"/>
        <v>450.69070859999994</v>
      </c>
      <c r="AD31" s="417"/>
    </row>
    <row r="32" spans="2:30" s="16" customFormat="1" ht="16.5" customHeight="1">
      <c r="B32" s="103"/>
      <c r="C32" s="447"/>
      <c r="D32" s="447"/>
      <c r="E32" s="454"/>
      <c r="F32" s="455"/>
      <c r="G32" s="454"/>
      <c r="H32" s="322">
        <f t="shared" si="0"/>
        <v>20</v>
      </c>
      <c r="I32" s="428">
        <f t="shared" si="1"/>
        <v>74.974</v>
      </c>
      <c r="J32" s="461"/>
      <c r="K32" s="463"/>
      <c r="L32" s="22">
        <f t="shared" si="2"/>
      </c>
      <c r="M32" s="23">
        <f t="shared" si="3"/>
      </c>
      <c r="N32" s="465"/>
      <c r="O32" s="466">
        <f t="shared" si="4"/>
      </c>
      <c r="P32" s="467">
        <f t="shared" si="5"/>
      </c>
      <c r="Q32" s="467">
        <f t="shared" si="6"/>
      </c>
      <c r="R32" s="468" t="str">
        <f t="shared" si="7"/>
        <v>--</v>
      </c>
      <c r="S32" s="469" t="str">
        <f t="shared" si="8"/>
        <v>--</v>
      </c>
      <c r="T32" s="470" t="str">
        <f t="shared" si="9"/>
        <v>--</v>
      </c>
      <c r="U32" s="471" t="str">
        <f t="shared" si="10"/>
        <v>--</v>
      </c>
      <c r="V32" s="472" t="str">
        <f t="shared" si="11"/>
        <v>--</v>
      </c>
      <c r="W32" s="473" t="str">
        <f t="shared" si="12"/>
        <v>--</v>
      </c>
      <c r="X32" s="474" t="str">
        <f t="shared" si="13"/>
        <v>--</v>
      </c>
      <c r="Y32" s="475" t="str">
        <f t="shared" si="14"/>
        <v>--</v>
      </c>
      <c r="Z32" s="476" t="str">
        <f t="shared" si="15"/>
        <v>--</v>
      </c>
      <c r="AA32" s="477" t="str">
        <f t="shared" si="16"/>
        <v>--</v>
      </c>
      <c r="AB32" s="478">
        <f t="shared" si="17"/>
      </c>
      <c r="AC32" s="24">
        <f t="shared" si="18"/>
      </c>
      <c r="AD32" s="417"/>
    </row>
    <row r="33" spans="2:30" s="16" customFormat="1" ht="16.5" customHeight="1">
      <c r="B33" s="103"/>
      <c r="C33" s="447"/>
      <c r="D33" s="447"/>
      <c r="E33" s="454"/>
      <c r="F33" s="455"/>
      <c r="G33" s="454"/>
      <c r="H33" s="322">
        <f t="shared" si="0"/>
        <v>20</v>
      </c>
      <c r="I33" s="428">
        <f t="shared" si="1"/>
        <v>74.974</v>
      </c>
      <c r="J33" s="461"/>
      <c r="K33" s="463"/>
      <c r="L33" s="22">
        <f t="shared" si="2"/>
      </c>
      <c r="M33" s="23">
        <f t="shared" si="3"/>
      </c>
      <c r="N33" s="465"/>
      <c r="O33" s="466">
        <f t="shared" si="4"/>
      </c>
      <c r="P33" s="467">
        <f t="shared" si="5"/>
      </c>
      <c r="Q33" s="467">
        <f t="shared" si="6"/>
      </c>
      <c r="R33" s="468" t="str">
        <f t="shared" si="7"/>
        <v>--</v>
      </c>
      <c r="S33" s="469" t="str">
        <f t="shared" si="8"/>
        <v>--</v>
      </c>
      <c r="T33" s="470" t="str">
        <f t="shared" si="9"/>
        <v>--</v>
      </c>
      <c r="U33" s="471" t="str">
        <f t="shared" si="10"/>
        <v>--</v>
      </c>
      <c r="V33" s="472" t="str">
        <f t="shared" si="11"/>
        <v>--</v>
      </c>
      <c r="W33" s="473" t="str">
        <f t="shared" si="12"/>
        <v>--</v>
      </c>
      <c r="X33" s="474" t="str">
        <f t="shared" si="13"/>
        <v>--</v>
      </c>
      <c r="Y33" s="475" t="str">
        <f t="shared" si="14"/>
        <v>--</v>
      </c>
      <c r="Z33" s="476" t="str">
        <f t="shared" si="15"/>
        <v>--</v>
      </c>
      <c r="AA33" s="477" t="str">
        <f t="shared" si="16"/>
        <v>--</v>
      </c>
      <c r="AB33" s="478">
        <f t="shared" si="17"/>
      </c>
      <c r="AC33" s="24">
        <f t="shared" si="18"/>
      </c>
      <c r="AD33" s="417"/>
    </row>
    <row r="34" spans="2:30" s="16" customFormat="1" ht="16.5" customHeight="1">
      <c r="B34" s="103"/>
      <c r="C34" s="447"/>
      <c r="D34" s="447"/>
      <c r="E34" s="454"/>
      <c r="F34" s="455"/>
      <c r="G34" s="454"/>
      <c r="H34" s="322">
        <f t="shared" si="0"/>
        <v>20</v>
      </c>
      <c r="I34" s="428">
        <f t="shared" si="1"/>
        <v>74.974</v>
      </c>
      <c r="J34" s="461"/>
      <c r="K34" s="463"/>
      <c r="L34" s="22">
        <f t="shared" si="2"/>
      </c>
      <c r="M34" s="23">
        <f t="shared" si="3"/>
      </c>
      <c r="N34" s="465"/>
      <c r="O34" s="466">
        <f t="shared" si="4"/>
      </c>
      <c r="P34" s="467">
        <f t="shared" si="5"/>
      </c>
      <c r="Q34" s="467">
        <f t="shared" si="6"/>
      </c>
      <c r="R34" s="468" t="str">
        <f t="shared" si="7"/>
        <v>--</v>
      </c>
      <c r="S34" s="469" t="str">
        <f t="shared" si="8"/>
        <v>--</v>
      </c>
      <c r="T34" s="470" t="str">
        <f t="shared" si="9"/>
        <v>--</v>
      </c>
      <c r="U34" s="471" t="str">
        <f t="shared" si="10"/>
        <v>--</v>
      </c>
      <c r="V34" s="472" t="str">
        <f t="shared" si="11"/>
        <v>--</v>
      </c>
      <c r="W34" s="473" t="str">
        <f t="shared" si="12"/>
        <v>--</v>
      </c>
      <c r="X34" s="474" t="str">
        <f t="shared" si="13"/>
        <v>--</v>
      </c>
      <c r="Y34" s="475" t="str">
        <f t="shared" si="14"/>
        <v>--</v>
      </c>
      <c r="Z34" s="476" t="str">
        <f t="shared" si="15"/>
        <v>--</v>
      </c>
      <c r="AA34" s="477" t="str">
        <f t="shared" si="16"/>
        <v>--</v>
      </c>
      <c r="AB34" s="478">
        <f t="shared" si="17"/>
      </c>
      <c r="AC34" s="24">
        <f t="shared" si="18"/>
      </c>
      <c r="AD34" s="417"/>
    </row>
    <row r="35" spans="2:30" s="16" customFormat="1" ht="16.5" customHeight="1">
      <c r="B35" s="103"/>
      <c r="C35" s="447"/>
      <c r="D35" s="447"/>
      <c r="E35" s="454"/>
      <c r="F35" s="455"/>
      <c r="G35" s="454"/>
      <c r="H35" s="322">
        <f t="shared" si="0"/>
        <v>20</v>
      </c>
      <c r="I35" s="428">
        <f t="shared" si="1"/>
        <v>74.974</v>
      </c>
      <c r="J35" s="461"/>
      <c r="K35" s="463"/>
      <c r="L35" s="22">
        <f t="shared" si="2"/>
      </c>
      <c r="M35" s="23">
        <f t="shared" si="3"/>
      </c>
      <c r="N35" s="465"/>
      <c r="O35" s="466">
        <f t="shared" si="4"/>
      </c>
      <c r="P35" s="467">
        <f t="shared" si="5"/>
      </c>
      <c r="Q35" s="467">
        <f t="shared" si="6"/>
      </c>
      <c r="R35" s="468" t="str">
        <f t="shared" si="7"/>
        <v>--</v>
      </c>
      <c r="S35" s="469" t="str">
        <f t="shared" si="8"/>
        <v>--</v>
      </c>
      <c r="T35" s="470" t="str">
        <f t="shared" si="9"/>
        <v>--</v>
      </c>
      <c r="U35" s="471" t="str">
        <f t="shared" si="10"/>
        <v>--</v>
      </c>
      <c r="V35" s="472" t="str">
        <f t="shared" si="11"/>
        <v>--</v>
      </c>
      <c r="W35" s="473" t="str">
        <f t="shared" si="12"/>
        <v>--</v>
      </c>
      <c r="X35" s="474" t="str">
        <f t="shared" si="13"/>
        <v>--</v>
      </c>
      <c r="Y35" s="475" t="str">
        <f t="shared" si="14"/>
        <v>--</v>
      </c>
      <c r="Z35" s="476" t="str">
        <f t="shared" si="15"/>
        <v>--</v>
      </c>
      <c r="AA35" s="477" t="str">
        <f t="shared" si="16"/>
        <v>--</v>
      </c>
      <c r="AB35" s="478">
        <f t="shared" si="17"/>
      </c>
      <c r="AC35" s="24">
        <f t="shared" si="18"/>
      </c>
      <c r="AD35" s="417"/>
    </row>
    <row r="36" spans="2:30" s="16" customFormat="1" ht="16.5" customHeight="1">
      <c r="B36" s="103"/>
      <c r="C36" s="447"/>
      <c r="D36" s="447"/>
      <c r="E36" s="454"/>
      <c r="F36" s="455"/>
      <c r="G36" s="454"/>
      <c r="H36" s="322">
        <f t="shared" si="0"/>
        <v>20</v>
      </c>
      <c r="I36" s="428">
        <f t="shared" si="1"/>
        <v>74.974</v>
      </c>
      <c r="J36" s="461"/>
      <c r="K36" s="463"/>
      <c r="L36" s="22">
        <f t="shared" si="2"/>
      </c>
      <c r="M36" s="23">
        <f t="shared" si="3"/>
      </c>
      <c r="N36" s="465"/>
      <c r="O36" s="466">
        <f t="shared" si="4"/>
      </c>
      <c r="P36" s="467">
        <f t="shared" si="5"/>
      </c>
      <c r="Q36" s="467">
        <f t="shared" si="6"/>
      </c>
      <c r="R36" s="468" t="str">
        <f t="shared" si="7"/>
        <v>--</v>
      </c>
      <c r="S36" s="469" t="str">
        <f t="shared" si="8"/>
        <v>--</v>
      </c>
      <c r="T36" s="470" t="str">
        <f t="shared" si="9"/>
        <v>--</v>
      </c>
      <c r="U36" s="471" t="str">
        <f t="shared" si="10"/>
        <v>--</v>
      </c>
      <c r="V36" s="472" t="str">
        <f t="shared" si="11"/>
        <v>--</v>
      </c>
      <c r="W36" s="473" t="str">
        <f t="shared" si="12"/>
        <v>--</v>
      </c>
      <c r="X36" s="474" t="str">
        <f t="shared" si="13"/>
        <v>--</v>
      </c>
      <c r="Y36" s="475" t="str">
        <f t="shared" si="14"/>
        <v>--</v>
      </c>
      <c r="Z36" s="476" t="str">
        <f t="shared" si="15"/>
        <v>--</v>
      </c>
      <c r="AA36" s="477" t="str">
        <f t="shared" si="16"/>
        <v>--</v>
      </c>
      <c r="AB36" s="478">
        <f t="shared" si="17"/>
      </c>
      <c r="AC36" s="24">
        <f t="shared" si="18"/>
      </c>
      <c r="AD36" s="417"/>
    </row>
    <row r="37" spans="2:30" s="16" customFormat="1" ht="16.5" customHeight="1">
      <c r="B37" s="103"/>
      <c r="C37" s="447"/>
      <c r="D37" s="447"/>
      <c r="E37" s="454"/>
      <c r="F37" s="455"/>
      <c r="G37" s="454"/>
      <c r="H37" s="322">
        <f t="shared" si="0"/>
        <v>20</v>
      </c>
      <c r="I37" s="428">
        <f t="shared" si="1"/>
        <v>74.974</v>
      </c>
      <c r="J37" s="461"/>
      <c r="K37" s="463"/>
      <c r="L37" s="22">
        <f t="shared" si="2"/>
      </c>
      <c r="M37" s="23">
        <f t="shared" si="3"/>
      </c>
      <c r="N37" s="465"/>
      <c r="O37" s="466">
        <f t="shared" si="4"/>
      </c>
      <c r="P37" s="467">
        <f t="shared" si="5"/>
      </c>
      <c r="Q37" s="467">
        <f t="shared" si="6"/>
      </c>
      <c r="R37" s="468" t="str">
        <f t="shared" si="7"/>
        <v>--</v>
      </c>
      <c r="S37" s="469" t="str">
        <f t="shared" si="8"/>
        <v>--</v>
      </c>
      <c r="T37" s="470" t="str">
        <f t="shared" si="9"/>
        <v>--</v>
      </c>
      <c r="U37" s="471" t="str">
        <f t="shared" si="10"/>
        <v>--</v>
      </c>
      <c r="V37" s="472" t="str">
        <f t="shared" si="11"/>
        <v>--</v>
      </c>
      <c r="W37" s="473" t="str">
        <f t="shared" si="12"/>
        <v>--</v>
      </c>
      <c r="X37" s="474" t="str">
        <f t="shared" si="13"/>
        <v>--</v>
      </c>
      <c r="Y37" s="475" t="str">
        <f t="shared" si="14"/>
        <v>--</v>
      </c>
      <c r="Z37" s="476" t="str">
        <f t="shared" si="15"/>
        <v>--</v>
      </c>
      <c r="AA37" s="477" t="str">
        <f t="shared" si="16"/>
        <v>--</v>
      </c>
      <c r="AB37" s="478">
        <f t="shared" si="17"/>
      </c>
      <c r="AC37" s="24">
        <f t="shared" si="18"/>
      </c>
      <c r="AD37" s="417"/>
    </row>
    <row r="38" spans="2:30" s="16" customFormat="1" ht="16.5" customHeight="1">
      <c r="B38" s="103"/>
      <c r="C38" s="447"/>
      <c r="D38" s="447"/>
      <c r="E38" s="454"/>
      <c r="F38" s="455"/>
      <c r="G38" s="454"/>
      <c r="H38" s="322">
        <f t="shared" si="0"/>
        <v>20</v>
      </c>
      <c r="I38" s="428">
        <f t="shared" si="1"/>
        <v>74.974</v>
      </c>
      <c r="J38" s="461"/>
      <c r="K38" s="463"/>
      <c r="L38" s="22">
        <f t="shared" si="2"/>
      </c>
      <c r="M38" s="23">
        <f t="shared" si="3"/>
      </c>
      <c r="N38" s="465"/>
      <c r="O38" s="466">
        <f t="shared" si="4"/>
      </c>
      <c r="P38" s="467">
        <f t="shared" si="5"/>
      </c>
      <c r="Q38" s="467">
        <f t="shared" si="6"/>
      </c>
      <c r="R38" s="468" t="str">
        <f t="shared" si="7"/>
        <v>--</v>
      </c>
      <c r="S38" s="469" t="str">
        <f t="shared" si="8"/>
        <v>--</v>
      </c>
      <c r="T38" s="470" t="str">
        <f t="shared" si="9"/>
        <v>--</v>
      </c>
      <c r="U38" s="471" t="str">
        <f t="shared" si="10"/>
        <v>--</v>
      </c>
      <c r="V38" s="472" t="str">
        <f t="shared" si="11"/>
        <v>--</v>
      </c>
      <c r="W38" s="473" t="str">
        <f t="shared" si="12"/>
        <v>--</v>
      </c>
      <c r="X38" s="474" t="str">
        <f t="shared" si="13"/>
        <v>--</v>
      </c>
      <c r="Y38" s="475" t="str">
        <f t="shared" si="14"/>
        <v>--</v>
      </c>
      <c r="Z38" s="476" t="str">
        <f t="shared" si="15"/>
        <v>--</v>
      </c>
      <c r="AA38" s="477" t="str">
        <f t="shared" si="16"/>
        <v>--</v>
      </c>
      <c r="AB38" s="478">
        <f t="shared" si="17"/>
      </c>
      <c r="AC38" s="24">
        <f t="shared" si="18"/>
      </c>
      <c r="AD38" s="417"/>
    </row>
    <row r="39" spans="2:30" s="16" customFormat="1" ht="16.5" customHeight="1">
      <c r="B39" s="103"/>
      <c r="C39" s="447"/>
      <c r="D39" s="447"/>
      <c r="E39" s="454"/>
      <c r="F39" s="455"/>
      <c r="G39" s="454"/>
      <c r="H39" s="322">
        <f t="shared" si="0"/>
        <v>20</v>
      </c>
      <c r="I39" s="428">
        <f t="shared" si="1"/>
        <v>74.974</v>
      </c>
      <c r="J39" s="461"/>
      <c r="K39" s="463"/>
      <c r="L39" s="22">
        <f t="shared" si="2"/>
      </c>
      <c r="M39" s="23">
        <f t="shared" si="3"/>
      </c>
      <c r="N39" s="465"/>
      <c r="O39" s="466">
        <f t="shared" si="4"/>
      </c>
      <c r="P39" s="467">
        <f t="shared" si="5"/>
      </c>
      <c r="Q39" s="467">
        <f t="shared" si="6"/>
      </c>
      <c r="R39" s="468" t="str">
        <f t="shared" si="7"/>
        <v>--</v>
      </c>
      <c r="S39" s="469" t="str">
        <f t="shared" si="8"/>
        <v>--</v>
      </c>
      <c r="T39" s="470" t="str">
        <f t="shared" si="9"/>
        <v>--</v>
      </c>
      <c r="U39" s="471" t="str">
        <f t="shared" si="10"/>
        <v>--</v>
      </c>
      <c r="V39" s="472" t="str">
        <f t="shared" si="11"/>
        <v>--</v>
      </c>
      <c r="W39" s="473" t="str">
        <f t="shared" si="12"/>
        <v>--</v>
      </c>
      <c r="X39" s="474" t="str">
        <f t="shared" si="13"/>
        <v>--</v>
      </c>
      <c r="Y39" s="475" t="str">
        <f t="shared" si="14"/>
        <v>--</v>
      </c>
      <c r="Z39" s="476" t="str">
        <f t="shared" si="15"/>
        <v>--</v>
      </c>
      <c r="AA39" s="477" t="str">
        <f t="shared" si="16"/>
        <v>--</v>
      </c>
      <c r="AB39" s="478">
        <f t="shared" si="17"/>
      </c>
      <c r="AC39" s="24">
        <f t="shared" si="18"/>
      </c>
      <c r="AD39" s="417"/>
    </row>
    <row r="40" spans="2:30" s="16" customFormat="1" ht="16.5" customHeight="1">
      <c r="B40" s="103"/>
      <c r="C40" s="447"/>
      <c r="D40" s="447"/>
      <c r="E40" s="454"/>
      <c r="F40" s="455"/>
      <c r="G40" s="454"/>
      <c r="H40" s="322">
        <f t="shared" si="0"/>
        <v>20</v>
      </c>
      <c r="I40" s="428">
        <f t="shared" si="1"/>
        <v>74.974</v>
      </c>
      <c r="J40" s="461"/>
      <c r="K40" s="463"/>
      <c r="L40" s="22">
        <f t="shared" si="2"/>
      </c>
      <c r="M40" s="23">
        <f t="shared" si="3"/>
      </c>
      <c r="N40" s="465"/>
      <c r="O40" s="466">
        <f t="shared" si="4"/>
      </c>
      <c r="P40" s="467">
        <f t="shared" si="5"/>
      </c>
      <c r="Q40" s="467">
        <f t="shared" si="6"/>
      </c>
      <c r="R40" s="468" t="str">
        <f t="shared" si="7"/>
        <v>--</v>
      </c>
      <c r="S40" s="469" t="str">
        <f t="shared" si="8"/>
        <v>--</v>
      </c>
      <c r="T40" s="470" t="str">
        <f t="shared" si="9"/>
        <v>--</v>
      </c>
      <c r="U40" s="471" t="str">
        <f t="shared" si="10"/>
        <v>--</v>
      </c>
      <c r="V40" s="472" t="str">
        <f t="shared" si="11"/>
        <v>--</v>
      </c>
      <c r="W40" s="473" t="str">
        <f t="shared" si="12"/>
        <v>--</v>
      </c>
      <c r="X40" s="474" t="str">
        <f t="shared" si="13"/>
        <v>--</v>
      </c>
      <c r="Y40" s="475" t="str">
        <f t="shared" si="14"/>
        <v>--</v>
      </c>
      <c r="Z40" s="476" t="str">
        <f t="shared" si="15"/>
        <v>--</v>
      </c>
      <c r="AA40" s="477" t="str">
        <f t="shared" si="16"/>
        <v>--</v>
      </c>
      <c r="AB40" s="478">
        <f t="shared" si="17"/>
      </c>
      <c r="AC40" s="24">
        <f t="shared" si="18"/>
      </c>
      <c r="AD40" s="417"/>
    </row>
    <row r="41" spans="2:30" s="16" customFormat="1" ht="16.5" customHeight="1" thickBot="1">
      <c r="B41" s="103"/>
      <c r="C41" s="456"/>
      <c r="D41" s="456"/>
      <c r="E41" s="457"/>
      <c r="F41" s="456"/>
      <c r="G41" s="458"/>
      <c r="H41" s="317"/>
      <c r="I41" s="429"/>
      <c r="J41" s="464"/>
      <c r="K41" s="464"/>
      <c r="L41" s="27"/>
      <c r="M41" s="27"/>
      <c r="N41" s="464"/>
      <c r="O41" s="479"/>
      <c r="P41" s="464"/>
      <c r="Q41" s="464"/>
      <c r="R41" s="480"/>
      <c r="S41" s="481"/>
      <c r="T41" s="482"/>
      <c r="U41" s="483"/>
      <c r="V41" s="484"/>
      <c r="W41" s="485"/>
      <c r="X41" s="486"/>
      <c r="Y41" s="487"/>
      <c r="Z41" s="488"/>
      <c r="AA41" s="489"/>
      <c r="AB41" s="490"/>
      <c r="AC41" s="28"/>
      <c r="AD41" s="417"/>
    </row>
    <row r="42" spans="2:30" s="16" customFormat="1" ht="16.5" customHeight="1" thickBot="1" thickTop="1">
      <c r="B42" s="103"/>
      <c r="C42" s="237" t="s">
        <v>77</v>
      </c>
      <c r="D42" s="238" t="s">
        <v>130</v>
      </c>
      <c r="E42" s="29"/>
      <c r="F42" s="1"/>
      <c r="G42" s="30"/>
      <c r="H42" s="1"/>
      <c r="I42" s="31"/>
      <c r="J42" s="31"/>
      <c r="K42" s="31"/>
      <c r="L42" s="31"/>
      <c r="M42" s="31"/>
      <c r="N42" s="31"/>
      <c r="O42" s="32"/>
      <c r="P42" s="31"/>
      <c r="Q42" s="31"/>
      <c r="R42" s="310">
        <f aca="true" t="shared" si="19" ref="R42:AA42">SUM(R20:R41)</f>
        <v>13202.896768599998</v>
      </c>
      <c r="S42" s="311">
        <f t="shared" si="19"/>
        <v>0</v>
      </c>
      <c r="T42" s="312">
        <f t="shared" si="19"/>
        <v>0</v>
      </c>
      <c r="U42" s="312">
        <f t="shared" si="19"/>
        <v>0</v>
      </c>
      <c r="V42" s="312">
        <f t="shared" si="19"/>
        <v>0</v>
      </c>
      <c r="W42" s="313">
        <f t="shared" si="19"/>
        <v>0</v>
      </c>
      <c r="X42" s="313">
        <f t="shared" si="19"/>
        <v>0</v>
      </c>
      <c r="Y42" s="313">
        <f t="shared" si="19"/>
        <v>0</v>
      </c>
      <c r="Z42" s="314">
        <f t="shared" si="19"/>
        <v>0</v>
      </c>
      <c r="AA42" s="315">
        <f t="shared" si="19"/>
        <v>0</v>
      </c>
      <c r="AB42" s="33"/>
      <c r="AC42" s="437">
        <f>ROUND(SUM(AC20:AC41),2)</f>
        <v>12709.51</v>
      </c>
      <c r="AD42" s="417"/>
    </row>
    <row r="43" spans="2:30" s="241" customFormat="1" ht="9.75" thickTop="1">
      <c r="B43" s="242"/>
      <c r="C43" s="239"/>
      <c r="D43" s="240"/>
      <c r="E43" s="243"/>
      <c r="F43" s="244"/>
      <c r="G43" s="245"/>
      <c r="H43" s="244"/>
      <c r="I43" s="246"/>
      <c r="J43" s="246"/>
      <c r="K43" s="246"/>
      <c r="L43" s="246"/>
      <c r="M43" s="246"/>
      <c r="N43" s="246"/>
      <c r="O43" s="247"/>
      <c r="P43" s="246"/>
      <c r="Q43" s="246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9"/>
      <c r="AD43" s="250"/>
    </row>
    <row r="44" spans="2:30" s="16" customFormat="1" ht="16.5" customHeight="1" thickBot="1"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3"/>
    </row>
    <row r="45" spans="2:30" ht="16.5" customHeight="1" thickTop="1">
      <c r="B45" s="12"/>
      <c r="AD45" s="12"/>
    </row>
    <row r="94" ht="12.75">
      <c r="T94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31"/>
  <sheetViews>
    <sheetView zoomScale="75" zoomScaleNormal="75" workbookViewId="0" topLeftCell="F1">
      <selection activeCell="AC13" sqref="AC1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3.14062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0" width="6.421875" style="0" hidden="1" customWidth="1"/>
    <col min="21" max="21" width="10.5742187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1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433"/>
    </row>
    <row r="2" spans="1:30" s="71" customFormat="1" ht="26.25">
      <c r="A2" s="121"/>
      <c r="B2" s="72" t="str">
        <f>'tot-0702'!B2</f>
        <v>ANEXO III.1.a. al Memorandum D.T.E.E. N°  1046  /2009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="16" customFormat="1" ht="12.75">
      <c r="A3" s="45"/>
    </row>
    <row r="4" spans="1:2" s="78" customFormat="1" ht="11.25">
      <c r="A4" s="76" t="s">
        <v>38</v>
      </c>
      <c r="B4" s="151"/>
    </row>
    <row r="5" spans="1:2" s="78" customFormat="1" ht="11.25">
      <c r="A5" s="76" t="s">
        <v>39</v>
      </c>
      <c r="B5" s="151"/>
    </row>
    <row r="6" s="16" customFormat="1" ht="13.5" thickBot="1"/>
    <row r="7" spans="2:30" s="16" customFormat="1" ht="13.5" thickTop="1">
      <c r="B7" s="122"/>
      <c r="C7" s="123"/>
      <c r="D7" s="123"/>
      <c r="E7" s="12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5"/>
    </row>
    <row r="8" spans="2:30" s="10" customFormat="1" ht="20.25">
      <c r="B8" s="135"/>
      <c r="C8" s="11"/>
      <c r="D8" s="7" t="s">
        <v>50</v>
      </c>
      <c r="E8" s="11"/>
      <c r="F8" s="11"/>
      <c r="G8" s="11"/>
      <c r="H8" s="11"/>
      <c r="N8" s="11"/>
      <c r="O8" s="11"/>
      <c r="P8" s="136"/>
      <c r="Q8" s="13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7"/>
    </row>
    <row r="9" spans="2:30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6"/>
    </row>
    <row r="10" spans="2:30" s="10" customFormat="1" ht="20.25">
      <c r="B10" s="135"/>
      <c r="C10" s="11"/>
      <c r="D10" s="136" t="s">
        <v>51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7"/>
    </row>
    <row r="11" spans="2:30" s="16" customFormat="1" ht="12.75">
      <c r="B11" s="10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6"/>
    </row>
    <row r="12" spans="2:30" s="10" customFormat="1" ht="20.25">
      <c r="B12" s="135"/>
      <c r="C12" s="11"/>
      <c r="D12" s="136" t="s">
        <v>121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36"/>
      <c r="Q12" s="1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7"/>
    </row>
    <row r="13" spans="2:30" s="16" customFormat="1" ht="12.75">
      <c r="B13" s="103"/>
      <c r="C13" s="14"/>
      <c r="D13" s="14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6"/>
    </row>
    <row r="14" spans="2:30" s="15" customFormat="1" ht="19.5">
      <c r="B14" s="91" t="str">
        <f>'tot-0702'!B14</f>
        <v>Desde el 01 al 28 de febrero de 2007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39"/>
      <c r="O14" s="139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40"/>
    </row>
    <row r="15" spans="2:30" s="16" customFormat="1" ht="16.5" customHeight="1" thickBot="1">
      <c r="B15" s="103"/>
      <c r="C15" s="14"/>
      <c r="D15" s="14"/>
      <c r="E15" s="2"/>
      <c r="F15" s="2"/>
      <c r="G15" s="14"/>
      <c r="H15" s="14"/>
      <c r="I15" s="14"/>
      <c r="J15" s="134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6"/>
    </row>
    <row r="16" spans="2:30" s="16" customFormat="1" ht="16.5" customHeight="1" thickBot="1" thickTop="1">
      <c r="B16" s="103"/>
      <c r="C16" s="14"/>
      <c r="D16" s="141" t="s">
        <v>53</v>
      </c>
      <c r="E16" s="541">
        <v>89.969</v>
      </c>
      <c r="F16" s="23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6"/>
    </row>
    <row r="17" spans="2:30" s="16" customFormat="1" ht="16.5" customHeight="1" thickBot="1" thickTop="1">
      <c r="B17" s="103"/>
      <c r="C17" s="14"/>
      <c r="D17" s="141" t="s">
        <v>54</v>
      </c>
      <c r="E17" s="541">
        <v>74.974</v>
      </c>
      <c r="F17" s="236"/>
      <c r="G17" s="14"/>
      <c r="H17" s="14"/>
      <c r="I17" s="14"/>
      <c r="J17" s="435"/>
      <c r="K17" s="43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8"/>
      <c r="W17" s="128"/>
      <c r="X17" s="128"/>
      <c r="Y17" s="128"/>
      <c r="Z17" s="128"/>
      <c r="AA17" s="128"/>
      <c r="AB17" s="128"/>
      <c r="AD17" s="126"/>
    </row>
    <row r="18" spans="2:30" s="16" customFormat="1" ht="16.5" customHeight="1" thickBot="1" thickTop="1">
      <c r="B18" s="10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26"/>
    </row>
    <row r="19" spans="2:30" s="16" customFormat="1" ht="33.75" customHeight="1" thickBot="1" thickTop="1">
      <c r="B19" s="103"/>
      <c r="C19" s="142" t="s">
        <v>55</v>
      </c>
      <c r="D19" s="144" t="s">
        <v>41</v>
      </c>
      <c r="E19" s="320" t="s">
        <v>56</v>
      </c>
      <c r="F19" s="148" t="s">
        <v>57</v>
      </c>
      <c r="G19" s="143" t="s">
        <v>58</v>
      </c>
      <c r="H19" s="321" t="s">
        <v>59</v>
      </c>
      <c r="I19" s="318" t="s">
        <v>60</v>
      </c>
      <c r="J19" s="144" t="s">
        <v>61</v>
      </c>
      <c r="K19" s="145" t="s">
        <v>62</v>
      </c>
      <c r="L19" s="147" t="s">
        <v>63</v>
      </c>
      <c r="M19" s="148" t="s">
        <v>64</v>
      </c>
      <c r="N19" s="147" t="s">
        <v>65</v>
      </c>
      <c r="O19" s="148" t="s">
        <v>66</v>
      </c>
      <c r="P19" s="145" t="s">
        <v>67</v>
      </c>
      <c r="Q19" s="144" t="s">
        <v>68</v>
      </c>
      <c r="R19" s="283" t="s">
        <v>69</v>
      </c>
      <c r="S19" s="286" t="s">
        <v>70</v>
      </c>
      <c r="T19" s="263" t="s">
        <v>71</v>
      </c>
      <c r="U19" s="264"/>
      <c r="V19" s="265"/>
      <c r="W19" s="290" t="s">
        <v>72</v>
      </c>
      <c r="X19" s="291"/>
      <c r="Y19" s="292"/>
      <c r="Z19" s="306" t="s">
        <v>73</v>
      </c>
      <c r="AA19" s="307" t="s">
        <v>74</v>
      </c>
      <c r="AB19" s="149" t="s">
        <v>75</v>
      </c>
      <c r="AC19" s="149" t="s">
        <v>76</v>
      </c>
      <c r="AD19" s="130"/>
    </row>
    <row r="20" spans="2:30" s="16" customFormat="1" ht="16.5" customHeight="1" thickTop="1">
      <c r="B20" s="103"/>
      <c r="C20" s="448"/>
      <c r="D20" s="451"/>
      <c r="E20" s="452"/>
      <c r="F20" s="609"/>
      <c r="G20" s="452"/>
      <c r="H20" s="322"/>
      <c r="I20" s="428"/>
      <c r="J20" s="610"/>
      <c r="K20" s="611"/>
      <c r="L20" s="22"/>
      <c r="M20" s="23"/>
      <c r="N20" s="465"/>
      <c r="O20" s="466"/>
      <c r="P20" s="467"/>
      <c r="Q20" s="467"/>
      <c r="R20" s="468"/>
      <c r="S20" s="469"/>
      <c r="T20" s="470"/>
      <c r="U20" s="471"/>
      <c r="V20" s="472"/>
      <c r="W20" s="473"/>
      <c r="X20" s="474"/>
      <c r="Y20" s="475"/>
      <c r="Z20" s="476"/>
      <c r="AA20" s="477"/>
      <c r="AB20" s="478"/>
      <c r="AC20" s="24"/>
      <c r="AD20" s="417"/>
    </row>
    <row r="21" spans="2:30" s="16" customFormat="1" ht="16.5" customHeight="1">
      <c r="B21" s="103"/>
      <c r="C21" s="447">
        <v>5</v>
      </c>
      <c r="D21" s="448" t="s">
        <v>9</v>
      </c>
      <c r="E21" s="449">
        <v>500</v>
      </c>
      <c r="F21" s="450">
        <v>304</v>
      </c>
      <c r="G21" s="449" t="s">
        <v>8</v>
      </c>
      <c r="H21" s="322">
        <f>IF(G21="A",200,IF(G21="B",60,20))</f>
        <v>200</v>
      </c>
      <c r="I21" s="428">
        <f>IF(E21=500,IF(F21&lt;100,100*$E$16/100,F21*$E$16/100),IF(F21&lt;100,100*$E$17/100,F21*$E$17/100))</f>
        <v>273.50575999999995</v>
      </c>
      <c r="J21" s="459">
        <v>39134.811111111114</v>
      </c>
      <c r="K21" s="460">
        <v>39134.82916666667</v>
      </c>
      <c r="L21" s="22">
        <f>IF(D21="","",(K21-J21)*24)</f>
        <v>0.4333333333488554</v>
      </c>
      <c r="M21" s="23">
        <f>IF(D21="","",ROUND((K21-J21)*24*60,0))</f>
        <v>26</v>
      </c>
      <c r="N21" s="465" t="s">
        <v>122</v>
      </c>
      <c r="O21" s="466" t="str">
        <f>IF(D21="","","--")</f>
        <v>--</v>
      </c>
      <c r="P21" s="467" t="str">
        <f>IF(D21="","","NO")</f>
        <v>NO</v>
      </c>
      <c r="Q21" s="467" t="str">
        <f>IF(D21="","",IF(OR(N21="P",N21="RP"),"--","NO"))</f>
        <v>NO</v>
      </c>
      <c r="R21" s="468" t="str">
        <f>IF(N21="P",I21*H21*ROUND(M21/60,2)*0.01,"--")</f>
        <v>--</v>
      </c>
      <c r="S21" s="469" t="str">
        <f>IF(N21="RP",I21*H21*ROUND(M21/60,2)*0.01*O21/100,"--")</f>
        <v>--</v>
      </c>
      <c r="T21" s="470">
        <v>0</v>
      </c>
      <c r="U21" s="471" t="str">
        <f>IF(AND(N21="F",M21&gt;=10),I21*H21*IF(P21="SI",1.2,1)*IF(M21&lt;=300,ROUND(M21/60,2),5),"--")</f>
        <v>--</v>
      </c>
      <c r="V21" s="472" t="str">
        <f>IF(AND(N21="F",M21&gt;300),(ROUND(M21/60,2)-5)*I21*H21*0.1*IF(P21="SI",1.2,1),"--")</f>
        <v>--</v>
      </c>
      <c r="W21" s="473" t="str">
        <f>IF(AND(N21="R",Q21="NO"),I21*H21*O21/100*IF(P21="SI",1.2,1),"--")</f>
        <v>--</v>
      </c>
      <c r="X21" s="474" t="str">
        <f>IF(AND(N21="R",M21&gt;=10),I21*H21*O21/100*IF(P21="SI",1.2,1)*IF(M21&lt;=300,ROUND(M21/60,2),5),"--")</f>
        <v>--</v>
      </c>
      <c r="Y21" s="475" t="str">
        <f>IF(AND(N21="R",M21&gt;300),(ROUND(M21/60,2)-5)*I21*H21*0.1*O21/100*IF(P21="SI",1.2,1),"--")</f>
        <v>--</v>
      </c>
      <c r="Z21" s="476" t="str">
        <f>IF(N21="RF",ROUND(M21/60,2)*I21*H21*0.1*IF(P21="SI",1.2,1),"--")</f>
        <v>--</v>
      </c>
      <c r="AA21" s="477" t="str">
        <f>IF(N21="RR",ROUND(M21/60,2)*I21*H21*0.1*O21/100*IF(P21="SI",1.2,1),"--")</f>
        <v>--</v>
      </c>
      <c r="AB21" s="478" t="str">
        <f>IF(D21="","","SI")</f>
        <v>SI</v>
      </c>
      <c r="AC21" s="24">
        <v>23521.495359999994</v>
      </c>
      <c r="AD21" s="417"/>
    </row>
    <row r="22" spans="2:30" s="16" customFormat="1" ht="16.5" customHeight="1">
      <c r="B22" s="103"/>
      <c r="C22" s="36"/>
      <c r="D22" s="447"/>
      <c r="E22" s="454"/>
      <c r="F22" s="612"/>
      <c r="G22" s="454"/>
      <c r="H22" s="322"/>
      <c r="I22" s="428"/>
      <c r="J22" s="461"/>
      <c r="K22" s="462"/>
      <c r="L22" s="22"/>
      <c r="M22" s="23"/>
      <c r="N22" s="465"/>
      <c r="O22" s="466"/>
      <c r="P22" s="467"/>
      <c r="Q22" s="467"/>
      <c r="R22" s="468"/>
      <c r="S22" s="469"/>
      <c r="T22" s="470"/>
      <c r="U22" s="471"/>
      <c r="V22" s="472"/>
      <c r="W22" s="473"/>
      <c r="X22" s="474"/>
      <c r="Y22" s="475"/>
      <c r="Z22" s="476"/>
      <c r="AA22" s="477"/>
      <c r="AB22" s="478"/>
      <c r="AC22" s="24"/>
      <c r="AD22" s="417"/>
    </row>
    <row r="23" spans="2:30" s="16" customFormat="1" ht="16.5" customHeight="1">
      <c r="B23" s="103"/>
      <c r="C23" s="448"/>
      <c r="D23" s="447"/>
      <c r="E23" s="454"/>
      <c r="F23" s="612"/>
      <c r="G23" s="454"/>
      <c r="H23" s="322"/>
      <c r="I23" s="428"/>
      <c r="J23" s="461"/>
      <c r="K23" s="462"/>
      <c r="L23" s="22"/>
      <c r="M23" s="23"/>
      <c r="N23" s="465"/>
      <c r="O23" s="466"/>
      <c r="P23" s="467"/>
      <c r="Q23" s="467"/>
      <c r="R23" s="468"/>
      <c r="S23" s="469"/>
      <c r="T23" s="470"/>
      <c r="U23" s="471"/>
      <c r="V23" s="472"/>
      <c r="W23" s="473"/>
      <c r="X23" s="474"/>
      <c r="Y23" s="475"/>
      <c r="Z23" s="476"/>
      <c r="AA23" s="477"/>
      <c r="AB23" s="478"/>
      <c r="AC23" s="24"/>
      <c r="AD23" s="417"/>
    </row>
    <row r="24" spans="2:30" s="16" customFormat="1" ht="16.5" customHeight="1">
      <c r="B24" s="103"/>
      <c r="C24" s="448"/>
      <c r="D24" s="447"/>
      <c r="E24" s="454"/>
      <c r="F24" s="612"/>
      <c r="G24" s="454"/>
      <c r="H24" s="322"/>
      <c r="I24" s="428"/>
      <c r="J24" s="461"/>
      <c r="K24" s="463"/>
      <c r="L24" s="22"/>
      <c r="M24" s="23"/>
      <c r="N24" s="465"/>
      <c r="O24" s="466"/>
      <c r="P24" s="467"/>
      <c r="Q24" s="467"/>
      <c r="R24" s="468"/>
      <c r="S24" s="469"/>
      <c r="T24" s="470"/>
      <c r="U24" s="471"/>
      <c r="V24" s="472"/>
      <c r="W24" s="473"/>
      <c r="X24" s="474"/>
      <c r="Y24" s="475"/>
      <c r="Z24" s="476"/>
      <c r="AA24" s="477"/>
      <c r="AB24" s="478"/>
      <c r="AC24" s="24"/>
      <c r="AD24" s="417"/>
    </row>
    <row r="25" spans="2:30" s="16" customFormat="1" ht="16.5" customHeight="1">
      <c r="B25" s="103"/>
      <c r="C25" s="36"/>
      <c r="D25" s="447"/>
      <c r="E25" s="454"/>
      <c r="F25" s="612"/>
      <c r="G25" s="454"/>
      <c r="H25" s="322"/>
      <c r="I25" s="428"/>
      <c r="J25" s="461"/>
      <c r="K25" s="463"/>
      <c r="L25" s="22"/>
      <c r="M25" s="23"/>
      <c r="N25" s="465"/>
      <c r="O25" s="466"/>
      <c r="P25" s="467"/>
      <c r="Q25" s="467"/>
      <c r="R25" s="468"/>
      <c r="S25" s="469"/>
      <c r="T25" s="470"/>
      <c r="U25" s="471"/>
      <c r="V25" s="472"/>
      <c r="W25" s="473"/>
      <c r="X25" s="474"/>
      <c r="Y25" s="475"/>
      <c r="Z25" s="476"/>
      <c r="AA25" s="477"/>
      <c r="AB25" s="478"/>
      <c r="AC25" s="24"/>
      <c r="AD25" s="417"/>
    </row>
    <row r="26" spans="2:30" s="16" customFormat="1" ht="16.5" customHeight="1">
      <c r="B26" s="103"/>
      <c r="C26" s="448"/>
      <c r="D26" s="448"/>
      <c r="E26" s="449"/>
      <c r="F26" s="613"/>
      <c r="G26" s="449"/>
      <c r="H26" s="322"/>
      <c r="I26" s="428"/>
      <c r="J26" s="459"/>
      <c r="K26" s="460"/>
      <c r="L26" s="22"/>
      <c r="M26" s="23"/>
      <c r="N26" s="465"/>
      <c r="O26" s="466"/>
      <c r="P26" s="467"/>
      <c r="Q26" s="467"/>
      <c r="R26" s="468"/>
      <c r="S26" s="469"/>
      <c r="T26" s="470"/>
      <c r="U26" s="471"/>
      <c r="V26" s="472"/>
      <c r="W26" s="473"/>
      <c r="X26" s="474"/>
      <c r="Y26" s="475"/>
      <c r="Z26" s="476"/>
      <c r="AA26" s="477"/>
      <c r="AB26" s="478"/>
      <c r="AC26" s="24"/>
      <c r="AD26" s="417"/>
    </row>
    <row r="27" spans="2:30" s="16" customFormat="1" ht="16.5" customHeight="1" thickBot="1">
      <c r="B27" s="103"/>
      <c r="C27" s="448"/>
      <c r="D27" s="456"/>
      <c r="E27" s="457"/>
      <c r="F27" s="614"/>
      <c r="G27" s="458"/>
      <c r="H27" s="317"/>
      <c r="I27" s="429"/>
      <c r="J27" s="615"/>
      <c r="K27" s="615"/>
      <c r="L27" s="27"/>
      <c r="M27" s="27"/>
      <c r="N27" s="464"/>
      <c r="O27" s="479"/>
      <c r="P27" s="464"/>
      <c r="Q27" s="464"/>
      <c r="R27" s="480"/>
      <c r="S27" s="481"/>
      <c r="T27" s="482"/>
      <c r="U27" s="483"/>
      <c r="V27" s="484"/>
      <c r="W27" s="485"/>
      <c r="X27" s="486"/>
      <c r="Y27" s="487"/>
      <c r="Z27" s="488"/>
      <c r="AA27" s="489"/>
      <c r="AB27" s="490"/>
      <c r="AC27" s="28"/>
      <c r="AD27" s="417"/>
    </row>
    <row r="28" spans="2:30" s="16" customFormat="1" ht="16.5" customHeight="1" thickBot="1" thickTop="1">
      <c r="B28" s="103"/>
      <c r="C28" s="237" t="s">
        <v>77</v>
      </c>
      <c r="D28" s="238" t="s">
        <v>123</v>
      </c>
      <c r="E28" s="29"/>
      <c r="F28" s="1"/>
      <c r="G28" s="30"/>
      <c r="H28" s="1"/>
      <c r="I28" s="31"/>
      <c r="J28" s="31"/>
      <c r="K28" s="31"/>
      <c r="L28" s="31"/>
      <c r="M28" s="31"/>
      <c r="N28" s="31"/>
      <c r="O28" s="32"/>
      <c r="P28" s="31"/>
      <c r="Q28" s="31"/>
      <c r="R28" s="310">
        <f aca="true" t="shared" si="0" ref="R28:AA28">SUM(R20:R27)</f>
        <v>0</v>
      </c>
      <c r="S28" s="311">
        <f t="shared" si="0"/>
        <v>0</v>
      </c>
      <c r="T28" s="312">
        <f t="shared" si="0"/>
        <v>0</v>
      </c>
      <c r="U28" s="312">
        <f t="shared" si="0"/>
        <v>0</v>
      </c>
      <c r="V28" s="312">
        <f t="shared" si="0"/>
        <v>0</v>
      </c>
      <c r="W28" s="313">
        <f t="shared" si="0"/>
        <v>0</v>
      </c>
      <c r="X28" s="313">
        <f t="shared" si="0"/>
        <v>0</v>
      </c>
      <c r="Y28" s="313">
        <f t="shared" si="0"/>
        <v>0</v>
      </c>
      <c r="Z28" s="314">
        <f t="shared" si="0"/>
        <v>0</v>
      </c>
      <c r="AA28" s="315">
        <f t="shared" si="0"/>
        <v>0</v>
      </c>
      <c r="AB28" s="33"/>
      <c r="AC28" s="616">
        <f>ROUND(SUM(AC20:AC27),2)</f>
        <v>23521.5</v>
      </c>
      <c r="AD28" s="417"/>
    </row>
    <row r="29" spans="2:30" s="241" customFormat="1" ht="9.75" thickTop="1">
      <c r="B29" s="242"/>
      <c r="C29" s="239"/>
      <c r="D29" s="240" t="s">
        <v>124</v>
      </c>
      <c r="E29" s="243"/>
      <c r="F29" s="244"/>
      <c r="G29" s="245"/>
      <c r="H29" s="244"/>
      <c r="I29" s="246"/>
      <c r="J29" s="246"/>
      <c r="K29" s="246"/>
      <c r="L29" s="246"/>
      <c r="M29" s="246"/>
      <c r="N29" s="246"/>
      <c r="O29" s="247"/>
      <c r="P29" s="246"/>
      <c r="Q29" s="246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9"/>
      <c r="AD29" s="250"/>
    </row>
    <row r="30" spans="2:30" s="16" customFormat="1" ht="16.5" customHeight="1" thickBot="1"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3"/>
    </row>
    <row r="31" spans="2:30" ht="16.5" customHeight="1" thickTop="1">
      <c r="B31" s="12"/>
      <c r="AD31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J157"/>
  <sheetViews>
    <sheetView zoomScale="75" zoomScaleNormal="75" workbookViewId="0" topLeftCell="A7">
      <selection activeCell="D45" sqref="D4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1" customFormat="1" ht="26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434"/>
    </row>
    <row r="2" spans="1:28" s="71" customFormat="1" ht="26.25">
      <c r="A2" s="121"/>
      <c r="B2" s="163" t="str">
        <f>+'tot-0702'!B2</f>
        <v>ANEXO III.1.a. al Memorandum D.T.E.E. N°  1046  /2009</v>
      </c>
      <c r="C2" s="163"/>
      <c r="D2" s="163"/>
      <c r="E2" s="7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8" s="1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78" customFormat="1" ht="11.25">
      <c r="A4" s="182" t="s">
        <v>79</v>
      </c>
      <c r="B4" s="18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28" s="78" customFormat="1" ht="11.25">
      <c r="A5" s="182" t="s">
        <v>39</v>
      </c>
      <c r="B5" s="18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28" s="16" customFormat="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16" customFormat="1" ht="13.5" thickTop="1">
      <c r="A7" s="45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25"/>
    </row>
    <row r="8" spans="1:28" s="10" customFormat="1" ht="20.25">
      <c r="A8" s="165"/>
      <c r="B8" s="166"/>
      <c r="C8" s="165"/>
      <c r="D8" s="168" t="s">
        <v>50</v>
      </c>
      <c r="E8" s="165"/>
      <c r="F8" s="165"/>
      <c r="G8" s="167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4"/>
      <c r="S8" s="34"/>
      <c r="T8" s="34"/>
      <c r="U8" s="34"/>
      <c r="V8" s="34"/>
      <c r="W8" s="34"/>
      <c r="X8" s="34"/>
      <c r="Y8" s="34"/>
      <c r="Z8" s="34"/>
      <c r="AA8" s="34"/>
      <c r="AB8" s="137"/>
    </row>
    <row r="9" spans="1:28" s="16" customFormat="1" ht="12.75">
      <c r="A9" s="45"/>
      <c r="B9" s="155"/>
      <c r="C9" s="45"/>
      <c r="D9" s="46"/>
      <c r="E9" s="161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126"/>
    </row>
    <row r="10" spans="1:28" s="10" customFormat="1" ht="20.25">
      <c r="A10" s="165"/>
      <c r="B10" s="166"/>
      <c r="C10" s="165"/>
      <c r="D10" s="168" t="s">
        <v>80</v>
      </c>
      <c r="E10" s="165"/>
      <c r="F10" s="48"/>
      <c r="G10" s="34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37"/>
    </row>
    <row r="11" spans="1:28" s="16" customFormat="1" ht="12.75">
      <c r="A11" s="45"/>
      <c r="B11" s="155"/>
      <c r="C11" s="45"/>
      <c r="D11" s="46"/>
      <c r="E11" s="46"/>
      <c r="F11" s="46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26"/>
    </row>
    <row r="12" spans="1:28" s="16" customFormat="1" ht="20.25">
      <c r="A12" s="165"/>
      <c r="B12" s="166"/>
      <c r="C12" s="165"/>
      <c r="D12" s="169" t="s">
        <v>81</v>
      </c>
      <c r="E12" s="165"/>
      <c r="F12" s="165"/>
      <c r="G12" s="165"/>
      <c r="H12" s="162"/>
      <c r="I12" s="162"/>
      <c r="J12" s="162"/>
      <c r="K12" s="162"/>
      <c r="L12" s="162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126"/>
    </row>
    <row r="13" spans="1:36" s="16" customFormat="1" ht="19.5">
      <c r="A13" s="45"/>
      <c r="B13" s="155"/>
      <c r="C13" s="45"/>
      <c r="D13" s="45"/>
      <c r="E13" s="46"/>
      <c r="F13" s="46"/>
      <c r="G13" s="156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26"/>
      <c r="AE13" s="94"/>
      <c r="AF13" s="94"/>
      <c r="AG13" s="94"/>
      <c r="AH13" s="94"/>
      <c r="AI13" s="94"/>
      <c r="AJ13" s="94"/>
    </row>
    <row r="14" spans="1:35" s="15" customFormat="1" ht="19.5">
      <c r="A14" s="170"/>
      <c r="B14" s="619" t="s">
        <v>106</v>
      </c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1"/>
      <c r="AC14" s="94"/>
      <c r="AD14" s="94"/>
      <c r="AE14" s="94"/>
      <c r="AF14" s="94"/>
      <c r="AG14" s="538"/>
      <c r="AH14" s="538"/>
      <c r="AI14" s="539"/>
    </row>
    <row r="15" spans="1:28" s="16" customFormat="1" ht="13.5" thickBot="1">
      <c r="A15" s="45"/>
      <c r="B15" s="155"/>
      <c r="C15" s="45"/>
      <c r="D15" s="46"/>
      <c r="E15" s="46"/>
      <c r="F15" s="46"/>
      <c r="G15" s="156"/>
      <c r="H15" s="46"/>
      <c r="I15" s="46"/>
      <c r="J15" s="46"/>
      <c r="K15" s="46"/>
      <c r="L15" s="46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126"/>
    </row>
    <row r="16" spans="1:28" s="16" customFormat="1" ht="16.5" customHeight="1" thickBot="1" thickTop="1">
      <c r="A16" s="45"/>
      <c r="B16" s="155"/>
      <c r="C16" s="45"/>
      <c r="D16" s="269" t="s">
        <v>82</v>
      </c>
      <c r="E16" s="270"/>
      <c r="F16" s="271">
        <v>0.245</v>
      </c>
      <c r="H16" s="45"/>
      <c r="I16" s="45"/>
      <c r="J16" s="45"/>
      <c r="K16" s="45"/>
      <c r="L16" s="45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26"/>
    </row>
    <row r="17" spans="1:28" s="16" customFormat="1" ht="16.5" customHeight="1" thickBot="1" thickTop="1">
      <c r="A17" s="45"/>
      <c r="B17" s="155"/>
      <c r="C17" s="45"/>
      <c r="D17" s="171" t="s">
        <v>83</v>
      </c>
      <c r="E17" s="172"/>
      <c r="F17" s="542">
        <v>200</v>
      </c>
      <c r="G17"/>
      <c r="H17" s="46"/>
      <c r="I17" s="435"/>
      <c r="J17" s="436"/>
      <c r="K17" s="14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5"/>
      <c r="AB17" s="126"/>
    </row>
    <row r="18" spans="1:28" s="16" customFormat="1" ht="16.5" customHeight="1" thickBot="1" thickTop="1">
      <c r="A18" s="45"/>
      <c r="B18" s="155"/>
      <c r="C18" s="45"/>
      <c r="D18" s="46"/>
      <c r="E18" s="46"/>
      <c r="F18" s="46"/>
      <c r="G18" s="15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126"/>
    </row>
    <row r="19" spans="1:28" s="16" customFormat="1" ht="33.75" customHeight="1" thickBot="1" thickTop="1">
      <c r="A19" s="45"/>
      <c r="B19" s="155"/>
      <c r="C19" s="173" t="s">
        <v>55</v>
      </c>
      <c r="D19" s="176" t="s">
        <v>84</v>
      </c>
      <c r="E19" s="174" t="s">
        <v>32</v>
      </c>
      <c r="F19" s="177" t="s">
        <v>85</v>
      </c>
      <c r="G19" s="178" t="s">
        <v>56</v>
      </c>
      <c r="H19" s="266" t="s">
        <v>60</v>
      </c>
      <c r="I19" s="174" t="s">
        <v>61</v>
      </c>
      <c r="J19" s="174" t="s">
        <v>62</v>
      </c>
      <c r="K19" s="176" t="s">
        <v>86</v>
      </c>
      <c r="L19" s="176" t="s">
        <v>64</v>
      </c>
      <c r="M19" s="147" t="s">
        <v>65</v>
      </c>
      <c r="N19" s="147" t="s">
        <v>66</v>
      </c>
      <c r="O19" s="175" t="s">
        <v>68</v>
      </c>
      <c r="P19" s="174" t="s">
        <v>87</v>
      </c>
      <c r="Q19" s="330" t="s">
        <v>59</v>
      </c>
      <c r="R19" s="335" t="s">
        <v>69</v>
      </c>
      <c r="S19" s="341" t="s">
        <v>70</v>
      </c>
      <c r="T19" s="263" t="s">
        <v>88</v>
      </c>
      <c r="U19" s="265"/>
      <c r="V19" s="357" t="s">
        <v>89</v>
      </c>
      <c r="W19" s="358"/>
      <c r="X19" s="370" t="s">
        <v>73</v>
      </c>
      <c r="Y19" s="375" t="s">
        <v>74</v>
      </c>
      <c r="Z19" s="149" t="s">
        <v>75</v>
      </c>
      <c r="AA19" s="178" t="s">
        <v>76</v>
      </c>
      <c r="AB19" s="126"/>
    </row>
    <row r="20" spans="1:28" s="16" customFormat="1" ht="16.5" customHeight="1" hidden="1" thickTop="1">
      <c r="A20" s="45"/>
      <c r="B20" s="155"/>
      <c r="C20" s="327"/>
      <c r="D20" s="327"/>
      <c r="E20" s="327"/>
      <c r="F20" s="327"/>
      <c r="G20" s="328"/>
      <c r="H20" s="326"/>
      <c r="I20" s="327"/>
      <c r="J20" s="327"/>
      <c r="K20" s="327"/>
      <c r="L20" s="327"/>
      <c r="M20" s="327"/>
      <c r="N20" s="303"/>
      <c r="O20" s="329"/>
      <c r="P20" s="327"/>
      <c r="Q20" s="331"/>
      <c r="R20" s="336"/>
      <c r="S20" s="342"/>
      <c r="T20" s="347"/>
      <c r="U20" s="348"/>
      <c r="V20" s="359"/>
      <c r="W20" s="360"/>
      <c r="X20" s="371"/>
      <c r="Y20" s="376"/>
      <c r="Z20" s="329"/>
      <c r="AA20" s="431"/>
      <c r="AB20" s="126"/>
    </row>
    <row r="21" spans="1:28" s="16" customFormat="1" ht="16.5" customHeight="1" thickTop="1">
      <c r="A21" s="45"/>
      <c r="B21" s="155"/>
      <c r="C21" s="36"/>
      <c r="D21" s="36"/>
      <c r="E21" s="36"/>
      <c r="F21" s="36"/>
      <c r="G21" s="37"/>
      <c r="H21" s="273"/>
      <c r="I21" s="36"/>
      <c r="J21" s="36"/>
      <c r="K21" s="36"/>
      <c r="L21" s="36"/>
      <c r="M21" s="36"/>
      <c r="N21" s="18"/>
      <c r="O21" s="38"/>
      <c r="P21" s="36"/>
      <c r="Q21" s="332"/>
      <c r="R21" s="337"/>
      <c r="S21" s="343"/>
      <c r="T21" s="349"/>
      <c r="U21" s="350"/>
      <c r="V21" s="361"/>
      <c r="W21" s="362"/>
      <c r="X21" s="372"/>
      <c r="Y21" s="377"/>
      <c r="Z21" s="38"/>
      <c r="AA21" s="179"/>
      <c r="AB21" s="126"/>
    </row>
    <row r="22" spans="1:28" s="16" customFormat="1" ht="16.5" customHeight="1">
      <c r="A22" s="45"/>
      <c r="B22" s="155"/>
      <c r="C22" s="448">
        <v>12</v>
      </c>
      <c r="D22" s="492" t="s">
        <v>101</v>
      </c>
      <c r="E22" s="493" t="s">
        <v>15</v>
      </c>
      <c r="F22" s="494">
        <v>150</v>
      </c>
      <c r="G22" s="495" t="s">
        <v>11</v>
      </c>
      <c r="H22" s="430">
        <f aca="true" t="shared" si="0" ref="H22:H41">F22*$F$16</f>
        <v>36.75</v>
      </c>
      <c r="I22" s="540">
        <v>39120.375</v>
      </c>
      <c r="J22" s="540">
        <v>39120.55694444444</v>
      </c>
      <c r="K22" s="39">
        <f aca="true" t="shared" si="1" ref="K22:K41">IF(D22="","",(J22-I22)*24)</f>
        <v>4.366666666581295</v>
      </c>
      <c r="L22" s="40">
        <f aca="true" t="shared" si="2" ref="L22:L41">IF(D22="","",ROUND((J22-I22)*24*60,0))</f>
        <v>262</v>
      </c>
      <c r="M22" s="36" t="s">
        <v>107</v>
      </c>
      <c r="N22" s="491" t="str">
        <f aca="true" t="shared" si="3" ref="N22:N41">IF(D22="","","--")</f>
        <v>--</v>
      </c>
      <c r="O22" s="504" t="str">
        <f aca="true" t="shared" si="4" ref="O22:O41">IF(D22="","",IF(OR(M22="P",M22="RP"),"--","NO"))</f>
        <v>--</v>
      </c>
      <c r="P22" s="467" t="str">
        <f aca="true" t="shared" si="5" ref="P22:P41">IF(D22="","","NO")</f>
        <v>NO</v>
      </c>
      <c r="Q22" s="333">
        <f aca="true" t="shared" si="6" ref="Q22:Q41">$F$17*IF(OR(M22="P",M22="RP"),0.1,1)*IF(P22="SI",1,0.1)</f>
        <v>2</v>
      </c>
      <c r="R22" s="338">
        <f aca="true" t="shared" si="7" ref="R22:R41">IF(M22="P",H22*Q22*ROUND(L22/60,2),"--")</f>
        <v>321.195</v>
      </c>
      <c r="S22" s="344" t="str">
        <f aca="true" t="shared" si="8" ref="S22:S41">IF(M22="RP",H22*Q22*N22/100*ROUND(L22/60,2),"--")</f>
        <v>--</v>
      </c>
      <c r="T22" s="351" t="str">
        <f aca="true" t="shared" si="9" ref="T22:T41">IF(AND(M22="F",O22="NO"),H22*Q22,"--")</f>
        <v>--</v>
      </c>
      <c r="U22" s="352" t="str">
        <f aca="true" t="shared" si="10" ref="U22:U41">IF(M22="F",H22*Q22*ROUND(L22/60,2),"--")</f>
        <v>--</v>
      </c>
      <c r="V22" s="363" t="str">
        <f aca="true" t="shared" si="11" ref="V22:V41">IF(AND(M22="R",O22="NO"),H22*Q22*N22/100,"--")</f>
        <v>--</v>
      </c>
      <c r="W22" s="364" t="str">
        <f aca="true" t="shared" si="12" ref="W22:W41">IF(M22="R",H22*Q22*N22/100*ROUND(L22/60,2),"--")</f>
        <v>--</v>
      </c>
      <c r="X22" s="373" t="str">
        <f aca="true" t="shared" si="13" ref="X22:X41">IF(M22="RF",H22*Q22*ROUND(L22/60,2),"--")</f>
        <v>--</v>
      </c>
      <c r="Y22" s="378" t="str">
        <f aca="true" t="shared" si="14" ref="Y22:Y41">IF(M22="RR",H22*Q22*N22/100*ROUND(L22/60,2),"--")</f>
        <v>--</v>
      </c>
      <c r="Z22" s="41" t="str">
        <f aca="true" t="shared" si="15" ref="Z22:Z41">IF(D22="","","SI")</f>
        <v>SI</v>
      </c>
      <c r="AA22" s="180">
        <f aca="true" t="shared" si="16" ref="AA22:AA41">IF(D22="","",SUM(R22:Y22)*IF(Z22="SI",1,2))</f>
        <v>321.195</v>
      </c>
      <c r="AB22" s="126"/>
    </row>
    <row r="23" spans="1:28" s="16" customFormat="1" ht="16.5" customHeight="1">
      <c r="A23" s="45"/>
      <c r="B23" s="155"/>
      <c r="C23" s="448">
        <v>13</v>
      </c>
      <c r="D23" s="492" t="s">
        <v>12</v>
      </c>
      <c r="E23" s="493" t="s">
        <v>13</v>
      </c>
      <c r="F23" s="494">
        <v>150</v>
      </c>
      <c r="G23" s="495" t="s">
        <v>11</v>
      </c>
      <c r="H23" s="430">
        <f t="shared" si="0"/>
        <v>36.75</v>
      </c>
      <c r="I23" s="540">
        <v>39122.34305555555</v>
      </c>
      <c r="J23" s="540">
        <v>39122.373611111114</v>
      </c>
      <c r="K23" s="39">
        <f t="shared" si="1"/>
        <v>0.7333333334536292</v>
      </c>
      <c r="L23" s="40">
        <f t="shared" si="2"/>
        <v>44</v>
      </c>
      <c r="M23" s="36" t="s">
        <v>104</v>
      </c>
      <c r="N23" s="491" t="str">
        <f t="shared" si="3"/>
        <v>--</v>
      </c>
      <c r="O23" s="504" t="str">
        <f t="shared" si="4"/>
        <v>NO</v>
      </c>
      <c r="P23" s="467" t="s">
        <v>108</v>
      </c>
      <c r="Q23" s="333">
        <f t="shared" si="6"/>
        <v>200</v>
      </c>
      <c r="R23" s="338" t="str">
        <f t="shared" si="7"/>
        <v>--</v>
      </c>
      <c r="S23" s="344" t="str">
        <f t="shared" si="8"/>
        <v>--</v>
      </c>
      <c r="T23" s="351">
        <f t="shared" si="9"/>
        <v>7350</v>
      </c>
      <c r="U23" s="352">
        <f t="shared" si="10"/>
        <v>5365.5</v>
      </c>
      <c r="V23" s="363" t="str">
        <f t="shared" si="11"/>
        <v>--</v>
      </c>
      <c r="W23" s="364" t="str">
        <f t="shared" si="12"/>
        <v>--</v>
      </c>
      <c r="X23" s="373" t="str">
        <f t="shared" si="13"/>
        <v>--</v>
      </c>
      <c r="Y23" s="378" t="str">
        <f t="shared" si="14"/>
        <v>--</v>
      </c>
      <c r="Z23" s="41" t="str">
        <f t="shared" si="15"/>
        <v>SI</v>
      </c>
      <c r="AA23" s="180">
        <f t="shared" si="16"/>
        <v>12715.5</v>
      </c>
      <c r="AB23" s="126"/>
    </row>
    <row r="24" spans="1:28" s="16" customFormat="1" ht="16.5" customHeight="1">
      <c r="A24" s="45"/>
      <c r="B24" s="155"/>
      <c r="C24" s="448">
        <v>14</v>
      </c>
      <c r="D24" s="492" t="s">
        <v>12</v>
      </c>
      <c r="E24" s="493" t="s">
        <v>14</v>
      </c>
      <c r="F24" s="494">
        <v>150</v>
      </c>
      <c r="G24" s="495" t="s">
        <v>11</v>
      </c>
      <c r="H24" s="430">
        <f t="shared" si="0"/>
        <v>36.75</v>
      </c>
      <c r="I24" s="540">
        <v>39122.34305555555</v>
      </c>
      <c r="J24" s="540">
        <v>39122.36736111111</v>
      </c>
      <c r="K24" s="39">
        <f t="shared" si="1"/>
        <v>0.5833333333139308</v>
      </c>
      <c r="L24" s="40">
        <f t="shared" si="2"/>
        <v>35</v>
      </c>
      <c r="M24" s="36" t="s">
        <v>104</v>
      </c>
      <c r="N24" s="491" t="str">
        <f t="shared" si="3"/>
        <v>--</v>
      </c>
      <c r="O24" s="504" t="str">
        <f t="shared" si="4"/>
        <v>NO</v>
      </c>
      <c r="P24" s="467" t="s">
        <v>108</v>
      </c>
      <c r="Q24" s="333">
        <f t="shared" si="6"/>
        <v>200</v>
      </c>
      <c r="R24" s="338" t="str">
        <f t="shared" si="7"/>
        <v>--</v>
      </c>
      <c r="S24" s="344" t="str">
        <f t="shared" si="8"/>
        <v>--</v>
      </c>
      <c r="T24" s="351">
        <f t="shared" si="9"/>
        <v>7350</v>
      </c>
      <c r="U24" s="352">
        <f t="shared" si="10"/>
        <v>4263</v>
      </c>
      <c r="V24" s="363" t="str">
        <f t="shared" si="11"/>
        <v>--</v>
      </c>
      <c r="W24" s="364" t="str">
        <f t="shared" si="12"/>
        <v>--</v>
      </c>
      <c r="X24" s="373" t="str">
        <f t="shared" si="13"/>
        <v>--</v>
      </c>
      <c r="Y24" s="378" t="str">
        <f t="shared" si="14"/>
        <v>--</v>
      </c>
      <c r="Z24" s="41" t="str">
        <f t="shared" si="15"/>
        <v>SI</v>
      </c>
      <c r="AA24" s="180">
        <f t="shared" si="16"/>
        <v>11613</v>
      </c>
      <c r="AB24" s="126"/>
    </row>
    <row r="25" spans="1:28" s="16" customFormat="1" ht="16.5" customHeight="1">
      <c r="A25" s="45"/>
      <c r="B25" s="155"/>
      <c r="C25" s="448">
        <v>16</v>
      </c>
      <c r="D25" s="492" t="s">
        <v>17</v>
      </c>
      <c r="E25" s="493" t="s">
        <v>18</v>
      </c>
      <c r="F25" s="494">
        <v>100</v>
      </c>
      <c r="G25" s="495" t="s">
        <v>11</v>
      </c>
      <c r="H25" s="430">
        <f t="shared" si="0"/>
        <v>24.5</v>
      </c>
      <c r="I25" s="540">
        <v>39126.39027777778</v>
      </c>
      <c r="J25" s="540">
        <v>39126.76736111111</v>
      </c>
      <c r="K25" s="39">
        <f t="shared" si="1"/>
        <v>9.049999999988358</v>
      </c>
      <c r="L25" s="40">
        <f t="shared" si="2"/>
        <v>543</v>
      </c>
      <c r="M25" s="36" t="s">
        <v>107</v>
      </c>
      <c r="N25" s="491" t="str">
        <f t="shared" si="3"/>
        <v>--</v>
      </c>
      <c r="O25" s="504" t="str">
        <f t="shared" si="4"/>
        <v>--</v>
      </c>
      <c r="P25" s="467" t="str">
        <f t="shared" si="5"/>
        <v>NO</v>
      </c>
      <c r="Q25" s="333">
        <f t="shared" si="6"/>
        <v>2</v>
      </c>
      <c r="R25" s="338">
        <f t="shared" si="7"/>
        <v>443.45000000000005</v>
      </c>
      <c r="S25" s="344" t="str">
        <f t="shared" si="8"/>
        <v>--</v>
      </c>
      <c r="T25" s="351" t="str">
        <f t="shared" si="9"/>
        <v>--</v>
      </c>
      <c r="U25" s="352" t="str">
        <f t="shared" si="10"/>
        <v>--</v>
      </c>
      <c r="V25" s="363" t="str">
        <f t="shared" si="11"/>
        <v>--</v>
      </c>
      <c r="W25" s="364" t="str">
        <f t="shared" si="12"/>
        <v>--</v>
      </c>
      <c r="X25" s="373" t="str">
        <f t="shared" si="13"/>
        <v>--</v>
      </c>
      <c r="Y25" s="378" t="str">
        <f t="shared" si="14"/>
        <v>--</v>
      </c>
      <c r="Z25" s="41" t="str">
        <f t="shared" si="15"/>
        <v>SI</v>
      </c>
      <c r="AA25" s="180">
        <f t="shared" si="16"/>
        <v>443.45000000000005</v>
      </c>
      <c r="AB25" s="126"/>
    </row>
    <row r="26" spans="1:28" s="16" customFormat="1" ht="16.5" customHeight="1">
      <c r="A26" s="45"/>
      <c r="B26" s="155"/>
      <c r="C26" s="448">
        <v>17</v>
      </c>
      <c r="D26" s="492" t="s">
        <v>17</v>
      </c>
      <c r="E26" s="493" t="s">
        <v>18</v>
      </c>
      <c r="F26" s="494">
        <v>100</v>
      </c>
      <c r="G26" s="495" t="s">
        <v>11</v>
      </c>
      <c r="H26" s="430">
        <f t="shared" si="0"/>
        <v>24.5</v>
      </c>
      <c r="I26" s="540">
        <v>39127.42986111111</v>
      </c>
      <c r="J26" s="540">
        <v>39127.74444444444</v>
      </c>
      <c r="K26" s="39">
        <f t="shared" si="1"/>
        <v>7.5499999999883585</v>
      </c>
      <c r="L26" s="40">
        <f t="shared" si="2"/>
        <v>453</v>
      </c>
      <c r="M26" s="36" t="s">
        <v>107</v>
      </c>
      <c r="N26" s="491" t="str">
        <f t="shared" si="3"/>
        <v>--</v>
      </c>
      <c r="O26" s="504" t="str">
        <f t="shared" si="4"/>
        <v>--</v>
      </c>
      <c r="P26" s="467" t="str">
        <f t="shared" si="5"/>
        <v>NO</v>
      </c>
      <c r="Q26" s="333">
        <f t="shared" si="6"/>
        <v>2</v>
      </c>
      <c r="R26" s="338">
        <f t="shared" si="7"/>
        <v>369.95</v>
      </c>
      <c r="S26" s="344" t="str">
        <f t="shared" si="8"/>
        <v>--</v>
      </c>
      <c r="T26" s="351" t="str">
        <f t="shared" si="9"/>
        <v>--</v>
      </c>
      <c r="U26" s="352" t="str">
        <f t="shared" si="10"/>
        <v>--</v>
      </c>
      <c r="V26" s="363" t="str">
        <f t="shared" si="11"/>
        <v>--</v>
      </c>
      <c r="W26" s="364" t="str">
        <f t="shared" si="12"/>
        <v>--</v>
      </c>
      <c r="X26" s="373" t="str">
        <f t="shared" si="13"/>
        <v>--</v>
      </c>
      <c r="Y26" s="378" t="str">
        <f t="shared" si="14"/>
        <v>--</v>
      </c>
      <c r="Z26" s="41" t="str">
        <f t="shared" si="15"/>
        <v>SI</v>
      </c>
      <c r="AA26" s="180">
        <f t="shared" si="16"/>
        <v>369.95</v>
      </c>
      <c r="AB26" s="126"/>
    </row>
    <row r="27" spans="1:29" s="16" customFormat="1" ht="16.5" customHeight="1">
      <c r="A27" s="45"/>
      <c r="B27" s="155"/>
      <c r="C27" s="448">
        <v>18</v>
      </c>
      <c r="D27" s="492" t="s">
        <v>17</v>
      </c>
      <c r="E27" s="493" t="s">
        <v>18</v>
      </c>
      <c r="F27" s="494">
        <v>100</v>
      </c>
      <c r="G27" s="495" t="s">
        <v>11</v>
      </c>
      <c r="H27" s="430">
        <f t="shared" si="0"/>
        <v>24.5</v>
      </c>
      <c r="I27" s="501">
        <v>39128.379166666666</v>
      </c>
      <c r="J27" s="501">
        <v>39128.73472222222</v>
      </c>
      <c r="K27" s="39">
        <f t="shared" si="1"/>
        <v>8.53333333338378</v>
      </c>
      <c r="L27" s="40">
        <f t="shared" si="2"/>
        <v>512</v>
      </c>
      <c r="M27" s="36" t="s">
        <v>107</v>
      </c>
      <c r="N27" s="491" t="str">
        <f t="shared" si="3"/>
        <v>--</v>
      </c>
      <c r="O27" s="504" t="str">
        <f t="shared" si="4"/>
        <v>--</v>
      </c>
      <c r="P27" s="467" t="str">
        <f t="shared" si="5"/>
        <v>NO</v>
      </c>
      <c r="Q27" s="333">
        <f t="shared" si="6"/>
        <v>2</v>
      </c>
      <c r="R27" s="338">
        <f t="shared" si="7"/>
        <v>417.96999999999997</v>
      </c>
      <c r="S27" s="344" t="str">
        <f t="shared" si="8"/>
        <v>--</v>
      </c>
      <c r="T27" s="351" t="str">
        <f t="shared" si="9"/>
        <v>--</v>
      </c>
      <c r="U27" s="352" t="str">
        <f t="shared" si="10"/>
        <v>--</v>
      </c>
      <c r="V27" s="363" t="str">
        <f t="shared" si="11"/>
        <v>--</v>
      </c>
      <c r="W27" s="364" t="str">
        <f t="shared" si="12"/>
        <v>--</v>
      </c>
      <c r="X27" s="373" t="str">
        <f t="shared" si="13"/>
        <v>--</v>
      </c>
      <c r="Y27" s="378" t="str">
        <f t="shared" si="14"/>
        <v>--</v>
      </c>
      <c r="Z27" s="41" t="str">
        <f t="shared" si="15"/>
        <v>SI</v>
      </c>
      <c r="AA27" s="180">
        <f t="shared" si="16"/>
        <v>417.96999999999997</v>
      </c>
      <c r="AB27" s="126"/>
      <c r="AC27" s="46"/>
    </row>
    <row r="28" spans="1:28" s="16" customFormat="1" ht="16.5" customHeight="1">
      <c r="A28" s="45"/>
      <c r="B28" s="155"/>
      <c r="C28" s="448">
        <v>19</v>
      </c>
      <c r="D28" s="492" t="s">
        <v>19</v>
      </c>
      <c r="E28" s="493" t="s">
        <v>13</v>
      </c>
      <c r="F28" s="494">
        <v>800</v>
      </c>
      <c r="G28" s="495" t="s">
        <v>20</v>
      </c>
      <c r="H28" s="430">
        <f t="shared" si="0"/>
        <v>196</v>
      </c>
      <c r="I28" s="501">
        <v>39133.05138888889</v>
      </c>
      <c r="J28" s="501">
        <v>39133.163194444445</v>
      </c>
      <c r="K28" s="39">
        <f t="shared" si="1"/>
        <v>2.6833333333488554</v>
      </c>
      <c r="L28" s="40">
        <f t="shared" si="2"/>
        <v>161</v>
      </c>
      <c r="M28" s="36" t="s">
        <v>107</v>
      </c>
      <c r="N28" s="491" t="str">
        <f t="shared" si="3"/>
        <v>--</v>
      </c>
      <c r="O28" s="504" t="str">
        <f t="shared" si="4"/>
        <v>--</v>
      </c>
      <c r="P28" s="467" t="str">
        <f t="shared" si="5"/>
        <v>NO</v>
      </c>
      <c r="Q28" s="333">
        <f t="shared" si="6"/>
        <v>2</v>
      </c>
      <c r="R28" s="338">
        <f t="shared" si="7"/>
        <v>1050.5600000000002</v>
      </c>
      <c r="S28" s="344" t="str">
        <f t="shared" si="8"/>
        <v>--</v>
      </c>
      <c r="T28" s="351" t="str">
        <f t="shared" si="9"/>
        <v>--</v>
      </c>
      <c r="U28" s="352" t="str">
        <f t="shared" si="10"/>
        <v>--</v>
      </c>
      <c r="V28" s="363" t="str">
        <f t="shared" si="11"/>
        <v>--</v>
      </c>
      <c r="W28" s="364" t="str">
        <f t="shared" si="12"/>
        <v>--</v>
      </c>
      <c r="X28" s="373" t="str">
        <f t="shared" si="13"/>
        <v>--</v>
      </c>
      <c r="Y28" s="378" t="str">
        <f t="shared" si="14"/>
        <v>--</v>
      </c>
      <c r="Z28" s="41" t="str">
        <f t="shared" si="15"/>
        <v>SI</v>
      </c>
      <c r="AA28" s="180">
        <f t="shared" si="16"/>
        <v>1050.5600000000002</v>
      </c>
      <c r="AB28" s="126"/>
    </row>
    <row r="29" spans="1:28" s="16" customFormat="1" ht="16.5" customHeight="1">
      <c r="A29" s="45"/>
      <c r="B29" s="155"/>
      <c r="C29" s="448">
        <v>20</v>
      </c>
      <c r="D29" s="492" t="s">
        <v>17</v>
      </c>
      <c r="E29" s="493" t="s">
        <v>18</v>
      </c>
      <c r="F29" s="494">
        <v>100</v>
      </c>
      <c r="G29" s="495" t="s">
        <v>11</v>
      </c>
      <c r="H29" s="430">
        <f t="shared" si="0"/>
        <v>24.5</v>
      </c>
      <c r="I29" s="501">
        <v>39135.430555555555</v>
      </c>
      <c r="J29" s="501">
        <v>39135.66388888889</v>
      </c>
      <c r="K29" s="39">
        <f t="shared" si="1"/>
        <v>5.600000000093132</v>
      </c>
      <c r="L29" s="40">
        <f t="shared" si="2"/>
        <v>336</v>
      </c>
      <c r="M29" s="36" t="s">
        <v>107</v>
      </c>
      <c r="N29" s="491" t="str">
        <f t="shared" si="3"/>
        <v>--</v>
      </c>
      <c r="O29" s="504" t="str">
        <f t="shared" si="4"/>
        <v>--</v>
      </c>
      <c r="P29" s="467" t="str">
        <f t="shared" si="5"/>
        <v>NO</v>
      </c>
      <c r="Q29" s="333">
        <f t="shared" si="6"/>
        <v>2</v>
      </c>
      <c r="R29" s="338">
        <f t="shared" si="7"/>
        <v>274.4</v>
      </c>
      <c r="S29" s="344" t="str">
        <f t="shared" si="8"/>
        <v>--</v>
      </c>
      <c r="T29" s="351" t="str">
        <f t="shared" si="9"/>
        <v>--</v>
      </c>
      <c r="U29" s="352" t="str">
        <f t="shared" si="10"/>
        <v>--</v>
      </c>
      <c r="V29" s="363" t="str">
        <f t="shared" si="11"/>
        <v>--</v>
      </c>
      <c r="W29" s="364" t="str">
        <f t="shared" si="12"/>
        <v>--</v>
      </c>
      <c r="X29" s="373" t="str">
        <f t="shared" si="13"/>
        <v>--</v>
      </c>
      <c r="Y29" s="378" t="str">
        <f t="shared" si="14"/>
        <v>--</v>
      </c>
      <c r="Z29" s="41" t="str">
        <f t="shared" si="15"/>
        <v>SI</v>
      </c>
      <c r="AA29" s="180">
        <f t="shared" si="16"/>
        <v>274.4</v>
      </c>
      <c r="AB29" s="126"/>
    </row>
    <row r="30" spans="1:28" s="16" customFormat="1" ht="16.5" customHeight="1">
      <c r="A30" s="45"/>
      <c r="B30" s="155"/>
      <c r="C30" s="448">
        <v>21</v>
      </c>
      <c r="D30" s="492" t="s">
        <v>19</v>
      </c>
      <c r="E30" s="493" t="s">
        <v>14</v>
      </c>
      <c r="F30" s="494">
        <v>800</v>
      </c>
      <c r="G30" s="495" t="s">
        <v>20</v>
      </c>
      <c r="H30" s="430">
        <f t="shared" si="0"/>
        <v>196</v>
      </c>
      <c r="I30" s="501">
        <v>39137.33819444444</v>
      </c>
      <c r="J30" s="501">
        <v>39137.541666666664</v>
      </c>
      <c r="K30" s="39">
        <f t="shared" si="1"/>
        <v>4.883333333360497</v>
      </c>
      <c r="L30" s="40">
        <f t="shared" si="2"/>
        <v>293</v>
      </c>
      <c r="M30" s="36" t="s">
        <v>107</v>
      </c>
      <c r="N30" s="491" t="str">
        <f t="shared" si="3"/>
        <v>--</v>
      </c>
      <c r="O30" s="504" t="str">
        <f t="shared" si="4"/>
        <v>--</v>
      </c>
      <c r="P30" s="467" t="str">
        <f t="shared" si="5"/>
        <v>NO</v>
      </c>
      <c r="Q30" s="333">
        <f t="shared" si="6"/>
        <v>2</v>
      </c>
      <c r="R30" s="338">
        <f t="shared" si="7"/>
        <v>1912.96</v>
      </c>
      <c r="S30" s="344" t="str">
        <f t="shared" si="8"/>
        <v>--</v>
      </c>
      <c r="T30" s="351" t="str">
        <f t="shared" si="9"/>
        <v>--</v>
      </c>
      <c r="U30" s="352" t="str">
        <f t="shared" si="10"/>
        <v>--</v>
      </c>
      <c r="V30" s="363" t="str">
        <f t="shared" si="11"/>
        <v>--</v>
      </c>
      <c r="W30" s="364" t="str">
        <f t="shared" si="12"/>
        <v>--</v>
      </c>
      <c r="X30" s="373" t="str">
        <f t="shared" si="13"/>
        <v>--</v>
      </c>
      <c r="Y30" s="378" t="str">
        <f t="shared" si="14"/>
        <v>--</v>
      </c>
      <c r="Z30" s="41" t="str">
        <f t="shared" si="15"/>
        <v>SI</v>
      </c>
      <c r="AA30" s="180">
        <f t="shared" si="16"/>
        <v>1912.96</v>
      </c>
      <c r="AB30" s="126"/>
    </row>
    <row r="31" spans="1:28" s="16" customFormat="1" ht="16.5" customHeight="1">
      <c r="A31" s="45"/>
      <c r="B31" s="155"/>
      <c r="C31" s="448" t="s">
        <v>120</v>
      </c>
      <c r="D31" s="492" t="s">
        <v>19</v>
      </c>
      <c r="E31" s="493" t="s">
        <v>14</v>
      </c>
      <c r="F31" s="494">
        <v>800</v>
      </c>
      <c r="G31" s="495" t="s">
        <v>20</v>
      </c>
      <c r="H31" s="430">
        <f>F31*$F$16</f>
        <v>196</v>
      </c>
      <c r="I31" s="501">
        <v>39137.541666666664</v>
      </c>
      <c r="J31" s="501">
        <v>39137.625</v>
      </c>
      <c r="K31" s="39">
        <f>IF(D31="","",(J31-I31)*24)</f>
        <v>2.0000000000582077</v>
      </c>
      <c r="L31" s="40">
        <f>IF(D31="","",ROUND((J31-I31)*24*60,0))</f>
        <v>120</v>
      </c>
      <c r="M31" s="36" t="s">
        <v>107</v>
      </c>
      <c r="N31" s="491" t="str">
        <f>IF(D31="","","--")</f>
        <v>--</v>
      </c>
      <c r="O31" s="504" t="str">
        <f>IF(D31="","",IF(OR(M31="P",M31="RP"),"--","NO"))</f>
        <v>--</v>
      </c>
      <c r="P31" s="467" t="str">
        <f>IF(D31="","","NO")</f>
        <v>NO</v>
      </c>
      <c r="Q31" s="333">
        <f>$F$17*IF(OR(M31="P",M31="RP"),0.1,1)*IF(P31="SI",1,0.1)</f>
        <v>2</v>
      </c>
      <c r="R31" s="338">
        <f>IF(M31="P",H31*Q31*ROUND(L31/60,2),"--")</f>
        <v>784</v>
      </c>
      <c r="S31" s="344" t="str">
        <f>IF(M31="RP",H31*Q31*N31/100*ROUND(L31/60,2),"--")</f>
        <v>--</v>
      </c>
      <c r="T31" s="351" t="str">
        <f>IF(AND(M31="F",O31="NO"),H31*Q31,"--")</f>
        <v>--</v>
      </c>
      <c r="U31" s="352" t="str">
        <f>IF(M31="F",H31*Q31*ROUND(L31/60,2),"--")</f>
        <v>--</v>
      </c>
      <c r="V31" s="363" t="str">
        <f>IF(AND(M31="R",O31="NO"),H31*Q31*N31/100,"--")</f>
        <v>--</v>
      </c>
      <c r="W31" s="364" t="str">
        <f>IF(M31="R",H31*Q31*N31/100*ROUND(L31/60,2),"--")</f>
        <v>--</v>
      </c>
      <c r="X31" s="373" t="str">
        <f>IF(M31="RF",H31*Q31*ROUND(L31/60,2),"--")</f>
        <v>--</v>
      </c>
      <c r="Y31" s="378" t="str">
        <f>IF(M31="RR",H31*Q31*N31/100*ROUND(L31/60,2),"--")</f>
        <v>--</v>
      </c>
      <c r="Z31" s="41" t="str">
        <f>IF(D31="","","SI")</f>
        <v>SI</v>
      </c>
      <c r="AA31" s="180">
        <v>0</v>
      </c>
      <c r="AB31" s="126"/>
    </row>
    <row r="32" spans="1:28" s="16" customFormat="1" ht="16.5" customHeight="1">
      <c r="A32" s="45"/>
      <c r="B32" s="155"/>
      <c r="C32" s="448">
        <v>22</v>
      </c>
      <c r="D32" s="492" t="s">
        <v>17</v>
      </c>
      <c r="E32" s="496" t="s">
        <v>18</v>
      </c>
      <c r="F32" s="494">
        <v>100</v>
      </c>
      <c r="G32" s="495" t="s">
        <v>11</v>
      </c>
      <c r="H32" s="430">
        <f t="shared" si="0"/>
        <v>24.5</v>
      </c>
      <c r="I32" s="501">
        <v>39137.34583333333</v>
      </c>
      <c r="J32" s="501">
        <v>39137.71944444445</v>
      </c>
      <c r="K32" s="39">
        <f t="shared" si="1"/>
        <v>8.966666666732635</v>
      </c>
      <c r="L32" s="40">
        <f t="shared" si="2"/>
        <v>538</v>
      </c>
      <c r="M32" s="503" t="s">
        <v>107</v>
      </c>
      <c r="N32" s="491" t="str">
        <f t="shared" si="3"/>
        <v>--</v>
      </c>
      <c r="O32" s="504" t="str">
        <f t="shared" si="4"/>
        <v>--</v>
      </c>
      <c r="P32" s="467" t="str">
        <f t="shared" si="5"/>
        <v>NO</v>
      </c>
      <c r="Q32" s="333">
        <f t="shared" si="6"/>
        <v>2</v>
      </c>
      <c r="R32" s="338">
        <f t="shared" si="7"/>
        <v>439.53000000000003</v>
      </c>
      <c r="S32" s="344" t="str">
        <f t="shared" si="8"/>
        <v>--</v>
      </c>
      <c r="T32" s="351" t="str">
        <f t="shared" si="9"/>
        <v>--</v>
      </c>
      <c r="U32" s="352" t="str">
        <f t="shared" si="10"/>
        <v>--</v>
      </c>
      <c r="V32" s="363" t="str">
        <f t="shared" si="11"/>
        <v>--</v>
      </c>
      <c r="W32" s="364" t="str">
        <f t="shared" si="12"/>
        <v>--</v>
      </c>
      <c r="X32" s="373" t="str">
        <f t="shared" si="13"/>
        <v>--</v>
      </c>
      <c r="Y32" s="378" t="str">
        <f t="shared" si="14"/>
        <v>--</v>
      </c>
      <c r="Z32" s="41" t="str">
        <f t="shared" si="15"/>
        <v>SI</v>
      </c>
      <c r="AA32" s="180">
        <f t="shared" si="16"/>
        <v>439.53000000000003</v>
      </c>
      <c r="AB32" s="126"/>
    </row>
    <row r="33" spans="1:28" s="16" customFormat="1" ht="16.5" customHeight="1">
      <c r="A33" s="45"/>
      <c r="B33" s="155"/>
      <c r="C33" s="448">
        <v>23</v>
      </c>
      <c r="D33" s="492" t="s">
        <v>19</v>
      </c>
      <c r="E33" s="496" t="s">
        <v>13</v>
      </c>
      <c r="F33" s="494">
        <v>800</v>
      </c>
      <c r="G33" s="495" t="s">
        <v>20</v>
      </c>
      <c r="H33" s="430">
        <f t="shared" si="0"/>
        <v>196</v>
      </c>
      <c r="I33" s="501">
        <v>39138.34027777778</v>
      </c>
      <c r="J33" s="501">
        <v>39138.74722222222</v>
      </c>
      <c r="K33" s="39">
        <f t="shared" si="1"/>
        <v>9.76666666654637</v>
      </c>
      <c r="L33" s="40">
        <f t="shared" si="2"/>
        <v>586</v>
      </c>
      <c r="M33" s="503" t="s">
        <v>107</v>
      </c>
      <c r="N33" s="491" t="str">
        <f t="shared" si="3"/>
        <v>--</v>
      </c>
      <c r="O33" s="504" t="str">
        <f t="shared" si="4"/>
        <v>--</v>
      </c>
      <c r="P33" s="467" t="str">
        <f t="shared" si="5"/>
        <v>NO</v>
      </c>
      <c r="Q33" s="333">
        <f t="shared" si="6"/>
        <v>2</v>
      </c>
      <c r="R33" s="338">
        <f t="shared" si="7"/>
        <v>3829.8399999999997</v>
      </c>
      <c r="S33" s="344" t="str">
        <f t="shared" si="8"/>
        <v>--</v>
      </c>
      <c r="T33" s="351" t="str">
        <f t="shared" si="9"/>
        <v>--</v>
      </c>
      <c r="U33" s="352" t="str">
        <f t="shared" si="10"/>
        <v>--</v>
      </c>
      <c r="V33" s="363" t="str">
        <f t="shared" si="11"/>
        <v>--</v>
      </c>
      <c r="W33" s="364" t="str">
        <f t="shared" si="12"/>
        <v>--</v>
      </c>
      <c r="X33" s="373" t="str">
        <f t="shared" si="13"/>
        <v>--</v>
      </c>
      <c r="Y33" s="378" t="str">
        <f t="shared" si="14"/>
        <v>--</v>
      </c>
      <c r="Z33" s="41" t="str">
        <f t="shared" si="15"/>
        <v>SI</v>
      </c>
      <c r="AA33" s="180">
        <f t="shared" si="16"/>
        <v>3829.8399999999997</v>
      </c>
      <c r="AB33" s="126"/>
    </row>
    <row r="34" spans="1:28" s="16" customFormat="1" ht="16.5" customHeight="1">
      <c r="A34" s="45"/>
      <c r="B34" s="155"/>
      <c r="C34" s="448">
        <v>24</v>
      </c>
      <c r="D34" s="492" t="s">
        <v>17</v>
      </c>
      <c r="E34" s="496" t="s">
        <v>18</v>
      </c>
      <c r="F34" s="494">
        <v>100</v>
      </c>
      <c r="G34" s="495" t="s">
        <v>11</v>
      </c>
      <c r="H34" s="430">
        <f t="shared" si="0"/>
        <v>24.5</v>
      </c>
      <c r="I34" s="501">
        <v>39138.34444444445</v>
      </c>
      <c r="J34" s="501">
        <v>39138.73611111111</v>
      </c>
      <c r="K34" s="39">
        <f t="shared" si="1"/>
        <v>9.399999999906868</v>
      </c>
      <c r="L34" s="40">
        <f t="shared" si="2"/>
        <v>564</v>
      </c>
      <c r="M34" s="503" t="s">
        <v>107</v>
      </c>
      <c r="N34" s="491" t="str">
        <f t="shared" si="3"/>
        <v>--</v>
      </c>
      <c r="O34" s="504" t="str">
        <f t="shared" si="4"/>
        <v>--</v>
      </c>
      <c r="P34" s="467" t="str">
        <f t="shared" si="5"/>
        <v>NO</v>
      </c>
      <c r="Q34" s="333">
        <f t="shared" si="6"/>
        <v>2</v>
      </c>
      <c r="R34" s="338">
        <f t="shared" si="7"/>
        <v>460.6</v>
      </c>
      <c r="S34" s="344" t="str">
        <f t="shared" si="8"/>
        <v>--</v>
      </c>
      <c r="T34" s="351" t="str">
        <f t="shared" si="9"/>
        <v>--</v>
      </c>
      <c r="U34" s="352" t="str">
        <f t="shared" si="10"/>
        <v>--</v>
      </c>
      <c r="V34" s="363" t="str">
        <f t="shared" si="11"/>
        <v>--</v>
      </c>
      <c r="W34" s="364" t="str">
        <f t="shared" si="12"/>
        <v>--</v>
      </c>
      <c r="X34" s="373" t="str">
        <f t="shared" si="13"/>
        <v>--</v>
      </c>
      <c r="Y34" s="378" t="str">
        <f t="shared" si="14"/>
        <v>--</v>
      </c>
      <c r="Z34" s="41" t="str">
        <f t="shared" si="15"/>
        <v>SI</v>
      </c>
      <c r="AA34" s="180">
        <f t="shared" si="16"/>
        <v>460.6</v>
      </c>
      <c r="AB34" s="126"/>
    </row>
    <row r="35" spans="1:28" s="16" customFormat="1" ht="16.5" customHeight="1">
      <c r="A35" s="45"/>
      <c r="B35" s="155"/>
      <c r="C35" s="448">
        <v>25</v>
      </c>
      <c r="D35" s="492" t="s">
        <v>12</v>
      </c>
      <c r="E35" s="496" t="s">
        <v>14</v>
      </c>
      <c r="F35" s="494">
        <v>150</v>
      </c>
      <c r="G35" s="495" t="s">
        <v>11</v>
      </c>
      <c r="H35" s="430">
        <f t="shared" si="0"/>
        <v>36.75</v>
      </c>
      <c r="I35" s="501">
        <v>39139.40833333333</v>
      </c>
      <c r="J35" s="501">
        <v>39139.52361111111</v>
      </c>
      <c r="K35" s="39">
        <f t="shared" si="1"/>
        <v>2.7666666666045785</v>
      </c>
      <c r="L35" s="40">
        <f t="shared" si="2"/>
        <v>166</v>
      </c>
      <c r="M35" s="503" t="s">
        <v>107</v>
      </c>
      <c r="N35" s="491" t="str">
        <f t="shared" si="3"/>
        <v>--</v>
      </c>
      <c r="O35" s="504" t="str">
        <f t="shared" si="4"/>
        <v>--</v>
      </c>
      <c r="P35" s="467" t="str">
        <f t="shared" si="5"/>
        <v>NO</v>
      </c>
      <c r="Q35" s="333">
        <f t="shared" si="6"/>
        <v>2</v>
      </c>
      <c r="R35" s="338">
        <f t="shared" si="7"/>
        <v>203.595</v>
      </c>
      <c r="S35" s="344" t="str">
        <f t="shared" si="8"/>
        <v>--</v>
      </c>
      <c r="T35" s="351" t="str">
        <f t="shared" si="9"/>
        <v>--</v>
      </c>
      <c r="U35" s="352" t="str">
        <f t="shared" si="10"/>
        <v>--</v>
      </c>
      <c r="V35" s="363" t="str">
        <f t="shared" si="11"/>
        <v>--</v>
      </c>
      <c r="W35" s="364" t="str">
        <f t="shared" si="12"/>
        <v>--</v>
      </c>
      <c r="X35" s="373" t="str">
        <f t="shared" si="13"/>
        <v>--</v>
      </c>
      <c r="Y35" s="378" t="str">
        <f t="shared" si="14"/>
        <v>--</v>
      </c>
      <c r="Z35" s="41" t="str">
        <f t="shared" si="15"/>
        <v>SI</v>
      </c>
      <c r="AA35" s="180">
        <f t="shared" si="16"/>
        <v>203.595</v>
      </c>
      <c r="AB35" s="126"/>
    </row>
    <row r="36" spans="1:28" s="16" customFormat="1" ht="16.5" customHeight="1">
      <c r="A36" s="45"/>
      <c r="B36" s="155"/>
      <c r="C36" s="448">
        <v>26</v>
      </c>
      <c r="D36" s="492" t="s">
        <v>24</v>
      </c>
      <c r="E36" s="496" t="s">
        <v>13</v>
      </c>
      <c r="F36" s="494">
        <v>150</v>
      </c>
      <c r="G36" s="495" t="s">
        <v>16</v>
      </c>
      <c r="H36" s="430">
        <f t="shared" si="0"/>
        <v>36.75</v>
      </c>
      <c r="I36" s="501">
        <v>39140.07847222222</v>
      </c>
      <c r="J36" s="501">
        <v>39140.32847222222</v>
      </c>
      <c r="K36" s="39">
        <f t="shared" si="1"/>
        <v>6</v>
      </c>
      <c r="L36" s="40">
        <f t="shared" si="2"/>
        <v>360</v>
      </c>
      <c r="M36" s="503" t="s">
        <v>107</v>
      </c>
      <c r="N36" s="491" t="str">
        <f t="shared" si="3"/>
        <v>--</v>
      </c>
      <c r="O36" s="504" t="str">
        <f t="shared" si="4"/>
        <v>--</v>
      </c>
      <c r="P36" s="467" t="str">
        <f t="shared" si="5"/>
        <v>NO</v>
      </c>
      <c r="Q36" s="333">
        <f t="shared" si="6"/>
        <v>2</v>
      </c>
      <c r="R36" s="338">
        <f t="shared" si="7"/>
        <v>441</v>
      </c>
      <c r="S36" s="344" t="str">
        <f t="shared" si="8"/>
        <v>--</v>
      </c>
      <c r="T36" s="351" t="str">
        <f t="shared" si="9"/>
        <v>--</v>
      </c>
      <c r="U36" s="352" t="str">
        <f t="shared" si="10"/>
        <v>--</v>
      </c>
      <c r="V36" s="363" t="str">
        <f t="shared" si="11"/>
        <v>--</v>
      </c>
      <c r="W36" s="364" t="str">
        <f t="shared" si="12"/>
        <v>--</v>
      </c>
      <c r="X36" s="373" t="str">
        <f t="shared" si="13"/>
        <v>--</v>
      </c>
      <c r="Y36" s="378" t="str">
        <f t="shared" si="14"/>
        <v>--</v>
      </c>
      <c r="Z36" s="41" t="str">
        <f t="shared" si="15"/>
        <v>SI</v>
      </c>
      <c r="AA36" s="180">
        <f t="shared" si="16"/>
        <v>441</v>
      </c>
      <c r="AB36" s="126"/>
    </row>
    <row r="37" spans="1:28" s="16" customFormat="1" ht="16.5" customHeight="1">
      <c r="A37" s="45"/>
      <c r="B37" s="155"/>
      <c r="C37" s="448">
        <v>27</v>
      </c>
      <c r="D37" s="492" t="s">
        <v>24</v>
      </c>
      <c r="E37" s="496" t="s">
        <v>21</v>
      </c>
      <c r="F37" s="494">
        <v>300</v>
      </c>
      <c r="G37" s="495" t="s">
        <v>26</v>
      </c>
      <c r="H37" s="430">
        <f t="shared" si="0"/>
        <v>73.5</v>
      </c>
      <c r="I37" s="501">
        <v>39141.044444444444</v>
      </c>
      <c r="J37" s="501">
        <v>39141.10625</v>
      </c>
      <c r="K37" s="39">
        <f t="shared" si="1"/>
        <v>1.4833333332790062</v>
      </c>
      <c r="L37" s="40">
        <f t="shared" si="2"/>
        <v>89</v>
      </c>
      <c r="M37" s="503" t="s">
        <v>107</v>
      </c>
      <c r="N37" s="491" t="str">
        <f t="shared" si="3"/>
        <v>--</v>
      </c>
      <c r="O37" s="504" t="str">
        <f t="shared" si="4"/>
        <v>--</v>
      </c>
      <c r="P37" s="467" t="str">
        <f t="shared" si="5"/>
        <v>NO</v>
      </c>
      <c r="Q37" s="333">
        <f t="shared" si="6"/>
        <v>2</v>
      </c>
      <c r="R37" s="338">
        <f t="shared" si="7"/>
        <v>217.56</v>
      </c>
      <c r="S37" s="344" t="str">
        <f t="shared" si="8"/>
        <v>--</v>
      </c>
      <c r="T37" s="351" t="str">
        <f t="shared" si="9"/>
        <v>--</v>
      </c>
      <c r="U37" s="352" t="str">
        <f t="shared" si="10"/>
        <v>--</v>
      </c>
      <c r="V37" s="363" t="str">
        <f t="shared" si="11"/>
        <v>--</v>
      </c>
      <c r="W37" s="364" t="str">
        <f t="shared" si="12"/>
        <v>--</v>
      </c>
      <c r="X37" s="373" t="str">
        <f t="shared" si="13"/>
        <v>--</v>
      </c>
      <c r="Y37" s="378" t="str">
        <f t="shared" si="14"/>
        <v>--</v>
      </c>
      <c r="Z37" s="41" t="str">
        <f t="shared" si="15"/>
        <v>SI</v>
      </c>
      <c r="AA37" s="180">
        <f t="shared" si="16"/>
        <v>217.56</v>
      </c>
      <c r="AB37" s="126"/>
    </row>
    <row r="38" spans="1:28" s="16" customFormat="1" ht="16.5" customHeight="1">
      <c r="A38" s="45"/>
      <c r="B38" s="155"/>
      <c r="C38" s="448"/>
      <c r="D38" s="492"/>
      <c r="E38" s="496"/>
      <c r="F38" s="494"/>
      <c r="G38" s="495"/>
      <c r="H38" s="430">
        <f t="shared" si="0"/>
        <v>0</v>
      </c>
      <c r="I38" s="501"/>
      <c r="J38" s="501"/>
      <c r="K38" s="39">
        <f t="shared" si="1"/>
      </c>
      <c r="L38" s="40">
        <f t="shared" si="2"/>
      </c>
      <c r="M38" s="503"/>
      <c r="N38" s="491">
        <f t="shared" si="3"/>
      </c>
      <c r="O38" s="504">
        <f t="shared" si="4"/>
      </c>
      <c r="P38" s="467">
        <f t="shared" si="5"/>
      </c>
      <c r="Q38" s="333">
        <f t="shared" si="6"/>
        <v>20</v>
      </c>
      <c r="R38" s="338" t="str">
        <f t="shared" si="7"/>
        <v>--</v>
      </c>
      <c r="S38" s="344" t="str">
        <f t="shared" si="8"/>
        <v>--</v>
      </c>
      <c r="T38" s="351" t="str">
        <f t="shared" si="9"/>
        <v>--</v>
      </c>
      <c r="U38" s="352" t="str">
        <f t="shared" si="10"/>
        <v>--</v>
      </c>
      <c r="V38" s="363" t="str">
        <f t="shared" si="11"/>
        <v>--</v>
      </c>
      <c r="W38" s="364" t="str">
        <f t="shared" si="12"/>
        <v>--</v>
      </c>
      <c r="X38" s="373" t="str">
        <f t="shared" si="13"/>
        <v>--</v>
      </c>
      <c r="Y38" s="378" t="str">
        <f t="shared" si="14"/>
        <v>--</v>
      </c>
      <c r="Z38" s="41">
        <f t="shared" si="15"/>
      </c>
      <c r="AA38" s="180">
        <f t="shared" si="16"/>
      </c>
      <c r="AB38" s="126"/>
    </row>
    <row r="39" spans="1:28" s="16" customFormat="1" ht="16.5" customHeight="1">
      <c r="A39" s="45"/>
      <c r="B39" s="155"/>
      <c r="C39" s="448"/>
      <c r="D39" s="492"/>
      <c r="E39" s="496"/>
      <c r="F39" s="494"/>
      <c r="G39" s="495"/>
      <c r="H39" s="430">
        <f t="shared" si="0"/>
        <v>0</v>
      </c>
      <c r="I39" s="501"/>
      <c r="J39" s="501"/>
      <c r="K39" s="39">
        <f t="shared" si="1"/>
      </c>
      <c r="L39" s="40">
        <f t="shared" si="2"/>
      </c>
      <c r="M39" s="503"/>
      <c r="N39" s="491">
        <f t="shared" si="3"/>
      </c>
      <c r="O39" s="504">
        <f t="shared" si="4"/>
      </c>
      <c r="P39" s="467">
        <f t="shared" si="5"/>
      </c>
      <c r="Q39" s="333">
        <f t="shared" si="6"/>
        <v>20</v>
      </c>
      <c r="R39" s="338" t="str">
        <f t="shared" si="7"/>
        <v>--</v>
      </c>
      <c r="S39" s="344" t="str">
        <f t="shared" si="8"/>
        <v>--</v>
      </c>
      <c r="T39" s="351" t="str">
        <f t="shared" si="9"/>
        <v>--</v>
      </c>
      <c r="U39" s="352" t="str">
        <f t="shared" si="10"/>
        <v>--</v>
      </c>
      <c r="V39" s="363" t="str">
        <f t="shared" si="11"/>
        <v>--</v>
      </c>
      <c r="W39" s="364" t="str">
        <f t="shared" si="12"/>
        <v>--</v>
      </c>
      <c r="X39" s="373" t="str">
        <f t="shared" si="13"/>
        <v>--</v>
      </c>
      <c r="Y39" s="378" t="str">
        <f t="shared" si="14"/>
        <v>--</v>
      </c>
      <c r="Z39" s="41">
        <f t="shared" si="15"/>
      </c>
      <c r="AA39" s="180">
        <f t="shared" si="16"/>
      </c>
      <c r="AB39" s="126"/>
    </row>
    <row r="40" spans="1:28" s="16" customFormat="1" ht="16.5" customHeight="1">
      <c r="A40" s="45"/>
      <c r="B40" s="155"/>
      <c r="C40" s="448"/>
      <c r="D40" s="492"/>
      <c r="E40" s="496"/>
      <c r="F40" s="494"/>
      <c r="G40" s="495"/>
      <c r="H40" s="430">
        <f t="shared" si="0"/>
        <v>0</v>
      </c>
      <c r="I40" s="501"/>
      <c r="J40" s="501"/>
      <c r="K40" s="39">
        <f t="shared" si="1"/>
      </c>
      <c r="L40" s="40">
        <f t="shared" si="2"/>
      </c>
      <c r="M40" s="503"/>
      <c r="N40" s="491">
        <f t="shared" si="3"/>
      </c>
      <c r="O40" s="504">
        <f t="shared" si="4"/>
      </c>
      <c r="P40" s="467">
        <f t="shared" si="5"/>
      </c>
      <c r="Q40" s="333">
        <f t="shared" si="6"/>
        <v>20</v>
      </c>
      <c r="R40" s="338" t="str">
        <f t="shared" si="7"/>
        <v>--</v>
      </c>
      <c r="S40" s="344" t="str">
        <f t="shared" si="8"/>
        <v>--</v>
      </c>
      <c r="T40" s="351" t="str">
        <f t="shared" si="9"/>
        <v>--</v>
      </c>
      <c r="U40" s="352" t="str">
        <f t="shared" si="10"/>
        <v>--</v>
      </c>
      <c r="V40" s="363" t="str">
        <f t="shared" si="11"/>
        <v>--</v>
      </c>
      <c r="W40" s="364" t="str">
        <f t="shared" si="12"/>
        <v>--</v>
      </c>
      <c r="X40" s="373" t="str">
        <f t="shared" si="13"/>
        <v>--</v>
      </c>
      <c r="Y40" s="378" t="str">
        <f t="shared" si="14"/>
        <v>--</v>
      </c>
      <c r="Z40" s="41">
        <f t="shared" si="15"/>
      </c>
      <c r="AA40" s="180">
        <f t="shared" si="16"/>
      </c>
      <c r="AB40" s="126"/>
    </row>
    <row r="41" spans="1:28" s="16" customFormat="1" ht="16.5" customHeight="1">
      <c r="A41" s="45"/>
      <c r="B41" s="155"/>
      <c r="C41" s="448"/>
      <c r="D41" s="492"/>
      <c r="E41" s="496"/>
      <c r="F41" s="494"/>
      <c r="G41" s="495"/>
      <c r="H41" s="430">
        <f t="shared" si="0"/>
        <v>0</v>
      </c>
      <c r="I41" s="501"/>
      <c r="J41" s="501"/>
      <c r="K41" s="39">
        <f t="shared" si="1"/>
      </c>
      <c r="L41" s="40">
        <f t="shared" si="2"/>
      </c>
      <c r="M41" s="503"/>
      <c r="N41" s="491">
        <f t="shared" si="3"/>
      </c>
      <c r="O41" s="504">
        <f t="shared" si="4"/>
      </c>
      <c r="P41" s="467">
        <f t="shared" si="5"/>
      </c>
      <c r="Q41" s="333">
        <f t="shared" si="6"/>
        <v>20</v>
      </c>
      <c r="R41" s="338" t="str">
        <f t="shared" si="7"/>
        <v>--</v>
      </c>
      <c r="S41" s="344" t="str">
        <f t="shared" si="8"/>
        <v>--</v>
      </c>
      <c r="T41" s="351" t="str">
        <f t="shared" si="9"/>
        <v>--</v>
      </c>
      <c r="U41" s="352" t="str">
        <f t="shared" si="10"/>
        <v>--</v>
      </c>
      <c r="V41" s="363" t="str">
        <f t="shared" si="11"/>
        <v>--</v>
      </c>
      <c r="W41" s="364" t="str">
        <f t="shared" si="12"/>
        <v>--</v>
      </c>
      <c r="X41" s="373" t="str">
        <f t="shared" si="13"/>
        <v>--</v>
      </c>
      <c r="Y41" s="378" t="str">
        <f t="shared" si="14"/>
        <v>--</v>
      </c>
      <c r="Z41" s="41">
        <f t="shared" si="15"/>
      </c>
      <c r="AA41" s="180">
        <f t="shared" si="16"/>
      </c>
      <c r="AB41" s="126"/>
    </row>
    <row r="42" spans="1:28" s="16" customFormat="1" ht="16.5" customHeight="1" thickBot="1">
      <c r="A42" s="45"/>
      <c r="B42" s="155"/>
      <c r="C42" s="497"/>
      <c r="D42" s="498"/>
      <c r="E42" s="499"/>
      <c r="F42" s="498"/>
      <c r="G42" s="500"/>
      <c r="H42" s="268"/>
      <c r="I42" s="497"/>
      <c r="J42" s="502"/>
      <c r="K42" s="42"/>
      <c r="L42" s="43"/>
      <c r="M42" s="505"/>
      <c r="N42" s="479"/>
      <c r="O42" s="506"/>
      <c r="P42" s="505"/>
      <c r="Q42" s="334"/>
      <c r="R42" s="339"/>
      <c r="S42" s="345"/>
      <c r="T42" s="353"/>
      <c r="U42" s="354"/>
      <c r="V42" s="365"/>
      <c r="W42" s="366"/>
      <c r="X42" s="374"/>
      <c r="Y42" s="379"/>
      <c r="Z42" s="44"/>
      <c r="AA42" s="181"/>
      <c r="AB42" s="126"/>
    </row>
    <row r="43" spans="1:28" s="16" customFormat="1" ht="16.5" customHeight="1" thickBot="1" thickTop="1">
      <c r="A43" s="45"/>
      <c r="B43" s="155"/>
      <c r="C43" s="237" t="s">
        <v>77</v>
      </c>
      <c r="D43" s="238" t="s">
        <v>132</v>
      </c>
      <c r="E43" s="46"/>
      <c r="F43" s="46"/>
      <c r="G43" s="46"/>
      <c r="H43" s="46"/>
      <c r="I43" s="46"/>
      <c r="J43" s="47"/>
      <c r="K43" s="46"/>
      <c r="L43" s="46"/>
      <c r="M43" s="46"/>
      <c r="N43" s="46"/>
      <c r="O43" s="46"/>
      <c r="P43" s="46"/>
      <c r="Q43" s="46"/>
      <c r="R43" s="340">
        <f aca="true" t="shared" si="17" ref="R43:Y43">SUM(R20:R42)</f>
        <v>11166.609999999999</v>
      </c>
      <c r="S43" s="346">
        <f t="shared" si="17"/>
        <v>0</v>
      </c>
      <c r="T43" s="355">
        <f t="shared" si="17"/>
        <v>14700</v>
      </c>
      <c r="U43" s="356">
        <f t="shared" si="17"/>
        <v>9628.5</v>
      </c>
      <c r="V43" s="367">
        <f t="shared" si="17"/>
        <v>0</v>
      </c>
      <c r="W43" s="368">
        <f t="shared" si="17"/>
        <v>0</v>
      </c>
      <c r="X43" s="415">
        <f t="shared" si="17"/>
        <v>0</v>
      </c>
      <c r="Y43" s="416">
        <f t="shared" si="17"/>
        <v>0</v>
      </c>
      <c r="Z43" s="45"/>
      <c r="AA43" s="537">
        <f>ROUND(SUM(AA20:AA42),2)</f>
        <v>34711.11</v>
      </c>
      <c r="AB43" s="126"/>
    </row>
    <row r="44" spans="1:28" s="241" customFormat="1" ht="9.75" thickTop="1">
      <c r="A44" s="251"/>
      <c r="B44" s="252"/>
      <c r="C44" s="239"/>
      <c r="D44" s="240" t="s">
        <v>133</v>
      </c>
      <c r="E44" s="253"/>
      <c r="F44" s="253"/>
      <c r="G44" s="253"/>
      <c r="H44" s="253"/>
      <c r="I44" s="253"/>
      <c r="J44" s="254"/>
      <c r="K44" s="253"/>
      <c r="L44" s="253"/>
      <c r="M44" s="253"/>
      <c r="N44" s="253"/>
      <c r="O44" s="253"/>
      <c r="P44" s="253"/>
      <c r="Q44" s="253"/>
      <c r="R44" s="256"/>
      <c r="S44" s="256"/>
      <c r="T44" s="256"/>
      <c r="U44" s="256"/>
      <c r="V44" s="256"/>
      <c r="W44" s="256"/>
      <c r="X44" s="256"/>
      <c r="Y44" s="256"/>
      <c r="Z44" s="251"/>
      <c r="AA44" s="255"/>
      <c r="AB44" s="257"/>
    </row>
    <row r="45" spans="1:28" s="16" customFormat="1" ht="16.5" customHeight="1" thickBot="1">
      <c r="A45" s="45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60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v>0</v>
      </c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mergeCells count="1">
    <mergeCell ref="B14:AB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59"/>
  <sheetViews>
    <sheetView zoomScale="75" zoomScaleNormal="75" workbookViewId="0" topLeftCell="A2">
      <selection activeCell="D45" sqref="D4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1" customFormat="1" ht="26.25">
      <c r="A1" s="121"/>
      <c r="U1" s="433"/>
    </row>
    <row r="2" spans="1:21" s="71" customFormat="1" ht="26.25">
      <c r="A2" s="121"/>
      <c r="B2" s="72" t="str">
        <f>+'tot-0702'!B2</f>
        <v>ANEXO III.1.a. al Memorandum D.T.E.E. N°  1046  /2009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="16" customFormat="1" ht="12.75">
      <c r="A3" s="45"/>
    </row>
    <row r="4" spans="1:2" s="78" customFormat="1" ht="11.25">
      <c r="A4" s="76" t="s">
        <v>38</v>
      </c>
      <c r="B4" s="151"/>
    </row>
    <row r="5" spans="1:2" s="78" customFormat="1" ht="11.25">
      <c r="A5" s="76" t="s">
        <v>39</v>
      </c>
      <c r="B5" s="151"/>
    </row>
    <row r="6" s="16" customFormat="1" ht="13.5" thickBot="1"/>
    <row r="7" spans="2:21" s="16" customFormat="1" ht="13.5" thickTop="1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84"/>
    </row>
    <row r="8" spans="2:21" s="10" customFormat="1" ht="20.25">
      <c r="B8" s="135"/>
      <c r="C8" s="11"/>
      <c r="D8" s="48" t="s">
        <v>50</v>
      </c>
      <c r="L8" s="165"/>
      <c r="M8" s="165"/>
      <c r="N8" s="34"/>
      <c r="O8" s="11"/>
      <c r="P8" s="11"/>
      <c r="Q8" s="11"/>
      <c r="R8" s="11"/>
      <c r="S8" s="11"/>
      <c r="T8" s="11"/>
      <c r="U8" s="193"/>
    </row>
    <row r="9" spans="2:21" s="16" customFormat="1" ht="12.75">
      <c r="B9" s="103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7"/>
    </row>
    <row r="10" spans="2:21" s="10" customFormat="1" ht="20.25">
      <c r="B10" s="135"/>
      <c r="C10" s="11"/>
      <c r="D10" s="169" t="s">
        <v>90</v>
      </c>
      <c r="E10" s="35"/>
      <c r="F10" s="165"/>
      <c r="G10" s="194"/>
      <c r="I10" s="194"/>
      <c r="J10" s="194"/>
      <c r="K10" s="194"/>
      <c r="L10" s="194"/>
      <c r="M10" s="194"/>
      <c r="N10" s="194"/>
      <c r="O10" s="11"/>
      <c r="P10" s="11"/>
      <c r="Q10" s="11"/>
      <c r="R10" s="11"/>
      <c r="S10" s="11"/>
      <c r="T10" s="11"/>
      <c r="U10" s="193"/>
    </row>
    <row r="11" spans="2:21" s="16" customFormat="1" ht="13.5">
      <c r="B11" s="103"/>
      <c r="C11" s="14"/>
      <c r="D11" s="192"/>
      <c r="E11" s="192"/>
      <c r="F11" s="45"/>
      <c r="G11" s="185"/>
      <c r="H11" s="105"/>
      <c r="I11" s="185"/>
      <c r="J11" s="185"/>
      <c r="K11" s="185"/>
      <c r="L11" s="185"/>
      <c r="M11" s="185"/>
      <c r="N11" s="185"/>
      <c r="O11" s="14"/>
      <c r="P11" s="14"/>
      <c r="Q11" s="14"/>
      <c r="R11" s="14"/>
      <c r="S11" s="14"/>
      <c r="T11" s="14"/>
      <c r="U11" s="107"/>
    </row>
    <row r="12" spans="2:21" s="10" customFormat="1" ht="20.25">
      <c r="B12" s="135"/>
      <c r="C12" s="11"/>
      <c r="D12" s="169" t="s">
        <v>91</v>
      </c>
      <c r="E12" s="35"/>
      <c r="F12" s="165"/>
      <c r="G12" s="194"/>
      <c r="I12" s="194"/>
      <c r="J12" s="194"/>
      <c r="K12" s="194"/>
      <c r="L12" s="194"/>
      <c r="M12" s="194"/>
      <c r="N12" s="194"/>
      <c r="O12" s="11"/>
      <c r="P12" s="11"/>
      <c r="Q12" s="11"/>
      <c r="R12" s="11"/>
      <c r="S12" s="11"/>
      <c r="T12" s="11"/>
      <c r="U12" s="193"/>
    </row>
    <row r="13" spans="2:21" s="16" customFormat="1" ht="13.5">
      <c r="B13" s="103"/>
      <c r="C13" s="14"/>
      <c r="D13" s="192"/>
      <c r="E13" s="192"/>
      <c r="F13" s="45"/>
      <c r="G13" s="185"/>
      <c r="H13" s="105"/>
      <c r="I13" s="185"/>
      <c r="J13" s="185"/>
      <c r="K13" s="185"/>
      <c r="L13" s="185"/>
      <c r="M13" s="185"/>
      <c r="N13" s="185"/>
      <c r="O13" s="14"/>
      <c r="P13" s="14"/>
      <c r="Q13" s="14"/>
      <c r="R13" s="14"/>
      <c r="S13" s="14"/>
      <c r="T13" s="14"/>
      <c r="U13" s="107"/>
    </row>
    <row r="14" spans="2:21" s="16" customFormat="1" ht="19.5">
      <c r="B14" s="91" t="str">
        <f>+'tot-0702'!B14</f>
        <v>Desde el 01 al 28 de febrero de 2007</v>
      </c>
      <c r="C14" s="94"/>
      <c r="D14" s="94"/>
      <c r="E14" s="94"/>
      <c r="F14" s="94"/>
      <c r="G14" s="195"/>
      <c r="H14" s="195"/>
      <c r="I14" s="195"/>
      <c r="J14" s="195"/>
      <c r="K14" s="195"/>
      <c r="L14" s="195"/>
      <c r="M14" s="195"/>
      <c r="N14" s="195"/>
      <c r="O14" s="94"/>
      <c r="P14" s="94"/>
      <c r="Q14" s="94"/>
      <c r="R14" s="94"/>
      <c r="S14" s="94"/>
      <c r="T14" s="94"/>
      <c r="U14" s="196"/>
    </row>
    <row r="15" spans="2:21" s="16" customFormat="1" ht="14.25" thickBot="1">
      <c r="B15" s="197"/>
      <c r="C15" s="198"/>
      <c r="D15" s="198"/>
      <c r="E15" s="198"/>
      <c r="F15" s="198"/>
      <c r="G15" s="199"/>
      <c r="H15" s="199"/>
      <c r="I15" s="199"/>
      <c r="J15" s="199"/>
      <c r="K15" s="199"/>
      <c r="L15" s="199"/>
      <c r="M15" s="199"/>
      <c r="N15" s="199"/>
      <c r="O15" s="198"/>
      <c r="P15" s="198"/>
      <c r="Q15" s="198"/>
      <c r="R15" s="198"/>
      <c r="S15" s="198"/>
      <c r="T15" s="198"/>
      <c r="U15" s="200"/>
    </row>
    <row r="16" spans="2:21" s="16" customFormat="1" ht="15" thickBot="1" thickTop="1">
      <c r="B16" s="103"/>
      <c r="C16" s="14"/>
      <c r="D16" s="201"/>
      <c r="E16" s="201"/>
      <c r="F16" s="202" t="s">
        <v>92</v>
      </c>
      <c r="G16" s="14"/>
      <c r="H16" s="10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7"/>
    </row>
    <row r="17" spans="2:21" s="16" customFormat="1" ht="16.5" customHeight="1" thickBot="1" thickTop="1">
      <c r="B17" s="103"/>
      <c r="C17" s="14"/>
      <c r="D17" s="438" t="s">
        <v>93</v>
      </c>
      <c r="E17" s="439">
        <v>49.065</v>
      </c>
      <c r="F17" s="440">
        <v>200</v>
      </c>
      <c r="T17" s="128"/>
      <c r="U17" s="107"/>
    </row>
    <row r="18" spans="2:21" s="16" customFormat="1" ht="16.5" customHeight="1" thickBot="1" thickTop="1">
      <c r="B18" s="103"/>
      <c r="C18" s="14"/>
      <c r="D18" s="441" t="s">
        <v>94</v>
      </c>
      <c r="E18" s="442">
        <v>44.156</v>
      </c>
      <c r="F18" s="440">
        <v>100</v>
      </c>
      <c r="M18" s="14"/>
      <c r="N18" s="14"/>
      <c r="O18" s="14"/>
      <c r="P18" s="14"/>
      <c r="Q18" s="14"/>
      <c r="R18" s="14"/>
      <c r="S18" s="14"/>
      <c r="T18" s="14"/>
      <c r="U18" s="107"/>
    </row>
    <row r="19" spans="2:21" s="16" customFormat="1" ht="16.5" customHeight="1" thickBot="1" thickTop="1">
      <c r="B19" s="103"/>
      <c r="C19" s="14"/>
      <c r="D19" s="443" t="s">
        <v>95</v>
      </c>
      <c r="E19" s="442">
        <v>39.254</v>
      </c>
      <c r="F19" s="440">
        <v>40</v>
      </c>
      <c r="I19" s="435"/>
      <c r="J19" s="436"/>
      <c r="K19" s="14"/>
      <c r="M19" s="14"/>
      <c r="O19" s="14"/>
      <c r="P19" s="14"/>
      <c r="Q19" s="14"/>
      <c r="R19" s="14"/>
      <c r="S19" s="14"/>
      <c r="T19" s="14"/>
      <c r="U19" s="107"/>
    </row>
    <row r="20" spans="2:21" s="16" customFormat="1" ht="16.5" customHeight="1" thickBot="1" thickTop="1">
      <c r="B20" s="103"/>
      <c r="C20" s="21"/>
      <c r="D20" s="59"/>
      <c r="E20" s="59"/>
      <c r="F20" s="186"/>
      <c r="G20" s="187"/>
      <c r="H20" s="187"/>
      <c r="I20" s="187"/>
      <c r="J20" s="187"/>
      <c r="K20" s="187"/>
      <c r="L20" s="187"/>
      <c r="M20" s="187"/>
      <c r="N20" s="53"/>
      <c r="O20" s="188"/>
      <c r="P20" s="189"/>
      <c r="Q20" s="189"/>
      <c r="R20" s="189"/>
      <c r="S20" s="190"/>
      <c r="T20" s="191"/>
      <c r="U20" s="107"/>
    </row>
    <row r="21" spans="2:21" s="16" customFormat="1" ht="33.75" customHeight="1" thickBot="1" thickTop="1">
      <c r="B21" s="103"/>
      <c r="C21" s="142" t="s">
        <v>55</v>
      </c>
      <c r="D21" s="148" t="s">
        <v>84</v>
      </c>
      <c r="E21" s="146" t="s">
        <v>32</v>
      </c>
      <c r="F21" s="204" t="s">
        <v>56</v>
      </c>
      <c r="G21" s="266" t="s">
        <v>60</v>
      </c>
      <c r="H21" s="144" t="s">
        <v>61</v>
      </c>
      <c r="I21" s="146" t="s">
        <v>62</v>
      </c>
      <c r="J21" s="205" t="s">
        <v>63</v>
      </c>
      <c r="K21" s="205" t="s">
        <v>64</v>
      </c>
      <c r="L21" s="147" t="s">
        <v>65</v>
      </c>
      <c r="M21" s="145" t="s">
        <v>68</v>
      </c>
      <c r="N21" s="381" t="s">
        <v>59</v>
      </c>
      <c r="O21" s="369" t="s">
        <v>78</v>
      </c>
      <c r="P21" s="386" t="s">
        <v>96</v>
      </c>
      <c r="Q21" s="387"/>
      <c r="R21" s="396" t="s">
        <v>73</v>
      </c>
      <c r="S21" s="149" t="s">
        <v>75</v>
      </c>
      <c r="T21" s="178" t="s">
        <v>76</v>
      </c>
      <c r="U21" s="107"/>
    </row>
    <row r="22" spans="2:21" s="16" customFormat="1" ht="16.5" customHeight="1" hidden="1" thickTop="1">
      <c r="B22" s="103"/>
      <c r="C22" s="20"/>
      <c r="D22" s="50"/>
      <c r="E22" s="50"/>
      <c r="F22" s="50"/>
      <c r="G22" s="274"/>
      <c r="H22" s="50"/>
      <c r="I22" s="50"/>
      <c r="J22" s="50"/>
      <c r="K22" s="50"/>
      <c r="L22" s="50"/>
      <c r="M22" s="50"/>
      <c r="N22" s="382"/>
      <c r="O22" s="384"/>
      <c r="P22" s="388"/>
      <c r="Q22" s="389"/>
      <c r="R22" s="397"/>
      <c r="S22" s="50"/>
      <c r="T22" s="432"/>
      <c r="U22" s="107"/>
    </row>
    <row r="23" spans="2:21" s="16" customFormat="1" ht="16.5" customHeight="1" thickTop="1">
      <c r="B23" s="103"/>
      <c r="C23" s="20"/>
      <c r="D23" s="51"/>
      <c r="E23" s="51"/>
      <c r="F23" s="51"/>
      <c r="G23" s="275"/>
      <c r="H23" s="51"/>
      <c r="I23" s="51"/>
      <c r="J23" s="51"/>
      <c r="K23" s="51"/>
      <c r="L23" s="51"/>
      <c r="M23" s="51"/>
      <c r="N23" s="380"/>
      <c r="O23" s="383"/>
      <c r="P23" s="390"/>
      <c r="Q23" s="391"/>
      <c r="R23" s="394"/>
      <c r="S23" s="51"/>
      <c r="T23" s="206"/>
      <c r="U23" s="107"/>
    </row>
    <row r="24" spans="2:21" s="16" customFormat="1" ht="16.5" customHeight="1">
      <c r="B24" s="103"/>
      <c r="C24" s="447">
        <v>28</v>
      </c>
      <c r="D24" s="507" t="s">
        <v>23</v>
      </c>
      <c r="E24" s="507" t="s">
        <v>105</v>
      </c>
      <c r="F24" s="508">
        <v>132</v>
      </c>
      <c r="G24" s="267">
        <f aca="true" t="shared" si="0" ref="G24:G42">IF(F24=500,$E$17,IF(F24=220,$E$18,$E$19))</f>
        <v>39.254</v>
      </c>
      <c r="H24" s="510">
        <v>39114.29027777778</v>
      </c>
      <c r="I24" s="511">
        <v>39114.510416666664</v>
      </c>
      <c r="J24" s="52">
        <f aca="true" t="shared" si="1" ref="J24:J42">IF(D24="","",(I24-H24)*24)</f>
        <v>5.283333333267365</v>
      </c>
      <c r="K24" s="25">
        <f aca="true" t="shared" si="2" ref="K24:K42">IF(D24="","",ROUND((I24-H24)*24*60,0))</f>
        <v>317</v>
      </c>
      <c r="L24" s="465" t="s">
        <v>107</v>
      </c>
      <c r="M24" s="467" t="str">
        <f aca="true" t="shared" si="3" ref="M24:M42">IF(D24="","",IF(L24="P","--","NO"))</f>
        <v>--</v>
      </c>
      <c r="N24" s="513">
        <f aca="true" t="shared" si="4" ref="N24:N42">IF(F24=500,$F$17,IF(F24=220,$F$18,$F$19))</f>
        <v>40</v>
      </c>
      <c r="O24" s="514">
        <f aca="true" t="shared" si="5" ref="O24:O42">IF(L24="P",G24*N24*ROUND(K24/60,2)*0.1,"--")</f>
        <v>829.04448</v>
      </c>
      <c r="P24" s="515" t="str">
        <f aca="true" t="shared" si="6" ref="P24:P42">IF(AND(L24="F",M24="NO"),G24*N24,"--")</f>
        <v>--</v>
      </c>
      <c r="Q24" s="516" t="str">
        <f aca="true" t="shared" si="7" ref="Q24:Q42">IF(L24="F",G24*N24*ROUND(K24/60,2),"--")</f>
        <v>--</v>
      </c>
      <c r="R24" s="517" t="str">
        <f aca="true" t="shared" si="8" ref="R24:R42">IF(L24="RF",G24*N24*ROUND(K24/60,2),"--")</f>
        <v>--</v>
      </c>
      <c r="S24" s="467" t="str">
        <f aca="true" t="shared" si="9" ref="S24:S42">IF(D24="","","SI")</f>
        <v>SI</v>
      </c>
      <c r="T24" s="54">
        <v>0</v>
      </c>
      <c r="U24" s="107"/>
    </row>
    <row r="25" spans="2:21" s="16" customFormat="1" ht="16.5" customHeight="1">
      <c r="B25" s="103"/>
      <c r="C25" s="447">
        <v>29</v>
      </c>
      <c r="D25" s="507" t="s">
        <v>22</v>
      </c>
      <c r="E25" s="507" t="s">
        <v>27</v>
      </c>
      <c r="F25" s="508">
        <v>132</v>
      </c>
      <c r="G25" s="267">
        <f t="shared" si="0"/>
        <v>39.254</v>
      </c>
      <c r="H25" s="510">
        <v>39117.34930555556</v>
      </c>
      <c r="I25" s="511">
        <v>39117.70763888889</v>
      </c>
      <c r="J25" s="52">
        <f t="shared" si="1"/>
        <v>8.59999999991851</v>
      </c>
      <c r="K25" s="25">
        <f t="shared" si="2"/>
        <v>516</v>
      </c>
      <c r="L25" s="465" t="s">
        <v>107</v>
      </c>
      <c r="M25" s="467" t="str">
        <f t="shared" si="3"/>
        <v>--</v>
      </c>
      <c r="N25" s="513">
        <f t="shared" si="4"/>
        <v>40</v>
      </c>
      <c r="O25" s="514">
        <f t="shared" si="5"/>
        <v>1350.3375999999998</v>
      </c>
      <c r="P25" s="515" t="str">
        <f t="shared" si="6"/>
        <v>--</v>
      </c>
      <c r="Q25" s="516" t="str">
        <f t="shared" si="7"/>
        <v>--</v>
      </c>
      <c r="R25" s="517" t="str">
        <f t="shared" si="8"/>
        <v>--</v>
      </c>
      <c r="S25" s="467" t="str">
        <f t="shared" si="9"/>
        <v>SI</v>
      </c>
      <c r="T25" s="54">
        <f aca="true" t="shared" si="10" ref="T25:T42">IF(D25="","",SUM(O25:R25)*IF(S25="SI",1,2))</f>
        <v>1350.3375999999998</v>
      </c>
      <c r="U25" s="107"/>
    </row>
    <row r="26" spans="2:21" s="16" customFormat="1" ht="16.5" customHeight="1">
      <c r="B26" s="103"/>
      <c r="C26" s="447">
        <v>30</v>
      </c>
      <c r="D26" s="507" t="s">
        <v>30</v>
      </c>
      <c r="E26" s="507" t="s">
        <v>31</v>
      </c>
      <c r="F26" s="508">
        <v>500</v>
      </c>
      <c r="G26" s="267">
        <f t="shared" si="0"/>
        <v>49.065</v>
      </c>
      <c r="H26" s="510">
        <v>39120.39375</v>
      </c>
      <c r="I26" s="511">
        <v>39120.660416666666</v>
      </c>
      <c r="J26" s="52">
        <f t="shared" si="1"/>
        <v>6.399999999906868</v>
      </c>
      <c r="K26" s="25">
        <f t="shared" si="2"/>
        <v>384</v>
      </c>
      <c r="L26" s="465" t="s">
        <v>107</v>
      </c>
      <c r="M26" s="467" t="str">
        <f t="shared" si="3"/>
        <v>--</v>
      </c>
      <c r="N26" s="513">
        <f t="shared" si="4"/>
        <v>200</v>
      </c>
      <c r="O26" s="514">
        <f t="shared" si="5"/>
        <v>6280.320000000001</v>
      </c>
      <c r="P26" s="515" t="str">
        <f t="shared" si="6"/>
        <v>--</v>
      </c>
      <c r="Q26" s="516" t="str">
        <f t="shared" si="7"/>
        <v>--</v>
      </c>
      <c r="R26" s="517" t="str">
        <f t="shared" si="8"/>
        <v>--</v>
      </c>
      <c r="S26" s="467" t="str">
        <f t="shared" si="9"/>
        <v>SI</v>
      </c>
      <c r="T26" s="54">
        <v>0</v>
      </c>
      <c r="U26" s="107"/>
    </row>
    <row r="27" spans="2:21" s="16" customFormat="1" ht="16.5" customHeight="1">
      <c r="B27" s="103"/>
      <c r="C27" s="447">
        <v>32</v>
      </c>
      <c r="D27" s="507" t="s">
        <v>23</v>
      </c>
      <c r="E27" s="507" t="s">
        <v>29</v>
      </c>
      <c r="F27" s="508">
        <v>132</v>
      </c>
      <c r="G27" s="267">
        <f t="shared" si="0"/>
        <v>39.254</v>
      </c>
      <c r="H27" s="510">
        <v>39132.347916666666</v>
      </c>
      <c r="I27" s="511">
        <v>39132.53194444445</v>
      </c>
      <c r="J27" s="52">
        <f t="shared" si="1"/>
        <v>4.416666666744277</v>
      </c>
      <c r="K27" s="25">
        <f t="shared" si="2"/>
        <v>265</v>
      </c>
      <c r="L27" s="465" t="s">
        <v>107</v>
      </c>
      <c r="M27" s="467" t="str">
        <f t="shared" si="3"/>
        <v>--</v>
      </c>
      <c r="N27" s="513">
        <f t="shared" si="4"/>
        <v>40</v>
      </c>
      <c r="O27" s="514">
        <f t="shared" si="5"/>
        <v>694.01072</v>
      </c>
      <c r="P27" s="515" t="str">
        <f t="shared" si="6"/>
        <v>--</v>
      </c>
      <c r="Q27" s="516" t="str">
        <f t="shared" si="7"/>
        <v>--</v>
      </c>
      <c r="R27" s="517" t="str">
        <f t="shared" si="8"/>
        <v>--</v>
      </c>
      <c r="S27" s="467" t="str">
        <f t="shared" si="9"/>
        <v>SI</v>
      </c>
      <c r="T27" s="54">
        <v>0</v>
      </c>
      <c r="U27" s="107"/>
    </row>
    <row r="28" spans="2:21" s="16" customFormat="1" ht="16.5" customHeight="1">
      <c r="B28" s="103"/>
      <c r="C28" s="447">
        <v>33</v>
      </c>
      <c r="D28" s="507" t="s">
        <v>30</v>
      </c>
      <c r="E28" s="507" t="s">
        <v>28</v>
      </c>
      <c r="F28" s="508">
        <v>500</v>
      </c>
      <c r="G28" s="267">
        <f t="shared" si="0"/>
        <v>49.065</v>
      </c>
      <c r="H28" s="510">
        <v>39140.57638888889</v>
      </c>
      <c r="I28" s="511">
        <v>39140.57986111111</v>
      </c>
      <c r="J28" s="52">
        <f t="shared" si="1"/>
        <v>0.08333333325572312</v>
      </c>
      <c r="K28" s="25">
        <f t="shared" si="2"/>
        <v>5</v>
      </c>
      <c r="L28" s="465" t="s">
        <v>107</v>
      </c>
      <c r="M28" s="467" t="str">
        <f t="shared" si="3"/>
        <v>--</v>
      </c>
      <c r="N28" s="513">
        <f t="shared" si="4"/>
        <v>200</v>
      </c>
      <c r="O28" s="514">
        <f t="shared" si="5"/>
        <v>78.504</v>
      </c>
      <c r="P28" s="515" t="str">
        <f t="shared" si="6"/>
        <v>--</v>
      </c>
      <c r="Q28" s="516" t="str">
        <f t="shared" si="7"/>
        <v>--</v>
      </c>
      <c r="R28" s="517" t="str">
        <f t="shared" si="8"/>
        <v>--</v>
      </c>
      <c r="S28" s="467" t="str">
        <f t="shared" si="9"/>
        <v>SI</v>
      </c>
      <c r="T28" s="54">
        <v>0</v>
      </c>
      <c r="U28" s="107"/>
    </row>
    <row r="29" spans="2:21" s="16" customFormat="1" ht="16.5" customHeight="1">
      <c r="B29" s="103"/>
      <c r="C29" s="447"/>
      <c r="D29" s="507"/>
      <c r="E29" s="507"/>
      <c r="F29" s="508"/>
      <c r="G29" s="267">
        <f t="shared" si="0"/>
        <v>39.254</v>
      </c>
      <c r="H29" s="510"/>
      <c r="I29" s="511"/>
      <c r="J29" s="52">
        <f t="shared" si="1"/>
      </c>
      <c r="K29" s="25">
        <f t="shared" si="2"/>
      </c>
      <c r="L29" s="465"/>
      <c r="M29" s="467">
        <f t="shared" si="3"/>
      </c>
      <c r="N29" s="513">
        <f t="shared" si="4"/>
        <v>40</v>
      </c>
      <c r="O29" s="514" t="str">
        <f t="shared" si="5"/>
        <v>--</v>
      </c>
      <c r="P29" s="515" t="str">
        <f t="shared" si="6"/>
        <v>--</v>
      </c>
      <c r="Q29" s="516" t="str">
        <f t="shared" si="7"/>
        <v>--</v>
      </c>
      <c r="R29" s="517" t="str">
        <f t="shared" si="8"/>
        <v>--</v>
      </c>
      <c r="S29" s="467">
        <f t="shared" si="9"/>
      </c>
      <c r="T29" s="54">
        <f t="shared" si="10"/>
      </c>
      <c r="U29" s="107"/>
    </row>
    <row r="30" spans="2:21" s="16" customFormat="1" ht="16.5" customHeight="1">
      <c r="B30" s="103"/>
      <c r="C30" s="447"/>
      <c r="D30" s="507"/>
      <c r="E30" s="507"/>
      <c r="F30" s="508"/>
      <c r="G30" s="267">
        <f t="shared" si="0"/>
        <v>39.254</v>
      </c>
      <c r="H30" s="510"/>
      <c r="I30" s="511"/>
      <c r="J30" s="52">
        <f t="shared" si="1"/>
      </c>
      <c r="K30" s="25">
        <f t="shared" si="2"/>
      </c>
      <c r="L30" s="465"/>
      <c r="M30" s="467">
        <f t="shared" si="3"/>
      </c>
      <c r="N30" s="513">
        <f t="shared" si="4"/>
        <v>40</v>
      </c>
      <c r="O30" s="514" t="str">
        <f t="shared" si="5"/>
        <v>--</v>
      </c>
      <c r="P30" s="515" t="str">
        <f t="shared" si="6"/>
        <v>--</v>
      </c>
      <c r="Q30" s="516" t="str">
        <f t="shared" si="7"/>
        <v>--</v>
      </c>
      <c r="R30" s="517" t="str">
        <f t="shared" si="8"/>
        <v>--</v>
      </c>
      <c r="S30" s="467">
        <f t="shared" si="9"/>
      </c>
      <c r="T30" s="54">
        <f t="shared" si="10"/>
      </c>
      <c r="U30" s="107"/>
    </row>
    <row r="31" spans="2:21" s="16" customFormat="1" ht="16.5" customHeight="1">
      <c r="B31" s="103"/>
      <c r="C31" s="447"/>
      <c r="D31" s="507"/>
      <c r="E31" s="507"/>
      <c r="F31" s="508"/>
      <c r="G31" s="267">
        <f t="shared" si="0"/>
        <v>39.254</v>
      </c>
      <c r="H31" s="510"/>
      <c r="I31" s="511"/>
      <c r="J31" s="52">
        <f t="shared" si="1"/>
      </c>
      <c r="K31" s="25">
        <f t="shared" si="2"/>
      </c>
      <c r="L31" s="465"/>
      <c r="M31" s="467">
        <f t="shared" si="3"/>
      </c>
      <c r="N31" s="513">
        <f t="shared" si="4"/>
        <v>40</v>
      </c>
      <c r="O31" s="514" t="str">
        <f t="shared" si="5"/>
        <v>--</v>
      </c>
      <c r="P31" s="515" t="str">
        <f t="shared" si="6"/>
        <v>--</v>
      </c>
      <c r="Q31" s="516" t="str">
        <f t="shared" si="7"/>
        <v>--</v>
      </c>
      <c r="R31" s="517" t="str">
        <f t="shared" si="8"/>
        <v>--</v>
      </c>
      <c r="S31" s="467">
        <f t="shared" si="9"/>
      </c>
      <c r="T31" s="54">
        <f t="shared" si="10"/>
      </c>
      <c r="U31" s="107"/>
    </row>
    <row r="32" spans="2:21" s="16" customFormat="1" ht="16.5" customHeight="1">
      <c r="B32" s="103"/>
      <c r="C32" s="447"/>
      <c r="D32" s="507"/>
      <c r="E32" s="507"/>
      <c r="F32" s="508"/>
      <c r="G32" s="267">
        <f t="shared" si="0"/>
        <v>39.254</v>
      </c>
      <c r="H32" s="510"/>
      <c r="I32" s="511"/>
      <c r="J32" s="52">
        <f t="shared" si="1"/>
      </c>
      <c r="K32" s="25">
        <f t="shared" si="2"/>
      </c>
      <c r="L32" s="465"/>
      <c r="M32" s="467">
        <f t="shared" si="3"/>
      </c>
      <c r="N32" s="513">
        <f t="shared" si="4"/>
        <v>40</v>
      </c>
      <c r="O32" s="514" t="str">
        <f t="shared" si="5"/>
        <v>--</v>
      </c>
      <c r="P32" s="515" t="str">
        <f t="shared" si="6"/>
        <v>--</v>
      </c>
      <c r="Q32" s="516" t="str">
        <f t="shared" si="7"/>
        <v>--</v>
      </c>
      <c r="R32" s="517" t="str">
        <f t="shared" si="8"/>
        <v>--</v>
      </c>
      <c r="S32" s="467">
        <f t="shared" si="9"/>
      </c>
      <c r="T32" s="54">
        <f t="shared" si="10"/>
      </c>
      <c r="U32" s="107"/>
    </row>
    <row r="33" spans="2:21" s="16" customFormat="1" ht="16.5" customHeight="1">
      <c r="B33" s="103"/>
      <c r="C33" s="447"/>
      <c r="D33" s="507"/>
      <c r="E33" s="507"/>
      <c r="F33" s="508"/>
      <c r="G33" s="267">
        <f t="shared" si="0"/>
        <v>39.254</v>
      </c>
      <c r="H33" s="510"/>
      <c r="I33" s="511"/>
      <c r="J33" s="52">
        <f t="shared" si="1"/>
      </c>
      <c r="K33" s="25">
        <f t="shared" si="2"/>
      </c>
      <c r="L33" s="465"/>
      <c r="M33" s="467">
        <f t="shared" si="3"/>
      </c>
      <c r="N33" s="513">
        <f t="shared" si="4"/>
        <v>40</v>
      </c>
      <c r="O33" s="514" t="str">
        <f t="shared" si="5"/>
        <v>--</v>
      </c>
      <c r="P33" s="515" t="str">
        <f t="shared" si="6"/>
        <v>--</v>
      </c>
      <c r="Q33" s="516" t="str">
        <f t="shared" si="7"/>
        <v>--</v>
      </c>
      <c r="R33" s="517" t="str">
        <f t="shared" si="8"/>
        <v>--</v>
      </c>
      <c r="S33" s="467">
        <f t="shared" si="9"/>
      </c>
      <c r="T33" s="54">
        <f t="shared" si="10"/>
      </c>
      <c r="U33" s="107"/>
    </row>
    <row r="34" spans="2:21" s="16" customFormat="1" ht="16.5" customHeight="1">
      <c r="B34" s="103"/>
      <c r="C34" s="447"/>
      <c r="D34" s="507"/>
      <c r="E34" s="507"/>
      <c r="F34" s="508"/>
      <c r="G34" s="267">
        <f t="shared" si="0"/>
        <v>39.254</v>
      </c>
      <c r="H34" s="510"/>
      <c r="I34" s="511"/>
      <c r="J34" s="52">
        <f t="shared" si="1"/>
      </c>
      <c r="K34" s="25">
        <f t="shared" si="2"/>
      </c>
      <c r="L34" s="465"/>
      <c r="M34" s="467">
        <f t="shared" si="3"/>
      </c>
      <c r="N34" s="513">
        <f t="shared" si="4"/>
        <v>40</v>
      </c>
      <c r="O34" s="514" t="str">
        <f t="shared" si="5"/>
        <v>--</v>
      </c>
      <c r="P34" s="515" t="str">
        <f t="shared" si="6"/>
        <v>--</v>
      </c>
      <c r="Q34" s="516" t="str">
        <f t="shared" si="7"/>
        <v>--</v>
      </c>
      <c r="R34" s="517" t="str">
        <f t="shared" si="8"/>
        <v>--</v>
      </c>
      <c r="S34" s="467">
        <f t="shared" si="9"/>
      </c>
      <c r="T34" s="54">
        <f t="shared" si="10"/>
      </c>
      <c r="U34" s="107"/>
    </row>
    <row r="35" spans="2:21" s="16" customFormat="1" ht="16.5" customHeight="1">
      <c r="B35" s="103"/>
      <c r="C35" s="447"/>
      <c r="D35" s="507"/>
      <c r="E35" s="507"/>
      <c r="F35" s="508"/>
      <c r="G35" s="267">
        <f t="shared" si="0"/>
        <v>39.254</v>
      </c>
      <c r="H35" s="510"/>
      <c r="I35" s="511"/>
      <c r="J35" s="52">
        <f t="shared" si="1"/>
      </c>
      <c r="K35" s="25">
        <f t="shared" si="2"/>
      </c>
      <c r="L35" s="465"/>
      <c r="M35" s="467">
        <f t="shared" si="3"/>
      </c>
      <c r="N35" s="513">
        <f t="shared" si="4"/>
        <v>40</v>
      </c>
      <c r="O35" s="514" t="str">
        <f t="shared" si="5"/>
        <v>--</v>
      </c>
      <c r="P35" s="515" t="str">
        <f t="shared" si="6"/>
        <v>--</v>
      </c>
      <c r="Q35" s="516" t="str">
        <f t="shared" si="7"/>
        <v>--</v>
      </c>
      <c r="R35" s="517" t="str">
        <f t="shared" si="8"/>
        <v>--</v>
      </c>
      <c r="S35" s="467">
        <f t="shared" si="9"/>
      </c>
      <c r="T35" s="54">
        <f t="shared" si="10"/>
      </c>
      <c r="U35" s="107"/>
    </row>
    <row r="36" spans="2:21" s="16" customFormat="1" ht="16.5" customHeight="1">
      <c r="B36" s="103"/>
      <c r="C36" s="447"/>
      <c r="D36" s="507"/>
      <c r="E36" s="507"/>
      <c r="F36" s="508"/>
      <c r="G36" s="267">
        <f t="shared" si="0"/>
        <v>39.254</v>
      </c>
      <c r="H36" s="510"/>
      <c r="I36" s="511"/>
      <c r="J36" s="52">
        <f t="shared" si="1"/>
      </c>
      <c r="K36" s="25">
        <f t="shared" si="2"/>
      </c>
      <c r="L36" s="465"/>
      <c r="M36" s="467">
        <f t="shared" si="3"/>
      </c>
      <c r="N36" s="513">
        <f t="shared" si="4"/>
        <v>40</v>
      </c>
      <c r="O36" s="514" t="str">
        <f t="shared" si="5"/>
        <v>--</v>
      </c>
      <c r="P36" s="515" t="str">
        <f t="shared" si="6"/>
        <v>--</v>
      </c>
      <c r="Q36" s="516" t="str">
        <f t="shared" si="7"/>
        <v>--</v>
      </c>
      <c r="R36" s="517" t="str">
        <f t="shared" si="8"/>
        <v>--</v>
      </c>
      <c r="S36" s="467">
        <f t="shared" si="9"/>
      </c>
      <c r="T36" s="54">
        <f t="shared" si="10"/>
      </c>
      <c r="U36" s="107"/>
    </row>
    <row r="37" spans="2:21" s="16" customFormat="1" ht="16.5" customHeight="1">
      <c r="B37" s="103"/>
      <c r="C37" s="447"/>
      <c r="D37" s="507"/>
      <c r="E37" s="507"/>
      <c r="F37" s="508"/>
      <c r="G37" s="267">
        <f t="shared" si="0"/>
        <v>39.254</v>
      </c>
      <c r="H37" s="510"/>
      <c r="I37" s="511"/>
      <c r="J37" s="52">
        <f t="shared" si="1"/>
      </c>
      <c r="K37" s="25">
        <f t="shared" si="2"/>
      </c>
      <c r="L37" s="465"/>
      <c r="M37" s="467">
        <f t="shared" si="3"/>
      </c>
      <c r="N37" s="513">
        <f t="shared" si="4"/>
        <v>40</v>
      </c>
      <c r="O37" s="514" t="str">
        <f t="shared" si="5"/>
        <v>--</v>
      </c>
      <c r="P37" s="515" t="str">
        <f t="shared" si="6"/>
        <v>--</v>
      </c>
      <c r="Q37" s="516" t="str">
        <f t="shared" si="7"/>
        <v>--</v>
      </c>
      <c r="R37" s="517" t="str">
        <f t="shared" si="8"/>
        <v>--</v>
      </c>
      <c r="S37" s="467">
        <f t="shared" si="9"/>
      </c>
      <c r="T37" s="54">
        <f t="shared" si="10"/>
      </c>
      <c r="U37" s="107"/>
    </row>
    <row r="38" spans="2:21" s="16" customFormat="1" ht="16.5" customHeight="1">
      <c r="B38" s="103"/>
      <c r="C38" s="447"/>
      <c r="D38" s="507"/>
      <c r="E38" s="507"/>
      <c r="F38" s="508"/>
      <c r="G38" s="267">
        <f t="shared" si="0"/>
        <v>39.254</v>
      </c>
      <c r="H38" s="510"/>
      <c r="I38" s="511"/>
      <c r="J38" s="52">
        <f t="shared" si="1"/>
      </c>
      <c r="K38" s="25">
        <f t="shared" si="2"/>
      </c>
      <c r="L38" s="465"/>
      <c r="M38" s="467">
        <f t="shared" si="3"/>
      </c>
      <c r="N38" s="513">
        <f t="shared" si="4"/>
        <v>40</v>
      </c>
      <c r="O38" s="514" t="str">
        <f t="shared" si="5"/>
        <v>--</v>
      </c>
      <c r="P38" s="515" t="str">
        <f t="shared" si="6"/>
        <v>--</v>
      </c>
      <c r="Q38" s="516" t="str">
        <f t="shared" si="7"/>
        <v>--</v>
      </c>
      <c r="R38" s="517" t="str">
        <f t="shared" si="8"/>
        <v>--</v>
      </c>
      <c r="S38" s="467">
        <f t="shared" si="9"/>
      </c>
      <c r="T38" s="54">
        <f t="shared" si="10"/>
      </c>
      <c r="U38" s="107"/>
    </row>
    <row r="39" spans="2:21" s="16" customFormat="1" ht="16.5" customHeight="1">
      <c r="B39" s="103"/>
      <c r="C39" s="447"/>
      <c r="D39" s="507"/>
      <c r="E39" s="507"/>
      <c r="F39" s="508"/>
      <c r="G39" s="267">
        <f t="shared" si="0"/>
        <v>39.254</v>
      </c>
      <c r="H39" s="510"/>
      <c r="I39" s="511"/>
      <c r="J39" s="52">
        <f t="shared" si="1"/>
      </c>
      <c r="K39" s="25">
        <f t="shared" si="2"/>
      </c>
      <c r="L39" s="465"/>
      <c r="M39" s="467">
        <f t="shared" si="3"/>
      </c>
      <c r="N39" s="513">
        <f t="shared" si="4"/>
        <v>40</v>
      </c>
      <c r="O39" s="514" t="str">
        <f t="shared" si="5"/>
        <v>--</v>
      </c>
      <c r="P39" s="515" t="str">
        <f t="shared" si="6"/>
        <v>--</v>
      </c>
      <c r="Q39" s="516" t="str">
        <f t="shared" si="7"/>
        <v>--</v>
      </c>
      <c r="R39" s="517" t="str">
        <f t="shared" si="8"/>
        <v>--</v>
      </c>
      <c r="S39" s="467">
        <f t="shared" si="9"/>
      </c>
      <c r="T39" s="54">
        <f t="shared" si="10"/>
      </c>
      <c r="U39" s="107"/>
    </row>
    <row r="40" spans="2:21" s="16" customFormat="1" ht="16.5" customHeight="1">
      <c r="B40" s="103"/>
      <c r="C40" s="447"/>
      <c r="D40" s="507"/>
      <c r="E40" s="507"/>
      <c r="F40" s="508"/>
      <c r="G40" s="267">
        <f t="shared" si="0"/>
        <v>39.254</v>
      </c>
      <c r="H40" s="510"/>
      <c r="I40" s="511"/>
      <c r="J40" s="52">
        <f t="shared" si="1"/>
      </c>
      <c r="K40" s="25">
        <f t="shared" si="2"/>
      </c>
      <c r="L40" s="465"/>
      <c r="M40" s="467">
        <f t="shared" si="3"/>
      </c>
      <c r="N40" s="513">
        <f t="shared" si="4"/>
        <v>40</v>
      </c>
      <c r="O40" s="514" t="str">
        <f t="shared" si="5"/>
        <v>--</v>
      </c>
      <c r="P40" s="515" t="str">
        <f t="shared" si="6"/>
        <v>--</v>
      </c>
      <c r="Q40" s="516" t="str">
        <f t="shared" si="7"/>
        <v>--</v>
      </c>
      <c r="R40" s="517" t="str">
        <f t="shared" si="8"/>
        <v>--</v>
      </c>
      <c r="S40" s="467">
        <f t="shared" si="9"/>
      </c>
      <c r="T40" s="54">
        <f t="shared" si="10"/>
      </c>
      <c r="U40" s="107"/>
    </row>
    <row r="41" spans="2:21" s="16" customFormat="1" ht="16.5" customHeight="1">
      <c r="B41" s="103"/>
      <c r="C41" s="447"/>
      <c r="D41" s="507"/>
      <c r="E41" s="507"/>
      <c r="F41" s="508"/>
      <c r="G41" s="267">
        <f t="shared" si="0"/>
        <v>39.254</v>
      </c>
      <c r="H41" s="510"/>
      <c r="I41" s="511"/>
      <c r="J41" s="52">
        <f t="shared" si="1"/>
      </c>
      <c r="K41" s="25">
        <f t="shared" si="2"/>
      </c>
      <c r="L41" s="465"/>
      <c r="M41" s="467">
        <f t="shared" si="3"/>
      </c>
      <c r="N41" s="513">
        <f t="shared" si="4"/>
        <v>40</v>
      </c>
      <c r="O41" s="514" t="str">
        <f t="shared" si="5"/>
        <v>--</v>
      </c>
      <c r="P41" s="515" t="str">
        <f t="shared" si="6"/>
        <v>--</v>
      </c>
      <c r="Q41" s="516" t="str">
        <f t="shared" si="7"/>
        <v>--</v>
      </c>
      <c r="R41" s="517" t="str">
        <f t="shared" si="8"/>
        <v>--</v>
      </c>
      <c r="S41" s="467">
        <f t="shared" si="9"/>
      </c>
      <c r="T41" s="54">
        <f t="shared" si="10"/>
      </c>
      <c r="U41" s="107"/>
    </row>
    <row r="42" spans="2:21" s="16" customFormat="1" ht="16.5" customHeight="1">
      <c r="B42" s="103"/>
      <c r="C42" s="447"/>
      <c r="D42" s="507"/>
      <c r="E42" s="507"/>
      <c r="F42" s="508"/>
      <c r="G42" s="267">
        <f t="shared" si="0"/>
        <v>39.254</v>
      </c>
      <c r="H42" s="510"/>
      <c r="I42" s="511"/>
      <c r="J42" s="52">
        <f t="shared" si="1"/>
      </c>
      <c r="K42" s="25">
        <f t="shared" si="2"/>
      </c>
      <c r="L42" s="465"/>
      <c r="M42" s="467">
        <f t="shared" si="3"/>
      </c>
      <c r="N42" s="513">
        <f t="shared" si="4"/>
        <v>40</v>
      </c>
      <c r="O42" s="514" t="str">
        <f t="shared" si="5"/>
        <v>--</v>
      </c>
      <c r="P42" s="515" t="str">
        <f t="shared" si="6"/>
        <v>--</v>
      </c>
      <c r="Q42" s="516" t="str">
        <f t="shared" si="7"/>
        <v>--</v>
      </c>
      <c r="R42" s="517" t="str">
        <f t="shared" si="8"/>
        <v>--</v>
      </c>
      <c r="S42" s="467">
        <f t="shared" si="9"/>
      </c>
      <c r="T42" s="54">
        <f t="shared" si="10"/>
      </c>
      <c r="U42" s="107"/>
    </row>
    <row r="43" spans="2:21" s="16" customFormat="1" ht="16.5" customHeight="1" thickBot="1">
      <c r="B43" s="103"/>
      <c r="C43" s="456"/>
      <c r="D43" s="509"/>
      <c r="E43" s="509"/>
      <c r="F43" s="457"/>
      <c r="G43" s="268"/>
      <c r="H43" s="512"/>
      <c r="I43" s="512"/>
      <c r="J43" s="55"/>
      <c r="K43" s="55"/>
      <c r="L43" s="512"/>
      <c r="M43" s="464"/>
      <c r="N43" s="518"/>
      <c r="O43" s="519"/>
      <c r="P43" s="520"/>
      <c r="Q43" s="521"/>
      <c r="R43" s="522"/>
      <c r="S43" s="464"/>
      <c r="T43" s="207"/>
      <c r="U43" s="107"/>
    </row>
    <row r="44" spans="2:21" s="16" customFormat="1" ht="16.5" customHeight="1" thickBot="1" thickTop="1">
      <c r="B44" s="103"/>
      <c r="C44" s="237" t="s">
        <v>77</v>
      </c>
      <c r="D44" s="238" t="s">
        <v>132</v>
      </c>
      <c r="E44"/>
      <c r="F44" s="14"/>
      <c r="G44" s="14"/>
      <c r="H44" s="14"/>
      <c r="I44" s="14"/>
      <c r="J44" s="14"/>
      <c r="K44" s="14"/>
      <c r="L44" s="14"/>
      <c r="M44" s="14"/>
      <c r="N44" s="14"/>
      <c r="O44" s="385">
        <f>SUM(O22:O43)</f>
        <v>9232.216800000002</v>
      </c>
      <c r="P44" s="392">
        <f>SUM(P22:P43)</f>
        <v>0</v>
      </c>
      <c r="Q44" s="393">
        <f>SUM(Q22:Q43)</f>
        <v>0</v>
      </c>
      <c r="R44" s="395">
        <f>SUM(R22:R43)</f>
        <v>0</v>
      </c>
      <c r="S44" s="56"/>
      <c r="T44" s="57">
        <f>ROUND(SUM(T22:T43),2)</f>
        <v>1350.34</v>
      </c>
      <c r="U44" s="107"/>
    </row>
    <row r="45" spans="2:21" s="241" customFormat="1" ht="13.5" thickTop="1">
      <c r="B45" s="242"/>
      <c r="C45" s="239"/>
      <c r="D45" s="240"/>
      <c r="E45"/>
      <c r="F45" s="258"/>
      <c r="G45" s="258"/>
      <c r="H45" s="258"/>
      <c r="I45" s="258"/>
      <c r="J45" s="258"/>
      <c r="K45" s="258"/>
      <c r="L45" s="258"/>
      <c r="M45" s="258"/>
      <c r="N45" s="258"/>
      <c r="O45" s="256"/>
      <c r="P45" s="256"/>
      <c r="Q45" s="256"/>
      <c r="R45" s="256"/>
      <c r="S45" s="256"/>
      <c r="T45" s="259"/>
      <c r="U45" s="260"/>
    </row>
    <row r="46" spans="2:21" s="16" customFormat="1" ht="16.5" customHeight="1" thickBot="1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  <row r="47" spans="21:23" ht="16.5" customHeight="1" thickTop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>
        <v>0</v>
      </c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X156"/>
  <sheetViews>
    <sheetView zoomScale="75" zoomScaleNormal="75" workbookViewId="0" topLeftCell="B11">
      <selection activeCell="D43" sqref="D4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71" customFormat="1" ht="26.25">
      <c r="A1" s="121"/>
      <c r="V1" s="433"/>
    </row>
    <row r="2" spans="1:22" s="71" customFormat="1" ht="26.25">
      <c r="A2" s="121"/>
      <c r="B2" s="226" t="str">
        <f>+'tot-0702'!B2</f>
        <v>ANEXO III.1.a. al Memorandum D.T.E.E. N°  1046  /2009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="16" customFormat="1" ht="12.75">
      <c r="A3" s="45"/>
    </row>
    <row r="4" spans="1:2" s="78" customFormat="1" ht="11.25">
      <c r="A4" s="76" t="s">
        <v>38</v>
      </c>
      <c r="B4" s="151"/>
    </row>
    <row r="5" spans="1:2" s="78" customFormat="1" ht="11.25">
      <c r="A5" s="76" t="s">
        <v>39</v>
      </c>
      <c r="B5" s="151"/>
    </row>
    <row r="6" s="16" customFormat="1" ht="13.5" thickBot="1"/>
    <row r="7" spans="2:22" s="16" customFormat="1" ht="13.5" thickTop="1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84"/>
    </row>
    <row r="8" spans="2:22" s="10" customFormat="1" ht="20.25">
      <c r="B8" s="135"/>
      <c r="D8" s="7" t="s">
        <v>97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21"/>
    </row>
    <row r="9" spans="2:22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07"/>
    </row>
    <row r="10" spans="2:22" s="10" customFormat="1" ht="20.25">
      <c r="B10" s="135"/>
      <c r="D10" s="136" t="s">
        <v>98</v>
      </c>
      <c r="F10" s="222"/>
      <c r="G10" s="223"/>
      <c r="H10" s="223"/>
      <c r="I10" s="223"/>
      <c r="J10" s="223"/>
      <c r="K10" s="223"/>
      <c r="L10" s="223"/>
      <c r="M10" s="223"/>
      <c r="N10" s="223"/>
      <c r="O10" s="223"/>
      <c r="P10" s="11"/>
      <c r="Q10" s="11"/>
      <c r="R10" s="11"/>
      <c r="S10" s="11"/>
      <c r="T10" s="11"/>
      <c r="U10" s="11"/>
      <c r="V10" s="193"/>
    </row>
    <row r="11" spans="2:22" s="16" customFormat="1" ht="16.5" customHeight="1">
      <c r="B11" s="103"/>
      <c r="C11" s="14"/>
      <c r="D11" s="210"/>
      <c r="F11" s="84"/>
      <c r="G11" s="127"/>
      <c r="H11" s="127"/>
      <c r="I11" s="127"/>
      <c r="J11" s="127"/>
      <c r="K11" s="127"/>
      <c r="L11" s="127"/>
      <c r="M11" s="127"/>
      <c r="N11" s="127"/>
      <c r="O11" s="127"/>
      <c r="P11" s="14"/>
      <c r="Q11" s="14"/>
      <c r="R11" s="14"/>
      <c r="S11" s="14"/>
      <c r="T11" s="14"/>
      <c r="U11" s="14"/>
      <c r="V11" s="107"/>
    </row>
    <row r="12" spans="2:22" s="10" customFormat="1" ht="20.25">
      <c r="B12" s="135"/>
      <c r="D12" s="136" t="s">
        <v>99</v>
      </c>
      <c r="F12" s="222"/>
      <c r="G12" s="223"/>
      <c r="H12" s="223"/>
      <c r="I12" s="223"/>
      <c r="J12" s="223"/>
      <c r="K12" s="223"/>
      <c r="L12" s="223"/>
      <c r="M12" s="223"/>
      <c r="N12" s="223"/>
      <c r="O12" s="223"/>
      <c r="P12" s="11"/>
      <c r="Q12" s="11"/>
      <c r="R12" s="11"/>
      <c r="S12" s="11"/>
      <c r="T12" s="11"/>
      <c r="U12" s="11"/>
      <c r="V12" s="193"/>
    </row>
    <row r="13" spans="2:22" s="16" customFormat="1" ht="16.5" customHeight="1">
      <c r="B13" s="103"/>
      <c r="C13" s="14"/>
      <c r="D13" s="210"/>
      <c r="F13" s="84"/>
      <c r="G13" s="127"/>
      <c r="H13" s="127"/>
      <c r="I13" s="127"/>
      <c r="J13" s="127"/>
      <c r="K13" s="127"/>
      <c r="L13" s="127"/>
      <c r="M13" s="127"/>
      <c r="N13" s="127"/>
      <c r="O13" s="127"/>
      <c r="P13" s="14"/>
      <c r="Q13" s="14"/>
      <c r="R13" s="14"/>
      <c r="S13" s="14"/>
      <c r="T13" s="14"/>
      <c r="U13" s="14"/>
      <c r="V13" s="107"/>
    </row>
    <row r="14" spans="2:22" s="15" customFormat="1" ht="16.5" customHeight="1">
      <c r="B14" s="152" t="str">
        <f>+'tot-0702'!B14</f>
        <v>Desde el 01 al 28 de febrero de 2007</v>
      </c>
      <c r="C14" s="138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138"/>
      <c r="Q14" s="138"/>
      <c r="R14" s="138"/>
      <c r="S14" s="138"/>
      <c r="T14" s="138"/>
      <c r="U14" s="138"/>
      <c r="V14" s="225"/>
    </row>
    <row r="15" spans="2:22" s="16" customFormat="1" ht="16.5" customHeight="1" thickBot="1">
      <c r="B15" s="103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07"/>
    </row>
    <row r="16" spans="2:22" s="16" customFormat="1" ht="16.5" customHeight="1" thickBot="1" thickTop="1">
      <c r="B16" s="103"/>
      <c r="C16" s="14"/>
      <c r="D16" s="203" t="s">
        <v>82</v>
      </c>
      <c r="E16" s="227"/>
      <c r="F16" s="543">
        <v>0.245</v>
      </c>
      <c r="G16" s="201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07"/>
    </row>
    <row r="17" spans="2:22" s="16" customFormat="1" ht="16.5" customHeight="1" thickBot="1" thickTop="1">
      <c r="B17" s="103"/>
      <c r="C17" s="14"/>
      <c r="D17" s="228" t="s">
        <v>83</v>
      </c>
      <c r="E17" s="229"/>
      <c r="F17" s="544">
        <v>20</v>
      </c>
      <c r="G17" s="201"/>
      <c r="H17"/>
      <c r="I17" s="435"/>
      <c r="J17" s="436"/>
      <c r="K17" s="14"/>
      <c r="L17" s="14"/>
      <c r="M17" s="14"/>
      <c r="O17" s="14"/>
      <c r="P17" s="14"/>
      <c r="Q17" s="14"/>
      <c r="R17" s="128"/>
      <c r="S17" s="128"/>
      <c r="T17" s="128"/>
      <c r="U17" s="128"/>
      <c r="V17" s="107"/>
    </row>
    <row r="18" spans="2:22" s="16" customFormat="1" ht="16.5" customHeight="1" thickBot="1" thickTop="1">
      <c r="B18" s="103"/>
      <c r="C18" s="2"/>
      <c r="D18" s="211"/>
      <c r="E18" s="212"/>
      <c r="F18" s="212"/>
      <c r="G18" s="31"/>
      <c r="H18" s="31"/>
      <c r="I18" s="31"/>
      <c r="J18" s="31"/>
      <c r="K18" s="31"/>
      <c r="L18" s="31"/>
      <c r="M18" s="31"/>
      <c r="N18" s="31"/>
      <c r="O18" s="213"/>
      <c r="P18" s="214"/>
      <c r="Q18" s="215"/>
      <c r="R18" s="215"/>
      <c r="S18" s="215"/>
      <c r="T18" s="216"/>
      <c r="U18" s="217"/>
      <c r="V18" s="107"/>
    </row>
    <row r="19" spans="2:22" s="16" customFormat="1" ht="33.75" customHeight="1" thickBot="1" thickTop="1">
      <c r="B19" s="103"/>
      <c r="C19" s="142" t="s">
        <v>55</v>
      </c>
      <c r="D19" s="148" t="s">
        <v>84</v>
      </c>
      <c r="E19" s="144" t="s">
        <v>32</v>
      </c>
      <c r="F19" s="230" t="s">
        <v>85</v>
      </c>
      <c r="G19" s="266" t="s">
        <v>60</v>
      </c>
      <c r="H19" s="144" t="s">
        <v>61</v>
      </c>
      <c r="I19" s="144" t="s">
        <v>62</v>
      </c>
      <c r="J19" s="148" t="s">
        <v>63</v>
      </c>
      <c r="K19" s="148" t="s">
        <v>64</v>
      </c>
      <c r="L19" s="147" t="s">
        <v>65</v>
      </c>
      <c r="M19" s="147" t="s">
        <v>66</v>
      </c>
      <c r="N19" s="144" t="s">
        <v>68</v>
      </c>
      <c r="O19" s="266" t="s">
        <v>59</v>
      </c>
      <c r="P19" s="398" t="s">
        <v>78</v>
      </c>
      <c r="Q19" s="402" t="s">
        <v>100</v>
      </c>
      <c r="R19" s="403"/>
      <c r="S19" s="410" t="s">
        <v>73</v>
      </c>
      <c r="T19" s="149" t="s">
        <v>75</v>
      </c>
      <c r="U19" s="231" t="s">
        <v>76</v>
      </c>
      <c r="V19" s="107"/>
    </row>
    <row r="20" spans="2:22" s="16" customFormat="1" ht="16.5" customHeight="1" thickTop="1">
      <c r="B20" s="103"/>
      <c r="C20" s="218"/>
      <c r="D20" s="219"/>
      <c r="E20" s="219"/>
      <c r="F20" s="219"/>
      <c r="G20" s="272"/>
      <c r="H20" s="220"/>
      <c r="I20" s="220"/>
      <c r="J20" s="218"/>
      <c r="K20" s="218"/>
      <c r="L20" s="219"/>
      <c r="M20" s="17"/>
      <c r="N20" s="218"/>
      <c r="O20" s="277"/>
      <c r="P20" s="399"/>
      <c r="Q20" s="404"/>
      <c r="R20" s="405"/>
      <c r="S20" s="411"/>
      <c r="T20" s="414"/>
      <c r="U20" s="419"/>
      <c r="V20" s="107"/>
    </row>
    <row r="21" spans="2:22" s="16" customFormat="1" ht="16.5" customHeight="1">
      <c r="B21" s="103"/>
      <c r="C21" s="26"/>
      <c r="D21" s="61"/>
      <c r="E21" s="62"/>
      <c r="F21" s="63"/>
      <c r="G21" s="276"/>
      <c r="H21" s="65"/>
      <c r="I21" s="66"/>
      <c r="J21" s="67"/>
      <c r="K21" s="68"/>
      <c r="L21" s="69"/>
      <c r="M21" s="18"/>
      <c r="N21" s="64"/>
      <c r="O21" s="278"/>
      <c r="P21" s="400"/>
      <c r="Q21" s="406"/>
      <c r="R21" s="407"/>
      <c r="S21" s="412"/>
      <c r="T21" s="64"/>
      <c r="U21" s="232"/>
      <c r="V21" s="107"/>
    </row>
    <row r="22" spans="2:22" s="16" customFormat="1" ht="16.5" customHeight="1">
      <c r="B22" s="103"/>
      <c r="C22" s="447">
        <v>34</v>
      </c>
      <c r="D22" s="523" t="s">
        <v>33</v>
      </c>
      <c r="E22" s="507" t="s">
        <v>37</v>
      </c>
      <c r="F22" s="524">
        <v>245</v>
      </c>
      <c r="G22" s="430">
        <f aca="true" t="shared" si="0" ref="G22:G39">F22*$F$16</f>
        <v>60.025</v>
      </c>
      <c r="H22" s="510">
        <v>39121.433333333334</v>
      </c>
      <c r="I22" s="463">
        <v>39121.43472222222</v>
      </c>
      <c r="J22" s="52">
        <f aca="true" t="shared" si="1" ref="J22:J39">IF(D22="","",(I22-H22)*24)</f>
        <v>0.03333333326736465</v>
      </c>
      <c r="K22" s="25">
        <f aca="true" t="shared" si="2" ref="K22:K39">IF(D22="","",ROUND((I22-H22)*24*60,0))</f>
        <v>2</v>
      </c>
      <c r="L22" s="465" t="s">
        <v>104</v>
      </c>
      <c r="M22" s="491" t="str">
        <f aca="true" t="shared" si="3" ref="M22:M39">IF(D22="","","--")</f>
        <v>--</v>
      </c>
      <c r="N22" s="467" t="str">
        <f aca="true" t="shared" si="4" ref="N22:N39">IF(D22="","",IF(OR(L22="P",L22="RP"),"--","NO"))</f>
        <v>NO</v>
      </c>
      <c r="O22" s="527">
        <f aca="true" t="shared" si="5" ref="O22:O39">IF(L22="P",$F$17/10,$F$17)</f>
        <v>20</v>
      </c>
      <c r="P22" s="528" t="str">
        <f aca="true" t="shared" si="6" ref="P22:P39">IF(L22="P",G22*O22*ROUND(K22/60,2),"--")</f>
        <v>--</v>
      </c>
      <c r="Q22" s="529">
        <f aca="true" t="shared" si="7" ref="Q22:Q39">IF(AND(L22="F",N22="NO"),G22*O22,"--")</f>
        <v>1200.5</v>
      </c>
      <c r="R22" s="530">
        <f aca="true" t="shared" si="8" ref="R22:R39">IF(L22="F",G22*O22*ROUND(K22/60,2),"--")</f>
        <v>36.015</v>
      </c>
      <c r="S22" s="531" t="str">
        <f aca="true" t="shared" si="9" ref="S22:S39">IF(L22="RF",G22*O22*ROUND(K22/60,2),"--")</f>
        <v>--</v>
      </c>
      <c r="T22" s="467" t="str">
        <f aca="true" t="shared" si="10" ref="T22:T39">IF(D22="","","SI")</f>
        <v>SI</v>
      </c>
      <c r="U22" s="54">
        <f aca="true" t="shared" si="11" ref="U22:U39">IF(D22="","",SUM(P22:S22)*IF(T22="SI",1,2))</f>
        <v>1236.515</v>
      </c>
      <c r="V22" s="107"/>
    </row>
    <row r="23" spans="2:22" s="16" customFormat="1" ht="16.5" customHeight="1">
      <c r="B23" s="103"/>
      <c r="C23" s="447">
        <v>35</v>
      </c>
      <c r="D23" s="523" t="s">
        <v>25</v>
      </c>
      <c r="E23" s="507" t="s">
        <v>103</v>
      </c>
      <c r="F23" s="524">
        <v>80</v>
      </c>
      <c r="G23" s="430">
        <f t="shared" si="0"/>
        <v>19.6</v>
      </c>
      <c r="H23" s="510">
        <v>39126.370833333334</v>
      </c>
      <c r="I23" s="463">
        <v>39126.70416666667</v>
      </c>
      <c r="J23" s="52">
        <f t="shared" si="1"/>
        <v>8.000000000058208</v>
      </c>
      <c r="K23" s="25">
        <f t="shared" si="2"/>
        <v>480</v>
      </c>
      <c r="L23" s="465" t="s">
        <v>107</v>
      </c>
      <c r="M23" s="491" t="str">
        <f t="shared" si="3"/>
        <v>--</v>
      </c>
      <c r="N23" s="467" t="str">
        <f t="shared" si="4"/>
        <v>--</v>
      </c>
      <c r="O23" s="527">
        <f t="shared" si="5"/>
        <v>2</v>
      </c>
      <c r="P23" s="528">
        <f t="shared" si="6"/>
        <v>313.6</v>
      </c>
      <c r="Q23" s="529" t="str">
        <f t="shared" si="7"/>
        <v>--</v>
      </c>
      <c r="R23" s="530" t="str">
        <f t="shared" si="8"/>
        <v>--</v>
      </c>
      <c r="S23" s="531" t="str">
        <f t="shared" si="9"/>
        <v>--</v>
      </c>
      <c r="T23" s="467" t="str">
        <f t="shared" si="10"/>
        <v>SI</v>
      </c>
      <c r="U23" s="54">
        <f t="shared" si="11"/>
        <v>313.6</v>
      </c>
      <c r="V23" s="107"/>
    </row>
    <row r="24" spans="2:22" s="16" customFormat="1" ht="16.5" customHeight="1">
      <c r="B24" s="103"/>
      <c r="C24" s="447">
        <v>37</v>
      </c>
      <c r="D24" s="523" t="s">
        <v>25</v>
      </c>
      <c r="E24" s="507" t="s">
        <v>103</v>
      </c>
      <c r="F24" s="524">
        <v>80</v>
      </c>
      <c r="G24" s="430">
        <f t="shared" si="0"/>
        <v>19.6</v>
      </c>
      <c r="H24" s="510">
        <v>39127.35625</v>
      </c>
      <c r="I24" s="463">
        <v>39127.697222222225</v>
      </c>
      <c r="J24" s="52">
        <f t="shared" si="1"/>
        <v>8.18333333346527</v>
      </c>
      <c r="K24" s="25">
        <f t="shared" si="2"/>
        <v>491</v>
      </c>
      <c r="L24" s="465" t="s">
        <v>107</v>
      </c>
      <c r="M24" s="491" t="str">
        <f t="shared" si="3"/>
        <v>--</v>
      </c>
      <c r="N24" s="467" t="str">
        <f t="shared" si="4"/>
        <v>--</v>
      </c>
      <c r="O24" s="527">
        <f t="shared" si="5"/>
        <v>2</v>
      </c>
      <c r="P24" s="528">
        <f t="shared" si="6"/>
        <v>320.656</v>
      </c>
      <c r="Q24" s="529" t="str">
        <f t="shared" si="7"/>
        <v>--</v>
      </c>
      <c r="R24" s="530" t="str">
        <f t="shared" si="8"/>
        <v>--</v>
      </c>
      <c r="S24" s="531" t="str">
        <f t="shared" si="9"/>
        <v>--</v>
      </c>
      <c r="T24" s="467" t="str">
        <f t="shared" si="10"/>
        <v>SI</v>
      </c>
      <c r="U24" s="54">
        <f t="shared" si="11"/>
        <v>320.656</v>
      </c>
      <c r="V24" s="208"/>
    </row>
    <row r="25" spans="2:22" s="16" customFormat="1" ht="16.5" customHeight="1">
      <c r="B25" s="103"/>
      <c r="C25" s="447">
        <v>38</v>
      </c>
      <c r="D25" s="523" t="s">
        <v>25</v>
      </c>
      <c r="E25" s="507" t="s">
        <v>103</v>
      </c>
      <c r="F25" s="524">
        <v>80</v>
      </c>
      <c r="G25" s="430">
        <f t="shared" si="0"/>
        <v>19.6</v>
      </c>
      <c r="H25" s="510">
        <v>39128.34722222222</v>
      </c>
      <c r="I25" s="463">
        <v>39128.69861111111</v>
      </c>
      <c r="J25" s="52">
        <f t="shared" si="1"/>
        <v>8.433333333407063</v>
      </c>
      <c r="K25" s="25">
        <f t="shared" si="2"/>
        <v>506</v>
      </c>
      <c r="L25" s="465" t="s">
        <v>107</v>
      </c>
      <c r="M25" s="491" t="str">
        <f t="shared" si="3"/>
        <v>--</v>
      </c>
      <c r="N25" s="467" t="str">
        <f t="shared" si="4"/>
        <v>--</v>
      </c>
      <c r="O25" s="527">
        <f t="shared" si="5"/>
        <v>2</v>
      </c>
      <c r="P25" s="528">
        <f t="shared" si="6"/>
        <v>330.456</v>
      </c>
      <c r="Q25" s="529" t="str">
        <f t="shared" si="7"/>
        <v>--</v>
      </c>
      <c r="R25" s="530" t="str">
        <f t="shared" si="8"/>
        <v>--</v>
      </c>
      <c r="S25" s="531" t="str">
        <f t="shared" si="9"/>
        <v>--</v>
      </c>
      <c r="T25" s="467" t="str">
        <f t="shared" si="10"/>
        <v>SI</v>
      </c>
      <c r="U25" s="54">
        <f t="shared" si="11"/>
        <v>330.456</v>
      </c>
      <c r="V25" s="208"/>
    </row>
    <row r="26" spans="2:22" s="16" customFormat="1" ht="16.5" customHeight="1">
      <c r="B26" s="103"/>
      <c r="C26" s="447">
        <v>39</v>
      </c>
      <c r="D26" s="523" t="s">
        <v>33</v>
      </c>
      <c r="E26" s="507" t="s">
        <v>34</v>
      </c>
      <c r="F26" s="524">
        <v>245</v>
      </c>
      <c r="G26" s="430">
        <f t="shared" si="0"/>
        <v>60.025</v>
      </c>
      <c r="H26" s="510">
        <v>39133.04375</v>
      </c>
      <c r="I26" s="463">
        <v>39133.16527777778</v>
      </c>
      <c r="J26" s="52">
        <f t="shared" si="1"/>
        <v>2.916666666744277</v>
      </c>
      <c r="K26" s="25">
        <f t="shared" si="2"/>
        <v>175</v>
      </c>
      <c r="L26" s="465" t="s">
        <v>107</v>
      </c>
      <c r="M26" s="491" t="str">
        <f t="shared" si="3"/>
        <v>--</v>
      </c>
      <c r="N26" s="467" t="str">
        <f t="shared" si="4"/>
        <v>--</v>
      </c>
      <c r="O26" s="527">
        <f t="shared" si="5"/>
        <v>2</v>
      </c>
      <c r="P26" s="528">
        <f t="shared" si="6"/>
        <v>350.546</v>
      </c>
      <c r="Q26" s="529" t="str">
        <f t="shared" si="7"/>
        <v>--</v>
      </c>
      <c r="R26" s="530" t="str">
        <f t="shared" si="8"/>
        <v>--</v>
      </c>
      <c r="S26" s="531" t="str">
        <f t="shared" si="9"/>
        <v>--</v>
      </c>
      <c r="T26" s="467" t="str">
        <f t="shared" si="10"/>
        <v>SI</v>
      </c>
      <c r="U26" s="54">
        <f t="shared" si="11"/>
        <v>350.546</v>
      </c>
      <c r="V26" s="208"/>
    </row>
    <row r="27" spans="2:22" s="16" customFormat="1" ht="16.5" customHeight="1">
      <c r="B27" s="103"/>
      <c r="C27" s="447">
        <v>40</v>
      </c>
      <c r="D27" s="523" t="s">
        <v>33</v>
      </c>
      <c r="E27" s="507" t="s">
        <v>35</v>
      </c>
      <c r="F27" s="524">
        <v>245</v>
      </c>
      <c r="G27" s="430">
        <f t="shared" si="0"/>
        <v>60.025</v>
      </c>
      <c r="H27" s="510">
        <v>39133.04375</v>
      </c>
      <c r="I27" s="463">
        <v>39133.16805555556</v>
      </c>
      <c r="J27" s="52">
        <f t="shared" si="1"/>
        <v>2.983333333453629</v>
      </c>
      <c r="K27" s="25">
        <f t="shared" si="2"/>
        <v>179</v>
      </c>
      <c r="L27" s="465" t="s">
        <v>107</v>
      </c>
      <c r="M27" s="491" t="str">
        <f t="shared" si="3"/>
        <v>--</v>
      </c>
      <c r="N27" s="467" t="str">
        <f t="shared" si="4"/>
        <v>--</v>
      </c>
      <c r="O27" s="527">
        <f t="shared" si="5"/>
        <v>2</v>
      </c>
      <c r="P27" s="528">
        <f t="shared" si="6"/>
        <v>357.74899999999997</v>
      </c>
      <c r="Q27" s="529" t="str">
        <f t="shared" si="7"/>
        <v>--</v>
      </c>
      <c r="R27" s="530" t="str">
        <f t="shared" si="8"/>
        <v>--</v>
      </c>
      <c r="S27" s="531" t="str">
        <f t="shared" si="9"/>
        <v>--</v>
      </c>
      <c r="T27" s="467" t="str">
        <f t="shared" si="10"/>
        <v>SI</v>
      </c>
      <c r="U27" s="54">
        <f t="shared" si="11"/>
        <v>357.74899999999997</v>
      </c>
      <c r="V27" s="208"/>
    </row>
    <row r="28" spans="2:22" s="16" customFormat="1" ht="16.5" customHeight="1">
      <c r="B28" s="103"/>
      <c r="C28" s="447">
        <v>41</v>
      </c>
      <c r="D28" s="523" t="s">
        <v>33</v>
      </c>
      <c r="E28" s="507" t="s">
        <v>36</v>
      </c>
      <c r="F28" s="524">
        <v>245</v>
      </c>
      <c r="G28" s="430">
        <f t="shared" si="0"/>
        <v>60.025</v>
      </c>
      <c r="H28" s="510">
        <v>39137.34097222222</v>
      </c>
      <c r="I28" s="463">
        <v>39137.5625</v>
      </c>
      <c r="J28" s="52">
        <f t="shared" si="1"/>
        <v>5.316666666709352</v>
      </c>
      <c r="K28" s="25">
        <f t="shared" si="2"/>
        <v>319</v>
      </c>
      <c r="L28" s="465" t="s">
        <v>107</v>
      </c>
      <c r="M28" s="491" t="str">
        <f t="shared" si="3"/>
        <v>--</v>
      </c>
      <c r="N28" s="467" t="str">
        <f t="shared" si="4"/>
        <v>--</v>
      </c>
      <c r="O28" s="527">
        <f t="shared" si="5"/>
        <v>2</v>
      </c>
      <c r="P28" s="528">
        <f t="shared" si="6"/>
        <v>638.666</v>
      </c>
      <c r="Q28" s="529" t="str">
        <f t="shared" si="7"/>
        <v>--</v>
      </c>
      <c r="R28" s="530" t="str">
        <f t="shared" si="8"/>
        <v>--</v>
      </c>
      <c r="S28" s="531" t="str">
        <f t="shared" si="9"/>
        <v>--</v>
      </c>
      <c r="T28" s="467" t="str">
        <f t="shared" si="10"/>
        <v>SI</v>
      </c>
      <c r="U28" s="54">
        <f t="shared" si="11"/>
        <v>638.666</v>
      </c>
      <c r="V28" s="208"/>
    </row>
    <row r="29" spans="2:22" s="16" customFormat="1" ht="16.5" customHeight="1">
      <c r="B29" s="103"/>
      <c r="C29" s="447">
        <v>42</v>
      </c>
      <c r="D29" s="523" t="s">
        <v>33</v>
      </c>
      <c r="E29" s="507" t="s">
        <v>37</v>
      </c>
      <c r="F29" s="524">
        <v>245</v>
      </c>
      <c r="G29" s="430">
        <f t="shared" si="0"/>
        <v>60.025</v>
      </c>
      <c r="H29" s="510">
        <v>39137.34166666667</v>
      </c>
      <c r="I29" s="463">
        <v>39137.56458333333</v>
      </c>
      <c r="J29" s="52">
        <f t="shared" si="1"/>
        <v>5.349999999976717</v>
      </c>
      <c r="K29" s="25">
        <f t="shared" si="2"/>
        <v>321</v>
      </c>
      <c r="L29" s="465" t="s">
        <v>107</v>
      </c>
      <c r="M29" s="491" t="str">
        <f t="shared" si="3"/>
        <v>--</v>
      </c>
      <c r="N29" s="467" t="str">
        <f t="shared" si="4"/>
        <v>--</v>
      </c>
      <c r="O29" s="527">
        <f t="shared" si="5"/>
        <v>2</v>
      </c>
      <c r="P29" s="528">
        <f t="shared" si="6"/>
        <v>642.2674999999999</v>
      </c>
      <c r="Q29" s="529" t="str">
        <f t="shared" si="7"/>
        <v>--</v>
      </c>
      <c r="R29" s="530" t="str">
        <f t="shared" si="8"/>
        <v>--</v>
      </c>
      <c r="S29" s="531" t="str">
        <f t="shared" si="9"/>
        <v>--</v>
      </c>
      <c r="T29" s="467" t="str">
        <f t="shared" si="10"/>
        <v>SI</v>
      </c>
      <c r="U29" s="54">
        <f t="shared" si="11"/>
        <v>642.2674999999999</v>
      </c>
      <c r="V29" s="208"/>
    </row>
    <row r="30" spans="2:22" s="16" customFormat="1" ht="16.5" customHeight="1">
      <c r="B30" s="103"/>
      <c r="C30" s="447">
        <v>43</v>
      </c>
      <c r="D30" s="523" t="s">
        <v>33</v>
      </c>
      <c r="E30" s="507" t="s">
        <v>34</v>
      </c>
      <c r="F30" s="524">
        <v>245</v>
      </c>
      <c r="G30" s="430">
        <f t="shared" si="0"/>
        <v>60.025</v>
      </c>
      <c r="H30" s="510">
        <v>39138.34444444445</v>
      </c>
      <c r="I30" s="463">
        <v>39138.74930555555</v>
      </c>
      <c r="J30" s="52">
        <f t="shared" si="1"/>
        <v>9.716666666558012</v>
      </c>
      <c r="K30" s="25">
        <f t="shared" si="2"/>
        <v>583</v>
      </c>
      <c r="L30" s="465" t="s">
        <v>107</v>
      </c>
      <c r="M30" s="491" t="str">
        <f t="shared" si="3"/>
        <v>--</v>
      </c>
      <c r="N30" s="467" t="str">
        <f t="shared" si="4"/>
        <v>--</v>
      </c>
      <c r="O30" s="527">
        <f t="shared" si="5"/>
        <v>2</v>
      </c>
      <c r="P30" s="528">
        <f t="shared" si="6"/>
        <v>1166.886</v>
      </c>
      <c r="Q30" s="529" t="str">
        <f t="shared" si="7"/>
        <v>--</v>
      </c>
      <c r="R30" s="530" t="str">
        <f t="shared" si="8"/>
        <v>--</v>
      </c>
      <c r="S30" s="531" t="str">
        <f t="shared" si="9"/>
        <v>--</v>
      </c>
      <c r="T30" s="467" t="str">
        <f t="shared" si="10"/>
        <v>SI</v>
      </c>
      <c r="U30" s="54">
        <f t="shared" si="11"/>
        <v>1166.886</v>
      </c>
      <c r="V30" s="107"/>
    </row>
    <row r="31" spans="2:22" s="16" customFormat="1" ht="16.5" customHeight="1">
      <c r="B31" s="103"/>
      <c r="C31" s="447">
        <v>44</v>
      </c>
      <c r="D31" s="523" t="s">
        <v>33</v>
      </c>
      <c r="E31" s="507" t="s">
        <v>35</v>
      </c>
      <c r="F31" s="524">
        <v>245</v>
      </c>
      <c r="G31" s="430">
        <f t="shared" si="0"/>
        <v>60.025</v>
      </c>
      <c r="H31" s="510">
        <v>39138.345138888886</v>
      </c>
      <c r="I31" s="463">
        <v>39138.75902777778</v>
      </c>
      <c r="J31" s="52">
        <f t="shared" si="1"/>
        <v>9.933333333407063</v>
      </c>
      <c r="K31" s="25">
        <f t="shared" si="2"/>
        <v>596</v>
      </c>
      <c r="L31" s="465" t="s">
        <v>107</v>
      </c>
      <c r="M31" s="491" t="str">
        <f t="shared" si="3"/>
        <v>--</v>
      </c>
      <c r="N31" s="467" t="str">
        <f t="shared" si="4"/>
        <v>--</v>
      </c>
      <c r="O31" s="527">
        <f t="shared" si="5"/>
        <v>2</v>
      </c>
      <c r="P31" s="528">
        <f t="shared" si="6"/>
        <v>1192.0964999999999</v>
      </c>
      <c r="Q31" s="529" t="str">
        <f t="shared" si="7"/>
        <v>--</v>
      </c>
      <c r="R31" s="530" t="str">
        <f t="shared" si="8"/>
        <v>--</v>
      </c>
      <c r="S31" s="531" t="str">
        <f t="shared" si="9"/>
        <v>--</v>
      </c>
      <c r="T31" s="467" t="str">
        <f t="shared" si="10"/>
        <v>SI</v>
      </c>
      <c r="U31" s="54">
        <f t="shared" si="11"/>
        <v>1192.0964999999999</v>
      </c>
      <c r="V31" s="107"/>
    </row>
    <row r="32" spans="2:22" s="16" customFormat="1" ht="16.5" customHeight="1">
      <c r="B32" s="103"/>
      <c r="C32" s="447">
        <v>46</v>
      </c>
      <c r="D32" s="523" t="s">
        <v>24</v>
      </c>
      <c r="E32" s="507" t="s">
        <v>102</v>
      </c>
      <c r="F32" s="524">
        <v>120</v>
      </c>
      <c r="G32" s="430">
        <f t="shared" si="0"/>
        <v>29.4</v>
      </c>
      <c r="H32" s="510">
        <v>39141.35625</v>
      </c>
      <c r="I32" s="463">
        <v>39141.731944444444</v>
      </c>
      <c r="J32" s="52">
        <f t="shared" si="1"/>
        <v>9.016666666720994</v>
      </c>
      <c r="K32" s="25">
        <f t="shared" si="2"/>
        <v>541</v>
      </c>
      <c r="L32" s="465" t="s">
        <v>107</v>
      </c>
      <c r="M32" s="491" t="str">
        <f t="shared" si="3"/>
        <v>--</v>
      </c>
      <c r="N32" s="467" t="str">
        <f t="shared" si="4"/>
        <v>--</v>
      </c>
      <c r="O32" s="527">
        <f t="shared" si="5"/>
        <v>2</v>
      </c>
      <c r="P32" s="528">
        <f t="shared" si="6"/>
        <v>530.376</v>
      </c>
      <c r="Q32" s="529" t="str">
        <f t="shared" si="7"/>
        <v>--</v>
      </c>
      <c r="R32" s="530" t="str">
        <f t="shared" si="8"/>
        <v>--</v>
      </c>
      <c r="S32" s="531" t="str">
        <f t="shared" si="9"/>
        <v>--</v>
      </c>
      <c r="T32" s="467" t="str">
        <f t="shared" si="10"/>
        <v>SI</v>
      </c>
      <c r="U32" s="54">
        <f t="shared" si="11"/>
        <v>530.376</v>
      </c>
      <c r="V32" s="107"/>
    </row>
    <row r="33" spans="2:22" s="16" customFormat="1" ht="16.5" customHeight="1">
      <c r="B33" s="103"/>
      <c r="C33" s="447"/>
      <c r="D33" s="523"/>
      <c r="E33" s="507"/>
      <c r="F33" s="524"/>
      <c r="G33" s="430"/>
      <c r="H33" s="510"/>
      <c r="I33" s="463"/>
      <c r="J33" s="52"/>
      <c r="K33" s="25"/>
      <c r="L33" s="465"/>
      <c r="M33" s="491"/>
      <c r="N33" s="467"/>
      <c r="O33" s="527"/>
      <c r="P33" s="528"/>
      <c r="Q33" s="529"/>
      <c r="R33" s="530"/>
      <c r="S33" s="531"/>
      <c r="T33" s="467"/>
      <c r="U33" s="54"/>
      <c r="V33" s="107"/>
    </row>
    <row r="34" spans="2:22" s="16" customFormat="1" ht="16.5" customHeight="1">
      <c r="B34" s="103"/>
      <c r="C34" s="447"/>
      <c r="D34" s="523"/>
      <c r="E34" s="507"/>
      <c r="F34" s="524"/>
      <c r="G34" s="430">
        <f t="shared" si="0"/>
        <v>0</v>
      </c>
      <c r="H34" s="510"/>
      <c r="I34" s="463"/>
      <c r="J34" s="52">
        <f t="shared" si="1"/>
      </c>
      <c r="K34" s="25">
        <f t="shared" si="2"/>
      </c>
      <c r="L34" s="465"/>
      <c r="M34" s="491">
        <f t="shared" si="3"/>
      </c>
      <c r="N34" s="467">
        <f t="shared" si="4"/>
      </c>
      <c r="O34" s="527">
        <f t="shared" si="5"/>
        <v>20</v>
      </c>
      <c r="P34" s="528" t="str">
        <f t="shared" si="6"/>
        <v>--</v>
      </c>
      <c r="Q34" s="529" t="str">
        <f t="shared" si="7"/>
        <v>--</v>
      </c>
      <c r="R34" s="530" t="str">
        <f t="shared" si="8"/>
        <v>--</v>
      </c>
      <c r="S34" s="531" t="str">
        <f t="shared" si="9"/>
        <v>--</v>
      </c>
      <c r="T34" s="467">
        <f t="shared" si="10"/>
      </c>
      <c r="U34" s="54">
        <f t="shared" si="11"/>
      </c>
      <c r="V34" s="107"/>
    </row>
    <row r="35" spans="2:22" s="16" customFormat="1" ht="16.5" customHeight="1">
      <c r="B35" s="103"/>
      <c r="C35" s="447"/>
      <c r="D35" s="523"/>
      <c r="E35" s="507"/>
      <c r="F35" s="524"/>
      <c r="G35" s="430">
        <f t="shared" si="0"/>
        <v>0</v>
      </c>
      <c r="H35" s="510"/>
      <c r="I35" s="463"/>
      <c r="J35" s="52">
        <f t="shared" si="1"/>
      </c>
      <c r="K35" s="25">
        <f t="shared" si="2"/>
      </c>
      <c r="L35" s="465"/>
      <c r="M35" s="491">
        <f t="shared" si="3"/>
      </c>
      <c r="N35" s="467">
        <f t="shared" si="4"/>
      </c>
      <c r="O35" s="527">
        <f t="shared" si="5"/>
        <v>20</v>
      </c>
      <c r="P35" s="528" t="str">
        <f t="shared" si="6"/>
        <v>--</v>
      </c>
      <c r="Q35" s="529" t="str">
        <f t="shared" si="7"/>
        <v>--</v>
      </c>
      <c r="R35" s="530" t="str">
        <f t="shared" si="8"/>
        <v>--</v>
      </c>
      <c r="S35" s="531" t="str">
        <f t="shared" si="9"/>
        <v>--</v>
      </c>
      <c r="T35" s="467">
        <f t="shared" si="10"/>
      </c>
      <c r="U35" s="54">
        <f t="shared" si="11"/>
      </c>
      <c r="V35" s="107"/>
    </row>
    <row r="36" spans="2:22" s="16" customFormat="1" ht="16.5" customHeight="1">
      <c r="B36" s="103"/>
      <c r="C36" s="447"/>
      <c r="D36" s="523"/>
      <c r="E36" s="507"/>
      <c r="F36" s="524"/>
      <c r="G36" s="430">
        <f t="shared" si="0"/>
        <v>0</v>
      </c>
      <c r="H36" s="510"/>
      <c r="I36" s="463"/>
      <c r="J36" s="52">
        <f t="shared" si="1"/>
      </c>
      <c r="K36" s="25">
        <f t="shared" si="2"/>
      </c>
      <c r="L36" s="465"/>
      <c r="M36" s="491">
        <f t="shared" si="3"/>
      </c>
      <c r="N36" s="467">
        <f t="shared" si="4"/>
      </c>
      <c r="O36" s="527">
        <f t="shared" si="5"/>
        <v>20</v>
      </c>
      <c r="P36" s="528" t="str">
        <f t="shared" si="6"/>
        <v>--</v>
      </c>
      <c r="Q36" s="529" t="str">
        <f t="shared" si="7"/>
        <v>--</v>
      </c>
      <c r="R36" s="530" t="str">
        <f t="shared" si="8"/>
        <v>--</v>
      </c>
      <c r="S36" s="531" t="str">
        <f t="shared" si="9"/>
        <v>--</v>
      </c>
      <c r="T36" s="467">
        <f t="shared" si="10"/>
      </c>
      <c r="U36" s="54">
        <f t="shared" si="11"/>
      </c>
      <c r="V36" s="107"/>
    </row>
    <row r="37" spans="2:22" s="16" customFormat="1" ht="16.5" customHeight="1">
      <c r="B37" s="103"/>
      <c r="C37" s="447"/>
      <c r="D37" s="523"/>
      <c r="E37" s="507"/>
      <c r="F37" s="524"/>
      <c r="G37" s="430">
        <f t="shared" si="0"/>
        <v>0</v>
      </c>
      <c r="H37" s="510"/>
      <c r="I37" s="463"/>
      <c r="J37" s="52">
        <f t="shared" si="1"/>
      </c>
      <c r="K37" s="25">
        <f t="shared" si="2"/>
      </c>
      <c r="L37" s="465"/>
      <c r="M37" s="491">
        <f t="shared" si="3"/>
      </c>
      <c r="N37" s="467">
        <f t="shared" si="4"/>
      </c>
      <c r="O37" s="527">
        <f t="shared" si="5"/>
        <v>20</v>
      </c>
      <c r="P37" s="528" t="str">
        <f t="shared" si="6"/>
        <v>--</v>
      </c>
      <c r="Q37" s="529" t="str">
        <f t="shared" si="7"/>
        <v>--</v>
      </c>
      <c r="R37" s="530" t="str">
        <f t="shared" si="8"/>
        <v>--</v>
      </c>
      <c r="S37" s="531" t="str">
        <f t="shared" si="9"/>
        <v>--</v>
      </c>
      <c r="T37" s="467">
        <f t="shared" si="10"/>
      </c>
      <c r="U37" s="54">
        <f t="shared" si="11"/>
      </c>
      <c r="V37" s="107"/>
    </row>
    <row r="38" spans="2:22" s="16" customFormat="1" ht="16.5" customHeight="1">
      <c r="B38" s="103"/>
      <c r="C38" s="447"/>
      <c r="D38" s="523"/>
      <c r="E38" s="507"/>
      <c r="F38" s="524"/>
      <c r="G38" s="430">
        <f t="shared" si="0"/>
        <v>0</v>
      </c>
      <c r="H38" s="510"/>
      <c r="I38" s="463"/>
      <c r="J38" s="52">
        <f t="shared" si="1"/>
      </c>
      <c r="K38" s="25">
        <f t="shared" si="2"/>
      </c>
      <c r="L38" s="465"/>
      <c r="M38" s="491">
        <f t="shared" si="3"/>
      </c>
      <c r="N38" s="467">
        <f t="shared" si="4"/>
      </c>
      <c r="O38" s="527">
        <f t="shared" si="5"/>
        <v>20</v>
      </c>
      <c r="P38" s="528" t="str">
        <f t="shared" si="6"/>
        <v>--</v>
      </c>
      <c r="Q38" s="529" t="str">
        <f t="shared" si="7"/>
        <v>--</v>
      </c>
      <c r="R38" s="530" t="str">
        <f t="shared" si="8"/>
        <v>--</v>
      </c>
      <c r="S38" s="531" t="str">
        <f t="shared" si="9"/>
        <v>--</v>
      </c>
      <c r="T38" s="467">
        <f t="shared" si="10"/>
      </c>
      <c r="U38" s="54">
        <f t="shared" si="11"/>
      </c>
      <c r="V38" s="107"/>
    </row>
    <row r="39" spans="2:22" s="16" customFormat="1" ht="16.5" customHeight="1">
      <c r="B39" s="103"/>
      <c r="C39" s="447"/>
      <c r="D39" s="523"/>
      <c r="E39" s="507"/>
      <c r="F39" s="524"/>
      <c r="G39" s="430">
        <f t="shared" si="0"/>
        <v>0</v>
      </c>
      <c r="H39" s="510"/>
      <c r="I39" s="463"/>
      <c r="J39" s="52">
        <f t="shared" si="1"/>
      </c>
      <c r="K39" s="25">
        <f t="shared" si="2"/>
      </c>
      <c r="L39" s="465"/>
      <c r="M39" s="491">
        <f t="shared" si="3"/>
      </c>
      <c r="N39" s="467">
        <f t="shared" si="4"/>
      </c>
      <c r="O39" s="527">
        <f t="shared" si="5"/>
        <v>20</v>
      </c>
      <c r="P39" s="528" t="str">
        <f t="shared" si="6"/>
        <v>--</v>
      </c>
      <c r="Q39" s="529" t="str">
        <f t="shared" si="7"/>
        <v>--</v>
      </c>
      <c r="R39" s="530" t="str">
        <f t="shared" si="8"/>
        <v>--</v>
      </c>
      <c r="S39" s="531" t="str">
        <f t="shared" si="9"/>
        <v>--</v>
      </c>
      <c r="T39" s="467">
        <f t="shared" si="10"/>
      </c>
      <c r="U39" s="54">
        <f t="shared" si="11"/>
      </c>
      <c r="V39" s="107"/>
    </row>
    <row r="40" spans="2:22" s="16" customFormat="1" ht="16.5" customHeight="1" thickBot="1">
      <c r="B40" s="103"/>
      <c r="C40" s="456"/>
      <c r="D40" s="525"/>
      <c r="E40" s="509"/>
      <c r="F40" s="526"/>
      <c r="G40" s="268"/>
      <c r="H40" s="512"/>
      <c r="I40" s="512"/>
      <c r="J40" s="55"/>
      <c r="K40" s="55"/>
      <c r="L40" s="512"/>
      <c r="M40" s="479"/>
      <c r="N40" s="464"/>
      <c r="O40" s="532"/>
      <c r="P40" s="533"/>
      <c r="Q40" s="534"/>
      <c r="R40" s="535"/>
      <c r="S40" s="536"/>
      <c r="T40" s="464"/>
      <c r="U40" s="233"/>
      <c r="V40" s="107"/>
    </row>
    <row r="41" spans="2:22" s="16" customFormat="1" ht="16.5" customHeight="1" thickBot="1" thickTop="1">
      <c r="B41" s="103"/>
      <c r="C41" s="237" t="s">
        <v>77</v>
      </c>
      <c r="D41" s="238" t="s">
        <v>134</v>
      </c>
      <c r="G41" s="14"/>
      <c r="H41" s="14"/>
      <c r="I41" s="14"/>
      <c r="J41" s="14"/>
      <c r="K41" s="14"/>
      <c r="L41" s="14"/>
      <c r="M41" s="14"/>
      <c r="N41" s="14"/>
      <c r="O41" s="14"/>
      <c r="P41" s="401">
        <f>SUM(P20:P40)</f>
        <v>5843.299</v>
      </c>
      <c r="Q41" s="408">
        <f>SUM(Q20:Q40)</f>
        <v>1200.5</v>
      </c>
      <c r="R41" s="409">
        <f>SUM(R20:R40)</f>
        <v>36.015</v>
      </c>
      <c r="S41" s="413">
        <f>SUM(S20:S40)</f>
        <v>0</v>
      </c>
      <c r="U41" s="70">
        <f>ROUND(SUM(U20:U40),2)</f>
        <v>7079.81</v>
      </c>
      <c r="V41" s="209"/>
    </row>
    <row r="42" spans="2:22" s="241" customFormat="1" ht="9.75" thickTop="1">
      <c r="B42" s="242"/>
      <c r="C42" s="239"/>
      <c r="D42" s="240" t="s">
        <v>131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6"/>
      <c r="Q42" s="256"/>
      <c r="R42" s="256"/>
      <c r="S42" s="256"/>
      <c r="U42" s="259"/>
      <c r="V42" s="260"/>
    </row>
    <row r="43" spans="2:22" s="16" customFormat="1" ht="16.5" customHeight="1" thickBo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</row>
    <row r="44" spans="4:24" ht="16.5" customHeight="1" thickTop="1"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4:24" ht="16.5" customHeight="1"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4:24" ht="16.5" customHeight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>
        <v>0</v>
      </c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W151" s="5"/>
      <c r="X151" s="5"/>
    </row>
    <row r="152" spans="4:6" ht="16.5" customHeight="1">
      <c r="D152" s="5"/>
      <c r="E152" s="5"/>
      <c r="F152" s="5"/>
    </row>
    <row r="153" spans="4:6" ht="16.5" customHeight="1">
      <c r="D153" s="5"/>
      <c r="E153" s="5"/>
      <c r="F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Y154"/>
  <sheetViews>
    <sheetView zoomScale="75" zoomScaleNormal="75" workbookViewId="0" topLeftCell="A1">
      <selection activeCell="D12" sqref="D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17.57421875" style="0" customWidth="1"/>
    <col min="6" max="6" width="14.57421875" style="0" customWidth="1"/>
    <col min="7" max="7" width="10.28125" style="0" customWidth="1"/>
    <col min="8" max="8" width="5.421875" style="0" hidden="1" customWidth="1"/>
    <col min="9" max="9" width="15.7109375" style="0" customWidth="1"/>
    <col min="10" max="10" width="14.28125" style="0" bestFit="1" customWidth="1"/>
    <col min="11" max="13" width="9.7109375" style="0" customWidth="1"/>
    <col min="14" max="15" width="6.00390625" style="0" customWidth="1"/>
    <col min="16" max="16" width="5.7109375" style="0" hidden="1" customWidth="1"/>
    <col min="17" max="17" width="13.140625" style="0" hidden="1" customWidth="1"/>
    <col min="18" max="19" width="5.7109375" style="0" hidden="1" customWidth="1"/>
    <col min="20" max="20" width="12.28125" style="0" hidden="1" customWidth="1"/>
    <col min="21" max="21" width="9.7109375" style="0" hidden="1" customWidth="1"/>
    <col min="22" max="23" width="15.7109375" style="0" customWidth="1"/>
  </cols>
  <sheetData>
    <row r="1" s="71" customFormat="1" ht="26.25">
      <c r="W1" s="433"/>
    </row>
    <row r="2" spans="1:23" s="71" customFormat="1" ht="26.25">
      <c r="A2" s="121"/>
      <c r="B2" s="226" t="str">
        <f>'tot-0702'!B2</f>
        <v>ANEXO III.1.a. al Memorandum D.T.E.E. N°  1046  /2009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="16" customFormat="1" ht="12.75">
      <c r="A3" s="45"/>
    </row>
    <row r="4" spans="1:2" s="78" customFormat="1" ht="11.25">
      <c r="A4" s="76" t="s">
        <v>38</v>
      </c>
      <c r="B4" s="151"/>
    </row>
    <row r="5" spans="1:2" s="78" customFormat="1" ht="11.25">
      <c r="A5" s="76" t="s">
        <v>39</v>
      </c>
      <c r="B5" s="151"/>
    </row>
    <row r="6" s="16" customFormat="1" ht="13.5" thickBot="1"/>
    <row r="7" spans="2:24" s="16" customFormat="1" ht="13.5" thickTop="1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84"/>
    </row>
    <row r="8" spans="2:24" s="10" customFormat="1" ht="20.25">
      <c r="B8" s="135"/>
      <c r="D8" s="7" t="s">
        <v>97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221"/>
    </row>
    <row r="9" spans="2:24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07"/>
    </row>
    <row r="10" spans="2:24" s="10" customFormat="1" ht="20.25">
      <c r="B10" s="135"/>
      <c r="D10" s="136" t="s">
        <v>126</v>
      </c>
      <c r="F10" s="222"/>
      <c r="G10" s="223"/>
      <c r="H10" s="223"/>
      <c r="I10" s="223"/>
      <c r="J10" s="223"/>
      <c r="K10" s="223"/>
      <c r="L10" s="223"/>
      <c r="M10" s="223"/>
      <c r="N10" s="223"/>
      <c r="O10" s="223"/>
      <c r="P10" s="11"/>
      <c r="Q10" s="11"/>
      <c r="R10" s="11"/>
      <c r="S10" s="11"/>
      <c r="T10" s="11"/>
      <c r="U10" s="11"/>
      <c r="V10" s="11"/>
      <c r="W10" s="11"/>
      <c r="X10" s="193"/>
    </row>
    <row r="11" spans="2:24" s="16" customFormat="1" ht="16.5" customHeight="1">
      <c r="B11" s="103"/>
      <c r="C11" s="14"/>
      <c r="D11" s="210"/>
      <c r="F11" s="84"/>
      <c r="G11" s="127"/>
      <c r="H11" s="127"/>
      <c r="I11" s="127"/>
      <c r="J11" s="127"/>
      <c r="K11" s="127"/>
      <c r="L11" s="127"/>
      <c r="M11" s="127"/>
      <c r="N11" s="127"/>
      <c r="O11" s="127"/>
      <c r="P11" s="14"/>
      <c r="Q11" s="14"/>
      <c r="R11" s="14"/>
      <c r="S11" s="14"/>
      <c r="T11" s="14"/>
      <c r="U11" s="14"/>
      <c r="V11" s="14"/>
      <c r="W11" s="14"/>
      <c r="X11" s="107"/>
    </row>
    <row r="12" spans="2:24" s="10" customFormat="1" ht="20.25">
      <c r="B12" s="135"/>
      <c r="D12" s="136" t="s">
        <v>127</v>
      </c>
      <c r="F12" s="222"/>
      <c r="G12" s="223"/>
      <c r="H12" s="223"/>
      <c r="I12" s="223"/>
      <c r="J12" s="223"/>
      <c r="K12" s="223"/>
      <c r="L12" s="223"/>
      <c r="M12" s="223"/>
      <c r="N12" s="223"/>
      <c r="O12" s="223"/>
      <c r="P12" s="11"/>
      <c r="Q12" s="11"/>
      <c r="R12" s="11"/>
      <c r="S12" s="11"/>
      <c r="T12" s="11"/>
      <c r="U12" s="11"/>
      <c r="V12" s="11"/>
      <c r="W12" s="11"/>
      <c r="X12" s="193"/>
    </row>
    <row r="13" spans="2:24" s="16" customFormat="1" ht="16.5" customHeight="1">
      <c r="B13" s="103"/>
      <c r="C13" s="14"/>
      <c r="D13" s="210"/>
      <c r="F13" s="84"/>
      <c r="G13" s="127"/>
      <c r="H13" s="127"/>
      <c r="I13" s="127"/>
      <c r="J13" s="127"/>
      <c r="K13" s="127"/>
      <c r="L13" s="127"/>
      <c r="M13" s="127"/>
      <c r="N13" s="127"/>
      <c r="O13" s="127"/>
      <c r="P13" s="14"/>
      <c r="Q13" s="14"/>
      <c r="R13" s="14"/>
      <c r="S13" s="14"/>
      <c r="T13" s="14"/>
      <c r="U13" s="14"/>
      <c r="V13" s="14"/>
      <c r="W13" s="14"/>
      <c r="X13" s="107"/>
    </row>
    <row r="14" spans="2:24" s="15" customFormat="1" ht="16.5" customHeight="1">
      <c r="B14" s="91" t="str">
        <f>'tot-0702'!B14</f>
        <v>Desde el 01 al 28 de febrero de 2007</v>
      </c>
      <c r="C14" s="138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138"/>
      <c r="Q14" s="138"/>
      <c r="R14" s="138"/>
      <c r="S14" s="138"/>
      <c r="T14" s="138"/>
      <c r="U14" s="138"/>
      <c r="V14" s="138"/>
      <c r="W14" s="138"/>
      <c r="X14" s="225"/>
    </row>
    <row r="15" spans="2:24" s="16" customFormat="1" ht="16.5" customHeight="1">
      <c r="B15" s="103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4"/>
      <c r="W15" s="14"/>
      <c r="X15" s="107"/>
    </row>
    <row r="16" spans="2:24" s="16" customFormat="1" ht="4.5" customHeight="1" thickBot="1">
      <c r="B16" s="103"/>
      <c r="C16" s="14"/>
      <c r="D16" s="617"/>
      <c r="E16" s="435"/>
      <c r="F16" s="618"/>
      <c r="G16" s="201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4"/>
      <c r="W16" s="14"/>
      <c r="X16" s="107"/>
    </row>
    <row r="17" spans="2:24" s="16" customFormat="1" ht="16.5" customHeight="1" thickBot="1" thickTop="1">
      <c r="B17" s="103"/>
      <c r="C17" s="14"/>
      <c r="D17" s="228" t="s">
        <v>83</v>
      </c>
      <c r="E17" s="229"/>
      <c r="F17" s="544">
        <v>20</v>
      </c>
      <c r="G17" s="201"/>
      <c r="H17"/>
      <c r="I17" s="435"/>
      <c r="J17" s="436"/>
      <c r="K17" s="14"/>
      <c r="L17" s="14"/>
      <c r="M17" s="14"/>
      <c r="O17" s="14"/>
      <c r="P17" s="14"/>
      <c r="Q17" s="14"/>
      <c r="R17" s="128"/>
      <c r="S17" s="128"/>
      <c r="T17" s="128"/>
      <c r="U17" s="128"/>
      <c r="V17" s="128"/>
      <c r="W17" s="128"/>
      <c r="X17" s="107"/>
    </row>
    <row r="18" spans="2:24" s="16" customFormat="1" ht="16.5" customHeight="1" thickBot="1" thickTop="1">
      <c r="B18" s="103"/>
      <c r="C18" s="2"/>
      <c r="D18" s="211"/>
      <c r="E18" s="212"/>
      <c r="F18" s="212"/>
      <c r="G18" s="31"/>
      <c r="H18" s="31"/>
      <c r="I18" s="31"/>
      <c r="J18" s="31"/>
      <c r="K18" s="31"/>
      <c r="L18" s="31"/>
      <c r="M18" s="31"/>
      <c r="N18" s="31"/>
      <c r="O18" s="213"/>
      <c r="P18" s="214"/>
      <c r="Q18" s="215"/>
      <c r="R18" s="215"/>
      <c r="S18" s="215"/>
      <c r="T18" s="215"/>
      <c r="U18" s="215"/>
      <c r="V18" s="216"/>
      <c r="W18" s="217"/>
      <c r="X18" s="107"/>
    </row>
    <row r="19" spans="2:24" s="16" customFormat="1" ht="33.75" customHeight="1" thickBot="1" thickTop="1">
      <c r="B19" s="103"/>
      <c r="C19" s="142" t="s">
        <v>55</v>
      </c>
      <c r="D19" s="148" t="s">
        <v>84</v>
      </c>
      <c r="E19" s="144" t="s">
        <v>32</v>
      </c>
      <c r="F19" s="148" t="s">
        <v>128</v>
      </c>
      <c r="G19" s="230" t="s">
        <v>85</v>
      </c>
      <c r="H19" s="266" t="s">
        <v>60</v>
      </c>
      <c r="I19" s="144" t="s">
        <v>61</v>
      </c>
      <c r="J19" s="144" t="s">
        <v>62</v>
      </c>
      <c r="K19" s="148" t="s">
        <v>63</v>
      </c>
      <c r="L19" s="148" t="s">
        <v>64</v>
      </c>
      <c r="M19" s="147" t="s">
        <v>65</v>
      </c>
      <c r="N19" s="147" t="s">
        <v>66</v>
      </c>
      <c r="O19" s="144" t="s">
        <v>68</v>
      </c>
      <c r="P19" s="266" t="s">
        <v>59</v>
      </c>
      <c r="Q19" s="398" t="s">
        <v>78</v>
      </c>
      <c r="R19" s="402" t="s">
        <v>100</v>
      </c>
      <c r="S19" s="403"/>
      <c r="T19" s="410" t="s">
        <v>73</v>
      </c>
      <c r="U19" s="341" t="s">
        <v>70</v>
      </c>
      <c r="V19" s="149" t="s">
        <v>75</v>
      </c>
      <c r="W19" s="231" t="s">
        <v>76</v>
      </c>
      <c r="X19" s="107"/>
    </row>
    <row r="20" spans="2:24" s="16" customFormat="1" ht="16.5" customHeight="1" thickTop="1">
      <c r="B20" s="103"/>
      <c r="C20" s="218"/>
      <c r="D20" s="219"/>
      <c r="E20" s="219"/>
      <c r="F20" s="219"/>
      <c r="G20" s="219"/>
      <c r="H20" s="272"/>
      <c r="I20" s="220"/>
      <c r="J20" s="220"/>
      <c r="K20" s="218"/>
      <c r="L20" s="218"/>
      <c r="M20" s="219"/>
      <c r="N20" s="17"/>
      <c r="O20" s="218"/>
      <c r="P20" s="277"/>
      <c r="Q20" s="399"/>
      <c r="R20" s="404"/>
      <c r="S20" s="405"/>
      <c r="T20" s="411"/>
      <c r="U20" s="411"/>
      <c r="V20" s="414"/>
      <c r="W20" s="419"/>
      <c r="X20" s="107"/>
    </row>
    <row r="21" spans="2:24" s="16" customFormat="1" ht="16.5" customHeight="1">
      <c r="B21" s="103"/>
      <c r="C21" s="36"/>
      <c r="D21" s="61"/>
      <c r="E21" s="62"/>
      <c r="F21" s="62"/>
      <c r="G21" s="63"/>
      <c r="H21" s="276"/>
      <c r="I21" s="65"/>
      <c r="J21" s="66"/>
      <c r="K21" s="67"/>
      <c r="L21" s="68"/>
      <c r="M21" s="69"/>
      <c r="N21" s="18"/>
      <c r="O21" s="64"/>
      <c r="P21" s="278"/>
      <c r="Q21" s="400"/>
      <c r="R21" s="406"/>
      <c r="S21" s="407"/>
      <c r="T21" s="412"/>
      <c r="U21" s="412"/>
      <c r="V21" s="64"/>
      <c r="W21" s="232"/>
      <c r="X21" s="107"/>
    </row>
    <row r="22" spans="2:24" s="16" customFormat="1" ht="16.5" customHeight="1">
      <c r="B22" s="103"/>
      <c r="C22" s="448">
        <v>36</v>
      </c>
      <c r="D22" s="523" t="s">
        <v>24</v>
      </c>
      <c r="E22" s="507" t="s">
        <v>125</v>
      </c>
      <c r="F22" s="507">
        <v>0.0533</v>
      </c>
      <c r="G22" s="524">
        <v>45</v>
      </c>
      <c r="H22" s="430">
        <f>G22*F22</f>
        <v>2.3985</v>
      </c>
      <c r="I22" s="510">
        <v>39126.58263888889</v>
      </c>
      <c r="J22" s="463">
        <v>39127.44236111111</v>
      </c>
      <c r="K22" s="52">
        <f>IF(E22="","",(J22-I22)*24)</f>
        <v>20.633333333360497</v>
      </c>
      <c r="L22" s="25">
        <f>IF(E22="","",ROUND((J22-I22)*24*60,0))</f>
        <v>1238</v>
      </c>
      <c r="M22" s="465" t="s">
        <v>104</v>
      </c>
      <c r="N22" s="491" t="str">
        <f>IF(E22="","","--")</f>
        <v>--</v>
      </c>
      <c r="O22" s="467" t="s">
        <v>108</v>
      </c>
      <c r="P22" s="527">
        <f>IF(M22="P",$F$17/10,$F$17)</f>
        <v>20</v>
      </c>
      <c r="Q22" s="528" t="str">
        <f>IF(M22="P",H22*P22*ROUND(L22/60,2),"--")</f>
        <v>--</v>
      </c>
      <c r="R22" s="529" t="str">
        <f>IF(AND(M22="F",O22="NO"),H22*P22,"--")</f>
        <v>--</v>
      </c>
      <c r="S22" s="530">
        <f>IF(M22="F",H22*P22*ROUND(L22/60,2),"--")</f>
        <v>989.6211</v>
      </c>
      <c r="T22" s="531" t="str">
        <f>IF(M22="RF",H22*P22*ROUND(L22/60,2),"--")</f>
        <v>--</v>
      </c>
      <c r="U22" s="467" t="str">
        <f>IF(E22="","","SI")</f>
        <v>SI</v>
      </c>
      <c r="V22" s="467" t="str">
        <f>IF(E22="","","SI")</f>
        <v>SI</v>
      </c>
      <c r="W22" s="54">
        <f aca="true" t="shared" si="0" ref="W22:W38">IF(D22="","",SUM(Q22:U22)*IF(V22="SI",1,2))</f>
        <v>989.6211</v>
      </c>
      <c r="X22" s="107"/>
    </row>
    <row r="23" spans="2:24" s="16" customFormat="1" ht="16.5" customHeight="1">
      <c r="B23" s="103"/>
      <c r="C23" s="448"/>
      <c r="D23" s="523"/>
      <c r="E23" s="507"/>
      <c r="F23" s="507"/>
      <c r="G23" s="524"/>
      <c r="H23" s="430"/>
      <c r="I23" s="510"/>
      <c r="J23" s="463"/>
      <c r="K23" s="52"/>
      <c r="L23" s="25"/>
      <c r="M23" s="465"/>
      <c r="N23" s="491"/>
      <c r="O23" s="467"/>
      <c r="P23" s="527"/>
      <c r="Q23" s="528"/>
      <c r="R23" s="529"/>
      <c r="S23" s="530"/>
      <c r="T23" s="531"/>
      <c r="U23" s="344"/>
      <c r="V23" s="467"/>
      <c r="W23" s="54"/>
      <c r="X23" s="107"/>
    </row>
    <row r="24" spans="2:24" s="16" customFormat="1" ht="16.5" customHeight="1">
      <c r="B24" s="103"/>
      <c r="C24" s="36"/>
      <c r="D24" s="523"/>
      <c r="E24" s="507"/>
      <c r="F24" s="507"/>
      <c r="G24" s="524"/>
      <c r="H24" s="430"/>
      <c r="I24" s="510"/>
      <c r="J24" s="463"/>
      <c r="K24" s="52"/>
      <c r="L24" s="25"/>
      <c r="M24" s="465"/>
      <c r="N24" s="491"/>
      <c r="O24" s="467"/>
      <c r="P24" s="527"/>
      <c r="Q24" s="528"/>
      <c r="R24" s="529"/>
      <c r="S24" s="530"/>
      <c r="T24" s="531"/>
      <c r="U24" s="344"/>
      <c r="V24" s="467"/>
      <c r="W24" s="54"/>
      <c r="X24" s="208"/>
    </row>
    <row r="25" spans="2:24" s="16" customFormat="1" ht="16.5" customHeight="1">
      <c r="B25" s="103"/>
      <c r="C25" s="448"/>
      <c r="D25" s="523"/>
      <c r="E25" s="507"/>
      <c r="F25" s="507"/>
      <c r="G25" s="524"/>
      <c r="H25" s="430"/>
      <c r="I25" s="510"/>
      <c r="J25" s="463"/>
      <c r="K25" s="52"/>
      <c r="L25" s="25"/>
      <c r="M25" s="465"/>
      <c r="N25" s="491"/>
      <c r="O25" s="467"/>
      <c r="P25" s="527"/>
      <c r="Q25" s="528"/>
      <c r="R25" s="529"/>
      <c r="S25" s="530"/>
      <c r="T25" s="531"/>
      <c r="U25" s="344"/>
      <c r="V25" s="467"/>
      <c r="W25" s="54"/>
      <c r="X25" s="208"/>
    </row>
    <row r="26" spans="2:24" s="16" customFormat="1" ht="16.5" customHeight="1">
      <c r="B26" s="103"/>
      <c r="C26" s="36"/>
      <c r="D26" s="523"/>
      <c r="E26" s="507"/>
      <c r="F26" s="507"/>
      <c r="G26" s="524"/>
      <c r="H26" s="430">
        <f aca="true" t="shared" si="1" ref="H26:H38">G26*F26</f>
        <v>0</v>
      </c>
      <c r="I26" s="510"/>
      <c r="J26" s="463"/>
      <c r="K26" s="52">
        <f aca="true" t="shared" si="2" ref="K26:K38">IF(D26="","",(J26-I26)*24)</f>
      </c>
      <c r="L26" s="25">
        <f aca="true" t="shared" si="3" ref="L26:L38">IF(D26="","",ROUND((J26-I26)*24*60,0))</f>
      </c>
      <c r="M26" s="465"/>
      <c r="N26" s="491">
        <f aca="true" t="shared" si="4" ref="N26:N38">IF(D26="","","--")</f>
      </c>
      <c r="O26" s="467">
        <f aca="true" t="shared" si="5" ref="O26:O38">IF(D26="","",IF(OR(M26="P",M26="RP"),"--","NO"))</f>
      </c>
      <c r="P26" s="527">
        <f aca="true" t="shared" si="6" ref="P26:P38">IF(OR(M26="P",M26="RP"),$F$17/10,$F$17)</f>
        <v>20</v>
      </c>
      <c r="Q26" s="528" t="str">
        <f aca="true" t="shared" si="7" ref="Q26:Q38">IF(M26="P",H26*P26*ROUND(L26/60,2),"--")</f>
        <v>--</v>
      </c>
      <c r="R26" s="529" t="str">
        <f aca="true" t="shared" si="8" ref="R26:R38">IF(AND(M26="F",O26="NO"),H26*P26,"--")</f>
        <v>--</v>
      </c>
      <c r="S26" s="530" t="str">
        <f aca="true" t="shared" si="9" ref="S26:S38">IF(M26="F",H26*P26*ROUND(L26/60,2),"--")</f>
        <v>--</v>
      </c>
      <c r="T26" s="531" t="str">
        <f aca="true" t="shared" si="10" ref="T26:T38">IF(M26="RF",H26*P26*ROUND(L26/60,2),"--")</f>
        <v>--</v>
      </c>
      <c r="U26" s="344" t="s">
        <v>108</v>
      </c>
      <c r="V26" s="467">
        <f aca="true" t="shared" si="11" ref="V26:V38">IF(D26="","","SI")</f>
      </c>
      <c r="W26" s="54">
        <f t="shared" si="0"/>
      </c>
      <c r="X26" s="208"/>
    </row>
    <row r="27" spans="2:24" s="16" customFormat="1" ht="16.5" customHeight="1">
      <c r="B27" s="103"/>
      <c r="C27" s="448"/>
      <c r="D27" s="523"/>
      <c r="E27" s="507"/>
      <c r="F27" s="507"/>
      <c r="G27" s="524"/>
      <c r="H27" s="430">
        <f t="shared" si="1"/>
        <v>0</v>
      </c>
      <c r="I27" s="510"/>
      <c r="J27" s="463"/>
      <c r="K27" s="52">
        <f t="shared" si="2"/>
      </c>
      <c r="L27" s="25">
        <f t="shared" si="3"/>
      </c>
      <c r="M27" s="465"/>
      <c r="N27" s="491">
        <f t="shared" si="4"/>
      </c>
      <c r="O27" s="467">
        <f t="shared" si="5"/>
      </c>
      <c r="P27" s="527">
        <f t="shared" si="6"/>
        <v>20</v>
      </c>
      <c r="Q27" s="528" t="str">
        <f t="shared" si="7"/>
        <v>--</v>
      </c>
      <c r="R27" s="529" t="str">
        <f t="shared" si="8"/>
        <v>--</v>
      </c>
      <c r="S27" s="530" t="str">
        <f t="shared" si="9"/>
        <v>--</v>
      </c>
      <c r="T27" s="531" t="str">
        <f t="shared" si="10"/>
        <v>--</v>
      </c>
      <c r="U27" s="344" t="s">
        <v>108</v>
      </c>
      <c r="V27" s="467">
        <f t="shared" si="11"/>
      </c>
      <c r="W27" s="54">
        <f t="shared" si="0"/>
      </c>
      <c r="X27" s="208"/>
    </row>
    <row r="28" spans="2:24" s="16" customFormat="1" ht="16.5" customHeight="1">
      <c r="B28" s="103"/>
      <c r="C28" s="36"/>
      <c r="D28" s="523"/>
      <c r="E28" s="507"/>
      <c r="F28" s="507"/>
      <c r="G28" s="524"/>
      <c r="H28" s="430">
        <f t="shared" si="1"/>
        <v>0</v>
      </c>
      <c r="I28" s="510"/>
      <c r="J28" s="463"/>
      <c r="K28" s="52">
        <f t="shared" si="2"/>
      </c>
      <c r="L28" s="25">
        <f t="shared" si="3"/>
      </c>
      <c r="M28" s="465"/>
      <c r="N28" s="491">
        <f t="shared" si="4"/>
      </c>
      <c r="O28" s="467">
        <f t="shared" si="5"/>
      </c>
      <c r="P28" s="527">
        <f t="shared" si="6"/>
        <v>20</v>
      </c>
      <c r="Q28" s="528" t="str">
        <f t="shared" si="7"/>
        <v>--</v>
      </c>
      <c r="R28" s="529" t="str">
        <f t="shared" si="8"/>
        <v>--</v>
      </c>
      <c r="S28" s="530" t="str">
        <f t="shared" si="9"/>
        <v>--</v>
      </c>
      <c r="T28" s="531" t="str">
        <f t="shared" si="10"/>
        <v>--</v>
      </c>
      <c r="U28" s="344" t="s">
        <v>108</v>
      </c>
      <c r="V28" s="467">
        <f t="shared" si="11"/>
      </c>
      <c r="W28" s="54">
        <f t="shared" si="0"/>
      </c>
      <c r="X28" s="208"/>
    </row>
    <row r="29" spans="2:24" s="16" customFormat="1" ht="16.5" customHeight="1">
      <c r="B29" s="103"/>
      <c r="C29" s="448"/>
      <c r="D29" s="523"/>
      <c r="E29" s="507"/>
      <c r="F29" s="507"/>
      <c r="G29" s="524"/>
      <c r="H29" s="430">
        <f t="shared" si="1"/>
        <v>0</v>
      </c>
      <c r="I29" s="510"/>
      <c r="J29" s="463"/>
      <c r="K29" s="52">
        <f t="shared" si="2"/>
      </c>
      <c r="L29" s="25">
        <f t="shared" si="3"/>
      </c>
      <c r="M29" s="465"/>
      <c r="N29" s="491">
        <f t="shared" si="4"/>
      </c>
      <c r="O29" s="467">
        <f t="shared" si="5"/>
      </c>
      <c r="P29" s="527">
        <f t="shared" si="6"/>
        <v>20</v>
      </c>
      <c r="Q29" s="528" t="str">
        <f t="shared" si="7"/>
        <v>--</v>
      </c>
      <c r="R29" s="529" t="str">
        <f t="shared" si="8"/>
        <v>--</v>
      </c>
      <c r="S29" s="530" t="str">
        <f t="shared" si="9"/>
        <v>--</v>
      </c>
      <c r="T29" s="531" t="str">
        <f t="shared" si="10"/>
        <v>--</v>
      </c>
      <c r="U29" s="344" t="s">
        <v>108</v>
      </c>
      <c r="V29" s="467">
        <f t="shared" si="11"/>
      </c>
      <c r="W29" s="54">
        <f t="shared" si="0"/>
      </c>
      <c r="X29" s="107"/>
    </row>
    <row r="30" spans="2:24" s="16" customFormat="1" ht="16.5" customHeight="1">
      <c r="B30" s="103"/>
      <c r="C30" s="36"/>
      <c r="D30" s="523"/>
      <c r="E30" s="507"/>
      <c r="F30" s="507"/>
      <c r="G30" s="524"/>
      <c r="H30" s="430">
        <f t="shared" si="1"/>
        <v>0</v>
      </c>
      <c r="I30" s="510"/>
      <c r="J30" s="463"/>
      <c r="K30" s="52">
        <f t="shared" si="2"/>
      </c>
      <c r="L30" s="25">
        <f t="shared" si="3"/>
      </c>
      <c r="M30" s="465"/>
      <c r="N30" s="491">
        <f t="shared" si="4"/>
      </c>
      <c r="O30" s="467">
        <f t="shared" si="5"/>
      </c>
      <c r="P30" s="527">
        <f t="shared" si="6"/>
        <v>20</v>
      </c>
      <c r="Q30" s="528" t="str">
        <f t="shared" si="7"/>
        <v>--</v>
      </c>
      <c r="R30" s="529" t="str">
        <f t="shared" si="8"/>
        <v>--</v>
      </c>
      <c r="S30" s="530" t="str">
        <f t="shared" si="9"/>
        <v>--</v>
      </c>
      <c r="T30" s="531" t="str">
        <f t="shared" si="10"/>
        <v>--</v>
      </c>
      <c r="U30" s="344" t="s">
        <v>108</v>
      </c>
      <c r="V30" s="467">
        <f t="shared" si="11"/>
      </c>
      <c r="W30" s="54">
        <f t="shared" si="0"/>
      </c>
      <c r="X30" s="107"/>
    </row>
    <row r="31" spans="2:24" s="16" customFormat="1" ht="16.5" customHeight="1">
      <c r="B31" s="103"/>
      <c r="C31" s="448"/>
      <c r="D31" s="523"/>
      <c r="E31" s="507"/>
      <c r="F31" s="507"/>
      <c r="G31" s="524"/>
      <c r="H31" s="430">
        <f t="shared" si="1"/>
        <v>0</v>
      </c>
      <c r="I31" s="510"/>
      <c r="J31" s="463"/>
      <c r="K31" s="52">
        <f t="shared" si="2"/>
      </c>
      <c r="L31" s="25">
        <f t="shared" si="3"/>
      </c>
      <c r="M31" s="465"/>
      <c r="N31" s="491">
        <f t="shared" si="4"/>
      </c>
      <c r="O31" s="467">
        <f t="shared" si="5"/>
      </c>
      <c r="P31" s="527">
        <f t="shared" si="6"/>
        <v>20</v>
      </c>
      <c r="Q31" s="528" t="str">
        <f t="shared" si="7"/>
        <v>--</v>
      </c>
      <c r="R31" s="529" t="str">
        <f t="shared" si="8"/>
        <v>--</v>
      </c>
      <c r="S31" s="530" t="str">
        <f t="shared" si="9"/>
        <v>--</v>
      </c>
      <c r="T31" s="531" t="str">
        <f t="shared" si="10"/>
        <v>--</v>
      </c>
      <c r="U31" s="344" t="s">
        <v>108</v>
      </c>
      <c r="V31" s="467">
        <f t="shared" si="11"/>
      </c>
      <c r="W31" s="54">
        <f t="shared" si="0"/>
      </c>
      <c r="X31" s="107"/>
    </row>
    <row r="32" spans="2:24" s="16" customFormat="1" ht="16.5" customHeight="1">
      <c r="B32" s="103"/>
      <c r="C32" s="36"/>
      <c r="D32" s="523"/>
      <c r="E32" s="507"/>
      <c r="F32" s="507"/>
      <c r="G32" s="524"/>
      <c r="H32" s="430">
        <f t="shared" si="1"/>
        <v>0</v>
      </c>
      <c r="I32" s="510"/>
      <c r="J32" s="463"/>
      <c r="K32" s="52">
        <f t="shared" si="2"/>
      </c>
      <c r="L32" s="25">
        <f t="shared" si="3"/>
      </c>
      <c r="M32" s="465"/>
      <c r="N32" s="491">
        <f t="shared" si="4"/>
      </c>
      <c r="O32" s="467">
        <f t="shared" si="5"/>
      </c>
      <c r="P32" s="527">
        <f t="shared" si="6"/>
        <v>20</v>
      </c>
      <c r="Q32" s="528" t="str">
        <f t="shared" si="7"/>
        <v>--</v>
      </c>
      <c r="R32" s="529" t="str">
        <f t="shared" si="8"/>
        <v>--</v>
      </c>
      <c r="S32" s="530" t="str">
        <f t="shared" si="9"/>
        <v>--</v>
      </c>
      <c r="T32" s="531" t="str">
        <f t="shared" si="10"/>
        <v>--</v>
      </c>
      <c r="U32" s="344" t="s">
        <v>108</v>
      </c>
      <c r="V32" s="467">
        <f t="shared" si="11"/>
      </c>
      <c r="W32" s="54">
        <f t="shared" si="0"/>
      </c>
      <c r="X32" s="107"/>
    </row>
    <row r="33" spans="2:24" s="16" customFormat="1" ht="16.5" customHeight="1">
      <c r="B33" s="103"/>
      <c r="C33" s="448"/>
      <c r="D33" s="523"/>
      <c r="E33" s="507"/>
      <c r="F33" s="507"/>
      <c r="G33" s="524"/>
      <c r="H33" s="430">
        <f t="shared" si="1"/>
        <v>0</v>
      </c>
      <c r="I33" s="510"/>
      <c r="J33" s="463"/>
      <c r="K33" s="52">
        <f t="shared" si="2"/>
      </c>
      <c r="L33" s="25">
        <f t="shared" si="3"/>
      </c>
      <c r="M33" s="465"/>
      <c r="N33" s="491">
        <f t="shared" si="4"/>
      </c>
      <c r="O33" s="467">
        <f t="shared" si="5"/>
      </c>
      <c r="P33" s="527">
        <f t="shared" si="6"/>
        <v>20</v>
      </c>
      <c r="Q33" s="528" t="str">
        <f t="shared" si="7"/>
        <v>--</v>
      </c>
      <c r="R33" s="529" t="str">
        <f t="shared" si="8"/>
        <v>--</v>
      </c>
      <c r="S33" s="530" t="str">
        <f t="shared" si="9"/>
        <v>--</v>
      </c>
      <c r="T33" s="531" t="str">
        <f t="shared" si="10"/>
        <v>--</v>
      </c>
      <c r="U33" s="344" t="s">
        <v>108</v>
      </c>
      <c r="V33" s="467">
        <f t="shared" si="11"/>
      </c>
      <c r="W33" s="54">
        <f t="shared" si="0"/>
      </c>
      <c r="X33" s="107"/>
    </row>
    <row r="34" spans="2:24" s="16" customFormat="1" ht="16.5" customHeight="1">
      <c r="B34" s="103"/>
      <c r="C34" s="36"/>
      <c r="D34" s="523"/>
      <c r="E34" s="507"/>
      <c r="F34" s="507"/>
      <c r="G34" s="524"/>
      <c r="H34" s="430">
        <f t="shared" si="1"/>
        <v>0</v>
      </c>
      <c r="I34" s="510"/>
      <c r="J34" s="463"/>
      <c r="K34" s="52">
        <f t="shared" si="2"/>
      </c>
      <c r="L34" s="25">
        <f t="shared" si="3"/>
      </c>
      <c r="M34" s="465"/>
      <c r="N34" s="491">
        <f t="shared" si="4"/>
      </c>
      <c r="O34" s="467">
        <f t="shared" si="5"/>
      </c>
      <c r="P34" s="527">
        <f t="shared" si="6"/>
        <v>20</v>
      </c>
      <c r="Q34" s="528" t="str">
        <f t="shared" si="7"/>
        <v>--</v>
      </c>
      <c r="R34" s="529" t="str">
        <f t="shared" si="8"/>
        <v>--</v>
      </c>
      <c r="S34" s="530" t="str">
        <f t="shared" si="9"/>
        <v>--</v>
      </c>
      <c r="T34" s="531" t="str">
        <f t="shared" si="10"/>
        <v>--</v>
      </c>
      <c r="U34" s="344" t="s">
        <v>108</v>
      </c>
      <c r="V34" s="467">
        <f t="shared" si="11"/>
      </c>
      <c r="W34" s="54">
        <f t="shared" si="0"/>
      </c>
      <c r="X34" s="107"/>
    </row>
    <row r="35" spans="2:24" s="16" customFormat="1" ht="16.5" customHeight="1">
      <c r="B35" s="103"/>
      <c r="C35" s="448"/>
      <c r="D35" s="523"/>
      <c r="E35" s="507"/>
      <c r="F35" s="507"/>
      <c r="G35" s="524"/>
      <c r="H35" s="430">
        <f t="shared" si="1"/>
        <v>0</v>
      </c>
      <c r="I35" s="510"/>
      <c r="J35" s="463"/>
      <c r="K35" s="52">
        <f t="shared" si="2"/>
      </c>
      <c r="L35" s="25">
        <f t="shared" si="3"/>
      </c>
      <c r="M35" s="465"/>
      <c r="N35" s="491">
        <f t="shared" si="4"/>
      </c>
      <c r="O35" s="467">
        <f t="shared" si="5"/>
      </c>
      <c r="P35" s="527">
        <f t="shared" si="6"/>
        <v>20</v>
      </c>
      <c r="Q35" s="528" t="str">
        <f t="shared" si="7"/>
        <v>--</v>
      </c>
      <c r="R35" s="529" t="str">
        <f t="shared" si="8"/>
        <v>--</v>
      </c>
      <c r="S35" s="530" t="str">
        <f t="shared" si="9"/>
        <v>--</v>
      </c>
      <c r="T35" s="531" t="str">
        <f t="shared" si="10"/>
        <v>--</v>
      </c>
      <c r="U35" s="344" t="s">
        <v>108</v>
      </c>
      <c r="V35" s="467">
        <f t="shared" si="11"/>
      </c>
      <c r="W35" s="54">
        <f t="shared" si="0"/>
      </c>
      <c r="X35" s="107"/>
    </row>
    <row r="36" spans="2:24" s="16" customFormat="1" ht="16.5" customHeight="1">
      <c r="B36" s="103"/>
      <c r="C36" s="36"/>
      <c r="D36" s="523"/>
      <c r="E36" s="507"/>
      <c r="F36" s="507"/>
      <c r="G36" s="524"/>
      <c r="H36" s="430">
        <f t="shared" si="1"/>
        <v>0</v>
      </c>
      <c r="I36" s="510"/>
      <c r="J36" s="463"/>
      <c r="K36" s="52">
        <f t="shared" si="2"/>
      </c>
      <c r="L36" s="25">
        <f t="shared" si="3"/>
      </c>
      <c r="M36" s="465"/>
      <c r="N36" s="491">
        <f t="shared" si="4"/>
      </c>
      <c r="O36" s="467">
        <f t="shared" si="5"/>
      </c>
      <c r="P36" s="527">
        <f t="shared" si="6"/>
        <v>20</v>
      </c>
      <c r="Q36" s="528" t="str">
        <f t="shared" si="7"/>
        <v>--</v>
      </c>
      <c r="R36" s="529" t="str">
        <f t="shared" si="8"/>
        <v>--</v>
      </c>
      <c r="S36" s="530" t="str">
        <f t="shared" si="9"/>
        <v>--</v>
      </c>
      <c r="T36" s="531" t="str">
        <f t="shared" si="10"/>
        <v>--</v>
      </c>
      <c r="U36" s="344" t="s">
        <v>108</v>
      </c>
      <c r="V36" s="467">
        <f t="shared" si="11"/>
      </c>
      <c r="W36" s="54">
        <f t="shared" si="0"/>
      </c>
      <c r="X36" s="107"/>
    </row>
    <row r="37" spans="2:24" s="16" customFormat="1" ht="16.5" customHeight="1">
      <c r="B37" s="103"/>
      <c r="C37" s="448"/>
      <c r="D37" s="523"/>
      <c r="E37" s="507"/>
      <c r="F37" s="507"/>
      <c r="G37" s="524"/>
      <c r="H37" s="430">
        <f t="shared" si="1"/>
        <v>0</v>
      </c>
      <c r="I37" s="510"/>
      <c r="J37" s="463"/>
      <c r="K37" s="52">
        <f t="shared" si="2"/>
      </c>
      <c r="L37" s="25">
        <f t="shared" si="3"/>
      </c>
      <c r="M37" s="465"/>
      <c r="N37" s="491">
        <f t="shared" si="4"/>
      </c>
      <c r="O37" s="467">
        <f t="shared" si="5"/>
      </c>
      <c r="P37" s="527">
        <f t="shared" si="6"/>
        <v>20</v>
      </c>
      <c r="Q37" s="528" t="str">
        <f t="shared" si="7"/>
        <v>--</v>
      </c>
      <c r="R37" s="529" t="str">
        <f t="shared" si="8"/>
        <v>--</v>
      </c>
      <c r="S37" s="530" t="str">
        <f t="shared" si="9"/>
        <v>--</v>
      </c>
      <c r="T37" s="531" t="str">
        <f t="shared" si="10"/>
        <v>--</v>
      </c>
      <c r="U37" s="344" t="s">
        <v>108</v>
      </c>
      <c r="V37" s="467">
        <f t="shared" si="11"/>
      </c>
      <c r="W37" s="54">
        <f t="shared" si="0"/>
      </c>
      <c r="X37" s="107"/>
    </row>
    <row r="38" spans="2:24" s="16" customFormat="1" ht="16.5" customHeight="1">
      <c r="B38" s="103"/>
      <c r="C38" s="36"/>
      <c r="D38" s="523"/>
      <c r="E38" s="507"/>
      <c r="F38" s="507"/>
      <c r="G38" s="524"/>
      <c r="H38" s="430">
        <f t="shared" si="1"/>
        <v>0</v>
      </c>
      <c r="I38" s="510"/>
      <c r="J38" s="463"/>
      <c r="K38" s="52">
        <f t="shared" si="2"/>
      </c>
      <c r="L38" s="25">
        <f t="shared" si="3"/>
      </c>
      <c r="M38" s="465"/>
      <c r="N38" s="491">
        <f t="shared" si="4"/>
      </c>
      <c r="O38" s="467">
        <f t="shared" si="5"/>
      </c>
      <c r="P38" s="527">
        <f t="shared" si="6"/>
        <v>20</v>
      </c>
      <c r="Q38" s="528" t="str">
        <f t="shared" si="7"/>
        <v>--</v>
      </c>
      <c r="R38" s="529" t="str">
        <f t="shared" si="8"/>
        <v>--</v>
      </c>
      <c r="S38" s="530" t="str">
        <f t="shared" si="9"/>
        <v>--</v>
      </c>
      <c r="T38" s="531" t="str">
        <f t="shared" si="10"/>
        <v>--</v>
      </c>
      <c r="U38" s="344" t="s">
        <v>108</v>
      </c>
      <c r="V38" s="467">
        <f t="shared" si="11"/>
      </c>
      <c r="W38" s="54">
        <f t="shared" si="0"/>
      </c>
      <c r="X38" s="107"/>
    </row>
    <row r="39" spans="2:24" s="16" customFormat="1" ht="16.5" customHeight="1" thickBot="1">
      <c r="B39" s="103"/>
      <c r="C39" s="448"/>
      <c r="D39" s="525"/>
      <c r="E39" s="509"/>
      <c r="F39" s="509"/>
      <c r="G39" s="526"/>
      <c r="H39" s="268"/>
      <c r="I39" s="512"/>
      <c r="J39" s="512"/>
      <c r="K39" s="55"/>
      <c r="L39" s="55"/>
      <c r="M39" s="512"/>
      <c r="N39" s="479"/>
      <c r="O39" s="464"/>
      <c r="P39" s="532"/>
      <c r="Q39" s="533"/>
      <c r="R39" s="534"/>
      <c r="S39" s="535"/>
      <c r="T39" s="536"/>
      <c r="U39" s="536"/>
      <c r="V39" s="464"/>
      <c r="W39" s="233"/>
      <c r="X39" s="107"/>
    </row>
    <row r="40" spans="2:24" s="16" customFormat="1" ht="16.5" customHeight="1" thickBot="1" thickTop="1">
      <c r="B40" s="103"/>
      <c r="C40" s="237" t="s">
        <v>77</v>
      </c>
      <c r="D40" s="238" t="s">
        <v>135</v>
      </c>
      <c r="G40" s="14"/>
      <c r="H40" s="14"/>
      <c r="I40" s="14"/>
      <c r="J40" s="14"/>
      <c r="K40" s="14"/>
      <c r="L40" s="14"/>
      <c r="M40" s="14"/>
      <c r="N40" s="14"/>
      <c r="O40" s="14"/>
      <c r="P40" s="401">
        <f>SUM(Q20:Q39)</f>
        <v>0</v>
      </c>
      <c r="Q40" s="408">
        <f>SUM(R20:R39)</f>
        <v>0</v>
      </c>
      <c r="R40" s="409">
        <f>SUM(S20:S39)</f>
        <v>989.6211</v>
      </c>
      <c r="S40" s="413">
        <f>SUM(T20:T39)</f>
        <v>0</v>
      </c>
      <c r="T40" s="413">
        <f>SUM(U20:U39)</f>
        <v>0</v>
      </c>
      <c r="W40" s="70">
        <f>ROUND(SUM(W20:W39),2)</f>
        <v>989.62</v>
      </c>
      <c r="X40" s="209"/>
    </row>
    <row r="41" spans="2:24" s="16" customFormat="1" ht="16.5" customHeight="1" thickBot="1" thickTop="1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3"/>
    </row>
    <row r="42" spans="4:25" ht="16.5" customHeight="1" thickTop="1">
      <c r="D42" s="6"/>
      <c r="E42" s="6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4:25" ht="16.5" customHeight="1"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4:25" ht="16.5" customHeight="1"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4:25" ht="16.5" customHeight="1"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4:25" ht="16.5" customHeight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4:25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4:25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4:25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4:25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4:25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4:25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4:25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4:25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4:25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4:25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4:25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4:25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4:25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4:25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4:25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4:25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4:25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4:25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4:25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4:25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4:25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4:25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4:25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4:25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4:25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4:25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4:25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4:25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4:25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4:25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4:25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4:25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4:25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4:25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4:25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4:25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4:25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4:25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4:25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4:25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4:25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4:25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4:25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4:25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4:25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4:25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4:25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4:25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4:25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4:25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4:25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4:25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4:25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4:25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4:25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4:25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4:25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4:25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4:25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4:25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4:25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4:25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4:25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4:25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4:25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4:25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4:25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4:25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4:25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4:25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4:25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4:25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4:25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4:25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4:25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4:25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4:25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4:25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4:25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4:25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4:25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4:25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4:25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4:25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4:25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4:25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4:25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4:25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4:25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4:25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4:25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4:25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4:25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4:25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4:25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4:25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4:25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4:25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4:25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4:25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4:25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4:25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4:25" ht="16.5" customHeight="1">
      <c r="D149" s="5"/>
      <c r="E149" s="5"/>
      <c r="F149" s="5"/>
      <c r="X149" s="5"/>
      <c r="Y149" s="5"/>
    </row>
    <row r="150" spans="4:6" ht="16.5" customHeight="1">
      <c r="D150" s="5"/>
      <c r="E150" s="5"/>
      <c r="F150" s="5"/>
    </row>
    <row r="151" spans="4:6" ht="16.5" customHeight="1">
      <c r="D151" s="5"/>
      <c r="E151" s="5"/>
      <c r="F151" s="5"/>
    </row>
    <row r="152" spans="4:6" ht="16.5" customHeight="1">
      <c r="D152" s="5"/>
      <c r="E152" s="5"/>
      <c r="F152" s="5"/>
    </row>
    <row r="153" spans="4:6" ht="16.5" customHeight="1">
      <c r="D153" s="5"/>
      <c r="E153" s="5"/>
      <c r="F153" s="5"/>
    </row>
    <row r="154" spans="4:6" ht="16.5" customHeight="1">
      <c r="D154" s="5"/>
      <c r="E154" s="5"/>
      <c r="F154" s="5"/>
    </row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GL114"/>
  <sheetViews>
    <sheetView zoomScale="75" zoomScaleNormal="75" workbookViewId="0" topLeftCell="D1">
      <selection activeCell="J107" sqref="J107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5" width="18.00390625" style="16" bestFit="1" customWidth="1"/>
    <col min="6" max="6" width="15.57421875" style="16" customWidth="1"/>
    <col min="7" max="7" width="7.7109375" style="16" hidden="1" customWidth="1"/>
    <col min="8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545"/>
      <c r="V1" s="546"/>
    </row>
    <row r="2" spans="2:22" s="71" customFormat="1" ht="26.25">
      <c r="B2" s="226" t="str">
        <f>'tot-0702'!B2</f>
        <v>ANEXO III.1.a. al Memorandum D.T.E.E. N°  1046  /2009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547"/>
    </row>
    <row r="3" spans="1:22" s="78" customFormat="1" ht="11.25">
      <c r="A3" s="76" t="s">
        <v>38</v>
      </c>
      <c r="B3" s="151"/>
      <c r="U3" s="548"/>
      <c r="V3" s="548"/>
    </row>
    <row r="4" spans="1:22" s="78" customFormat="1" ht="11.25">
      <c r="A4" s="76" t="s">
        <v>39</v>
      </c>
      <c r="B4" s="151"/>
      <c r="U4" s="151"/>
      <c r="V4" s="548"/>
    </row>
    <row r="5" spans="21:22" ht="24" customHeight="1">
      <c r="U5" s="75"/>
      <c r="V5" s="546"/>
    </row>
    <row r="6" spans="2:178" s="549" customFormat="1" ht="23.25">
      <c r="B6" s="279" t="s">
        <v>110</v>
      </c>
      <c r="C6" s="279"/>
      <c r="D6" s="550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551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  <c r="FS6" s="279"/>
      <c r="FT6" s="279"/>
      <c r="FU6" s="279"/>
      <c r="FV6" s="279"/>
    </row>
    <row r="7" spans="2:178" s="85" customFormat="1" ht="14.25" customHeight="1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552"/>
      <c r="V7" s="55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</row>
    <row r="8" spans="2:178" s="553" customFormat="1" ht="23.25">
      <c r="B8" s="279" t="s">
        <v>1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4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  <c r="DI8" s="550"/>
      <c r="DJ8" s="550"/>
      <c r="DK8" s="550"/>
      <c r="DL8" s="550"/>
      <c r="DM8" s="550"/>
      <c r="DN8" s="550"/>
      <c r="DO8" s="550"/>
      <c r="DP8" s="550"/>
      <c r="DQ8" s="550"/>
      <c r="DR8" s="550"/>
      <c r="DS8" s="550"/>
      <c r="DT8" s="550"/>
      <c r="DU8" s="550"/>
      <c r="DV8" s="550"/>
      <c r="DW8" s="550"/>
      <c r="DX8" s="550"/>
      <c r="DY8" s="550"/>
      <c r="DZ8" s="550"/>
      <c r="EA8" s="550"/>
      <c r="EB8" s="550"/>
      <c r="EC8" s="550"/>
      <c r="ED8" s="550"/>
      <c r="EE8" s="550"/>
      <c r="EF8" s="550"/>
      <c r="EG8" s="550"/>
      <c r="EH8" s="550"/>
      <c r="EI8" s="550"/>
      <c r="EJ8" s="550"/>
      <c r="EK8" s="550"/>
      <c r="EL8" s="550"/>
      <c r="EM8" s="550"/>
      <c r="EN8" s="550"/>
      <c r="EO8" s="550"/>
      <c r="EP8" s="550"/>
      <c r="EQ8" s="550"/>
      <c r="ER8" s="550"/>
      <c r="ES8" s="550"/>
      <c r="ET8" s="550"/>
      <c r="EU8" s="550"/>
      <c r="EV8" s="550"/>
      <c r="EW8" s="550"/>
      <c r="EX8" s="550"/>
      <c r="EY8" s="550"/>
      <c r="EZ8" s="550"/>
      <c r="FA8" s="550"/>
      <c r="FB8" s="550"/>
      <c r="FC8" s="550"/>
      <c r="FD8" s="550"/>
      <c r="FE8" s="550"/>
      <c r="FF8" s="550"/>
      <c r="FG8" s="550"/>
      <c r="FH8" s="550"/>
      <c r="FI8" s="550"/>
      <c r="FJ8" s="550"/>
      <c r="FK8" s="550"/>
      <c r="FL8" s="550"/>
      <c r="FM8" s="550"/>
      <c r="FN8" s="550"/>
      <c r="FO8" s="550"/>
      <c r="FP8" s="550"/>
      <c r="FQ8" s="550"/>
      <c r="FR8" s="550"/>
      <c r="FS8" s="550"/>
      <c r="FT8" s="550"/>
      <c r="FU8" s="550"/>
      <c r="FV8" s="550"/>
    </row>
    <row r="9" spans="2:178" s="85" customFormat="1" ht="15.75"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552"/>
      <c r="V9" s="55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</row>
    <row r="10" spans="2:178" s="553" customFormat="1" ht="23.25">
      <c r="B10" s="279" t="s">
        <v>111</v>
      </c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4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</row>
    <row r="11" spans="2:178" s="85" customFormat="1" ht="16.5" thickBot="1"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552"/>
      <c r="V11" s="55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262"/>
      <c r="FU11" s="262"/>
      <c r="FV11" s="262"/>
    </row>
    <row r="12" spans="2:178" s="85" customFormat="1" ht="16.5" thickTop="1">
      <c r="B12" s="555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7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</row>
    <row r="13" spans="2:178" s="85" customFormat="1" ht="19.5">
      <c r="B13" s="91" t="s">
        <v>119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9"/>
      <c r="V13" s="55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</row>
    <row r="14" spans="2:21" s="85" customFormat="1" ht="16.5" thickBot="1">
      <c r="B14" s="26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560"/>
    </row>
    <row r="15" spans="2:21" s="280" customFormat="1" ht="33.75" customHeight="1" thickBot="1" thickTop="1">
      <c r="B15" s="281"/>
      <c r="C15" s="142"/>
      <c r="D15" s="142" t="s">
        <v>41</v>
      </c>
      <c r="E15" s="149" t="s">
        <v>56</v>
      </c>
      <c r="F15" s="149" t="s">
        <v>57</v>
      </c>
      <c r="G15" s="561" t="s">
        <v>112</v>
      </c>
      <c r="H15" s="561">
        <f>IF('[1]BASE'!EX15=0,"",'[1]BASE'!EX15)</f>
        <v>38749</v>
      </c>
      <c r="I15" s="561">
        <f>IF('[1]BASE'!EY15=0,"",'[1]BASE'!EY15)</f>
        <v>38777</v>
      </c>
      <c r="J15" s="561">
        <f>IF('[1]BASE'!EZ15=0,"",'[1]BASE'!EZ15)</f>
        <v>38808</v>
      </c>
      <c r="K15" s="561">
        <f>IF('[1]BASE'!FA15=0,"",'[1]BASE'!FA15)</f>
        <v>38838</v>
      </c>
      <c r="L15" s="561">
        <f>IF('[1]BASE'!FB15=0,"",'[1]BASE'!FB15)</f>
        <v>38869</v>
      </c>
      <c r="M15" s="561">
        <f>IF('[1]BASE'!FC15=0,"",'[1]BASE'!FC15)</f>
        <v>38899</v>
      </c>
      <c r="N15" s="561">
        <f>IF('[1]BASE'!FD15=0,"",'[1]BASE'!FD15)</f>
        <v>38930</v>
      </c>
      <c r="O15" s="561">
        <f>IF('[1]BASE'!FE15=0,"",'[1]BASE'!FE15)</f>
        <v>38961</v>
      </c>
      <c r="P15" s="561">
        <f>IF('[1]BASE'!FF15=0,"",'[1]BASE'!FF15)</f>
        <v>38991</v>
      </c>
      <c r="Q15" s="561">
        <f>IF('[1]BASE'!FG15=0,"",'[1]BASE'!FG15)</f>
        <v>39022</v>
      </c>
      <c r="R15" s="561">
        <f>IF('[1]BASE'!FH15=0,"",'[1]BASE'!FH15)</f>
        <v>39052</v>
      </c>
      <c r="S15" s="561">
        <f>IF('[1]BASE'!FI15=0,"",'[1]BASE'!FI15)</f>
        <v>39083</v>
      </c>
      <c r="T15" s="561">
        <v>39114</v>
      </c>
      <c r="U15" s="562"/>
    </row>
    <row r="16" spans="2:21" s="563" customFormat="1" ht="19.5" customHeight="1" thickTop="1">
      <c r="B16" s="564"/>
      <c r="C16" s="565"/>
      <c r="D16" s="566"/>
      <c r="E16" s="566"/>
      <c r="F16" s="566"/>
      <c r="G16" s="566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8"/>
      <c r="U16" s="562"/>
    </row>
    <row r="17" spans="2:21" s="563" customFormat="1" ht="19.5" customHeight="1">
      <c r="B17" s="564"/>
      <c r="C17" s="569">
        <f>IF('[1]BASE'!C17=0,"",'[1]BASE'!C17)</f>
        <v>1</v>
      </c>
      <c r="D17" s="569" t="str">
        <f>IF('[1]BASE'!D17=0,"",'[1]BASE'!D17)</f>
        <v>ABASTO - OLAVARRIA 1</v>
      </c>
      <c r="E17" s="569">
        <f>IF('[1]BASE'!E17=0,"",'[1]BASE'!E17)</f>
        <v>500</v>
      </c>
      <c r="F17" s="569">
        <f>IF('[1]BASE'!F17=0,"",'[1]BASE'!F17)</f>
        <v>291</v>
      </c>
      <c r="G17" s="570" t="str">
        <f>IF('[1]BASE'!G17=0,"",'[1]BASE'!G17)</f>
        <v>B</v>
      </c>
      <c r="H17" s="571">
        <f>IF('[1]BASE'!EX17=0,"",'[1]BASE'!EX17)</f>
      </c>
      <c r="I17" s="571">
        <f>IF('[1]BASE'!EY17=0,"",'[1]BASE'!EY17)</f>
      </c>
      <c r="J17" s="571">
        <f>IF('[1]BASE'!EZ17=0,"",'[1]BASE'!EZ17)</f>
      </c>
      <c r="K17" s="571">
        <f>IF('[1]BASE'!FA17=0,"",'[1]BASE'!FA17)</f>
      </c>
      <c r="L17" s="571">
        <f>IF('[1]BASE'!FB17=0,"",'[1]BASE'!FB17)</f>
      </c>
      <c r="M17" s="571">
        <f>IF('[1]BASE'!FC17=0,"",'[1]BASE'!FC17)</f>
      </c>
      <c r="N17" s="571">
        <f>IF('[1]BASE'!FD17=0,"",'[1]BASE'!FD17)</f>
      </c>
      <c r="O17" s="571">
        <f>IF('[1]BASE'!FE17=0,"",'[1]BASE'!FE17)</f>
        <v>1</v>
      </c>
      <c r="P17" s="571">
        <f>IF('[1]BASE'!FF17=0,"",'[1]BASE'!FF17)</f>
      </c>
      <c r="Q17" s="571">
        <f>IF('[1]BASE'!FG17=0,"",'[1]BASE'!FG17)</f>
      </c>
      <c r="R17" s="571">
        <f>IF('[1]BASE'!FH17=0,"",'[1]BASE'!FH17)</f>
      </c>
      <c r="S17" s="571">
        <f>IF('[1]BASE'!FI17=0,"",'[1]BASE'!FI17)</f>
      </c>
      <c r="T17" s="572">
        <f>IF('[1]BASE'!FJ17=0,"",'[1]BASE'!FJ17)</f>
      </c>
      <c r="U17" s="562"/>
    </row>
    <row r="18" spans="2:21" s="563" customFormat="1" ht="19.5" customHeight="1">
      <c r="B18" s="564"/>
      <c r="C18" s="573">
        <f>IF('[1]BASE'!C18=0,"",'[1]BASE'!C18)</f>
        <v>2</v>
      </c>
      <c r="D18" s="573" t="str">
        <f>IF('[1]BASE'!D18=0,"",'[1]BASE'!D18)</f>
        <v>ABASTO - OLAVARRIA 2</v>
      </c>
      <c r="E18" s="573">
        <f>IF('[1]BASE'!E18=0,"",'[1]BASE'!E18)</f>
        <v>500</v>
      </c>
      <c r="F18" s="573">
        <f>IF('[1]BASE'!F18=0,"",'[1]BASE'!F18)</f>
        <v>301.9</v>
      </c>
      <c r="G18" s="574">
        <f>IF('[1]BASE'!G18=0,"",'[1]BASE'!G18)</f>
      </c>
      <c r="H18" s="571">
        <f>IF('[1]BASE'!EX18=0,"",'[1]BASE'!EX18)</f>
      </c>
      <c r="I18" s="571">
        <f>IF('[1]BASE'!EY18=0,"",'[1]BASE'!EY18)</f>
      </c>
      <c r="J18" s="571">
        <f>IF('[1]BASE'!EZ18=0,"",'[1]BASE'!EZ18)</f>
      </c>
      <c r="K18" s="571">
        <f>IF('[1]BASE'!FA18=0,"",'[1]BASE'!FA18)</f>
      </c>
      <c r="L18" s="571">
        <f>IF('[1]BASE'!FB18=0,"",'[1]BASE'!FB18)</f>
      </c>
      <c r="M18" s="571">
        <f>IF('[1]BASE'!FC18=0,"",'[1]BASE'!FC18)</f>
      </c>
      <c r="N18" s="571">
        <f>IF('[1]BASE'!FD18=0,"",'[1]BASE'!FD18)</f>
      </c>
      <c r="O18" s="571">
        <f>IF('[1]BASE'!FE18=0,"",'[1]BASE'!FE18)</f>
        <v>1</v>
      </c>
      <c r="P18" s="571">
        <f>IF('[1]BASE'!FF18=0,"",'[1]BASE'!FF18)</f>
      </c>
      <c r="Q18" s="571">
        <f>IF('[1]BASE'!FG18=0,"",'[1]BASE'!FG18)</f>
      </c>
      <c r="R18" s="571">
        <f>IF('[1]BASE'!FH18=0,"",'[1]BASE'!FH18)</f>
      </c>
      <c r="S18" s="571">
        <f>IF('[1]BASE'!FI18=0,"",'[1]BASE'!FI18)</f>
      </c>
      <c r="T18" s="572">
        <f>IF('[1]BASE'!FJ18=0,"",'[1]BASE'!FJ18)</f>
      </c>
      <c r="U18" s="562"/>
    </row>
    <row r="19" spans="2:21" s="563" customFormat="1" ht="19.5" customHeight="1">
      <c r="B19" s="564"/>
      <c r="C19" s="575">
        <f>IF('[1]BASE'!C19=0,"",'[1]BASE'!C19)</f>
        <v>3</v>
      </c>
      <c r="D19" s="575" t="str">
        <f>IF('[1]BASE'!D19=0,"",'[1]BASE'!D19)</f>
        <v>AGUA DEL CAJON - CHOCON OESTE</v>
      </c>
      <c r="E19" s="575">
        <f>IF('[1]BASE'!E19=0,"",'[1]BASE'!E19)</f>
        <v>500</v>
      </c>
      <c r="F19" s="575">
        <f>IF('[1]BASE'!F19=0,"",'[1]BASE'!F19)</f>
        <v>52</v>
      </c>
      <c r="G19" s="576">
        <f>IF('[1]BASE'!G19=0,"",'[1]BASE'!G19)</f>
      </c>
      <c r="H19" s="571">
        <f>IF('[1]BASE'!EX19=0,"",'[1]BASE'!EX19)</f>
      </c>
      <c r="I19" s="571">
        <f>IF('[1]BASE'!EY19=0,"",'[1]BASE'!EY19)</f>
      </c>
      <c r="J19" s="571">
        <f>IF('[1]BASE'!EZ19=0,"",'[1]BASE'!EZ19)</f>
      </c>
      <c r="K19" s="571">
        <f>IF('[1]BASE'!FA19=0,"",'[1]BASE'!FA19)</f>
      </c>
      <c r="L19" s="571">
        <f>IF('[1]BASE'!FB19=0,"",'[1]BASE'!FB19)</f>
      </c>
      <c r="M19" s="571">
        <f>IF('[1]BASE'!FC19=0,"",'[1]BASE'!FC19)</f>
      </c>
      <c r="N19" s="571">
        <f>IF('[1]BASE'!FD19=0,"",'[1]BASE'!FD19)</f>
      </c>
      <c r="O19" s="571">
        <f>IF('[1]BASE'!FE19=0,"",'[1]BASE'!FE19)</f>
      </c>
      <c r="P19" s="571">
        <f>IF('[1]BASE'!FF19=0,"",'[1]BASE'!FF19)</f>
      </c>
      <c r="Q19" s="571">
        <f>IF('[1]BASE'!FG19=0,"",'[1]BASE'!FG19)</f>
      </c>
      <c r="R19" s="571">
        <f>IF('[1]BASE'!FH19=0,"",'[1]BASE'!FH19)</f>
      </c>
      <c r="S19" s="571">
        <f>IF('[1]BASE'!FI19=0,"",'[1]BASE'!FI19)</f>
      </c>
      <c r="T19" s="572">
        <f>IF('[1]BASE'!FJ19=0,"",'[1]BASE'!FJ19)</f>
      </c>
      <c r="U19" s="562"/>
    </row>
    <row r="20" spans="2:21" s="563" customFormat="1" ht="19.5" customHeight="1">
      <c r="B20" s="564"/>
      <c r="C20" s="573">
        <f>IF('[1]BASE'!C20=0,"",'[1]BASE'!C20)</f>
        <v>4</v>
      </c>
      <c r="D20" s="573" t="str">
        <f>IF('[1]BASE'!D20=0,"",'[1]BASE'!D20)</f>
        <v>ALICURA - E.T. P.del A. 1 (5LG1)</v>
      </c>
      <c r="E20" s="573">
        <f>IF('[1]BASE'!E20=0,"",'[1]BASE'!E20)</f>
        <v>500</v>
      </c>
      <c r="F20" s="573">
        <f>IF('[1]BASE'!F20=0,"",'[1]BASE'!F20)</f>
        <v>76</v>
      </c>
      <c r="G20" s="574" t="str">
        <f>IF('[1]BASE'!G20=0,"",'[1]BASE'!G20)</f>
        <v>C</v>
      </c>
      <c r="H20" s="571">
        <f>IF('[1]BASE'!EX20=0,"",'[1]BASE'!EX20)</f>
      </c>
      <c r="I20" s="571">
        <f>IF('[1]BASE'!EY20=0,"",'[1]BASE'!EY20)</f>
      </c>
      <c r="J20" s="571">
        <f>IF('[1]BASE'!EZ20=0,"",'[1]BASE'!EZ20)</f>
      </c>
      <c r="K20" s="571">
        <f>IF('[1]BASE'!FA20=0,"",'[1]BASE'!FA20)</f>
      </c>
      <c r="L20" s="571">
        <f>IF('[1]BASE'!FB20=0,"",'[1]BASE'!FB20)</f>
        <v>1</v>
      </c>
      <c r="M20" s="571">
        <f>IF('[1]BASE'!FC20=0,"",'[1]BASE'!FC20)</f>
      </c>
      <c r="N20" s="571">
        <f>IF('[1]BASE'!FD20=0,"",'[1]BASE'!FD20)</f>
      </c>
      <c r="O20" s="571">
        <f>IF('[1]BASE'!FE20=0,"",'[1]BASE'!FE20)</f>
      </c>
      <c r="P20" s="571">
        <f>IF('[1]BASE'!FF20=0,"",'[1]BASE'!FF20)</f>
      </c>
      <c r="Q20" s="571">
        <f>IF('[1]BASE'!FG20=0,"",'[1]BASE'!FG20)</f>
      </c>
      <c r="R20" s="571">
        <f>IF('[1]BASE'!FH20=0,"",'[1]BASE'!FH20)</f>
      </c>
      <c r="S20" s="571">
        <f>IF('[1]BASE'!FI20=0,"",'[1]BASE'!FI20)</f>
      </c>
      <c r="T20" s="572">
        <f>IF('[1]BASE'!FJ20=0,"",'[1]BASE'!FJ20)</f>
      </c>
      <c r="U20" s="562"/>
    </row>
    <row r="21" spans="2:21" s="563" customFormat="1" ht="19.5" customHeight="1">
      <c r="B21" s="564"/>
      <c r="C21" s="575">
        <f>IF('[1]BASE'!C21=0,"",'[1]BASE'!C21)</f>
        <v>5</v>
      </c>
      <c r="D21" s="575" t="str">
        <f>IF('[1]BASE'!D21=0,"",'[1]BASE'!D21)</f>
        <v>ALICURA - E.T. P.del A. 2 (5LG2)</v>
      </c>
      <c r="E21" s="575">
        <f>IF('[1]BASE'!E21=0,"",'[1]BASE'!E21)</f>
        <v>500</v>
      </c>
      <c r="F21" s="575">
        <f>IF('[1]BASE'!F21=0,"",'[1]BASE'!F21)</f>
        <v>76</v>
      </c>
      <c r="G21" s="576" t="str">
        <f>IF('[1]BASE'!G21=0,"",'[1]BASE'!G21)</f>
        <v>C</v>
      </c>
      <c r="H21" s="571">
        <f>IF('[1]BASE'!EX21=0,"",'[1]BASE'!EX21)</f>
      </c>
      <c r="I21" s="571">
        <f>IF('[1]BASE'!EY21=0,"",'[1]BASE'!EY21)</f>
      </c>
      <c r="J21" s="571">
        <f>IF('[1]BASE'!EZ21=0,"",'[1]BASE'!EZ21)</f>
      </c>
      <c r="K21" s="571">
        <f>IF('[1]BASE'!FA21=0,"",'[1]BASE'!FA21)</f>
      </c>
      <c r="L21" s="571">
        <f>IF('[1]BASE'!FB21=0,"",'[1]BASE'!FB21)</f>
      </c>
      <c r="M21" s="571">
        <f>IF('[1]BASE'!FC21=0,"",'[1]BASE'!FC21)</f>
      </c>
      <c r="N21" s="571">
        <f>IF('[1]BASE'!FD21=0,"",'[1]BASE'!FD21)</f>
      </c>
      <c r="O21" s="571">
        <f>IF('[1]BASE'!FE21=0,"",'[1]BASE'!FE21)</f>
      </c>
      <c r="P21" s="571">
        <f>IF('[1]BASE'!FF21=0,"",'[1]BASE'!FF21)</f>
      </c>
      <c r="Q21" s="571">
        <f>IF('[1]BASE'!FG21=0,"",'[1]BASE'!FG21)</f>
      </c>
      <c r="R21" s="571">
        <f>IF('[1]BASE'!FH21=0,"",'[1]BASE'!FH21)</f>
      </c>
      <c r="S21" s="571">
        <f>IF('[1]BASE'!FI21=0,"",'[1]BASE'!FI21)</f>
      </c>
      <c r="T21" s="572">
        <f>IF('[1]BASE'!FJ21=0,"",'[1]BASE'!FJ21)</f>
      </c>
      <c r="U21" s="562"/>
    </row>
    <row r="22" spans="2:21" s="563" customFormat="1" ht="19.5" customHeight="1">
      <c r="B22" s="564"/>
      <c r="C22" s="573">
        <f>IF('[1]BASE'!C22=0,"",'[1]BASE'!C22)</f>
        <v>6</v>
      </c>
      <c r="D22" s="573" t="str">
        <f>IF('[1]BASE'!D22=0,"",'[1]BASE'!D22)</f>
        <v>ALMAFUERTE - EMBALSE </v>
      </c>
      <c r="E22" s="573">
        <f>IF('[1]BASE'!E22=0,"",'[1]BASE'!E22)</f>
        <v>500</v>
      </c>
      <c r="F22" s="573">
        <f>IF('[1]BASE'!F22=0,"",'[1]BASE'!F22)</f>
        <v>12</v>
      </c>
      <c r="G22" s="574" t="str">
        <f>IF('[1]BASE'!G22=0,"",'[1]BASE'!G22)</f>
        <v>A</v>
      </c>
      <c r="H22" s="571">
        <f>IF('[1]BASE'!EX22=0,"",'[1]BASE'!EX22)</f>
      </c>
      <c r="I22" s="571">
        <f>IF('[1]BASE'!EY22=0,"",'[1]BASE'!EY22)</f>
      </c>
      <c r="J22" s="571">
        <f>IF('[1]BASE'!EZ22=0,"",'[1]BASE'!EZ22)</f>
      </c>
      <c r="K22" s="571">
        <f>IF('[1]BASE'!FA22=0,"",'[1]BASE'!FA22)</f>
      </c>
      <c r="L22" s="571">
        <f>IF('[1]BASE'!FB22=0,"",'[1]BASE'!FB22)</f>
      </c>
      <c r="M22" s="571">
        <f>IF('[1]BASE'!FC22=0,"",'[1]BASE'!FC22)</f>
      </c>
      <c r="N22" s="571">
        <f>IF('[1]BASE'!FD22=0,"",'[1]BASE'!FD22)</f>
      </c>
      <c r="O22" s="571">
        <f>IF('[1]BASE'!FE22=0,"",'[1]BASE'!FE22)</f>
      </c>
      <c r="P22" s="571">
        <f>IF('[1]BASE'!FF22=0,"",'[1]BASE'!FF22)</f>
      </c>
      <c r="Q22" s="571">
        <f>IF('[1]BASE'!FG22=0,"",'[1]BASE'!FG22)</f>
      </c>
      <c r="R22" s="571">
        <f>IF('[1]BASE'!FH22=0,"",'[1]BASE'!FH22)</f>
      </c>
      <c r="S22" s="571">
        <f>IF('[1]BASE'!FI22=0,"",'[1]BASE'!FI22)</f>
      </c>
      <c r="T22" s="572">
        <f>IF('[1]BASE'!FJ22=0,"",'[1]BASE'!FJ22)</f>
      </c>
      <c r="U22" s="562"/>
    </row>
    <row r="23" spans="2:21" s="563" customFormat="1" ht="19.5" customHeight="1">
      <c r="B23" s="564"/>
      <c r="C23" s="575">
        <f>IF('[1]BASE'!C23=0,"",'[1]BASE'!C23)</f>
        <v>7</v>
      </c>
      <c r="D23" s="575" t="str">
        <f>IF('[1]BASE'!D23=0,"",'[1]BASE'!D23)</f>
        <v> ALMAFUERTE - ROSARIO OESTE</v>
      </c>
      <c r="E23" s="575">
        <f>IF('[1]BASE'!E23=0,"",'[1]BASE'!E23)</f>
        <v>500</v>
      </c>
      <c r="F23" s="575">
        <f>IF('[1]BASE'!F23=0,"",'[1]BASE'!F23)</f>
        <v>345</v>
      </c>
      <c r="G23" s="576" t="str">
        <f>IF('[1]BASE'!G23=0,"",'[1]BASE'!G23)</f>
        <v>B</v>
      </c>
      <c r="H23" s="571">
        <f>IF('[1]BASE'!EX23=0,"",'[1]BASE'!EX23)</f>
      </c>
      <c r="I23" s="571">
        <f>IF('[1]BASE'!EY23=0,"",'[1]BASE'!EY23)</f>
      </c>
      <c r="J23" s="571">
        <f>IF('[1]BASE'!EZ23=0,"",'[1]BASE'!EZ23)</f>
      </c>
      <c r="K23" s="571">
        <f>IF('[1]BASE'!FA23=0,"",'[1]BASE'!FA23)</f>
        <v>1</v>
      </c>
      <c r="L23" s="571">
        <f>IF('[1]BASE'!FB23=0,"",'[1]BASE'!FB23)</f>
      </c>
      <c r="M23" s="571">
        <f>IF('[1]BASE'!FC23=0,"",'[1]BASE'!FC23)</f>
      </c>
      <c r="N23" s="571">
        <f>IF('[1]BASE'!FD23=0,"",'[1]BASE'!FD23)</f>
      </c>
      <c r="O23" s="571">
        <f>IF('[1]BASE'!FE23=0,"",'[1]BASE'!FE23)</f>
      </c>
      <c r="P23" s="571">
        <f>IF('[1]BASE'!FF23=0,"",'[1]BASE'!FF23)</f>
      </c>
      <c r="Q23" s="571">
        <f>IF('[1]BASE'!FG23=0,"",'[1]BASE'!FG23)</f>
      </c>
      <c r="R23" s="571">
        <f>IF('[1]BASE'!FH23=0,"",'[1]BASE'!FH23)</f>
      </c>
      <c r="S23" s="571">
        <f>IF('[1]BASE'!FI23=0,"",'[1]BASE'!FI23)</f>
      </c>
      <c r="T23" s="572">
        <f>IF('[1]BASE'!FJ23=0,"",'[1]BASE'!FJ23)</f>
      </c>
      <c r="U23" s="562"/>
    </row>
    <row r="24" spans="2:21" s="563" customFormat="1" ht="19.5" customHeight="1">
      <c r="B24" s="564"/>
      <c r="C24" s="573">
        <f>IF('[1]BASE'!C24=0,"",'[1]BASE'!C24)</f>
        <v>8</v>
      </c>
      <c r="D24" s="573" t="str">
        <f>IF('[1]BASE'!D24=0,"",'[1]BASE'!D24)</f>
        <v>BAHIA BLANCA - CHOELE CHOEL 1</v>
      </c>
      <c r="E24" s="573">
        <f>IF('[1]BASE'!E24=0,"",'[1]BASE'!E24)</f>
        <v>500</v>
      </c>
      <c r="F24" s="573">
        <f>IF('[1]BASE'!F24=0,"",'[1]BASE'!F24)</f>
        <v>346</v>
      </c>
      <c r="G24" s="574" t="str">
        <f>IF('[1]BASE'!G24=0,"",'[1]BASE'!G24)</f>
        <v>B</v>
      </c>
      <c r="H24" s="571">
        <f>IF('[1]BASE'!EX24=0,"",'[1]BASE'!EX24)</f>
      </c>
      <c r="I24" s="571">
        <f>IF('[1]BASE'!EY24=0,"",'[1]BASE'!EY24)</f>
      </c>
      <c r="J24" s="571">
        <f>IF('[1]BASE'!EZ24=0,"",'[1]BASE'!EZ24)</f>
      </c>
      <c r="K24" s="571">
        <f>IF('[1]BASE'!FA24=0,"",'[1]BASE'!FA24)</f>
        <v>1</v>
      </c>
      <c r="L24" s="571">
        <f>IF('[1]BASE'!FB24=0,"",'[1]BASE'!FB24)</f>
      </c>
      <c r="M24" s="571">
        <f>IF('[1]BASE'!FC24=0,"",'[1]BASE'!FC24)</f>
      </c>
      <c r="N24" s="571">
        <f>IF('[1]BASE'!FD24=0,"",'[1]BASE'!FD24)</f>
      </c>
      <c r="O24" s="571">
        <f>IF('[1]BASE'!FE24=0,"",'[1]BASE'!FE24)</f>
        <v>1</v>
      </c>
      <c r="P24" s="571">
        <f>IF('[1]BASE'!FF24=0,"",'[1]BASE'!FF24)</f>
      </c>
      <c r="Q24" s="571">
        <f>IF('[1]BASE'!FG24=0,"",'[1]BASE'!FG24)</f>
      </c>
      <c r="R24" s="571">
        <f>IF('[1]BASE'!FH24=0,"",'[1]BASE'!FH24)</f>
      </c>
      <c r="S24" s="571">
        <f>IF('[1]BASE'!FI24=0,"",'[1]BASE'!FI24)</f>
      </c>
      <c r="T24" s="572">
        <f>IF('[1]BASE'!FJ24=0,"",'[1]BASE'!FJ24)</f>
      </c>
      <c r="U24" s="562"/>
    </row>
    <row r="25" spans="2:21" s="563" customFormat="1" ht="19.5" customHeight="1">
      <c r="B25" s="564"/>
      <c r="C25" s="575">
        <f>IF('[1]BASE'!C25=0,"",'[1]BASE'!C25)</f>
        <v>9</v>
      </c>
      <c r="D25" s="575" t="str">
        <f>IF('[1]BASE'!D25=0,"",'[1]BASE'!D25)</f>
        <v>BAHIA BLANCA - CHOELE CHOEL 2</v>
      </c>
      <c r="E25" s="575">
        <f>IF('[1]BASE'!E25=0,"",'[1]BASE'!E25)</f>
        <v>500</v>
      </c>
      <c r="F25" s="575">
        <f>IF('[1]BASE'!F25=0,"",'[1]BASE'!F25)</f>
        <v>348.4</v>
      </c>
      <c r="G25" s="576">
        <f>IF('[1]BASE'!G25=0,"",'[1]BASE'!G25)</f>
      </c>
      <c r="H25" s="571">
        <f>IF('[1]BASE'!EX25=0,"",'[1]BASE'!EX25)</f>
        <v>1</v>
      </c>
      <c r="I25" s="571">
        <f>IF('[1]BASE'!EY25=0,"",'[1]BASE'!EY25)</f>
      </c>
      <c r="J25" s="571">
        <f>IF('[1]BASE'!EZ25=0,"",'[1]BASE'!EZ25)</f>
      </c>
      <c r="K25" s="571">
        <f>IF('[1]BASE'!FA25=0,"",'[1]BASE'!FA25)</f>
      </c>
      <c r="L25" s="571">
        <f>IF('[1]BASE'!FB25=0,"",'[1]BASE'!FB25)</f>
      </c>
      <c r="M25" s="571">
        <f>IF('[1]BASE'!FC25=0,"",'[1]BASE'!FC25)</f>
      </c>
      <c r="N25" s="571">
        <f>IF('[1]BASE'!FD25=0,"",'[1]BASE'!FD25)</f>
      </c>
      <c r="O25" s="571">
        <f>IF('[1]BASE'!FE25=0,"",'[1]BASE'!FE25)</f>
      </c>
      <c r="P25" s="571">
        <f>IF('[1]BASE'!FF25=0,"",'[1]BASE'!FF25)</f>
      </c>
      <c r="Q25" s="571">
        <f>IF('[1]BASE'!FG25=0,"",'[1]BASE'!FG25)</f>
      </c>
      <c r="R25" s="571">
        <f>IF('[1]BASE'!FH25=0,"",'[1]BASE'!FH25)</f>
      </c>
      <c r="S25" s="571">
        <f>IF('[1]BASE'!FI25=0,"",'[1]BASE'!FI25)</f>
      </c>
      <c r="T25" s="572">
        <f>IF('[1]BASE'!FJ25=0,"",'[1]BASE'!FJ25)</f>
      </c>
      <c r="U25" s="562"/>
    </row>
    <row r="26" spans="2:21" s="563" customFormat="1" ht="19.5" customHeight="1">
      <c r="B26" s="564"/>
      <c r="C26" s="573">
        <f>IF('[1]BASE'!C26=0,"",'[1]BASE'!C26)</f>
        <v>10</v>
      </c>
      <c r="D26" s="573" t="str">
        <f>IF('[1]BASE'!D26=0,"",'[1]BASE'!D26)</f>
        <v>CERR. de la CTA - P.BAND. (A3)</v>
      </c>
      <c r="E26" s="573">
        <f>IF('[1]BASE'!E26=0,"",'[1]BASE'!E26)</f>
        <v>500</v>
      </c>
      <c r="F26" s="573">
        <f>IF('[1]BASE'!F26=0,"",'[1]BASE'!F26)</f>
        <v>27</v>
      </c>
      <c r="G26" s="574" t="str">
        <f>IF('[1]BASE'!G26=0,"",'[1]BASE'!G26)</f>
        <v>C</v>
      </c>
      <c r="H26" s="571">
        <f>IF('[1]BASE'!EX26=0,"",'[1]BASE'!EX26)</f>
      </c>
      <c r="I26" s="571">
        <f>IF('[1]BASE'!EY26=0,"",'[1]BASE'!EY26)</f>
      </c>
      <c r="J26" s="571">
        <f>IF('[1]BASE'!EZ26=0,"",'[1]BASE'!EZ26)</f>
      </c>
      <c r="K26" s="571">
        <f>IF('[1]BASE'!FA26=0,"",'[1]BASE'!FA26)</f>
      </c>
      <c r="L26" s="571">
        <f>IF('[1]BASE'!FB26=0,"",'[1]BASE'!FB26)</f>
      </c>
      <c r="M26" s="571">
        <f>IF('[1]BASE'!FC26=0,"",'[1]BASE'!FC26)</f>
      </c>
      <c r="N26" s="571">
        <f>IF('[1]BASE'!FD26=0,"",'[1]BASE'!FD26)</f>
      </c>
      <c r="O26" s="571">
        <f>IF('[1]BASE'!FE26=0,"",'[1]BASE'!FE26)</f>
      </c>
      <c r="P26" s="571">
        <f>IF('[1]BASE'!FF26=0,"",'[1]BASE'!FF26)</f>
      </c>
      <c r="Q26" s="571">
        <f>IF('[1]BASE'!FG26=0,"",'[1]BASE'!FG26)</f>
      </c>
      <c r="R26" s="571">
        <f>IF('[1]BASE'!FH26=0,"",'[1]BASE'!FH26)</f>
      </c>
      <c r="S26" s="571">
        <f>IF('[1]BASE'!FI26=0,"",'[1]BASE'!FI26)</f>
      </c>
      <c r="T26" s="572">
        <f>IF('[1]BASE'!FJ26=0,"",'[1]BASE'!FJ26)</f>
      </c>
      <c r="U26" s="562"/>
    </row>
    <row r="27" spans="2:21" s="563" customFormat="1" ht="19.5" customHeight="1">
      <c r="B27" s="564"/>
      <c r="C27" s="575">
        <f>IF('[1]BASE'!C27=0,"",'[1]BASE'!C27)</f>
        <v>11</v>
      </c>
      <c r="D27" s="575" t="str">
        <f>IF('[1]BASE'!D27=0,"",'[1]BASE'!D27)</f>
        <v>COLONIA ELIA - CAMPANA</v>
      </c>
      <c r="E27" s="575">
        <f>IF('[1]BASE'!E27=0,"",'[1]BASE'!E27)</f>
        <v>500</v>
      </c>
      <c r="F27" s="575">
        <f>IF('[1]BASE'!F27=0,"",'[1]BASE'!F27)</f>
        <v>194</v>
      </c>
      <c r="G27" s="576" t="str">
        <f>IF('[1]BASE'!G27=0,"",'[1]BASE'!G27)</f>
        <v>C</v>
      </c>
      <c r="H27" s="571">
        <f>IF('[1]BASE'!EX27=0,"",'[1]BASE'!EX27)</f>
      </c>
      <c r="I27" s="571">
        <f>IF('[1]BASE'!EY27=0,"",'[1]BASE'!EY27)</f>
      </c>
      <c r="J27" s="571">
        <f>IF('[1]BASE'!EZ27=0,"",'[1]BASE'!EZ27)</f>
      </c>
      <c r="K27" s="571">
        <f>IF('[1]BASE'!FA27=0,"",'[1]BASE'!FA27)</f>
      </c>
      <c r="L27" s="571">
        <f>IF('[1]BASE'!FB27=0,"",'[1]BASE'!FB27)</f>
      </c>
      <c r="M27" s="571">
        <f>IF('[1]BASE'!FC27=0,"",'[1]BASE'!FC27)</f>
      </c>
      <c r="N27" s="571">
        <f>IF('[1]BASE'!FD27=0,"",'[1]BASE'!FD27)</f>
      </c>
      <c r="O27" s="571">
        <f>IF('[1]BASE'!FE27=0,"",'[1]BASE'!FE27)</f>
      </c>
      <c r="P27" s="571">
        <f>IF('[1]BASE'!FF27=0,"",'[1]BASE'!FF27)</f>
      </c>
      <c r="Q27" s="571">
        <f>IF('[1]BASE'!FG27=0,"",'[1]BASE'!FG27)</f>
      </c>
      <c r="R27" s="571">
        <f>IF('[1]BASE'!FH27=0,"",'[1]BASE'!FH27)</f>
      </c>
      <c r="S27" s="571">
        <f>IF('[1]BASE'!FI27=0,"",'[1]BASE'!FI27)</f>
      </c>
      <c r="T27" s="572">
        <f>IF('[1]BASE'!FJ27=0,"",'[1]BASE'!FJ27)</f>
      </c>
      <c r="U27" s="562"/>
    </row>
    <row r="28" spans="2:21" s="563" customFormat="1" ht="19.5" customHeight="1">
      <c r="B28" s="564"/>
      <c r="C28" s="573">
        <f>IF('[1]BASE'!C28=0,"",'[1]BASE'!C28)</f>
        <v>12</v>
      </c>
      <c r="D28" s="573" t="str">
        <f>IF('[1]BASE'!D28=0,"",'[1]BASE'!D28)</f>
        <v>CHO. W. - CHOELE CHOEL (5WH1)</v>
      </c>
      <c r="E28" s="573">
        <f>IF('[1]BASE'!E28=0,"",'[1]BASE'!E28)</f>
        <v>500</v>
      </c>
      <c r="F28" s="573">
        <f>IF('[1]BASE'!F28=0,"",'[1]BASE'!F28)</f>
        <v>269</v>
      </c>
      <c r="G28" s="574" t="str">
        <f>IF('[1]BASE'!G28=0,"",'[1]BASE'!G28)</f>
        <v>B</v>
      </c>
      <c r="H28" s="571">
        <f>IF('[1]BASE'!EX28=0,"",'[1]BASE'!EX28)</f>
      </c>
      <c r="I28" s="571">
        <f>IF('[1]BASE'!EY28=0,"",'[1]BASE'!EY28)</f>
      </c>
      <c r="J28" s="571">
        <f>IF('[1]BASE'!EZ28=0,"",'[1]BASE'!EZ28)</f>
      </c>
      <c r="K28" s="571">
        <f>IF('[1]BASE'!FA28=0,"",'[1]BASE'!FA28)</f>
      </c>
      <c r="L28" s="571">
        <f>IF('[1]BASE'!FB28=0,"",'[1]BASE'!FB28)</f>
      </c>
      <c r="M28" s="571">
        <f>IF('[1]BASE'!FC28=0,"",'[1]BASE'!FC28)</f>
      </c>
      <c r="N28" s="571">
        <f>IF('[1]BASE'!FD28=0,"",'[1]BASE'!FD28)</f>
      </c>
      <c r="O28" s="571">
        <f>IF('[1]BASE'!FE28=0,"",'[1]BASE'!FE28)</f>
      </c>
      <c r="P28" s="571">
        <f>IF('[1]BASE'!FF28=0,"",'[1]BASE'!FF28)</f>
      </c>
      <c r="Q28" s="571">
        <f>IF('[1]BASE'!FG28=0,"",'[1]BASE'!FG28)</f>
      </c>
      <c r="R28" s="571">
        <f>IF('[1]BASE'!FH28=0,"",'[1]BASE'!FH28)</f>
      </c>
      <c r="S28" s="571">
        <f>IF('[1]BASE'!FI28=0,"",'[1]BASE'!FI28)</f>
      </c>
      <c r="T28" s="572">
        <f>IF('[1]BASE'!FJ28=0,"",'[1]BASE'!FJ28)</f>
      </c>
      <c r="U28" s="562"/>
    </row>
    <row r="29" spans="2:21" s="563" customFormat="1" ht="19.5" customHeight="1">
      <c r="B29" s="564"/>
      <c r="C29" s="575">
        <f>IF('[1]BASE'!C29=0,"",'[1]BASE'!C29)</f>
        <v>13</v>
      </c>
      <c r="D29" s="575" t="str">
        <f>IF('[1]BASE'!D29=0,"",'[1]BASE'!D29)</f>
        <v>CHO.W. - CHO. 1 (5WC1)</v>
      </c>
      <c r="E29" s="575">
        <f>IF('[1]BASE'!E29=0,"",'[1]BASE'!E29)</f>
        <v>500</v>
      </c>
      <c r="F29" s="575">
        <f>IF('[1]BASE'!F29=0,"",'[1]BASE'!F29)</f>
        <v>4.5</v>
      </c>
      <c r="G29" s="576" t="str">
        <f>IF('[1]BASE'!G29=0,"",'[1]BASE'!G29)</f>
        <v>C</v>
      </c>
      <c r="H29" s="571">
        <f>IF('[1]BASE'!EX29=0,"",'[1]BASE'!EX29)</f>
      </c>
      <c r="I29" s="571">
        <f>IF('[1]BASE'!EY29=0,"",'[1]BASE'!EY29)</f>
      </c>
      <c r="J29" s="571">
        <f>IF('[1]BASE'!EZ29=0,"",'[1]BASE'!EZ29)</f>
      </c>
      <c r="K29" s="571">
        <f>IF('[1]BASE'!FA29=0,"",'[1]BASE'!FA29)</f>
      </c>
      <c r="L29" s="571">
        <f>IF('[1]BASE'!FB29=0,"",'[1]BASE'!FB29)</f>
      </c>
      <c r="M29" s="571">
        <f>IF('[1]BASE'!FC29=0,"",'[1]BASE'!FC29)</f>
      </c>
      <c r="N29" s="571">
        <f>IF('[1]BASE'!FD29=0,"",'[1]BASE'!FD29)</f>
      </c>
      <c r="O29" s="571">
        <f>IF('[1]BASE'!FE29=0,"",'[1]BASE'!FE29)</f>
      </c>
      <c r="P29" s="571">
        <f>IF('[1]BASE'!FF29=0,"",'[1]BASE'!FF29)</f>
      </c>
      <c r="Q29" s="571">
        <f>IF('[1]BASE'!FG29=0,"",'[1]BASE'!FG29)</f>
      </c>
      <c r="R29" s="571">
        <f>IF('[1]BASE'!FH29=0,"",'[1]BASE'!FH29)</f>
      </c>
      <c r="S29" s="571">
        <f>IF('[1]BASE'!FI29=0,"",'[1]BASE'!FI29)</f>
      </c>
      <c r="T29" s="572">
        <f>IF('[1]BASE'!FJ29=0,"",'[1]BASE'!FJ29)</f>
      </c>
      <c r="U29" s="562"/>
    </row>
    <row r="30" spans="2:21" s="563" customFormat="1" ht="19.5" customHeight="1">
      <c r="B30" s="564"/>
      <c r="C30" s="573">
        <f>IF('[1]BASE'!C30=0,"",'[1]BASE'!C30)</f>
        <v>14</v>
      </c>
      <c r="D30" s="573" t="str">
        <f>IF('[1]BASE'!D30=0,"",'[1]BASE'!D30)</f>
        <v>CHO.W. - CHO. 2 (5WC2)</v>
      </c>
      <c r="E30" s="573">
        <f>IF('[1]BASE'!E30=0,"",'[1]BASE'!E30)</f>
        <v>500</v>
      </c>
      <c r="F30" s="573">
        <f>IF('[1]BASE'!F30=0,"",'[1]BASE'!F30)</f>
        <v>4.5</v>
      </c>
      <c r="G30" s="574" t="str">
        <f>IF('[1]BASE'!G30=0,"",'[1]BASE'!G30)</f>
        <v>C</v>
      </c>
      <c r="H30" s="571">
        <f>IF('[1]BASE'!EX30=0,"",'[1]BASE'!EX30)</f>
      </c>
      <c r="I30" s="571">
        <f>IF('[1]BASE'!EY30=0,"",'[1]BASE'!EY30)</f>
      </c>
      <c r="J30" s="571">
        <f>IF('[1]BASE'!EZ30=0,"",'[1]BASE'!EZ30)</f>
      </c>
      <c r="K30" s="571">
        <f>IF('[1]BASE'!FA30=0,"",'[1]BASE'!FA30)</f>
      </c>
      <c r="L30" s="571">
        <f>IF('[1]BASE'!FB30=0,"",'[1]BASE'!FB30)</f>
      </c>
      <c r="M30" s="571">
        <f>IF('[1]BASE'!FC30=0,"",'[1]BASE'!FC30)</f>
      </c>
      <c r="N30" s="571">
        <f>IF('[1]BASE'!FD30=0,"",'[1]BASE'!FD30)</f>
      </c>
      <c r="O30" s="571">
        <f>IF('[1]BASE'!FE30=0,"",'[1]BASE'!FE30)</f>
      </c>
      <c r="P30" s="571">
        <f>IF('[1]BASE'!FF30=0,"",'[1]BASE'!FF30)</f>
      </c>
      <c r="Q30" s="571">
        <f>IF('[1]BASE'!FG30=0,"",'[1]BASE'!FG30)</f>
      </c>
      <c r="R30" s="571">
        <f>IF('[1]BASE'!FH30=0,"",'[1]BASE'!FH30)</f>
      </c>
      <c r="S30" s="571">
        <f>IF('[1]BASE'!FI30=0,"",'[1]BASE'!FI30)</f>
      </c>
      <c r="T30" s="572">
        <f>IF('[1]BASE'!FJ30=0,"",'[1]BASE'!FJ30)</f>
      </c>
      <c r="U30" s="562"/>
    </row>
    <row r="31" spans="2:21" s="563" customFormat="1" ht="19.5" customHeight="1">
      <c r="B31" s="564"/>
      <c r="C31" s="575">
        <f>IF('[1]BASE'!C31=0,"",'[1]BASE'!C31)</f>
        <v>15</v>
      </c>
      <c r="D31" s="575" t="str">
        <f>IF('[1]BASE'!D31=0,"",'[1]BASE'!D31)</f>
        <v>CHOCON - C.H. CHOCON 1</v>
      </c>
      <c r="E31" s="575">
        <f>IF('[1]BASE'!E31=0,"",'[1]BASE'!E31)</f>
        <v>500</v>
      </c>
      <c r="F31" s="575">
        <f>IF('[1]BASE'!F31=0,"",'[1]BASE'!F31)</f>
        <v>3</v>
      </c>
      <c r="G31" s="576" t="str">
        <f>IF('[1]BASE'!G31=0,"",'[1]BASE'!G31)</f>
        <v>C</v>
      </c>
      <c r="H31" s="571">
        <f>IF('[1]BASE'!EX31=0,"",'[1]BASE'!EX31)</f>
      </c>
      <c r="I31" s="571">
        <f>IF('[1]BASE'!EY31=0,"",'[1]BASE'!EY31)</f>
      </c>
      <c r="J31" s="571">
        <f>IF('[1]BASE'!EZ31=0,"",'[1]BASE'!EZ31)</f>
      </c>
      <c r="K31" s="571">
        <f>IF('[1]BASE'!FA31=0,"",'[1]BASE'!FA31)</f>
      </c>
      <c r="L31" s="571">
        <f>IF('[1]BASE'!FB31=0,"",'[1]BASE'!FB31)</f>
      </c>
      <c r="M31" s="571">
        <f>IF('[1]BASE'!FC31=0,"",'[1]BASE'!FC31)</f>
      </c>
      <c r="N31" s="571">
        <f>IF('[1]BASE'!FD31=0,"",'[1]BASE'!FD31)</f>
      </c>
      <c r="O31" s="571">
        <f>IF('[1]BASE'!FE31=0,"",'[1]BASE'!FE31)</f>
      </c>
      <c r="P31" s="571">
        <f>IF('[1]BASE'!FF31=0,"",'[1]BASE'!FF31)</f>
      </c>
      <c r="Q31" s="571">
        <f>IF('[1]BASE'!FG31=0,"",'[1]BASE'!FG31)</f>
      </c>
      <c r="R31" s="571">
        <f>IF('[1]BASE'!FH31=0,"",'[1]BASE'!FH31)</f>
      </c>
      <c r="S31" s="571">
        <f>IF('[1]BASE'!FI31=0,"",'[1]BASE'!FI31)</f>
      </c>
      <c r="T31" s="572">
        <f>IF('[1]BASE'!FJ31=0,"",'[1]BASE'!FJ31)</f>
      </c>
      <c r="U31" s="562"/>
    </row>
    <row r="32" spans="2:21" s="563" customFormat="1" ht="19.5" customHeight="1">
      <c r="B32" s="564"/>
      <c r="C32" s="573">
        <f>IF('[1]BASE'!C32=0,"",'[1]BASE'!C32)</f>
        <v>16</v>
      </c>
      <c r="D32" s="573" t="str">
        <f>IF('[1]BASE'!D32=0,"",'[1]BASE'!D32)</f>
        <v>CHOCON - C.H. CHOCON 2</v>
      </c>
      <c r="E32" s="573">
        <f>IF('[1]BASE'!E32=0,"",'[1]BASE'!E32)</f>
        <v>500</v>
      </c>
      <c r="F32" s="573">
        <f>IF('[1]BASE'!F32=0,"",'[1]BASE'!F32)</f>
        <v>3</v>
      </c>
      <c r="G32" s="574" t="str">
        <f>IF('[1]BASE'!G32=0,"",'[1]BASE'!G32)</f>
        <v>C</v>
      </c>
      <c r="H32" s="571">
        <f>IF('[1]BASE'!EX32=0,"",'[1]BASE'!EX32)</f>
      </c>
      <c r="I32" s="571">
        <f>IF('[1]BASE'!EY32=0,"",'[1]BASE'!EY32)</f>
      </c>
      <c r="J32" s="571">
        <f>IF('[1]BASE'!EZ32=0,"",'[1]BASE'!EZ32)</f>
      </c>
      <c r="K32" s="571">
        <f>IF('[1]BASE'!FA32=0,"",'[1]BASE'!FA32)</f>
      </c>
      <c r="L32" s="571">
        <f>IF('[1]BASE'!FB32=0,"",'[1]BASE'!FB32)</f>
      </c>
      <c r="M32" s="571">
        <f>IF('[1]BASE'!FC32=0,"",'[1]BASE'!FC32)</f>
      </c>
      <c r="N32" s="571">
        <f>IF('[1]BASE'!FD32=0,"",'[1]BASE'!FD32)</f>
      </c>
      <c r="O32" s="571">
        <f>IF('[1]BASE'!FE32=0,"",'[1]BASE'!FE32)</f>
      </c>
      <c r="P32" s="571">
        <f>IF('[1]BASE'!FF32=0,"",'[1]BASE'!FF32)</f>
      </c>
      <c r="Q32" s="571">
        <f>IF('[1]BASE'!FG32=0,"",'[1]BASE'!FG32)</f>
      </c>
      <c r="R32" s="571">
        <f>IF('[1]BASE'!FH32=0,"",'[1]BASE'!FH32)</f>
      </c>
      <c r="S32" s="571">
        <f>IF('[1]BASE'!FI32=0,"",'[1]BASE'!FI32)</f>
      </c>
      <c r="T32" s="572">
        <f>IF('[1]BASE'!FJ32=0,"",'[1]BASE'!FJ32)</f>
      </c>
      <c r="U32" s="562"/>
    </row>
    <row r="33" spans="2:21" s="563" customFormat="1" ht="19.5" customHeight="1">
      <c r="B33" s="564"/>
      <c r="C33" s="575">
        <f>IF('[1]BASE'!C33=0,"",'[1]BASE'!C33)</f>
        <v>17</v>
      </c>
      <c r="D33" s="575" t="str">
        <f>IF('[1]BASE'!D33=0,"",'[1]BASE'!D33)</f>
        <v>CHOCON - C.H. CHOCON 3</v>
      </c>
      <c r="E33" s="575">
        <f>IF('[1]BASE'!E33=0,"",'[1]BASE'!E33)</f>
        <v>500</v>
      </c>
      <c r="F33" s="575">
        <f>IF('[1]BASE'!F33=0,"",'[1]BASE'!F33)</f>
        <v>3</v>
      </c>
      <c r="G33" s="576" t="str">
        <f>IF('[1]BASE'!G33=0,"",'[1]BASE'!G33)</f>
        <v>C</v>
      </c>
      <c r="H33" s="571">
        <f>IF('[1]BASE'!EX33=0,"",'[1]BASE'!EX33)</f>
      </c>
      <c r="I33" s="571">
        <f>IF('[1]BASE'!EY33=0,"",'[1]BASE'!EY33)</f>
      </c>
      <c r="J33" s="571">
        <f>IF('[1]BASE'!EZ33=0,"",'[1]BASE'!EZ33)</f>
      </c>
      <c r="K33" s="571">
        <f>IF('[1]BASE'!FA33=0,"",'[1]BASE'!FA33)</f>
      </c>
      <c r="L33" s="571">
        <f>IF('[1]BASE'!FB33=0,"",'[1]BASE'!FB33)</f>
      </c>
      <c r="M33" s="571">
        <f>IF('[1]BASE'!FC33=0,"",'[1]BASE'!FC33)</f>
      </c>
      <c r="N33" s="571">
        <f>IF('[1]BASE'!FD33=0,"",'[1]BASE'!FD33)</f>
      </c>
      <c r="O33" s="571">
        <f>IF('[1]BASE'!FE33=0,"",'[1]BASE'!FE33)</f>
      </c>
      <c r="P33" s="571">
        <f>IF('[1]BASE'!FF33=0,"",'[1]BASE'!FF33)</f>
      </c>
      <c r="Q33" s="571">
        <f>IF('[1]BASE'!FG33=0,"",'[1]BASE'!FG33)</f>
      </c>
      <c r="R33" s="571">
        <f>IF('[1]BASE'!FH33=0,"",'[1]BASE'!FH33)</f>
      </c>
      <c r="S33" s="571">
        <f>IF('[1]BASE'!FI33=0,"",'[1]BASE'!FI33)</f>
      </c>
      <c r="T33" s="572">
        <f>IF('[1]BASE'!FJ33=0,"",'[1]BASE'!FJ33)</f>
      </c>
      <c r="U33" s="562"/>
    </row>
    <row r="34" spans="2:21" s="563" customFormat="1" ht="19.5" customHeight="1">
      <c r="B34" s="564"/>
      <c r="C34" s="573">
        <f>IF('[1]BASE'!C34=0,"",'[1]BASE'!C34)</f>
        <v>18</v>
      </c>
      <c r="D34" s="573" t="str">
        <f>IF('[1]BASE'!D34=0,"",'[1]BASE'!D34)</f>
        <v>CHOCON - PUELCHES 1</v>
      </c>
      <c r="E34" s="573">
        <f>IF('[1]BASE'!E34=0,"",'[1]BASE'!E34)</f>
        <v>500</v>
      </c>
      <c r="F34" s="573">
        <f>IF('[1]BASE'!F34=0,"",'[1]BASE'!F34)</f>
        <v>304</v>
      </c>
      <c r="G34" s="574" t="str">
        <f>IF('[1]BASE'!G34=0,"",'[1]BASE'!G34)</f>
        <v>A</v>
      </c>
      <c r="H34" s="571">
        <f>IF('[1]BASE'!EX34=0,"",'[1]BASE'!EX34)</f>
      </c>
      <c r="I34" s="571">
        <f>IF('[1]BASE'!EY34=0,"",'[1]BASE'!EY34)</f>
      </c>
      <c r="J34" s="571">
        <f>IF('[1]BASE'!EZ34=0,"",'[1]BASE'!EZ34)</f>
      </c>
      <c r="K34" s="571">
        <f>IF('[1]BASE'!FA34=0,"",'[1]BASE'!FA34)</f>
      </c>
      <c r="L34" s="571">
        <f>IF('[1]BASE'!FB34=0,"",'[1]BASE'!FB34)</f>
      </c>
      <c r="M34" s="571">
        <f>IF('[1]BASE'!FC34=0,"",'[1]BASE'!FC34)</f>
      </c>
      <c r="N34" s="571">
        <f>IF('[1]BASE'!FD34=0,"",'[1]BASE'!FD34)</f>
      </c>
      <c r="O34" s="571">
        <f>IF('[1]BASE'!FE34=0,"",'[1]BASE'!FE34)</f>
      </c>
      <c r="P34" s="571">
        <f>IF('[1]BASE'!FF34=0,"",'[1]BASE'!FF34)</f>
      </c>
      <c r="Q34" s="571">
        <f>IF('[1]BASE'!FG34=0,"",'[1]BASE'!FG34)</f>
      </c>
      <c r="R34" s="571">
        <f>IF('[1]BASE'!FH34=0,"",'[1]BASE'!FH34)</f>
      </c>
      <c r="S34" s="571">
        <f>IF('[1]BASE'!FI34=0,"",'[1]BASE'!FI34)</f>
      </c>
      <c r="T34" s="572">
        <f>IF('[1]BASE'!FJ34=0,"",'[1]BASE'!FJ34)</f>
      </c>
      <c r="U34" s="562"/>
    </row>
    <row r="35" spans="2:21" s="563" customFormat="1" ht="19.5" customHeight="1">
      <c r="B35" s="564"/>
      <c r="C35" s="575">
        <f>IF('[1]BASE'!C35=0,"",'[1]BASE'!C35)</f>
        <v>19</v>
      </c>
      <c r="D35" s="575" t="str">
        <f>IF('[1]BASE'!D35=0,"",'[1]BASE'!D35)</f>
        <v>CHOCON - PUELCHES 2</v>
      </c>
      <c r="E35" s="575">
        <f>IF('[1]BASE'!E35=0,"",'[1]BASE'!E35)</f>
        <v>500</v>
      </c>
      <c r="F35" s="575">
        <f>IF('[1]BASE'!F35=0,"",'[1]BASE'!F35)</f>
        <v>304</v>
      </c>
      <c r="G35" s="576" t="str">
        <f>IF('[1]BASE'!G35=0,"",'[1]BASE'!G35)</f>
        <v>A</v>
      </c>
      <c r="H35" s="571">
        <f>IF('[1]BASE'!EX35=0,"",'[1]BASE'!EX35)</f>
      </c>
      <c r="I35" s="571">
        <f>IF('[1]BASE'!EY35=0,"",'[1]BASE'!EY35)</f>
      </c>
      <c r="J35" s="571">
        <f>IF('[1]BASE'!EZ35=0,"",'[1]BASE'!EZ35)</f>
      </c>
      <c r="K35" s="571">
        <f>IF('[1]BASE'!FA35=0,"",'[1]BASE'!FA35)</f>
      </c>
      <c r="L35" s="571">
        <f>IF('[1]BASE'!FB35=0,"",'[1]BASE'!FB35)</f>
      </c>
      <c r="M35" s="571">
        <f>IF('[1]BASE'!FC35=0,"",'[1]BASE'!FC35)</f>
      </c>
      <c r="N35" s="571">
        <f>IF('[1]BASE'!FD35=0,"",'[1]BASE'!FD35)</f>
      </c>
      <c r="O35" s="571">
        <f>IF('[1]BASE'!FE35=0,"",'[1]BASE'!FE35)</f>
      </c>
      <c r="P35" s="571">
        <f>IF('[1]BASE'!FF35=0,"",'[1]BASE'!FF35)</f>
      </c>
      <c r="Q35" s="571">
        <f>IF('[1]BASE'!FG35=0,"",'[1]BASE'!FG35)</f>
      </c>
      <c r="R35" s="571">
        <f>IF('[1]BASE'!FH35=0,"",'[1]BASE'!FH35)</f>
      </c>
      <c r="S35" s="571">
        <f>IF('[1]BASE'!FI35=0,"",'[1]BASE'!FI35)</f>
      </c>
      <c r="T35" s="572">
        <f>IF('[1]BASE'!FJ35=0,"",'[1]BASE'!FJ35)</f>
      </c>
      <c r="U35" s="562"/>
    </row>
    <row r="36" spans="2:21" s="563" customFormat="1" ht="19.5" customHeight="1">
      <c r="B36" s="564"/>
      <c r="C36" s="573">
        <f>IF('[1]BASE'!C36=0,"",'[1]BASE'!C36)</f>
        <v>20</v>
      </c>
      <c r="D36" s="573" t="str">
        <f>IF('[1]BASE'!D36=0,"",'[1]BASE'!D36)</f>
        <v>E.T.P.del AGUILA - CENTRAL P.del A. 1</v>
      </c>
      <c r="E36" s="573">
        <f>IF('[1]BASE'!E36=0,"",'[1]BASE'!E36)</f>
        <v>500</v>
      </c>
      <c r="F36" s="573">
        <f>IF('[1]BASE'!F36=0,"",'[1]BASE'!F36)</f>
        <v>5.6</v>
      </c>
      <c r="G36" s="574" t="str">
        <f>IF('[1]BASE'!G36=0,"",'[1]BASE'!G36)</f>
        <v>C</v>
      </c>
      <c r="H36" s="571">
        <f>IF('[1]BASE'!EX36=0,"",'[1]BASE'!EX36)</f>
      </c>
      <c r="I36" s="571">
        <f>IF('[1]BASE'!EY36=0,"",'[1]BASE'!EY36)</f>
      </c>
      <c r="J36" s="571">
        <f>IF('[1]BASE'!EZ36=0,"",'[1]BASE'!EZ36)</f>
      </c>
      <c r="K36" s="571">
        <f>IF('[1]BASE'!FA36=0,"",'[1]BASE'!FA36)</f>
      </c>
      <c r="L36" s="571">
        <f>IF('[1]BASE'!FB36=0,"",'[1]BASE'!FB36)</f>
      </c>
      <c r="M36" s="571">
        <f>IF('[1]BASE'!FC36=0,"",'[1]BASE'!FC36)</f>
      </c>
      <c r="N36" s="571">
        <f>IF('[1]BASE'!FD36=0,"",'[1]BASE'!FD36)</f>
      </c>
      <c r="O36" s="571">
        <f>IF('[1]BASE'!FE36=0,"",'[1]BASE'!FE36)</f>
      </c>
      <c r="P36" s="571">
        <f>IF('[1]BASE'!FF36=0,"",'[1]BASE'!FF36)</f>
      </c>
      <c r="Q36" s="571">
        <f>IF('[1]BASE'!FG36=0,"",'[1]BASE'!FG36)</f>
      </c>
      <c r="R36" s="571">
        <f>IF('[1]BASE'!FH36=0,"",'[1]BASE'!FH36)</f>
      </c>
      <c r="S36" s="571">
        <f>IF('[1]BASE'!FI36=0,"",'[1]BASE'!FI36)</f>
      </c>
      <c r="T36" s="572">
        <f>IF('[1]BASE'!FJ36=0,"",'[1]BASE'!FJ36)</f>
      </c>
      <c r="U36" s="562"/>
    </row>
    <row r="37" spans="2:21" s="563" customFormat="1" ht="19.5" customHeight="1">
      <c r="B37" s="564"/>
      <c r="C37" s="575">
        <f>IF('[1]BASE'!C37=0,"",'[1]BASE'!C37)</f>
        <v>21</v>
      </c>
      <c r="D37" s="575" t="str">
        <f>IF('[1]BASE'!D37=0,"",'[1]BASE'!D37)</f>
        <v>E.T.P.del AGUILA - CENTRAL P.del A. 2</v>
      </c>
      <c r="E37" s="575">
        <f>IF('[1]BASE'!E37=0,"",'[1]BASE'!E37)</f>
        <v>500</v>
      </c>
      <c r="F37" s="575">
        <f>IF('[1]BASE'!F37=0,"",'[1]BASE'!F37)</f>
        <v>5.6</v>
      </c>
      <c r="G37" s="576" t="str">
        <f>IF('[1]BASE'!G37=0,"",'[1]BASE'!G37)</f>
        <v>C</v>
      </c>
      <c r="H37" s="571">
        <f>IF('[1]BASE'!EX37=0,"",'[1]BASE'!EX37)</f>
      </c>
      <c r="I37" s="571">
        <f>IF('[1]BASE'!EY37=0,"",'[1]BASE'!EY37)</f>
      </c>
      <c r="J37" s="571">
        <f>IF('[1]BASE'!EZ37=0,"",'[1]BASE'!EZ37)</f>
      </c>
      <c r="K37" s="571">
        <f>IF('[1]BASE'!FA37=0,"",'[1]BASE'!FA37)</f>
      </c>
      <c r="L37" s="571">
        <f>IF('[1]BASE'!FB37=0,"",'[1]BASE'!FB37)</f>
      </c>
      <c r="M37" s="571">
        <f>IF('[1]BASE'!FC37=0,"",'[1]BASE'!FC37)</f>
      </c>
      <c r="N37" s="571">
        <f>IF('[1]BASE'!FD37=0,"",'[1]BASE'!FD37)</f>
      </c>
      <c r="O37" s="571">
        <f>IF('[1]BASE'!FE37=0,"",'[1]BASE'!FE37)</f>
      </c>
      <c r="P37" s="571">
        <f>IF('[1]BASE'!FF37=0,"",'[1]BASE'!FF37)</f>
      </c>
      <c r="Q37" s="571">
        <f>IF('[1]BASE'!FG37=0,"",'[1]BASE'!FG37)</f>
      </c>
      <c r="R37" s="571">
        <f>IF('[1]BASE'!FH37=0,"",'[1]BASE'!FH37)</f>
      </c>
      <c r="S37" s="571">
        <f>IF('[1]BASE'!FI37=0,"",'[1]BASE'!FI37)</f>
      </c>
      <c r="T37" s="572">
        <f>IF('[1]BASE'!FJ37=0,"",'[1]BASE'!FJ37)</f>
      </c>
      <c r="U37" s="562"/>
    </row>
    <row r="38" spans="2:21" s="563" customFormat="1" ht="19.5" customHeight="1">
      <c r="B38" s="564"/>
      <c r="C38" s="573">
        <f>IF('[1]BASE'!C38=0,"",'[1]BASE'!C38)</f>
        <v>22</v>
      </c>
      <c r="D38" s="573" t="str">
        <f>IF('[1]BASE'!D38=0,"",'[1]BASE'!D38)</f>
        <v>EL BRACHO - RECREO(5)</v>
      </c>
      <c r="E38" s="573">
        <f>IF('[1]BASE'!E38=0,"",'[1]BASE'!E38)</f>
        <v>500</v>
      </c>
      <c r="F38" s="573">
        <f>IF('[1]BASE'!F38=0,"",'[1]BASE'!F38)</f>
        <v>255</v>
      </c>
      <c r="G38" s="574" t="str">
        <f>IF('[1]BASE'!G38=0,"",'[1]BASE'!G38)</f>
        <v>C</v>
      </c>
      <c r="H38" s="571">
        <f>IF('[1]BASE'!EX38=0,"",'[1]BASE'!EX38)</f>
      </c>
      <c r="I38" s="571">
        <f>IF('[1]BASE'!EY38=0,"",'[1]BASE'!EY38)</f>
      </c>
      <c r="J38" s="571">
        <f>IF('[1]BASE'!EZ38=0,"",'[1]BASE'!EZ38)</f>
      </c>
      <c r="K38" s="571">
        <f>IF('[1]BASE'!FA38=0,"",'[1]BASE'!FA38)</f>
      </c>
      <c r="L38" s="571">
        <f>IF('[1]BASE'!FB38=0,"",'[1]BASE'!FB38)</f>
      </c>
      <c r="M38" s="571">
        <f>IF('[1]BASE'!FC38=0,"",'[1]BASE'!FC38)</f>
      </c>
      <c r="N38" s="571">
        <f>IF('[1]BASE'!FD38=0,"",'[1]BASE'!FD38)</f>
      </c>
      <c r="O38" s="571">
        <f>IF('[1]BASE'!FE38=0,"",'[1]BASE'!FE38)</f>
      </c>
      <c r="P38" s="571">
        <f>IF('[1]BASE'!FF38=0,"",'[1]BASE'!FF38)</f>
      </c>
      <c r="Q38" s="571">
        <f>IF('[1]BASE'!FG38=0,"",'[1]BASE'!FG38)</f>
      </c>
      <c r="R38" s="571">
        <f>IF('[1]BASE'!FH38=0,"",'[1]BASE'!FH38)</f>
      </c>
      <c r="S38" s="571">
        <f>IF('[1]BASE'!FI38=0,"",'[1]BASE'!FI38)</f>
      </c>
      <c r="T38" s="572">
        <f>IF('[1]BASE'!FJ38=0,"",'[1]BASE'!FJ38)</f>
      </c>
      <c r="U38" s="562"/>
    </row>
    <row r="39" spans="2:21" s="563" customFormat="1" ht="19.5" customHeight="1">
      <c r="B39" s="564"/>
      <c r="C39" s="575">
        <f>IF('[1]BASE'!C39=0,"",'[1]BASE'!C39)</f>
        <v>23</v>
      </c>
      <c r="D39" s="575" t="str">
        <f>IF('[1]BASE'!D39=0,"",'[1]BASE'!D39)</f>
        <v>EZEIZA - ABASTO 1</v>
      </c>
      <c r="E39" s="575">
        <f>IF('[1]BASE'!E39=0,"",'[1]BASE'!E39)</f>
        <v>500</v>
      </c>
      <c r="F39" s="575">
        <f>IF('[1]BASE'!F39=0,"",'[1]BASE'!F39)</f>
        <v>58</v>
      </c>
      <c r="G39" s="576" t="str">
        <f>IF('[1]BASE'!G39=0,"",'[1]BASE'!G39)</f>
        <v>C</v>
      </c>
      <c r="H39" s="571">
        <f>IF('[1]BASE'!EX39=0,"",'[1]BASE'!EX39)</f>
      </c>
      <c r="I39" s="571">
        <f>IF('[1]BASE'!EY39=0,"",'[1]BASE'!EY39)</f>
      </c>
      <c r="J39" s="571">
        <f>IF('[1]BASE'!EZ39=0,"",'[1]BASE'!EZ39)</f>
      </c>
      <c r="K39" s="571">
        <f>IF('[1]BASE'!FA39=0,"",'[1]BASE'!FA39)</f>
      </c>
      <c r="L39" s="571">
        <f>IF('[1]BASE'!FB39=0,"",'[1]BASE'!FB39)</f>
      </c>
      <c r="M39" s="571">
        <f>IF('[1]BASE'!FC39=0,"",'[1]BASE'!FC39)</f>
      </c>
      <c r="N39" s="571">
        <f>IF('[1]BASE'!FD39=0,"",'[1]BASE'!FD39)</f>
      </c>
      <c r="O39" s="571">
        <f>IF('[1]BASE'!FE39=0,"",'[1]BASE'!FE39)</f>
      </c>
      <c r="P39" s="571">
        <f>IF('[1]BASE'!FF39=0,"",'[1]BASE'!FF39)</f>
      </c>
      <c r="Q39" s="571">
        <f>IF('[1]BASE'!FG39=0,"",'[1]BASE'!FG39)</f>
      </c>
      <c r="R39" s="571">
        <f>IF('[1]BASE'!FH39=0,"",'[1]BASE'!FH39)</f>
      </c>
      <c r="S39" s="571">
        <f>IF('[1]BASE'!FI39=0,"",'[1]BASE'!FI39)</f>
      </c>
      <c r="T39" s="572">
        <f>IF('[1]BASE'!FJ39=0,"",'[1]BASE'!FJ39)</f>
      </c>
      <c r="U39" s="562"/>
    </row>
    <row r="40" spans="2:21" s="563" customFormat="1" ht="19.5" customHeight="1">
      <c r="B40" s="564"/>
      <c r="C40" s="573">
        <f>IF('[1]BASE'!C40=0,"",'[1]BASE'!C40)</f>
        <v>24</v>
      </c>
      <c r="D40" s="573" t="str">
        <f>IF('[1]BASE'!D40=0,"",'[1]BASE'!D40)</f>
        <v>EZEIZA - ABASTO 2</v>
      </c>
      <c r="E40" s="573">
        <f>IF('[1]BASE'!E40=0,"",'[1]BASE'!E40)</f>
        <v>500</v>
      </c>
      <c r="F40" s="573">
        <f>IF('[1]BASE'!F40=0,"",'[1]BASE'!F40)</f>
        <v>58</v>
      </c>
      <c r="G40" s="574" t="str">
        <f>IF('[1]BASE'!G40=0,"",'[1]BASE'!G40)</f>
        <v>C</v>
      </c>
      <c r="H40" s="571">
        <f>IF('[1]BASE'!EX40=0,"",'[1]BASE'!EX40)</f>
      </c>
      <c r="I40" s="571">
        <f>IF('[1]BASE'!EY40=0,"",'[1]BASE'!EY40)</f>
      </c>
      <c r="J40" s="571">
        <f>IF('[1]BASE'!EZ40=0,"",'[1]BASE'!EZ40)</f>
      </c>
      <c r="K40" s="571">
        <f>IF('[1]BASE'!FA40=0,"",'[1]BASE'!FA40)</f>
      </c>
      <c r="L40" s="571">
        <f>IF('[1]BASE'!FB40=0,"",'[1]BASE'!FB40)</f>
      </c>
      <c r="M40" s="571">
        <f>IF('[1]BASE'!FC40=0,"",'[1]BASE'!FC40)</f>
      </c>
      <c r="N40" s="571">
        <f>IF('[1]BASE'!FD40=0,"",'[1]BASE'!FD40)</f>
      </c>
      <c r="O40" s="571">
        <f>IF('[1]BASE'!FE40=0,"",'[1]BASE'!FE40)</f>
      </c>
      <c r="P40" s="571">
        <f>IF('[1]BASE'!FF40=0,"",'[1]BASE'!FF40)</f>
      </c>
      <c r="Q40" s="571">
        <f>IF('[1]BASE'!FG40=0,"",'[1]BASE'!FG40)</f>
      </c>
      <c r="R40" s="571">
        <f>IF('[1]BASE'!FH40=0,"",'[1]BASE'!FH40)</f>
      </c>
      <c r="S40" s="571">
        <f>IF('[1]BASE'!FI40=0,"",'[1]BASE'!FI40)</f>
      </c>
      <c r="T40" s="572">
        <f>IF('[1]BASE'!FJ40=0,"",'[1]BASE'!FJ40)</f>
      </c>
      <c r="U40" s="562"/>
    </row>
    <row r="41" spans="2:21" s="563" customFormat="1" ht="19.5" customHeight="1">
      <c r="B41" s="564"/>
      <c r="C41" s="575">
        <f>IF('[1]BASE'!C41=0,"",'[1]BASE'!C41)</f>
        <v>25</v>
      </c>
      <c r="D41" s="575" t="str">
        <f>IF('[1]BASE'!D41=0,"",'[1]BASE'!D41)</f>
        <v>EZEIZA - RODRIGUEZ 1</v>
      </c>
      <c r="E41" s="575">
        <f>IF('[1]BASE'!E41=0,"",'[1]BASE'!E41)</f>
        <v>500</v>
      </c>
      <c r="F41" s="575">
        <f>IF('[1]BASE'!F41=0,"",'[1]BASE'!F41)</f>
        <v>53</v>
      </c>
      <c r="G41" s="576" t="str">
        <f>IF('[1]BASE'!G41=0,"",'[1]BASE'!G41)</f>
        <v>C</v>
      </c>
      <c r="H41" s="571">
        <f>IF('[1]BASE'!EX41=0,"",'[1]BASE'!EX41)</f>
      </c>
      <c r="I41" s="571">
        <f>IF('[1]BASE'!EY41=0,"",'[1]BASE'!EY41)</f>
      </c>
      <c r="J41" s="571">
        <f>IF('[1]BASE'!EZ41=0,"",'[1]BASE'!EZ41)</f>
      </c>
      <c r="K41" s="571">
        <f>IF('[1]BASE'!FA41=0,"",'[1]BASE'!FA41)</f>
      </c>
      <c r="L41" s="571">
        <f>IF('[1]BASE'!FB41=0,"",'[1]BASE'!FB41)</f>
      </c>
      <c r="M41" s="571">
        <f>IF('[1]BASE'!FC41=0,"",'[1]BASE'!FC41)</f>
      </c>
      <c r="N41" s="571">
        <f>IF('[1]BASE'!FD41=0,"",'[1]BASE'!FD41)</f>
      </c>
      <c r="O41" s="571">
        <f>IF('[1]BASE'!FE41=0,"",'[1]BASE'!FE41)</f>
      </c>
      <c r="P41" s="571">
        <f>IF('[1]BASE'!FF41=0,"",'[1]BASE'!FF41)</f>
      </c>
      <c r="Q41" s="571">
        <f>IF('[1]BASE'!FG41=0,"",'[1]BASE'!FG41)</f>
      </c>
      <c r="R41" s="571">
        <f>IF('[1]BASE'!FH41=0,"",'[1]BASE'!FH41)</f>
      </c>
      <c r="S41" s="571">
        <f>IF('[1]BASE'!FI41=0,"",'[1]BASE'!FI41)</f>
      </c>
      <c r="T41" s="572">
        <f>IF('[1]BASE'!FJ41=0,"",'[1]BASE'!FJ41)</f>
      </c>
      <c r="U41" s="562"/>
    </row>
    <row r="42" spans="2:21" s="563" customFormat="1" ht="19.5" customHeight="1">
      <c r="B42" s="564"/>
      <c r="C42" s="573">
        <f>IF('[1]BASE'!C42=0,"",'[1]BASE'!C42)</f>
        <v>26</v>
      </c>
      <c r="D42" s="573" t="str">
        <f>IF('[1]BASE'!D42=0,"",'[1]BASE'!D42)</f>
        <v>EZEIZA - RODRIGUEZ 2</v>
      </c>
      <c r="E42" s="573">
        <f>IF('[1]BASE'!E42=0,"",'[1]BASE'!E42)</f>
        <v>500</v>
      </c>
      <c r="F42" s="573">
        <f>IF('[1]BASE'!F42=0,"",'[1]BASE'!F42)</f>
        <v>53</v>
      </c>
      <c r="G42" s="574" t="str">
        <f>IF('[1]BASE'!G42=0,"",'[1]BASE'!G42)</f>
        <v>C</v>
      </c>
      <c r="H42" s="571">
        <f>IF('[1]BASE'!EX42=0,"",'[1]BASE'!EX42)</f>
      </c>
      <c r="I42" s="571">
        <f>IF('[1]BASE'!EY42=0,"",'[1]BASE'!EY42)</f>
      </c>
      <c r="J42" s="571">
        <f>IF('[1]BASE'!EZ42=0,"",'[1]BASE'!EZ42)</f>
      </c>
      <c r="K42" s="571">
        <f>IF('[1]BASE'!FA42=0,"",'[1]BASE'!FA42)</f>
      </c>
      <c r="L42" s="571">
        <f>IF('[1]BASE'!FB42=0,"",'[1]BASE'!FB42)</f>
      </c>
      <c r="M42" s="571">
        <f>IF('[1]BASE'!FC42=0,"",'[1]BASE'!FC42)</f>
      </c>
      <c r="N42" s="571">
        <f>IF('[1]BASE'!FD42=0,"",'[1]BASE'!FD42)</f>
      </c>
      <c r="O42" s="571">
        <f>IF('[1]BASE'!FE42=0,"",'[1]BASE'!FE42)</f>
      </c>
      <c r="P42" s="571">
        <f>IF('[1]BASE'!FF42=0,"",'[1]BASE'!FF42)</f>
      </c>
      <c r="Q42" s="571">
        <f>IF('[1]BASE'!FG42=0,"",'[1]BASE'!FG42)</f>
      </c>
      <c r="R42" s="571">
        <f>IF('[1]BASE'!FH42=0,"",'[1]BASE'!FH42)</f>
      </c>
      <c r="S42" s="571">
        <f>IF('[1]BASE'!FI42=0,"",'[1]BASE'!FI42)</f>
      </c>
      <c r="T42" s="572">
        <f>IF('[1]BASE'!FJ42=0,"",'[1]BASE'!FJ42)</f>
      </c>
      <c r="U42" s="562"/>
    </row>
    <row r="43" spans="2:21" s="563" customFormat="1" ht="19.5" customHeight="1">
      <c r="B43" s="564"/>
      <c r="C43" s="575">
        <f>IF('[1]BASE'!C43=0,"",'[1]BASE'!C43)</f>
        <v>27</v>
      </c>
      <c r="D43" s="575" t="str">
        <f>IF('[1]BASE'!D43=0,"",'[1]BASE'!D43)</f>
        <v>EZEIZA- HENDERSON 1</v>
      </c>
      <c r="E43" s="575">
        <f>IF('[1]BASE'!E43=0,"",'[1]BASE'!E43)</f>
        <v>500</v>
      </c>
      <c r="F43" s="575">
        <f>IF('[1]BASE'!F43=0,"",'[1]BASE'!F43)</f>
        <v>313</v>
      </c>
      <c r="G43" s="576" t="str">
        <f>IF('[1]BASE'!G43=0,"",'[1]BASE'!G43)</f>
        <v>A</v>
      </c>
      <c r="H43" s="571">
        <f>IF('[1]BASE'!EX43=0,"",'[1]BASE'!EX43)</f>
      </c>
      <c r="I43" s="571">
        <f>IF('[1]BASE'!EY43=0,"",'[1]BASE'!EY43)</f>
      </c>
      <c r="J43" s="571">
        <f>IF('[1]BASE'!EZ43=0,"",'[1]BASE'!EZ43)</f>
      </c>
      <c r="K43" s="571">
        <f>IF('[1]BASE'!FA43=0,"",'[1]BASE'!FA43)</f>
      </c>
      <c r="L43" s="571">
        <f>IF('[1]BASE'!FB43=0,"",'[1]BASE'!FB43)</f>
      </c>
      <c r="M43" s="571">
        <f>IF('[1]BASE'!FC43=0,"",'[1]BASE'!FC43)</f>
      </c>
      <c r="N43" s="571">
        <f>IF('[1]BASE'!FD43=0,"",'[1]BASE'!FD43)</f>
      </c>
      <c r="O43" s="571">
        <f>IF('[1]BASE'!FE43=0,"",'[1]BASE'!FE43)</f>
      </c>
      <c r="P43" s="571">
        <f>IF('[1]BASE'!FF43=0,"",'[1]BASE'!FF43)</f>
      </c>
      <c r="Q43" s="571">
        <f>IF('[1]BASE'!FG43=0,"",'[1]BASE'!FG43)</f>
      </c>
      <c r="R43" s="571">
        <f>IF('[1]BASE'!FH43=0,"",'[1]BASE'!FH43)</f>
      </c>
      <c r="S43" s="571">
        <f>IF('[1]BASE'!FI43=0,"",'[1]BASE'!FI43)</f>
      </c>
      <c r="T43" s="572">
        <f>IF('[1]BASE'!FJ43=0,"",'[1]BASE'!FJ43)</f>
      </c>
      <c r="U43" s="562"/>
    </row>
    <row r="44" spans="2:21" s="563" customFormat="1" ht="19.5" customHeight="1">
      <c r="B44" s="564"/>
      <c r="C44" s="573">
        <f>IF('[1]BASE'!C44=0,"",'[1]BASE'!C44)</f>
        <v>28</v>
      </c>
      <c r="D44" s="573" t="str">
        <f>IF('[1]BASE'!D44=0,"",'[1]BASE'!D44)</f>
        <v>EZEIZA - HENDERSON 2</v>
      </c>
      <c r="E44" s="573">
        <f>IF('[1]BASE'!E44=0,"",'[1]BASE'!E44)</f>
        <v>500</v>
      </c>
      <c r="F44" s="573">
        <f>IF('[1]BASE'!F44=0,"",'[1]BASE'!F44)</f>
        <v>313</v>
      </c>
      <c r="G44" s="574" t="str">
        <f>IF('[1]BASE'!G44=0,"",'[1]BASE'!G44)</f>
        <v>A</v>
      </c>
      <c r="H44" s="571">
        <f>IF('[1]BASE'!EX44=0,"",'[1]BASE'!EX44)</f>
        <v>1</v>
      </c>
      <c r="I44" s="571">
        <f>IF('[1]BASE'!EY44=0,"",'[1]BASE'!EY44)</f>
      </c>
      <c r="J44" s="571">
        <f>IF('[1]BASE'!EZ44=0,"",'[1]BASE'!EZ44)</f>
      </c>
      <c r="K44" s="571">
        <f>IF('[1]BASE'!FA44=0,"",'[1]BASE'!FA44)</f>
      </c>
      <c r="L44" s="571">
        <f>IF('[1]BASE'!FB44=0,"",'[1]BASE'!FB44)</f>
      </c>
      <c r="M44" s="571">
        <f>IF('[1]BASE'!FC44=0,"",'[1]BASE'!FC44)</f>
      </c>
      <c r="N44" s="571">
        <f>IF('[1]BASE'!FD44=0,"",'[1]BASE'!FD44)</f>
      </c>
      <c r="O44" s="571">
        <f>IF('[1]BASE'!FE44=0,"",'[1]BASE'!FE44)</f>
      </c>
      <c r="P44" s="571">
        <f>IF('[1]BASE'!FF44=0,"",'[1]BASE'!FF44)</f>
      </c>
      <c r="Q44" s="571">
        <f>IF('[1]BASE'!FG44=0,"",'[1]BASE'!FG44)</f>
      </c>
      <c r="R44" s="571">
        <f>IF('[1]BASE'!FH44=0,"",'[1]BASE'!FH44)</f>
      </c>
      <c r="S44" s="571">
        <f>IF('[1]BASE'!FI44=0,"",'[1]BASE'!FI44)</f>
      </c>
      <c r="T44" s="572">
        <f>IF('[1]BASE'!FJ44=0,"",'[1]BASE'!FJ44)</f>
      </c>
      <c r="U44" s="562"/>
    </row>
    <row r="45" spans="2:21" s="563" customFormat="1" ht="19.5" customHeight="1">
      <c r="B45" s="564"/>
      <c r="C45" s="575">
        <f>IF('[1]BASE'!C45=0,"",'[1]BASE'!C45)</f>
        <v>29</v>
      </c>
      <c r="D45" s="575" t="str">
        <f>IF('[1]BASE'!D45=0,"",'[1]BASE'!D45)</f>
        <v>GRAL. RODRIGUEZ - CAMPANA </v>
      </c>
      <c r="E45" s="575">
        <f>IF('[1]BASE'!E45=0,"",'[1]BASE'!E45)</f>
        <v>500</v>
      </c>
      <c r="F45" s="575">
        <f>IF('[1]BASE'!F45=0,"",'[1]BASE'!F45)</f>
        <v>42</v>
      </c>
      <c r="G45" s="576" t="str">
        <f>IF('[1]BASE'!G45=0,"",'[1]BASE'!G45)</f>
        <v>B</v>
      </c>
      <c r="H45" s="571">
        <f>IF('[1]BASE'!EX45=0,"",'[1]BASE'!EX45)</f>
      </c>
      <c r="I45" s="571">
        <f>IF('[1]BASE'!EY45=0,"",'[1]BASE'!EY45)</f>
      </c>
      <c r="J45" s="571">
        <f>IF('[1]BASE'!EZ45=0,"",'[1]BASE'!EZ45)</f>
      </c>
      <c r="K45" s="571">
        <f>IF('[1]BASE'!FA45=0,"",'[1]BASE'!FA45)</f>
      </c>
      <c r="L45" s="571">
        <f>IF('[1]BASE'!FB45=0,"",'[1]BASE'!FB45)</f>
      </c>
      <c r="M45" s="571">
        <f>IF('[1]BASE'!FC45=0,"",'[1]BASE'!FC45)</f>
      </c>
      <c r="N45" s="571">
        <f>IF('[1]BASE'!FD45=0,"",'[1]BASE'!FD45)</f>
      </c>
      <c r="O45" s="571">
        <f>IF('[1]BASE'!FE45=0,"",'[1]BASE'!FE45)</f>
      </c>
      <c r="P45" s="571">
        <f>IF('[1]BASE'!FF45=0,"",'[1]BASE'!FF45)</f>
      </c>
      <c r="Q45" s="571">
        <f>IF('[1]BASE'!FG45=0,"",'[1]BASE'!FG45)</f>
      </c>
      <c r="R45" s="571">
        <f>IF('[1]BASE'!FH45=0,"",'[1]BASE'!FH45)</f>
      </c>
      <c r="S45" s="571">
        <f>IF('[1]BASE'!FI45=0,"",'[1]BASE'!FI45)</f>
      </c>
      <c r="T45" s="572">
        <f>IF('[1]BASE'!FJ45=0,"",'[1]BASE'!FJ45)</f>
      </c>
      <c r="U45" s="562"/>
    </row>
    <row r="46" spans="2:21" s="563" customFormat="1" ht="19.5" customHeight="1">
      <c r="B46" s="564"/>
      <c r="C46" s="573">
        <f>IF('[1]BASE'!C46=0,"",'[1]BASE'!C46)</f>
        <v>30</v>
      </c>
      <c r="D46" s="573" t="str">
        <f>IF('[1]BASE'!D46=0,"",'[1]BASE'!D46)</f>
        <v>GRAL. RODRIGUEZ- ROSARIO OESTE </v>
      </c>
      <c r="E46" s="573">
        <f>IF('[1]BASE'!E46=0,"",'[1]BASE'!E46)</f>
        <v>500</v>
      </c>
      <c r="F46" s="573">
        <f>IF('[1]BASE'!F46=0,"",'[1]BASE'!F46)</f>
        <v>258</v>
      </c>
      <c r="G46" s="574" t="str">
        <f>IF('[1]BASE'!G46=0,"",'[1]BASE'!G46)</f>
        <v>C</v>
      </c>
      <c r="H46" s="571" t="str">
        <f>IF('[1]BASE'!EX46=0,"",'[1]BASE'!EX46)</f>
        <v>XXXX</v>
      </c>
      <c r="I46" s="571" t="str">
        <f>IF('[1]BASE'!EY46=0,"",'[1]BASE'!EY46)</f>
        <v>XXXX</v>
      </c>
      <c r="J46" s="571" t="str">
        <f>IF('[1]BASE'!EZ46=0,"",'[1]BASE'!EZ46)</f>
        <v>XXXX</v>
      </c>
      <c r="K46" s="571" t="str">
        <f>IF('[1]BASE'!FA46=0,"",'[1]BASE'!FA46)</f>
        <v>XXXX</v>
      </c>
      <c r="L46" s="571" t="str">
        <f>IF('[1]BASE'!FB46=0,"",'[1]BASE'!FB46)</f>
        <v>XXXX</v>
      </c>
      <c r="M46" s="571" t="str">
        <f>IF('[1]BASE'!FC46=0,"",'[1]BASE'!FC46)</f>
        <v>XXXX</v>
      </c>
      <c r="N46" s="571" t="str">
        <f>IF('[1]BASE'!FD46=0,"",'[1]BASE'!FD46)</f>
        <v>XXXX</v>
      </c>
      <c r="O46" s="571" t="str">
        <f>IF('[1]BASE'!FE46=0,"",'[1]BASE'!FE46)</f>
        <v>XXXX</v>
      </c>
      <c r="P46" s="571" t="str">
        <f>IF('[1]BASE'!FF46=0,"",'[1]BASE'!FF46)</f>
        <v>XXXX</v>
      </c>
      <c r="Q46" s="571" t="str">
        <f>IF('[1]BASE'!FG46=0,"",'[1]BASE'!FG46)</f>
        <v>XXXX</v>
      </c>
      <c r="R46" s="571" t="str">
        <f>IF('[1]BASE'!FH46=0,"",'[1]BASE'!FH46)</f>
        <v>XXXX</v>
      </c>
      <c r="S46" s="571" t="str">
        <f>IF('[1]BASE'!FI46=0,"",'[1]BASE'!FI46)</f>
        <v>XXXX</v>
      </c>
      <c r="T46" s="572" t="str">
        <f>IF('[1]BASE'!FJ46=0,"",'[1]BASE'!FJ46)</f>
        <v>XXXX</v>
      </c>
      <c r="U46" s="562"/>
    </row>
    <row r="47" spans="2:21" s="563" customFormat="1" ht="19.5" customHeight="1">
      <c r="B47" s="564"/>
      <c r="C47" s="575">
        <f>IF('[1]BASE'!C47=0,"",'[1]BASE'!C47)</f>
        <v>31</v>
      </c>
      <c r="D47" s="575" t="str">
        <f>IF('[1]BASE'!D47=0,"",'[1]BASE'!D47)</f>
        <v>MALVINAS ARG. - ALMAFUERTE </v>
      </c>
      <c r="E47" s="575">
        <f>IF('[1]BASE'!E47=0,"",'[1]BASE'!E47)</f>
        <v>500</v>
      </c>
      <c r="F47" s="575">
        <f>IF('[1]BASE'!F47=0,"",'[1]BASE'!F47)</f>
        <v>105</v>
      </c>
      <c r="G47" s="576" t="str">
        <f>IF('[1]BASE'!G47=0,"",'[1]BASE'!G47)</f>
        <v>B</v>
      </c>
      <c r="H47" s="571">
        <f>IF('[1]BASE'!EX47=0,"",'[1]BASE'!EX47)</f>
      </c>
      <c r="I47" s="571">
        <f>IF('[1]BASE'!EY47=0,"",'[1]BASE'!EY47)</f>
      </c>
      <c r="J47" s="571">
        <f>IF('[1]BASE'!EZ47=0,"",'[1]BASE'!EZ47)</f>
      </c>
      <c r="K47" s="571">
        <f>IF('[1]BASE'!FA47=0,"",'[1]BASE'!FA47)</f>
      </c>
      <c r="L47" s="571">
        <f>IF('[1]BASE'!FB47=0,"",'[1]BASE'!FB47)</f>
      </c>
      <c r="M47" s="571">
        <f>IF('[1]BASE'!FC47=0,"",'[1]BASE'!FC47)</f>
      </c>
      <c r="N47" s="571">
        <f>IF('[1]BASE'!FD47=0,"",'[1]BASE'!FD47)</f>
      </c>
      <c r="O47" s="571">
        <f>IF('[1]BASE'!FE47=0,"",'[1]BASE'!FE47)</f>
      </c>
      <c r="P47" s="571">
        <f>IF('[1]BASE'!FF47=0,"",'[1]BASE'!FF47)</f>
      </c>
      <c r="Q47" s="571">
        <f>IF('[1]BASE'!FG47=0,"",'[1]BASE'!FG47)</f>
        <v>1</v>
      </c>
      <c r="R47" s="571">
        <f>IF('[1]BASE'!FH47=0,"",'[1]BASE'!FH47)</f>
      </c>
      <c r="S47" s="571">
        <f>IF('[1]BASE'!FI47=0,"",'[1]BASE'!FI47)</f>
      </c>
      <c r="T47" s="572">
        <f>IF('[1]BASE'!FJ47=0,"",'[1]BASE'!FJ47)</f>
      </c>
      <c r="U47" s="562"/>
    </row>
    <row r="48" spans="2:21" s="563" customFormat="1" ht="19.5" customHeight="1">
      <c r="B48" s="564"/>
      <c r="C48" s="573">
        <f>IF('[1]BASE'!C48=0,"",'[1]BASE'!C48)</f>
        <v>32</v>
      </c>
      <c r="D48" s="573" t="str">
        <f>IF('[1]BASE'!D48=0,"",'[1]BASE'!D48)</f>
        <v>OLAVARRIA - BAHIA BLANCA 1</v>
      </c>
      <c r="E48" s="573">
        <f>IF('[1]BASE'!E48=0,"",'[1]BASE'!E48)</f>
        <v>500</v>
      </c>
      <c r="F48" s="573">
        <f>IF('[1]BASE'!F48=0,"",'[1]BASE'!F48)</f>
        <v>255</v>
      </c>
      <c r="G48" s="574" t="str">
        <f>IF('[1]BASE'!G48=0,"",'[1]BASE'!G48)</f>
        <v>B</v>
      </c>
      <c r="H48" s="571">
        <f>IF('[1]BASE'!EX48=0,"",'[1]BASE'!EX48)</f>
      </c>
      <c r="I48" s="571">
        <f>IF('[1]BASE'!EY48=0,"",'[1]BASE'!EY48)</f>
      </c>
      <c r="J48" s="571">
        <f>IF('[1]BASE'!EZ48=0,"",'[1]BASE'!EZ48)</f>
      </c>
      <c r="K48" s="571">
        <f>IF('[1]BASE'!FA48=0,"",'[1]BASE'!FA48)</f>
      </c>
      <c r="L48" s="571">
        <f>IF('[1]BASE'!FB48=0,"",'[1]BASE'!FB48)</f>
      </c>
      <c r="M48" s="571">
        <f>IF('[1]BASE'!FC48=0,"",'[1]BASE'!FC48)</f>
      </c>
      <c r="N48" s="571">
        <f>IF('[1]BASE'!FD48=0,"",'[1]BASE'!FD48)</f>
      </c>
      <c r="O48" s="571">
        <f>IF('[1]BASE'!FE48=0,"",'[1]BASE'!FE48)</f>
      </c>
      <c r="P48" s="571">
        <f>IF('[1]BASE'!FF48=0,"",'[1]BASE'!FF48)</f>
      </c>
      <c r="Q48" s="571">
        <f>IF('[1]BASE'!FG48=0,"",'[1]BASE'!FG48)</f>
        <v>1</v>
      </c>
      <c r="R48" s="571">
        <f>IF('[1]BASE'!FH48=0,"",'[1]BASE'!FH48)</f>
      </c>
      <c r="S48" s="571">
        <f>IF('[1]BASE'!FI48=0,"",'[1]BASE'!FI48)</f>
      </c>
      <c r="T48" s="572">
        <f>IF('[1]BASE'!FJ48=0,"",'[1]BASE'!FJ48)</f>
      </c>
      <c r="U48" s="562"/>
    </row>
    <row r="49" spans="2:21" s="563" customFormat="1" ht="19.5" customHeight="1">
      <c r="B49" s="564"/>
      <c r="C49" s="575">
        <f>IF('[1]BASE'!C49=0,"",'[1]BASE'!C49)</f>
        <v>33</v>
      </c>
      <c r="D49" s="575" t="str">
        <f>IF('[1]BASE'!D49=0,"",'[1]BASE'!D49)</f>
        <v>OLAVARRIA - BAHIA BLANCA 2</v>
      </c>
      <c r="E49" s="575">
        <f>IF('[1]BASE'!E49=0,"",'[1]BASE'!E49)</f>
        <v>500</v>
      </c>
      <c r="F49" s="575">
        <f>IF('[1]BASE'!F49=0,"",'[1]BASE'!F49)</f>
        <v>254.8</v>
      </c>
      <c r="G49" s="576">
        <f>IF('[1]BASE'!G49=0,"",'[1]BASE'!G49)</f>
      </c>
      <c r="H49" s="571">
        <f>IF('[1]BASE'!EX49=0,"",'[1]BASE'!EX49)</f>
      </c>
      <c r="I49" s="571">
        <f>IF('[1]BASE'!EY49=0,"",'[1]BASE'!EY49)</f>
      </c>
      <c r="J49" s="571">
        <f>IF('[1]BASE'!EZ49=0,"",'[1]BASE'!EZ49)</f>
      </c>
      <c r="K49" s="571">
        <f>IF('[1]BASE'!FA49=0,"",'[1]BASE'!FA49)</f>
      </c>
      <c r="L49" s="571">
        <f>IF('[1]BASE'!FB49=0,"",'[1]BASE'!FB49)</f>
      </c>
      <c r="M49" s="571">
        <f>IF('[1]BASE'!FC49=0,"",'[1]BASE'!FC49)</f>
      </c>
      <c r="N49" s="571">
        <f>IF('[1]BASE'!FD49=0,"",'[1]BASE'!FD49)</f>
      </c>
      <c r="O49" s="571">
        <f>IF('[1]BASE'!FE49=0,"",'[1]BASE'!FE49)</f>
      </c>
      <c r="P49" s="571">
        <f>IF('[1]BASE'!FF49=0,"",'[1]BASE'!FF49)</f>
      </c>
      <c r="Q49" s="571">
        <f>IF('[1]BASE'!FG49=0,"",'[1]BASE'!FG49)</f>
      </c>
      <c r="R49" s="571">
        <f>IF('[1]BASE'!FH49=0,"",'[1]BASE'!FH49)</f>
      </c>
      <c r="S49" s="571">
        <f>IF('[1]BASE'!FI49=0,"",'[1]BASE'!FI49)</f>
      </c>
      <c r="T49" s="572">
        <f>IF('[1]BASE'!FJ49=0,"",'[1]BASE'!FJ49)</f>
      </c>
      <c r="U49" s="562"/>
    </row>
    <row r="50" spans="2:21" s="563" customFormat="1" ht="19.5" customHeight="1">
      <c r="B50" s="564"/>
      <c r="C50" s="573">
        <f>IF('[1]BASE'!C50=0,"",'[1]BASE'!C50)</f>
        <v>34</v>
      </c>
      <c r="D50" s="573" t="str">
        <f>IF('[1]BASE'!D50=0,"",'[1]BASE'!D50)</f>
        <v>P.del AGUILA  - CHOELE CHOEL</v>
      </c>
      <c r="E50" s="573">
        <f>IF('[1]BASE'!E50=0,"",'[1]BASE'!E50)</f>
        <v>500</v>
      </c>
      <c r="F50" s="573">
        <f>IF('[1]BASE'!F50=0,"",'[1]BASE'!F50)</f>
        <v>386.7</v>
      </c>
      <c r="G50" s="574">
        <f>IF('[1]BASE'!G50=0,"",'[1]BASE'!G50)</f>
      </c>
      <c r="H50" s="571">
        <f>IF('[1]BASE'!EX50=0,"",'[1]BASE'!EX50)</f>
      </c>
      <c r="I50" s="571">
        <f>IF('[1]BASE'!EY50=0,"",'[1]BASE'!EY50)</f>
        <v>3</v>
      </c>
      <c r="J50" s="571">
        <f>IF('[1]BASE'!EZ50=0,"",'[1]BASE'!EZ50)</f>
      </c>
      <c r="K50" s="571">
        <f>IF('[1]BASE'!FA50=0,"",'[1]BASE'!FA50)</f>
      </c>
      <c r="L50" s="571">
        <f>IF('[1]BASE'!FB50=0,"",'[1]BASE'!FB50)</f>
      </c>
      <c r="M50" s="571">
        <f>IF('[1]BASE'!FC50=0,"",'[1]BASE'!FC50)</f>
      </c>
      <c r="N50" s="571">
        <f>IF('[1]BASE'!FD50=0,"",'[1]BASE'!FD50)</f>
      </c>
      <c r="O50" s="571">
        <f>IF('[1]BASE'!FE50=0,"",'[1]BASE'!FE50)</f>
      </c>
      <c r="P50" s="571">
        <f>IF('[1]BASE'!FF50=0,"",'[1]BASE'!FF50)</f>
      </c>
      <c r="Q50" s="571">
        <f>IF('[1]BASE'!FG50=0,"",'[1]BASE'!FG50)</f>
      </c>
      <c r="R50" s="571">
        <f>IF('[1]BASE'!FH50=0,"",'[1]BASE'!FH50)</f>
      </c>
      <c r="S50" s="571">
        <f>IF('[1]BASE'!FI50=0,"",'[1]BASE'!FI50)</f>
      </c>
      <c r="T50" s="572">
        <f>IF('[1]BASE'!FJ50=0,"",'[1]BASE'!FJ50)</f>
      </c>
      <c r="U50" s="562"/>
    </row>
    <row r="51" spans="2:21" s="563" customFormat="1" ht="19.5" customHeight="1">
      <c r="B51" s="564"/>
      <c r="C51" s="575">
        <f>IF('[1]BASE'!C51=0,"",'[1]BASE'!C51)</f>
        <v>35</v>
      </c>
      <c r="D51" s="575" t="str">
        <f>IF('[1]BASE'!D51=0,"",'[1]BASE'!D51)</f>
        <v>P.del AGUILA  - CHO. W. 1 (5GW1)</v>
      </c>
      <c r="E51" s="575">
        <f>IF('[1]BASE'!E51=0,"",'[1]BASE'!E51)</f>
        <v>500</v>
      </c>
      <c r="F51" s="575">
        <f>IF('[1]BASE'!F51=0,"",'[1]BASE'!F51)</f>
        <v>165</v>
      </c>
      <c r="G51" s="576" t="str">
        <f>IF('[1]BASE'!G51=0,"",'[1]BASE'!G51)</f>
        <v>A</v>
      </c>
      <c r="H51" s="571">
        <f>IF('[1]BASE'!EX51=0,"",'[1]BASE'!EX51)</f>
      </c>
      <c r="I51" s="571">
        <f>IF('[1]BASE'!EY51=0,"",'[1]BASE'!EY51)</f>
      </c>
      <c r="J51" s="571">
        <f>IF('[1]BASE'!EZ51=0,"",'[1]BASE'!EZ51)</f>
      </c>
      <c r="K51" s="571">
        <f>IF('[1]BASE'!FA51=0,"",'[1]BASE'!FA51)</f>
      </c>
      <c r="L51" s="571">
        <f>IF('[1]BASE'!FB51=0,"",'[1]BASE'!FB51)</f>
      </c>
      <c r="M51" s="571">
        <f>IF('[1]BASE'!FC51=0,"",'[1]BASE'!FC51)</f>
      </c>
      <c r="N51" s="571">
        <f>IF('[1]BASE'!FD51=0,"",'[1]BASE'!FD51)</f>
      </c>
      <c r="O51" s="571">
        <f>IF('[1]BASE'!FE51=0,"",'[1]BASE'!FE51)</f>
      </c>
      <c r="P51" s="571">
        <f>IF('[1]BASE'!FF51=0,"",'[1]BASE'!FF51)</f>
      </c>
      <c r="Q51" s="571">
        <f>IF('[1]BASE'!FG51=0,"",'[1]BASE'!FG51)</f>
      </c>
      <c r="R51" s="571">
        <f>IF('[1]BASE'!FH51=0,"",'[1]BASE'!FH51)</f>
      </c>
      <c r="S51" s="571">
        <f>IF('[1]BASE'!FI51=0,"",'[1]BASE'!FI51)</f>
      </c>
      <c r="T51" s="572">
        <f>IF('[1]BASE'!FJ51=0,"",'[1]BASE'!FJ51)</f>
      </c>
      <c r="U51" s="562"/>
    </row>
    <row r="52" spans="2:21" s="563" customFormat="1" ht="19.5" customHeight="1">
      <c r="B52" s="564"/>
      <c r="C52" s="573">
        <f>IF('[1]BASE'!C52=0,"",'[1]BASE'!C52)</f>
        <v>36</v>
      </c>
      <c r="D52" s="573" t="str">
        <f>IF('[1]BASE'!D52=0,"",'[1]BASE'!D52)</f>
        <v>P.del AGUILA  - CHO. W. 2 (5GW2)</v>
      </c>
      <c r="E52" s="573">
        <f>IF('[1]BASE'!E52=0,"",'[1]BASE'!E52)</f>
        <v>500</v>
      </c>
      <c r="F52" s="573">
        <f>IF('[1]BASE'!F52=0,"",'[1]BASE'!F52)</f>
        <v>170</v>
      </c>
      <c r="G52" s="574" t="str">
        <f>IF('[1]BASE'!G52=0,"",'[1]BASE'!G52)</f>
        <v>A</v>
      </c>
      <c r="H52" s="571">
        <f>IF('[1]BASE'!EX52=0,"",'[1]BASE'!EX52)</f>
      </c>
      <c r="I52" s="571">
        <f>IF('[1]BASE'!EY52=0,"",'[1]BASE'!EY52)</f>
      </c>
      <c r="J52" s="571">
        <f>IF('[1]BASE'!EZ52=0,"",'[1]BASE'!EZ52)</f>
      </c>
      <c r="K52" s="571">
        <f>IF('[1]BASE'!FA52=0,"",'[1]BASE'!FA52)</f>
      </c>
      <c r="L52" s="571">
        <f>IF('[1]BASE'!FB52=0,"",'[1]BASE'!FB52)</f>
      </c>
      <c r="M52" s="571">
        <f>IF('[1]BASE'!FC52=0,"",'[1]BASE'!FC52)</f>
      </c>
      <c r="N52" s="571">
        <f>IF('[1]BASE'!FD52=0,"",'[1]BASE'!FD52)</f>
      </c>
      <c r="O52" s="571">
        <f>IF('[1]BASE'!FE52=0,"",'[1]BASE'!FE52)</f>
      </c>
      <c r="P52" s="571">
        <f>IF('[1]BASE'!FF52=0,"",'[1]BASE'!FF52)</f>
      </c>
      <c r="Q52" s="571">
        <f>IF('[1]BASE'!FG52=0,"",'[1]BASE'!FG52)</f>
      </c>
      <c r="R52" s="571">
        <f>IF('[1]BASE'!FH52=0,"",'[1]BASE'!FH52)</f>
      </c>
      <c r="S52" s="571">
        <f>IF('[1]BASE'!FI52=0,"",'[1]BASE'!FI52)</f>
      </c>
      <c r="T52" s="572">
        <f>IF('[1]BASE'!FJ52=0,"",'[1]BASE'!FJ52)</f>
      </c>
      <c r="U52" s="562"/>
    </row>
    <row r="53" spans="2:21" s="563" customFormat="1" ht="19.5" customHeight="1">
      <c r="B53" s="564"/>
      <c r="C53" s="575">
        <f>IF('[1]BASE'!C53=0,"",'[1]BASE'!C53)</f>
        <v>37</v>
      </c>
      <c r="D53" s="575" t="str">
        <f>IF('[1]BASE'!D53=0,"",'[1]BASE'!D53)</f>
        <v>PUELCHES - HENDERSON 1 (B1)</v>
      </c>
      <c r="E53" s="575">
        <f>IF('[1]BASE'!E53=0,"",'[1]BASE'!E53)</f>
        <v>500</v>
      </c>
      <c r="F53" s="575">
        <f>IF('[1]BASE'!F53=0,"",'[1]BASE'!F53)</f>
        <v>421</v>
      </c>
      <c r="G53" s="576" t="str">
        <f>IF('[1]BASE'!G53=0,"",'[1]BASE'!G53)</f>
        <v>A</v>
      </c>
      <c r="H53" s="571">
        <f>IF('[1]BASE'!EX53=0,"",'[1]BASE'!EX53)</f>
        <v>2</v>
      </c>
      <c r="I53" s="571">
        <f>IF('[1]BASE'!EY53=0,"",'[1]BASE'!EY53)</f>
      </c>
      <c r="J53" s="571">
        <f>IF('[1]BASE'!EZ53=0,"",'[1]BASE'!EZ53)</f>
      </c>
      <c r="K53" s="571">
        <f>IF('[1]BASE'!FA53=0,"",'[1]BASE'!FA53)</f>
        <v>1</v>
      </c>
      <c r="L53" s="571">
        <f>IF('[1]BASE'!FB53=0,"",'[1]BASE'!FB53)</f>
      </c>
      <c r="M53" s="571">
        <f>IF('[1]BASE'!FC53=0,"",'[1]BASE'!FC53)</f>
        <v>1</v>
      </c>
      <c r="N53" s="571">
        <f>IF('[1]BASE'!FD53=0,"",'[1]BASE'!FD53)</f>
      </c>
      <c r="O53" s="571">
        <f>IF('[1]BASE'!FE53=0,"",'[1]BASE'!FE53)</f>
      </c>
      <c r="P53" s="571">
        <f>IF('[1]BASE'!FF53=0,"",'[1]BASE'!FF53)</f>
      </c>
      <c r="Q53" s="571">
        <f>IF('[1]BASE'!FG53=0,"",'[1]BASE'!FG53)</f>
      </c>
      <c r="R53" s="571">
        <f>IF('[1]BASE'!FH53=0,"",'[1]BASE'!FH53)</f>
      </c>
      <c r="S53" s="571">
        <f>IF('[1]BASE'!FI53=0,"",'[1]BASE'!FI53)</f>
      </c>
      <c r="T53" s="572">
        <f>IF('[1]BASE'!FJ53=0,"",'[1]BASE'!FJ53)</f>
      </c>
      <c r="U53" s="562"/>
    </row>
    <row r="54" spans="2:21" s="563" customFormat="1" ht="19.5" customHeight="1">
      <c r="B54" s="564"/>
      <c r="C54" s="573">
        <f>IF('[1]BASE'!C54=0,"",'[1]BASE'!C54)</f>
        <v>38</v>
      </c>
      <c r="D54" s="573" t="str">
        <f>IF('[1]BASE'!D54=0,"",'[1]BASE'!D54)</f>
        <v>PUELCHES - HENDERSON 2 (B2)</v>
      </c>
      <c r="E54" s="573">
        <f>IF('[1]BASE'!E54=0,"",'[1]BASE'!E54)</f>
        <v>500</v>
      </c>
      <c r="F54" s="573">
        <f>IF('[1]BASE'!F54=0,"",'[1]BASE'!F54)</f>
        <v>421</v>
      </c>
      <c r="G54" s="574" t="str">
        <f>IF('[1]BASE'!G54=0,"",'[1]BASE'!G54)</f>
        <v>A</v>
      </c>
      <c r="H54" s="571" t="str">
        <f>IF('[1]BASE'!EX54=0,"",'[1]BASE'!EX54)</f>
        <v>XXXX</v>
      </c>
      <c r="I54" s="571" t="str">
        <f>IF('[1]BASE'!EY54=0,"",'[1]BASE'!EY54)</f>
        <v>XXXX</v>
      </c>
      <c r="J54" s="571" t="str">
        <f>IF('[1]BASE'!EZ54=0,"",'[1]BASE'!EZ54)</f>
        <v>XXXX</v>
      </c>
      <c r="K54" s="571" t="str">
        <f>IF('[1]BASE'!FA54=0,"",'[1]BASE'!FA54)</f>
        <v>XXXX</v>
      </c>
      <c r="L54" s="571" t="str">
        <f>IF('[1]BASE'!FB54=0,"",'[1]BASE'!FB54)</f>
        <v>XXXX</v>
      </c>
      <c r="M54" s="571" t="str">
        <f>IF('[1]BASE'!FC54=0,"",'[1]BASE'!FC54)</f>
        <v>XXXX</v>
      </c>
      <c r="N54" s="571" t="str">
        <f>IF('[1]BASE'!FD54=0,"",'[1]BASE'!FD54)</f>
        <v>XXXX</v>
      </c>
      <c r="O54" s="571" t="str">
        <f>IF('[1]BASE'!FE54=0,"",'[1]BASE'!FE54)</f>
        <v>XXXX</v>
      </c>
      <c r="P54" s="571" t="str">
        <f>IF('[1]BASE'!FF54=0,"",'[1]BASE'!FF54)</f>
        <v>XXXX</v>
      </c>
      <c r="Q54" s="571" t="str">
        <f>IF('[1]BASE'!FG54=0,"",'[1]BASE'!FG54)</f>
        <v>XXXX</v>
      </c>
      <c r="R54" s="571" t="str">
        <f>IF('[1]BASE'!FH54=0,"",'[1]BASE'!FH54)</f>
        <v>XXXX</v>
      </c>
      <c r="S54" s="571" t="str">
        <f>IF('[1]BASE'!FI54=0,"",'[1]BASE'!FI54)</f>
        <v>XXXX</v>
      </c>
      <c r="T54" s="572" t="str">
        <f>IF('[1]BASE'!FJ54=0,"",'[1]BASE'!FJ54)</f>
        <v>XXXX</v>
      </c>
      <c r="U54" s="562"/>
    </row>
    <row r="55" spans="2:21" s="563" customFormat="1" ht="19.5" customHeight="1">
      <c r="B55" s="564"/>
      <c r="C55" s="575">
        <f>IF('[1]BASE'!C55=0,"",'[1]BASE'!C55)</f>
        <v>39</v>
      </c>
      <c r="D55" s="575" t="str">
        <f>IF('[1]BASE'!D55=0,"",'[1]BASE'!D55)</f>
        <v>RECREO - MALVINAS ARG. </v>
      </c>
      <c r="E55" s="575">
        <f>IF('[1]BASE'!E55=0,"",'[1]BASE'!E55)</f>
        <v>500</v>
      </c>
      <c r="F55" s="575">
        <f>IF('[1]BASE'!F55=0,"",'[1]BASE'!F55)</f>
        <v>259</v>
      </c>
      <c r="G55" s="576" t="str">
        <f>IF('[1]BASE'!G55=0,"",'[1]BASE'!G55)</f>
        <v>C</v>
      </c>
      <c r="H55" s="571">
        <f>IF('[1]BASE'!EX55=0,"",'[1]BASE'!EX55)</f>
      </c>
      <c r="I55" s="571">
        <f>IF('[1]BASE'!EY55=0,"",'[1]BASE'!EY55)</f>
      </c>
      <c r="J55" s="571">
        <f>IF('[1]BASE'!EZ55=0,"",'[1]BASE'!EZ55)</f>
      </c>
      <c r="K55" s="571">
        <f>IF('[1]BASE'!FA55=0,"",'[1]BASE'!FA55)</f>
      </c>
      <c r="L55" s="571">
        <f>IF('[1]BASE'!FB55=0,"",'[1]BASE'!FB55)</f>
      </c>
      <c r="M55" s="571">
        <f>IF('[1]BASE'!FC55=0,"",'[1]BASE'!FC55)</f>
      </c>
      <c r="N55" s="571">
        <f>IF('[1]BASE'!FD55=0,"",'[1]BASE'!FD55)</f>
      </c>
      <c r="O55" s="571">
        <f>IF('[1]BASE'!FE55=0,"",'[1]BASE'!FE55)</f>
      </c>
      <c r="P55" s="571">
        <f>IF('[1]BASE'!FF55=0,"",'[1]BASE'!FF55)</f>
      </c>
      <c r="Q55" s="571">
        <f>IF('[1]BASE'!FG55=0,"",'[1]BASE'!FG55)</f>
      </c>
      <c r="R55" s="571">
        <f>IF('[1]BASE'!FH55=0,"",'[1]BASE'!FH55)</f>
      </c>
      <c r="S55" s="571">
        <f>IF('[1]BASE'!FI55=0,"",'[1]BASE'!FI55)</f>
      </c>
      <c r="T55" s="572">
        <f>IF('[1]BASE'!FJ55=0,"",'[1]BASE'!FJ55)</f>
      </c>
      <c r="U55" s="562"/>
    </row>
    <row r="56" spans="2:21" s="563" customFormat="1" ht="19.5" customHeight="1">
      <c r="B56" s="564"/>
      <c r="C56" s="573">
        <f>IF('[1]BASE'!C56=0,"",'[1]BASE'!C56)</f>
        <v>40</v>
      </c>
      <c r="D56" s="573" t="str">
        <f>IF('[1]BASE'!D56=0,"",'[1]BASE'!D56)</f>
        <v>RIO GRANDE - EMBALSE</v>
      </c>
      <c r="E56" s="573">
        <f>IF('[1]BASE'!E56=0,"",'[1]BASE'!E56)</f>
        <v>500</v>
      </c>
      <c r="F56" s="573">
        <f>IF('[1]BASE'!F56=0,"",'[1]BASE'!F56)</f>
        <v>30</v>
      </c>
      <c r="G56" s="574" t="str">
        <f>IF('[1]BASE'!G56=0,"",'[1]BASE'!G56)</f>
        <v>B</v>
      </c>
      <c r="H56" s="571">
        <f>IF('[1]BASE'!EX56=0,"",'[1]BASE'!EX56)</f>
      </c>
      <c r="I56" s="571">
        <f>IF('[1]BASE'!EY56=0,"",'[1]BASE'!EY56)</f>
      </c>
      <c r="J56" s="571">
        <f>IF('[1]BASE'!EZ56=0,"",'[1]BASE'!EZ56)</f>
      </c>
      <c r="K56" s="571">
        <f>IF('[1]BASE'!FA56=0,"",'[1]BASE'!FA56)</f>
      </c>
      <c r="L56" s="571">
        <f>IF('[1]BASE'!FB56=0,"",'[1]BASE'!FB56)</f>
      </c>
      <c r="M56" s="571">
        <f>IF('[1]BASE'!FC56=0,"",'[1]BASE'!FC56)</f>
      </c>
      <c r="N56" s="571">
        <f>IF('[1]BASE'!FD56=0,"",'[1]BASE'!FD56)</f>
      </c>
      <c r="O56" s="571">
        <f>IF('[1]BASE'!FE56=0,"",'[1]BASE'!FE56)</f>
      </c>
      <c r="P56" s="571">
        <f>IF('[1]BASE'!FF56=0,"",'[1]BASE'!FF56)</f>
      </c>
      <c r="Q56" s="571">
        <f>IF('[1]BASE'!FG56=0,"",'[1]BASE'!FG56)</f>
      </c>
      <c r="R56" s="571">
        <f>IF('[1]BASE'!FH56=0,"",'[1]BASE'!FH56)</f>
      </c>
      <c r="S56" s="571">
        <f>IF('[1]BASE'!FI56=0,"",'[1]BASE'!FI56)</f>
      </c>
      <c r="T56" s="572">
        <f>IF('[1]BASE'!FJ56=0,"",'[1]BASE'!FJ56)</f>
      </c>
      <c r="U56" s="562"/>
    </row>
    <row r="57" spans="2:21" s="563" customFormat="1" ht="19.5" customHeight="1">
      <c r="B57" s="564"/>
      <c r="C57" s="575">
        <f>IF('[1]BASE'!C57=0,"",'[1]BASE'!C57)</f>
        <v>41</v>
      </c>
      <c r="D57" s="575" t="str">
        <f>IF('[1]BASE'!D57=0,"",'[1]BASE'!D57)</f>
        <v>RIO GRANDE - GRAN MENDOZA</v>
      </c>
      <c r="E57" s="575">
        <f>IF('[1]BASE'!E57=0,"",'[1]BASE'!E57)</f>
        <v>500</v>
      </c>
      <c r="F57" s="575">
        <f>IF('[1]BASE'!F57=0,"",'[1]BASE'!F57)</f>
        <v>407</v>
      </c>
      <c r="G57" s="576" t="str">
        <f>IF('[1]BASE'!G57=0,"",'[1]BASE'!G57)</f>
        <v>B</v>
      </c>
      <c r="H57" s="571" t="str">
        <f>IF('[1]BASE'!EX57=0,"",'[1]BASE'!EX57)</f>
        <v>XXXX</v>
      </c>
      <c r="I57" s="571" t="str">
        <f>IF('[1]BASE'!EY57=0,"",'[1]BASE'!EY57)</f>
        <v>XXXX</v>
      </c>
      <c r="J57" s="571" t="str">
        <f>IF('[1]BASE'!EZ57=0,"",'[1]BASE'!EZ57)</f>
        <v>XXXX</v>
      </c>
      <c r="K57" s="571" t="str">
        <f>IF('[1]BASE'!FA57=0,"",'[1]BASE'!FA57)</f>
        <v>XXXX</v>
      </c>
      <c r="L57" s="571" t="str">
        <f>IF('[1]BASE'!FB57=0,"",'[1]BASE'!FB57)</f>
        <v>XXXX</v>
      </c>
      <c r="M57" s="571" t="str">
        <f>IF('[1]BASE'!FC57=0,"",'[1]BASE'!FC57)</f>
        <v>XXXX</v>
      </c>
      <c r="N57" s="571" t="str">
        <f>IF('[1]BASE'!FD57=0,"",'[1]BASE'!FD57)</f>
        <v>XXXX</v>
      </c>
      <c r="O57" s="571" t="str">
        <f>IF('[1]BASE'!FE57=0,"",'[1]BASE'!FE57)</f>
        <v>XXXX</v>
      </c>
      <c r="P57" s="571" t="str">
        <f>IF('[1]BASE'!FF57=0,"",'[1]BASE'!FF57)</f>
        <v>XXXX</v>
      </c>
      <c r="Q57" s="571" t="str">
        <f>IF('[1]BASE'!FG57=0,"",'[1]BASE'!FG57)</f>
        <v>XXXX</v>
      </c>
      <c r="R57" s="571" t="str">
        <f>IF('[1]BASE'!FH57=0,"",'[1]BASE'!FH57)</f>
        <v>XXXX</v>
      </c>
      <c r="S57" s="571" t="str">
        <f>IF('[1]BASE'!FI57=0,"",'[1]BASE'!FI57)</f>
        <v>XXXX</v>
      </c>
      <c r="T57" s="572" t="str">
        <f>IF('[1]BASE'!FJ57=0,"",'[1]BASE'!FJ57)</f>
        <v>XXXX</v>
      </c>
      <c r="U57" s="562"/>
    </row>
    <row r="58" spans="2:21" s="563" customFormat="1" ht="19.5" customHeight="1">
      <c r="B58" s="564"/>
      <c r="C58" s="573">
        <f>IF('[1]BASE'!C58=0,"",'[1]BASE'!C58)</f>
        <v>42</v>
      </c>
      <c r="D58" s="573" t="str">
        <f>IF('[1]BASE'!D58=0,"",'[1]BASE'!D58)</f>
        <v>RIO GRANDE - LUJAN</v>
      </c>
      <c r="E58" s="573">
        <f>IF('[1]BASE'!E58=0,"",'[1]BASE'!E58)</f>
        <v>500</v>
      </c>
      <c r="F58" s="573">
        <f>IF('[1]BASE'!F58=0,"",'[1]BASE'!F58)</f>
        <v>150</v>
      </c>
      <c r="G58" s="574" t="str">
        <f>IF('[1]BASE'!G58=0,"",'[1]BASE'!G58)</f>
        <v>A</v>
      </c>
      <c r="H58" s="571">
        <f>IF('[1]BASE'!EX58=0,"",'[1]BASE'!EX58)</f>
      </c>
      <c r="I58" s="571">
        <f>IF('[1]BASE'!EY58=0,"",'[1]BASE'!EY58)</f>
      </c>
      <c r="J58" s="571">
        <f>IF('[1]BASE'!EZ58=0,"",'[1]BASE'!EZ58)</f>
      </c>
      <c r="K58" s="571">
        <f>IF('[1]BASE'!FA58=0,"",'[1]BASE'!FA58)</f>
      </c>
      <c r="L58" s="571">
        <f>IF('[1]BASE'!FB58=0,"",'[1]BASE'!FB58)</f>
      </c>
      <c r="M58" s="571">
        <f>IF('[1]BASE'!FC58=0,"",'[1]BASE'!FC58)</f>
      </c>
      <c r="N58" s="571">
        <f>IF('[1]BASE'!FD58=0,"",'[1]BASE'!FD58)</f>
      </c>
      <c r="O58" s="571">
        <f>IF('[1]BASE'!FE58=0,"",'[1]BASE'!FE58)</f>
      </c>
      <c r="P58" s="571">
        <f>IF('[1]BASE'!FF58=0,"",'[1]BASE'!FF58)</f>
      </c>
      <c r="Q58" s="571">
        <f>IF('[1]BASE'!FG58=0,"",'[1]BASE'!FG58)</f>
      </c>
      <c r="R58" s="571">
        <f>IF('[1]BASE'!FH58=0,"",'[1]BASE'!FH58)</f>
      </c>
      <c r="S58" s="571">
        <f>IF('[1]BASE'!FI58=0,"",'[1]BASE'!FI58)</f>
      </c>
      <c r="T58" s="572">
        <f>IF('[1]BASE'!FJ58=0,"",'[1]BASE'!FJ58)</f>
      </c>
      <c r="U58" s="562"/>
    </row>
    <row r="59" spans="2:21" s="563" customFormat="1" ht="19.5" customHeight="1">
      <c r="B59" s="564"/>
      <c r="C59" s="575">
        <f>IF('[1]BASE'!C59=0,"",'[1]BASE'!C59)</f>
        <v>43</v>
      </c>
      <c r="D59" s="575" t="str">
        <f>IF('[1]BASE'!D59=0,"",'[1]BASE'!D59)</f>
        <v>LUJAN - GRAN MENDOZA</v>
      </c>
      <c r="E59" s="575">
        <f>IF('[1]BASE'!E59=0,"",'[1]BASE'!E59)</f>
        <v>500</v>
      </c>
      <c r="F59" s="575">
        <f>IF('[1]BASE'!F59=0,"",'[1]BASE'!F59)</f>
        <v>257</v>
      </c>
      <c r="G59" s="576" t="str">
        <f>IF('[1]BASE'!G59=0,"",'[1]BASE'!G59)</f>
        <v>B</v>
      </c>
      <c r="H59" s="571">
        <f>IF('[1]BASE'!EX59=0,"",'[1]BASE'!EX59)</f>
      </c>
      <c r="I59" s="571">
        <f>IF('[1]BASE'!EY59=0,"",'[1]BASE'!EY59)</f>
      </c>
      <c r="J59" s="571">
        <f>IF('[1]BASE'!EZ59=0,"",'[1]BASE'!EZ59)</f>
      </c>
      <c r="K59" s="571">
        <f>IF('[1]BASE'!FA59=0,"",'[1]BASE'!FA59)</f>
      </c>
      <c r="L59" s="571">
        <f>IF('[1]BASE'!FB59=0,"",'[1]BASE'!FB59)</f>
      </c>
      <c r="M59" s="571">
        <f>IF('[1]BASE'!FC59=0,"",'[1]BASE'!FC59)</f>
      </c>
      <c r="N59" s="571">
        <f>IF('[1]BASE'!FD59=0,"",'[1]BASE'!FD59)</f>
      </c>
      <c r="O59" s="571">
        <f>IF('[1]BASE'!FE59=0,"",'[1]BASE'!FE59)</f>
      </c>
      <c r="P59" s="571">
        <f>IF('[1]BASE'!FF59=0,"",'[1]BASE'!FF59)</f>
      </c>
      <c r="Q59" s="571">
        <f>IF('[1]BASE'!FG59=0,"",'[1]BASE'!FG59)</f>
      </c>
      <c r="R59" s="571">
        <f>IF('[1]BASE'!FH59=0,"",'[1]BASE'!FH59)</f>
      </c>
      <c r="S59" s="571">
        <f>IF('[1]BASE'!FI59=0,"",'[1]BASE'!FI59)</f>
      </c>
      <c r="T59" s="572">
        <f>IF('[1]BASE'!FJ59=0,"",'[1]BASE'!FJ59)</f>
      </c>
      <c r="U59" s="562"/>
    </row>
    <row r="60" spans="2:21" s="563" customFormat="1" ht="19.5" customHeight="1">
      <c r="B60" s="564"/>
      <c r="C60" s="573">
        <f>IF('[1]BASE'!C60=0,"",'[1]BASE'!C60)</f>
        <v>44</v>
      </c>
      <c r="D60" s="573" t="str">
        <f>IF('[1]BASE'!D60=0,"",'[1]BASE'!D60)</f>
        <v>ROMANG - RESISTENCIA</v>
      </c>
      <c r="E60" s="573">
        <f>IF('[1]BASE'!E60=0,"",'[1]BASE'!E60)</f>
        <v>500</v>
      </c>
      <c r="F60" s="573">
        <f>IF('[1]BASE'!F60=0,"",'[1]BASE'!F60)</f>
        <v>256</v>
      </c>
      <c r="G60" s="574" t="str">
        <f>IF('[1]BASE'!G60=0,"",'[1]BASE'!G60)</f>
        <v>A</v>
      </c>
      <c r="H60" s="571">
        <f>IF('[1]BASE'!EX60=0,"",'[1]BASE'!EX60)</f>
      </c>
      <c r="I60" s="571">
        <f>IF('[1]BASE'!EY60=0,"",'[1]BASE'!EY60)</f>
      </c>
      <c r="J60" s="571">
        <f>IF('[1]BASE'!EZ60=0,"",'[1]BASE'!EZ60)</f>
      </c>
      <c r="K60" s="571">
        <f>IF('[1]BASE'!FA60=0,"",'[1]BASE'!FA60)</f>
      </c>
      <c r="L60" s="571">
        <f>IF('[1]BASE'!FB60=0,"",'[1]BASE'!FB60)</f>
      </c>
      <c r="M60" s="571">
        <f>IF('[1]BASE'!FC60=0,"",'[1]BASE'!FC60)</f>
      </c>
      <c r="N60" s="571">
        <f>IF('[1]BASE'!FD60=0,"",'[1]BASE'!FD60)</f>
      </c>
      <c r="O60" s="571">
        <f>IF('[1]BASE'!FE60=0,"",'[1]BASE'!FE60)</f>
      </c>
      <c r="P60" s="571">
        <f>IF('[1]BASE'!FF60=0,"",'[1]BASE'!FF60)</f>
      </c>
      <c r="Q60" s="571">
        <f>IF('[1]BASE'!FG60=0,"",'[1]BASE'!FG60)</f>
        <v>1</v>
      </c>
      <c r="R60" s="571">
        <f>IF('[1]BASE'!FH60=0,"",'[1]BASE'!FH60)</f>
      </c>
      <c r="S60" s="571">
        <f>IF('[1]BASE'!FI60=0,"",'[1]BASE'!FI60)</f>
      </c>
      <c r="T60" s="572">
        <f>IF('[1]BASE'!FJ60=0,"",'[1]BASE'!FJ60)</f>
      </c>
      <c r="U60" s="562"/>
    </row>
    <row r="61" spans="2:21" s="563" customFormat="1" ht="19.5" customHeight="1">
      <c r="B61" s="564"/>
      <c r="C61" s="575">
        <f>IF('[1]BASE'!C61=0,"",'[1]BASE'!C61)</f>
        <v>45</v>
      </c>
      <c r="D61" s="575" t="str">
        <f>IF('[1]BASE'!D61=0,"",'[1]BASE'!D61)</f>
        <v>ROSARIO OESTE -SANTO TOME</v>
      </c>
      <c r="E61" s="575">
        <f>IF('[1]BASE'!E61=0,"",'[1]BASE'!E61)</f>
        <v>500</v>
      </c>
      <c r="F61" s="575">
        <f>IF('[1]BASE'!F61=0,"",'[1]BASE'!F61)</f>
        <v>159</v>
      </c>
      <c r="G61" s="576" t="str">
        <f>IF('[1]BASE'!G61=0,"",'[1]BASE'!G61)</f>
        <v>C</v>
      </c>
      <c r="H61" s="571">
        <f>IF('[1]BASE'!EX61=0,"",'[1]BASE'!EX61)</f>
        <v>1</v>
      </c>
      <c r="I61" s="571">
        <f>IF('[1]BASE'!EY61=0,"",'[1]BASE'!EY61)</f>
      </c>
      <c r="J61" s="571">
        <f>IF('[1]BASE'!EZ61=0,"",'[1]BASE'!EZ61)</f>
      </c>
      <c r="K61" s="571">
        <f>IF('[1]BASE'!FA61=0,"",'[1]BASE'!FA61)</f>
        <v>1</v>
      </c>
      <c r="L61" s="571">
        <f>IF('[1]BASE'!FB61=0,"",'[1]BASE'!FB61)</f>
        <v>1</v>
      </c>
      <c r="M61" s="571">
        <f>IF('[1]BASE'!FC61=0,"",'[1]BASE'!FC61)</f>
      </c>
      <c r="N61" s="571">
        <f>IF('[1]BASE'!FD61=0,"",'[1]BASE'!FD61)</f>
      </c>
      <c r="O61" s="571">
        <f>IF('[1]BASE'!FE61=0,"",'[1]BASE'!FE61)</f>
      </c>
      <c r="P61" s="571">
        <f>IF('[1]BASE'!FF61=0,"",'[1]BASE'!FF61)</f>
      </c>
      <c r="Q61" s="571">
        <f>IF('[1]BASE'!FG61=0,"",'[1]BASE'!FG61)</f>
      </c>
      <c r="R61" s="571">
        <f>IF('[1]BASE'!FH61=0,"",'[1]BASE'!FH61)</f>
      </c>
      <c r="S61" s="571">
        <f>IF('[1]BASE'!FI61=0,"",'[1]BASE'!FI61)</f>
      </c>
      <c r="T61" s="572">
        <f>IF('[1]BASE'!FJ61=0,"",'[1]BASE'!FJ61)</f>
      </c>
      <c r="U61" s="562"/>
    </row>
    <row r="62" spans="2:21" s="563" customFormat="1" ht="19.5" customHeight="1">
      <c r="B62" s="564"/>
      <c r="C62" s="573">
        <f>IF('[1]BASE'!C62=0,"",'[1]BASE'!C62)</f>
        <v>46</v>
      </c>
      <c r="D62" s="573" t="str">
        <f>IF('[1]BASE'!D62=0,"",'[1]BASE'!D62)</f>
        <v>SALTO GRANDE - SANTO TOME </v>
      </c>
      <c r="E62" s="573">
        <f>IF('[1]BASE'!E62=0,"",'[1]BASE'!E62)</f>
        <v>500</v>
      </c>
      <c r="F62" s="573">
        <f>IF('[1]BASE'!F62=0,"",'[1]BASE'!F62)</f>
        <v>289</v>
      </c>
      <c r="G62" s="574" t="str">
        <f>IF('[1]BASE'!G62=0,"",'[1]BASE'!G62)</f>
        <v>C</v>
      </c>
      <c r="H62" s="571">
        <f>IF('[1]BASE'!EX62=0,"",'[1]BASE'!EX62)</f>
      </c>
      <c r="I62" s="571">
        <f>IF('[1]BASE'!EY62=0,"",'[1]BASE'!EY62)</f>
      </c>
      <c r="J62" s="571">
        <f>IF('[1]BASE'!EZ62=0,"",'[1]BASE'!EZ62)</f>
      </c>
      <c r="K62" s="571">
        <f>IF('[1]BASE'!FA62=0,"",'[1]BASE'!FA62)</f>
      </c>
      <c r="L62" s="571">
        <f>IF('[1]BASE'!FB62=0,"",'[1]BASE'!FB62)</f>
      </c>
      <c r="M62" s="571">
        <f>IF('[1]BASE'!FC62=0,"",'[1]BASE'!FC62)</f>
      </c>
      <c r="N62" s="571">
        <f>IF('[1]BASE'!FD62=0,"",'[1]BASE'!FD62)</f>
      </c>
      <c r="O62" s="571">
        <f>IF('[1]BASE'!FE62=0,"",'[1]BASE'!FE62)</f>
      </c>
      <c r="P62" s="571">
        <f>IF('[1]BASE'!FF62=0,"",'[1]BASE'!FF62)</f>
        <v>1</v>
      </c>
      <c r="Q62" s="571">
        <f>IF('[1]BASE'!FG62=0,"",'[1]BASE'!FG62)</f>
        <v>2</v>
      </c>
      <c r="R62" s="571">
        <f>IF('[1]BASE'!FH62=0,"",'[1]BASE'!FH62)</f>
      </c>
      <c r="S62" s="571">
        <f>IF('[1]BASE'!FI62=0,"",'[1]BASE'!FI62)</f>
        <v>1</v>
      </c>
      <c r="T62" s="572">
        <f>IF('[1]BASE'!FJ62=0,"",'[1]BASE'!FJ62)</f>
      </c>
      <c r="U62" s="562"/>
    </row>
    <row r="63" spans="2:21" s="563" customFormat="1" ht="19.5" customHeight="1">
      <c r="B63" s="564"/>
      <c r="C63" s="575">
        <f>IF('[1]BASE'!C63=0,"",'[1]BASE'!C63)</f>
        <v>47</v>
      </c>
      <c r="D63" s="575" t="str">
        <f>IF('[1]BASE'!D63=0,"",'[1]BASE'!D63)</f>
        <v>SANTO TOME - ROMANG </v>
      </c>
      <c r="E63" s="575">
        <f>IF('[1]BASE'!E63=0,"",'[1]BASE'!E63)</f>
        <v>500</v>
      </c>
      <c r="F63" s="575">
        <f>IF('[1]BASE'!F63=0,"",'[1]BASE'!F63)</f>
        <v>270</v>
      </c>
      <c r="G63" s="576" t="str">
        <f>IF('[1]BASE'!G63=0,"",'[1]BASE'!G63)</f>
        <v>A</v>
      </c>
      <c r="H63" s="571">
        <f>IF('[1]BASE'!EX63=0,"",'[1]BASE'!EX63)</f>
      </c>
      <c r="I63" s="571">
        <f>IF('[1]BASE'!EY63=0,"",'[1]BASE'!EY63)</f>
      </c>
      <c r="J63" s="571">
        <f>IF('[1]BASE'!EZ63=0,"",'[1]BASE'!EZ63)</f>
      </c>
      <c r="K63" s="571">
        <f>IF('[1]BASE'!FA63=0,"",'[1]BASE'!FA63)</f>
      </c>
      <c r="L63" s="571">
        <f>IF('[1]BASE'!FB63=0,"",'[1]BASE'!FB63)</f>
        <v>1</v>
      </c>
      <c r="M63" s="571">
        <f>IF('[1]BASE'!FC63=0,"",'[1]BASE'!FC63)</f>
      </c>
      <c r="N63" s="571">
        <f>IF('[1]BASE'!FD63=0,"",'[1]BASE'!FD63)</f>
      </c>
      <c r="O63" s="571">
        <f>IF('[1]BASE'!FE63=0,"",'[1]BASE'!FE63)</f>
      </c>
      <c r="P63" s="571">
        <f>IF('[1]BASE'!FF63=0,"",'[1]BASE'!FF63)</f>
      </c>
      <c r="Q63" s="571">
        <f>IF('[1]BASE'!FG63=0,"",'[1]BASE'!FG63)</f>
      </c>
      <c r="R63" s="571">
        <f>IF('[1]BASE'!FH63=0,"",'[1]BASE'!FH63)</f>
      </c>
      <c r="S63" s="571">
        <f>IF('[1]BASE'!FI63=0,"",'[1]BASE'!FI63)</f>
      </c>
      <c r="T63" s="572">
        <f>IF('[1]BASE'!FJ63=0,"",'[1]BASE'!FJ63)</f>
      </c>
      <c r="U63" s="562"/>
    </row>
    <row r="64" spans="2:21" s="563" customFormat="1" ht="19.5" customHeight="1">
      <c r="B64" s="564"/>
      <c r="C64" s="573">
        <f>IF('[1]BASE'!C64=0,"",'[1]BASE'!C64)</f>
      </c>
      <c r="D64" s="573">
        <f>IF('[1]BASE'!D64=0,"",'[1]BASE'!D64)</f>
      </c>
      <c r="E64" s="573">
        <f>IF('[1]BASE'!E64=0,"",'[1]BASE'!E64)</f>
      </c>
      <c r="F64" s="573">
        <f>IF('[1]BASE'!F64=0,"",'[1]BASE'!F64)</f>
      </c>
      <c r="G64" s="574">
        <f>IF('[1]BASE'!G64=0,"",'[1]BASE'!G64)</f>
      </c>
      <c r="H64" s="571">
        <f>IF('[1]BASE'!EX64=0,"",'[1]BASE'!EX64)</f>
      </c>
      <c r="I64" s="571">
        <f>IF('[1]BASE'!EY64=0,"",'[1]BASE'!EY64)</f>
      </c>
      <c r="J64" s="571">
        <f>IF('[1]BASE'!EZ64=0,"",'[1]BASE'!EZ64)</f>
      </c>
      <c r="K64" s="571">
        <f>IF('[1]BASE'!FA64=0,"",'[1]BASE'!FA64)</f>
      </c>
      <c r="L64" s="571">
        <f>IF('[1]BASE'!FB64=0,"",'[1]BASE'!FB64)</f>
      </c>
      <c r="M64" s="571">
        <f>IF('[1]BASE'!FC64=0,"",'[1]BASE'!FC64)</f>
      </c>
      <c r="N64" s="571">
        <f>IF('[1]BASE'!FD64=0,"",'[1]BASE'!FD64)</f>
      </c>
      <c r="O64" s="571">
        <f>IF('[1]BASE'!FE64=0,"",'[1]BASE'!FE64)</f>
      </c>
      <c r="P64" s="571">
        <f>IF('[1]BASE'!FF64=0,"",'[1]BASE'!FF64)</f>
      </c>
      <c r="Q64" s="571">
        <f>IF('[1]BASE'!FG64=0,"",'[1]BASE'!FG64)</f>
      </c>
      <c r="R64" s="571">
        <f>IF('[1]BASE'!FH64=0,"",'[1]BASE'!FH64)</f>
      </c>
      <c r="S64" s="571">
        <f>IF('[1]BASE'!FI64=0,"",'[1]BASE'!FI64)</f>
      </c>
      <c r="T64" s="572">
        <f>IF('[1]BASE'!FJ64=0,"",'[1]BASE'!FJ64)</f>
      </c>
      <c r="U64" s="562"/>
    </row>
    <row r="65" spans="2:21" s="563" customFormat="1" ht="19.5" customHeight="1">
      <c r="B65" s="564"/>
      <c r="C65" s="575">
        <f>IF('[1]BASE'!C65=0,"",'[1]BASE'!C65)</f>
        <v>48</v>
      </c>
      <c r="D65" s="575" t="str">
        <f>IF('[1]BASE'!D65=0,"",'[1]BASE'!D65)</f>
        <v>GRAL. RODRIGUEZ - VILLA  LIA 1</v>
      </c>
      <c r="E65" s="575">
        <f>IF('[1]BASE'!E65=0,"",'[1]BASE'!E65)</f>
        <v>220</v>
      </c>
      <c r="F65" s="575">
        <f>IF('[1]BASE'!F65=0,"",'[1]BASE'!F65)</f>
        <v>61</v>
      </c>
      <c r="G65" s="576" t="str">
        <f>IF('[1]BASE'!G65=0,"",'[1]BASE'!G65)</f>
        <v>C</v>
      </c>
      <c r="H65" s="571">
        <f>IF('[1]BASE'!EX65=0,"",'[1]BASE'!EX65)</f>
      </c>
      <c r="I65" s="571">
        <f>IF('[1]BASE'!EY65=0,"",'[1]BASE'!EY65)</f>
      </c>
      <c r="J65" s="571">
        <f>IF('[1]BASE'!EZ65=0,"",'[1]BASE'!EZ65)</f>
        <v>1</v>
      </c>
      <c r="K65" s="571">
        <f>IF('[1]BASE'!FA65=0,"",'[1]BASE'!FA65)</f>
      </c>
      <c r="L65" s="571">
        <f>IF('[1]BASE'!FB65=0,"",'[1]BASE'!FB65)</f>
        <v>1</v>
      </c>
      <c r="M65" s="571">
        <f>IF('[1]BASE'!FC65=0,"",'[1]BASE'!FC65)</f>
      </c>
      <c r="N65" s="571">
        <f>IF('[1]BASE'!FD65=0,"",'[1]BASE'!FD65)</f>
        <v>2</v>
      </c>
      <c r="O65" s="571">
        <f>IF('[1]BASE'!FE65=0,"",'[1]BASE'!FE65)</f>
      </c>
      <c r="P65" s="571">
        <f>IF('[1]BASE'!FF65=0,"",'[1]BASE'!FF65)</f>
      </c>
      <c r="Q65" s="571">
        <f>IF('[1]BASE'!FG65=0,"",'[1]BASE'!FG65)</f>
      </c>
      <c r="R65" s="571">
        <f>IF('[1]BASE'!FH65=0,"",'[1]BASE'!FH65)</f>
      </c>
      <c r="S65" s="571">
        <f>IF('[1]BASE'!FI65=0,"",'[1]BASE'!FI65)</f>
      </c>
      <c r="T65" s="572">
        <f>IF('[1]BASE'!FJ65=0,"",'[1]BASE'!FJ65)</f>
      </c>
      <c r="U65" s="562"/>
    </row>
    <row r="66" spans="2:21" s="563" customFormat="1" ht="19.5" customHeight="1">
      <c r="B66" s="564"/>
      <c r="C66" s="573">
        <f>IF('[1]BASE'!C66=0,"",'[1]BASE'!C66)</f>
        <v>49</v>
      </c>
      <c r="D66" s="573" t="str">
        <f>IF('[1]BASE'!D66=0,"",'[1]BASE'!D66)</f>
        <v>GRAL. RODRIGUEZ - VILLA  LIA 2</v>
      </c>
      <c r="E66" s="573">
        <f>IF('[1]BASE'!E66=0,"",'[1]BASE'!E66)</f>
        <v>220</v>
      </c>
      <c r="F66" s="573">
        <f>IF('[1]BASE'!F66=0,"",'[1]BASE'!F66)</f>
        <v>61</v>
      </c>
      <c r="G66" s="574" t="str">
        <f>IF('[1]BASE'!G66=0,"",'[1]BASE'!G66)</f>
        <v>C</v>
      </c>
      <c r="H66" s="571">
        <f>IF('[1]BASE'!EX66=0,"",'[1]BASE'!EX66)</f>
      </c>
      <c r="I66" s="571">
        <f>IF('[1]BASE'!EY66=0,"",'[1]BASE'!EY66)</f>
      </c>
      <c r="J66" s="571">
        <f>IF('[1]BASE'!EZ66=0,"",'[1]BASE'!EZ66)</f>
      </c>
      <c r="K66" s="571">
        <f>IF('[1]BASE'!FA66=0,"",'[1]BASE'!FA66)</f>
      </c>
      <c r="L66" s="571">
        <f>IF('[1]BASE'!FB66=0,"",'[1]BASE'!FB66)</f>
      </c>
      <c r="M66" s="571">
        <f>IF('[1]BASE'!FC66=0,"",'[1]BASE'!FC66)</f>
      </c>
      <c r="N66" s="571">
        <f>IF('[1]BASE'!FD66=0,"",'[1]BASE'!FD66)</f>
        <v>1</v>
      </c>
      <c r="O66" s="571">
        <f>IF('[1]BASE'!FE66=0,"",'[1]BASE'!FE66)</f>
      </c>
      <c r="P66" s="571">
        <f>IF('[1]BASE'!FF66=0,"",'[1]BASE'!FF66)</f>
      </c>
      <c r="Q66" s="571">
        <f>IF('[1]BASE'!FG66=0,"",'[1]BASE'!FG66)</f>
      </c>
      <c r="R66" s="571">
        <f>IF('[1]BASE'!FH66=0,"",'[1]BASE'!FH66)</f>
      </c>
      <c r="S66" s="571">
        <f>IF('[1]BASE'!FI66=0,"",'[1]BASE'!FI66)</f>
      </c>
      <c r="T66" s="572">
        <f>IF('[1]BASE'!FJ66=0,"",'[1]BASE'!FJ66)</f>
      </c>
      <c r="U66" s="562"/>
    </row>
    <row r="67" spans="2:21" s="563" customFormat="1" ht="19.5" customHeight="1">
      <c r="B67" s="564"/>
      <c r="C67" s="575">
        <f>IF('[1]BASE'!C67=0,"",'[1]BASE'!C67)</f>
        <v>50</v>
      </c>
      <c r="D67" s="575" t="str">
        <f>IF('[1]BASE'!D67=0,"",'[1]BASE'!D67)</f>
        <v>RAMALLO - SAN NICOLAS (2)</v>
      </c>
      <c r="E67" s="575">
        <f>IF('[1]BASE'!E67=0,"",'[1]BASE'!E67)</f>
        <v>220</v>
      </c>
      <c r="F67" s="575">
        <f>IF('[1]BASE'!F67=0,"",'[1]BASE'!F67)</f>
        <v>6</v>
      </c>
      <c r="G67" s="576" t="str">
        <f>IF('[1]BASE'!G67=0,"",'[1]BASE'!G67)</f>
        <v>C</v>
      </c>
      <c r="H67" s="571">
        <f>IF('[1]BASE'!EX67=0,"",'[1]BASE'!EX67)</f>
      </c>
      <c r="I67" s="571">
        <f>IF('[1]BASE'!EY67=0,"",'[1]BASE'!EY67)</f>
      </c>
      <c r="J67" s="571">
        <f>IF('[1]BASE'!EZ67=0,"",'[1]BASE'!EZ67)</f>
      </c>
      <c r="K67" s="571">
        <f>IF('[1]BASE'!FA67=0,"",'[1]BASE'!FA67)</f>
      </c>
      <c r="L67" s="571">
        <f>IF('[1]BASE'!FB67=0,"",'[1]BASE'!FB67)</f>
      </c>
      <c r="M67" s="571">
        <f>IF('[1]BASE'!FC67=0,"",'[1]BASE'!FC67)</f>
      </c>
      <c r="N67" s="571">
        <f>IF('[1]BASE'!FD67=0,"",'[1]BASE'!FD67)</f>
      </c>
      <c r="O67" s="571">
        <f>IF('[1]BASE'!FE67=0,"",'[1]BASE'!FE67)</f>
      </c>
      <c r="P67" s="571">
        <f>IF('[1]BASE'!FF67=0,"",'[1]BASE'!FF67)</f>
      </c>
      <c r="Q67" s="571">
        <f>IF('[1]BASE'!FG67=0,"",'[1]BASE'!FG67)</f>
      </c>
      <c r="R67" s="571">
        <f>IF('[1]BASE'!FH67=0,"",'[1]BASE'!FH67)</f>
      </c>
      <c r="S67" s="571">
        <f>IF('[1]BASE'!FI67=0,"",'[1]BASE'!FI67)</f>
      </c>
      <c r="T67" s="572">
        <f>IF('[1]BASE'!FJ67=0,"",'[1]BASE'!FJ67)</f>
      </c>
      <c r="U67" s="562"/>
    </row>
    <row r="68" spans="2:21" s="563" customFormat="1" ht="19.5" customHeight="1">
      <c r="B68" s="564"/>
      <c r="C68" s="573">
        <f>IF('[1]BASE'!C68=0,"",'[1]BASE'!C68)</f>
        <v>51</v>
      </c>
      <c r="D68" s="573" t="str">
        <f>IF('[1]BASE'!D68=0,"",'[1]BASE'!D68)</f>
        <v>RAMALLO - SAN NICOLAS (1)</v>
      </c>
      <c r="E68" s="573">
        <f>IF('[1]BASE'!E68=0,"",'[1]BASE'!E68)</f>
        <v>220</v>
      </c>
      <c r="F68" s="573">
        <f>IF('[1]BASE'!F68=0,"",'[1]BASE'!F68)</f>
        <v>6</v>
      </c>
      <c r="G68" s="574" t="str">
        <f>IF('[1]BASE'!G68=0,"",'[1]BASE'!G68)</f>
        <v>C</v>
      </c>
      <c r="H68" s="571">
        <f>IF('[1]BASE'!EX68=0,"",'[1]BASE'!EX68)</f>
      </c>
      <c r="I68" s="571">
        <f>IF('[1]BASE'!EY68=0,"",'[1]BASE'!EY68)</f>
      </c>
      <c r="J68" s="571">
        <f>IF('[1]BASE'!EZ68=0,"",'[1]BASE'!EZ68)</f>
      </c>
      <c r="K68" s="571">
        <f>IF('[1]BASE'!FA68=0,"",'[1]BASE'!FA68)</f>
      </c>
      <c r="L68" s="571">
        <f>IF('[1]BASE'!FB68=0,"",'[1]BASE'!FB68)</f>
      </c>
      <c r="M68" s="571">
        <f>IF('[1]BASE'!FC68=0,"",'[1]BASE'!FC68)</f>
      </c>
      <c r="N68" s="571">
        <f>IF('[1]BASE'!FD68=0,"",'[1]BASE'!FD68)</f>
      </c>
      <c r="O68" s="571">
        <f>IF('[1]BASE'!FE68=0,"",'[1]BASE'!FE68)</f>
      </c>
      <c r="P68" s="571">
        <f>IF('[1]BASE'!FF68=0,"",'[1]BASE'!FF68)</f>
      </c>
      <c r="Q68" s="571">
        <f>IF('[1]BASE'!FG68=0,"",'[1]BASE'!FG68)</f>
      </c>
      <c r="R68" s="571">
        <f>IF('[1]BASE'!FH68=0,"",'[1]BASE'!FH68)</f>
      </c>
      <c r="S68" s="571">
        <f>IF('[1]BASE'!FI68=0,"",'[1]BASE'!FI68)</f>
      </c>
      <c r="T68" s="572">
        <f>IF('[1]BASE'!FJ68=0,"",'[1]BASE'!FJ68)</f>
      </c>
      <c r="U68" s="562"/>
    </row>
    <row r="69" spans="2:21" s="563" customFormat="1" ht="19.5" customHeight="1">
      <c r="B69" s="564"/>
      <c r="C69" s="575">
        <f>IF('[1]BASE'!C69=0,"",'[1]BASE'!C69)</f>
        <v>52</v>
      </c>
      <c r="D69" s="575" t="str">
        <f>IF('[1]BASE'!D69=0,"",'[1]BASE'!D69)</f>
        <v>RAMALLO - VILLA LIA  1</v>
      </c>
      <c r="E69" s="575">
        <f>IF('[1]BASE'!E69=0,"",'[1]BASE'!E69)</f>
        <v>220</v>
      </c>
      <c r="F69" s="576">
        <f>IF('[1]BASE'!F69=0,"",'[1]BASE'!F69)</f>
        <v>114</v>
      </c>
      <c r="G69" s="576" t="str">
        <f>IF('[1]BASE'!G69=0,"",'[1]BASE'!G69)</f>
        <v>C</v>
      </c>
      <c r="H69" s="571">
        <f>IF('[1]BASE'!EX69=0,"",'[1]BASE'!EX69)</f>
      </c>
      <c r="I69" s="571">
        <f>IF('[1]BASE'!EY69=0,"",'[1]BASE'!EY69)</f>
      </c>
      <c r="J69" s="571">
        <f>IF('[1]BASE'!EZ69=0,"",'[1]BASE'!EZ69)</f>
        <v>1</v>
      </c>
      <c r="K69" s="571">
        <f>IF('[1]BASE'!FA69=0,"",'[1]BASE'!FA69)</f>
      </c>
      <c r="L69" s="571">
        <f>IF('[1]BASE'!FB69=0,"",'[1]BASE'!FB69)</f>
      </c>
      <c r="M69" s="571">
        <f>IF('[1]BASE'!FC69=0,"",'[1]BASE'!FC69)</f>
        <v>1</v>
      </c>
      <c r="N69" s="571">
        <f>IF('[1]BASE'!FD69=0,"",'[1]BASE'!FD69)</f>
      </c>
      <c r="O69" s="571">
        <f>IF('[1]BASE'!FE69=0,"",'[1]BASE'!FE69)</f>
      </c>
      <c r="P69" s="571">
        <f>IF('[1]BASE'!FF69=0,"",'[1]BASE'!FF69)</f>
      </c>
      <c r="Q69" s="571">
        <f>IF('[1]BASE'!FG69=0,"",'[1]BASE'!FG69)</f>
      </c>
      <c r="R69" s="571">
        <f>IF('[1]BASE'!FH69=0,"",'[1]BASE'!FH69)</f>
        <v>1</v>
      </c>
      <c r="S69" s="571">
        <f>IF('[1]BASE'!FI69=0,"",'[1]BASE'!FI69)</f>
        <v>1</v>
      </c>
      <c r="T69" s="572">
        <f>IF('[1]BASE'!FJ69=0,"",'[1]BASE'!FJ69)</f>
      </c>
      <c r="U69" s="562"/>
    </row>
    <row r="70" spans="2:21" s="563" customFormat="1" ht="19.5" customHeight="1">
      <c r="B70" s="564"/>
      <c r="C70" s="573">
        <f>IF('[1]BASE'!C70=0,"",'[1]BASE'!C70)</f>
        <v>53</v>
      </c>
      <c r="D70" s="573" t="str">
        <f>IF('[1]BASE'!D70=0,"",'[1]BASE'!D70)</f>
        <v>RAMALLO - VILLA LIA  2</v>
      </c>
      <c r="E70" s="573">
        <f>IF('[1]BASE'!E70=0,"",'[1]BASE'!E70)</f>
        <v>220</v>
      </c>
      <c r="F70" s="574">
        <f>IF('[1]BASE'!F70=0,"",'[1]BASE'!F70)</f>
        <v>114</v>
      </c>
      <c r="G70" s="574" t="str">
        <f>IF('[1]BASE'!G70=0,"",'[1]BASE'!G70)</f>
        <v>C</v>
      </c>
      <c r="H70" s="571">
        <f>IF('[1]BASE'!EX70=0,"",'[1]BASE'!EX70)</f>
      </c>
      <c r="I70" s="571">
        <f>IF('[1]BASE'!EY70=0,"",'[1]BASE'!EY70)</f>
      </c>
      <c r="J70" s="571">
        <f>IF('[1]BASE'!EZ70=0,"",'[1]BASE'!EZ70)</f>
      </c>
      <c r="K70" s="571">
        <f>IF('[1]BASE'!FA70=0,"",'[1]BASE'!FA70)</f>
      </c>
      <c r="L70" s="571">
        <f>IF('[1]BASE'!FB70=0,"",'[1]BASE'!FB70)</f>
      </c>
      <c r="M70" s="571">
        <f>IF('[1]BASE'!FC70=0,"",'[1]BASE'!FC70)</f>
      </c>
      <c r="N70" s="571">
        <f>IF('[1]BASE'!FD70=0,"",'[1]BASE'!FD70)</f>
      </c>
      <c r="O70" s="571">
        <f>IF('[1]BASE'!FE70=0,"",'[1]BASE'!FE70)</f>
      </c>
      <c r="P70" s="571">
        <f>IF('[1]BASE'!FF70=0,"",'[1]BASE'!FF70)</f>
      </c>
      <c r="Q70" s="571">
        <f>IF('[1]BASE'!FG70=0,"",'[1]BASE'!FG70)</f>
      </c>
      <c r="R70" s="571">
        <f>IF('[1]BASE'!FH70=0,"",'[1]BASE'!FH70)</f>
      </c>
      <c r="S70" s="571">
        <f>IF('[1]BASE'!FI70=0,"",'[1]BASE'!FI70)</f>
      </c>
      <c r="T70" s="572">
        <f>IF('[1]BASE'!FJ70=0,"",'[1]BASE'!FJ70)</f>
      </c>
      <c r="U70" s="562"/>
    </row>
    <row r="71" spans="2:21" s="563" customFormat="1" ht="19.5" customHeight="1">
      <c r="B71" s="564"/>
      <c r="C71" s="575">
        <f>IF('[1]BASE'!C71=0,"",'[1]BASE'!C71)</f>
        <v>54</v>
      </c>
      <c r="D71" s="575" t="str">
        <f>IF('[1]BASE'!D71=0,"",'[1]BASE'!D71)</f>
        <v>ROSARIO OESTE - RAMALLO  1</v>
      </c>
      <c r="E71" s="575">
        <f>IF('[1]BASE'!E71=0,"",'[1]BASE'!E71)</f>
        <v>220</v>
      </c>
      <c r="F71" s="576">
        <f>IF('[1]BASE'!F71=0,"",'[1]BASE'!F71)</f>
        <v>77</v>
      </c>
      <c r="G71" s="576" t="str">
        <f>IF('[1]BASE'!G71=0,"",'[1]BASE'!G71)</f>
        <v>C</v>
      </c>
      <c r="H71" s="571">
        <f>IF('[1]BASE'!EX71=0,"",'[1]BASE'!EX71)</f>
      </c>
      <c r="I71" s="571">
        <f>IF('[1]BASE'!EY71=0,"",'[1]BASE'!EY71)</f>
        <v>1</v>
      </c>
      <c r="J71" s="571">
        <f>IF('[1]BASE'!EZ71=0,"",'[1]BASE'!EZ71)</f>
      </c>
      <c r="K71" s="571">
        <f>IF('[1]BASE'!FA71=0,"",'[1]BASE'!FA71)</f>
      </c>
      <c r="L71" s="571">
        <f>IF('[1]BASE'!FB71=0,"",'[1]BASE'!FB71)</f>
      </c>
      <c r="M71" s="571">
        <f>IF('[1]BASE'!FC71=0,"",'[1]BASE'!FC71)</f>
      </c>
      <c r="N71" s="571">
        <f>IF('[1]BASE'!FD71=0,"",'[1]BASE'!FD71)</f>
      </c>
      <c r="O71" s="571">
        <f>IF('[1]BASE'!FE71=0,"",'[1]BASE'!FE71)</f>
      </c>
      <c r="P71" s="571">
        <f>IF('[1]BASE'!FF71=0,"",'[1]BASE'!FF71)</f>
      </c>
      <c r="Q71" s="571">
        <f>IF('[1]BASE'!FG71=0,"",'[1]BASE'!FG71)</f>
      </c>
      <c r="R71" s="571">
        <f>IF('[1]BASE'!FH71=0,"",'[1]BASE'!FH71)</f>
        <v>1</v>
      </c>
      <c r="S71" s="571">
        <f>IF('[1]BASE'!FI71=0,"",'[1]BASE'!FI71)</f>
      </c>
      <c r="T71" s="572">
        <f>IF('[1]BASE'!FJ71=0,"",'[1]BASE'!FJ71)</f>
      </c>
      <c r="U71" s="562"/>
    </row>
    <row r="72" spans="2:21" s="563" customFormat="1" ht="19.5" customHeight="1">
      <c r="B72" s="564"/>
      <c r="C72" s="573">
        <f>IF('[1]BASE'!C72=0,"",'[1]BASE'!C72)</f>
        <v>55</v>
      </c>
      <c r="D72" s="573" t="str">
        <f>IF('[1]BASE'!D72=0,"",'[1]BASE'!D72)</f>
        <v>ROSARIO OESTE - RAMALLO  2</v>
      </c>
      <c r="E72" s="573">
        <f>IF('[1]BASE'!E72=0,"",'[1]BASE'!E72)</f>
        <v>220</v>
      </c>
      <c r="F72" s="574">
        <f>IF('[1]BASE'!F72=0,"",'[1]BASE'!F72)</f>
        <v>77</v>
      </c>
      <c r="G72" s="574" t="str">
        <f>IF('[1]BASE'!G72=0,"",'[1]BASE'!G72)</f>
        <v>C</v>
      </c>
      <c r="H72" s="571">
        <f>IF('[1]BASE'!EX72=0,"",'[1]BASE'!EX72)</f>
      </c>
      <c r="I72" s="571">
        <f>IF('[1]BASE'!EY72=0,"",'[1]BASE'!EY72)</f>
        <v>1</v>
      </c>
      <c r="J72" s="571">
        <f>IF('[1]BASE'!EZ72=0,"",'[1]BASE'!EZ72)</f>
      </c>
      <c r="K72" s="571">
        <f>IF('[1]BASE'!FA72=0,"",'[1]BASE'!FA72)</f>
      </c>
      <c r="L72" s="571">
        <f>IF('[1]BASE'!FB72=0,"",'[1]BASE'!FB72)</f>
      </c>
      <c r="M72" s="571">
        <f>IF('[1]BASE'!FC72=0,"",'[1]BASE'!FC72)</f>
      </c>
      <c r="N72" s="571">
        <f>IF('[1]BASE'!FD72=0,"",'[1]BASE'!FD72)</f>
      </c>
      <c r="O72" s="571">
        <f>IF('[1]BASE'!FE72=0,"",'[1]BASE'!FE72)</f>
      </c>
      <c r="P72" s="571">
        <f>IF('[1]BASE'!FF72=0,"",'[1]BASE'!FF72)</f>
      </c>
      <c r="Q72" s="571">
        <f>IF('[1]BASE'!FG72=0,"",'[1]BASE'!FG72)</f>
      </c>
      <c r="R72" s="571">
        <f>IF('[1]BASE'!FH72=0,"",'[1]BASE'!FH72)</f>
        <v>1</v>
      </c>
      <c r="S72" s="571">
        <f>IF('[1]BASE'!FI72=0,"",'[1]BASE'!FI72)</f>
      </c>
      <c r="T72" s="572">
        <f>IF('[1]BASE'!FJ72=0,"",'[1]BASE'!FJ72)</f>
      </c>
      <c r="U72" s="562"/>
    </row>
    <row r="73" spans="2:21" s="563" customFormat="1" ht="19.5" customHeight="1">
      <c r="B73" s="564"/>
      <c r="C73" s="575">
        <f>IF('[1]BASE'!C73=0,"",'[1]BASE'!C73)</f>
        <v>56</v>
      </c>
      <c r="D73" s="575" t="str">
        <f>IF('[1]BASE'!D73=0,"",'[1]BASE'!D73)</f>
        <v>VILLA LIA - ATUCHA 1</v>
      </c>
      <c r="E73" s="575">
        <f>IF('[1]BASE'!E73=0,"",'[1]BASE'!E73)</f>
        <v>220</v>
      </c>
      <c r="F73" s="575">
        <f>IF('[1]BASE'!F73=0,"",'[1]BASE'!F73)</f>
        <v>26</v>
      </c>
      <c r="G73" s="576" t="str">
        <f>IF('[1]BASE'!G73=0,"",'[1]BASE'!G73)</f>
        <v>C</v>
      </c>
      <c r="H73" s="571">
        <f>IF('[1]BASE'!EX73=0,"",'[1]BASE'!EX73)</f>
      </c>
      <c r="I73" s="571">
        <f>IF('[1]BASE'!EY73=0,"",'[1]BASE'!EY73)</f>
      </c>
      <c r="J73" s="571">
        <f>IF('[1]BASE'!EZ73=0,"",'[1]BASE'!EZ73)</f>
      </c>
      <c r="K73" s="571">
        <f>IF('[1]BASE'!FA73=0,"",'[1]BASE'!FA73)</f>
      </c>
      <c r="L73" s="571">
        <f>IF('[1]BASE'!FB73=0,"",'[1]BASE'!FB73)</f>
      </c>
      <c r="M73" s="571">
        <f>IF('[1]BASE'!FC73=0,"",'[1]BASE'!FC73)</f>
      </c>
      <c r="N73" s="571">
        <f>IF('[1]BASE'!FD73=0,"",'[1]BASE'!FD73)</f>
      </c>
      <c r="O73" s="571">
        <f>IF('[1]BASE'!FE73=0,"",'[1]BASE'!FE73)</f>
      </c>
      <c r="P73" s="571">
        <f>IF('[1]BASE'!FF73=0,"",'[1]BASE'!FF73)</f>
      </c>
      <c r="Q73" s="571">
        <f>IF('[1]BASE'!FG73=0,"",'[1]BASE'!FG73)</f>
      </c>
      <c r="R73" s="571">
        <f>IF('[1]BASE'!FH73=0,"",'[1]BASE'!FH73)</f>
      </c>
      <c r="S73" s="571">
        <f>IF('[1]BASE'!FI73=0,"",'[1]BASE'!FI73)</f>
      </c>
      <c r="T73" s="572">
        <f>IF('[1]BASE'!FJ73=0,"",'[1]BASE'!FJ73)</f>
      </c>
      <c r="U73" s="562"/>
    </row>
    <row r="74" spans="2:21" s="563" customFormat="1" ht="19.5" customHeight="1">
      <c r="B74" s="564"/>
      <c r="C74" s="573">
        <f>IF('[1]BASE'!C74=0,"",'[1]BASE'!C74)</f>
        <v>57</v>
      </c>
      <c r="D74" s="573" t="str">
        <f>IF('[1]BASE'!D74=0,"",'[1]BASE'!D74)</f>
        <v>VILLA LIA - ATUCHA 2</v>
      </c>
      <c r="E74" s="573">
        <f>IF('[1]BASE'!E74=0,"",'[1]BASE'!E74)</f>
        <v>220</v>
      </c>
      <c r="F74" s="573">
        <f>IF('[1]BASE'!F74=0,"",'[1]BASE'!F74)</f>
        <v>26</v>
      </c>
      <c r="G74" s="574" t="str">
        <f>IF('[1]BASE'!G74=0,"",'[1]BASE'!G74)</f>
        <v>C</v>
      </c>
      <c r="H74" s="571">
        <f>IF('[1]BASE'!EX74=0,"",'[1]BASE'!EX74)</f>
      </c>
      <c r="I74" s="571">
        <f>IF('[1]BASE'!EY74=0,"",'[1]BASE'!EY74)</f>
      </c>
      <c r="J74" s="571">
        <f>IF('[1]BASE'!EZ74=0,"",'[1]BASE'!EZ74)</f>
      </c>
      <c r="K74" s="571">
        <f>IF('[1]BASE'!FA74=0,"",'[1]BASE'!FA74)</f>
      </c>
      <c r="L74" s="571">
        <f>IF('[1]BASE'!FB74=0,"",'[1]BASE'!FB74)</f>
      </c>
      <c r="M74" s="571">
        <f>IF('[1]BASE'!FC74=0,"",'[1]BASE'!FC74)</f>
      </c>
      <c r="N74" s="571">
        <f>IF('[1]BASE'!FD74=0,"",'[1]BASE'!FD74)</f>
      </c>
      <c r="O74" s="571">
        <f>IF('[1]BASE'!FE74=0,"",'[1]BASE'!FE74)</f>
      </c>
      <c r="P74" s="571">
        <f>IF('[1]BASE'!FF74=0,"",'[1]BASE'!FF74)</f>
      </c>
      <c r="Q74" s="571">
        <f>IF('[1]BASE'!FG74=0,"",'[1]BASE'!FG74)</f>
      </c>
      <c r="R74" s="571">
        <f>IF('[1]BASE'!FH74=0,"",'[1]BASE'!FH74)</f>
      </c>
      <c r="S74" s="571">
        <f>IF('[1]BASE'!FI74=0,"",'[1]BASE'!FI74)</f>
      </c>
      <c r="T74" s="572">
        <f>IF('[1]BASE'!FJ74=0,"",'[1]BASE'!FJ74)</f>
      </c>
      <c r="U74" s="562"/>
    </row>
    <row r="75" spans="2:21" s="563" customFormat="1" ht="19.5" customHeight="1">
      <c r="B75" s="564"/>
      <c r="C75" s="575">
        <f>IF('[1]BASE'!C75=0,"",'[1]BASE'!C75)</f>
      </c>
      <c r="D75" s="575">
        <f>IF('[1]BASE'!D75=0,"",'[1]BASE'!D75)</f>
      </c>
      <c r="E75" s="575">
        <f>IF('[1]BASE'!E75=0,"",'[1]BASE'!E75)</f>
      </c>
      <c r="F75" s="575">
        <f>IF('[1]BASE'!F75=0,"",'[1]BASE'!F75)</f>
      </c>
      <c r="G75" s="576">
        <f>IF('[1]BASE'!G75=0,"",'[1]BASE'!G75)</f>
      </c>
      <c r="H75" s="571">
        <f>IF('[1]BASE'!EX75=0,"",'[1]BASE'!EX75)</f>
      </c>
      <c r="I75" s="571">
        <f>IF('[1]BASE'!EY75=0,"",'[1]BASE'!EY75)</f>
      </c>
      <c r="J75" s="571">
        <f>IF('[1]BASE'!EZ75=0,"",'[1]BASE'!EZ75)</f>
      </c>
      <c r="K75" s="571">
        <f>IF('[1]BASE'!FA75=0,"",'[1]BASE'!FA75)</f>
      </c>
      <c r="L75" s="571">
        <f>IF('[1]BASE'!FB75=0,"",'[1]BASE'!FB75)</f>
      </c>
      <c r="M75" s="571">
        <f>IF('[1]BASE'!FC75=0,"",'[1]BASE'!FC75)</f>
      </c>
      <c r="N75" s="571">
        <f>IF('[1]BASE'!FD75=0,"",'[1]BASE'!FD75)</f>
      </c>
      <c r="O75" s="571">
        <f>IF('[1]BASE'!FE75=0,"",'[1]BASE'!FE75)</f>
      </c>
      <c r="P75" s="571">
        <f>IF('[1]BASE'!FF75=0,"",'[1]BASE'!FF75)</f>
      </c>
      <c r="Q75" s="571">
        <f>IF('[1]BASE'!FG75=0,"",'[1]BASE'!FG75)</f>
      </c>
      <c r="R75" s="571">
        <f>IF('[1]BASE'!FH75=0,"",'[1]BASE'!FH75)</f>
      </c>
      <c r="S75" s="571">
        <f>IF('[1]BASE'!FI75=0,"",'[1]BASE'!FI75)</f>
      </c>
      <c r="T75" s="572">
        <f>IF('[1]BASE'!FJ75=0,"",'[1]BASE'!FJ75)</f>
      </c>
      <c r="U75" s="562"/>
    </row>
    <row r="76" spans="2:21" s="563" customFormat="1" ht="19.5" customHeight="1">
      <c r="B76" s="564"/>
      <c r="C76" s="573">
        <f>IF('[1]BASE'!C76=0,"",'[1]BASE'!C76)</f>
        <v>58</v>
      </c>
      <c r="D76" s="573" t="str">
        <f>IF('[1]BASE'!D76=0,"",'[1]BASE'!D76)</f>
        <v>GRAL RODRIGUEZ - RAMALLO</v>
      </c>
      <c r="E76" s="573">
        <f>IF('[1]BASE'!E76=0,"",'[1]BASE'!E76)</f>
        <v>500</v>
      </c>
      <c r="F76" s="574">
        <f>IF('[1]BASE'!F76=0,"",'[1]BASE'!F76)</f>
        <v>183.9</v>
      </c>
      <c r="G76" s="574" t="str">
        <f>IF('[1]BASE'!G76=0,"",'[1]BASE'!G76)</f>
        <v>C</v>
      </c>
      <c r="H76" s="571">
        <f>IF('[1]BASE'!EX76=0,"",'[1]BASE'!EX76)</f>
      </c>
      <c r="I76" s="571">
        <f>IF('[1]BASE'!EY76=0,"",'[1]BASE'!EY76)</f>
      </c>
      <c r="J76" s="571">
        <f>IF('[1]BASE'!EZ76=0,"",'[1]BASE'!EZ76)</f>
      </c>
      <c r="K76" s="571">
        <f>IF('[1]BASE'!FA76=0,"",'[1]BASE'!FA76)</f>
      </c>
      <c r="L76" s="571">
        <f>IF('[1]BASE'!FB76=0,"",'[1]BASE'!FB76)</f>
      </c>
      <c r="M76" s="571">
        <f>IF('[1]BASE'!FC76=0,"",'[1]BASE'!FC76)</f>
      </c>
      <c r="N76" s="571">
        <f>IF('[1]BASE'!FD76=0,"",'[1]BASE'!FD76)</f>
      </c>
      <c r="O76" s="571">
        <f>IF('[1]BASE'!FE76=0,"",'[1]BASE'!FE76)</f>
      </c>
      <c r="P76" s="571">
        <f>IF('[1]BASE'!FF76=0,"",'[1]BASE'!FF76)</f>
      </c>
      <c r="Q76" s="571">
        <f>IF('[1]BASE'!FG76=0,"",'[1]BASE'!FG76)</f>
      </c>
      <c r="R76" s="571">
        <f>IF('[1]BASE'!FH76=0,"",'[1]BASE'!FH76)</f>
        <v>1</v>
      </c>
      <c r="S76" s="571">
        <f>IF('[1]BASE'!FI76=0,"",'[1]BASE'!FI76)</f>
      </c>
      <c r="T76" s="572">
        <f>IF('[1]BASE'!FJ76=0,"",'[1]BASE'!FJ76)</f>
      </c>
      <c r="U76" s="562"/>
    </row>
    <row r="77" spans="2:21" s="563" customFormat="1" ht="19.5" customHeight="1">
      <c r="B77" s="564"/>
      <c r="C77" s="575">
        <f>IF('[1]BASE'!C77=0,"",'[1]BASE'!C77)</f>
        <v>59</v>
      </c>
      <c r="D77" s="575" t="str">
        <f>IF('[1]BASE'!D77=0,"",'[1]BASE'!D77)</f>
        <v>RAMALLO - ROSARIO OESTE</v>
      </c>
      <c r="E77" s="575">
        <f>IF('[1]BASE'!E77=0,"",'[1]BASE'!E77)</f>
        <v>500</v>
      </c>
      <c r="F77" s="576">
        <f>IF('[1]BASE'!F77=0,"",'[1]BASE'!F77)</f>
        <v>77</v>
      </c>
      <c r="G77" s="576" t="str">
        <f>IF('[1]BASE'!G77=0,"",'[1]BASE'!G77)</f>
        <v>C</v>
      </c>
      <c r="H77" s="571">
        <f>IF('[1]BASE'!EX77=0,"",'[1]BASE'!EX77)</f>
      </c>
      <c r="I77" s="571">
        <f>IF('[1]BASE'!EY77=0,"",'[1]BASE'!EY77)</f>
      </c>
      <c r="J77" s="571">
        <f>IF('[1]BASE'!EZ77=0,"",'[1]BASE'!EZ77)</f>
      </c>
      <c r="K77" s="571">
        <f>IF('[1]BASE'!FA77=0,"",'[1]BASE'!FA77)</f>
      </c>
      <c r="L77" s="571">
        <f>IF('[1]BASE'!FB77=0,"",'[1]BASE'!FB77)</f>
      </c>
      <c r="M77" s="571">
        <f>IF('[1]BASE'!FC77=0,"",'[1]BASE'!FC77)</f>
      </c>
      <c r="N77" s="571">
        <f>IF('[1]BASE'!FD77=0,"",'[1]BASE'!FD77)</f>
      </c>
      <c r="O77" s="571">
        <f>IF('[1]BASE'!FE77=0,"",'[1]BASE'!FE77)</f>
      </c>
      <c r="P77" s="571">
        <f>IF('[1]BASE'!FF77=0,"",'[1]BASE'!FF77)</f>
      </c>
      <c r="Q77" s="571">
        <f>IF('[1]BASE'!FG77=0,"",'[1]BASE'!FG77)</f>
      </c>
      <c r="R77" s="571">
        <f>IF('[1]BASE'!FH77=0,"",'[1]BASE'!FH77)</f>
        <v>1</v>
      </c>
      <c r="S77" s="571">
        <f>IF('[1]BASE'!FI77=0,"",'[1]BASE'!FI77)</f>
      </c>
      <c r="T77" s="572">
        <f>IF('[1]BASE'!FJ77=0,"",'[1]BASE'!FJ77)</f>
      </c>
      <c r="U77" s="562"/>
    </row>
    <row r="78" spans="2:21" s="563" customFormat="1" ht="19.5" customHeight="1">
      <c r="B78" s="564"/>
      <c r="C78" s="573">
        <f>IF('[1]BASE'!C78=0,"",'[1]BASE'!C78)</f>
        <v>60</v>
      </c>
      <c r="D78" s="573" t="str">
        <f>IF('[1]BASE'!D78=0,"",'[1]BASE'!D78)</f>
        <v>MACACHIN - HENDERSON</v>
      </c>
      <c r="E78" s="573">
        <f>IF('[1]BASE'!E78=0,"",'[1]BASE'!E78)</f>
        <v>500</v>
      </c>
      <c r="F78" s="574">
        <f>IF('[1]BASE'!F78=0,"",'[1]BASE'!F78)</f>
        <v>194</v>
      </c>
      <c r="G78" s="574" t="str">
        <f>IF('[1]BASE'!G78=0,"",'[1]BASE'!G78)</f>
        <v>A</v>
      </c>
      <c r="H78" s="571">
        <f>IF('[1]BASE'!EX78=0,"",'[1]BASE'!EX78)</f>
      </c>
      <c r="I78" s="571">
        <f>IF('[1]BASE'!EY78=0,"",'[1]BASE'!EY78)</f>
      </c>
      <c r="J78" s="571">
        <f>IF('[1]BASE'!EZ78=0,"",'[1]BASE'!EZ78)</f>
      </c>
      <c r="K78" s="571">
        <f>IF('[1]BASE'!FA78=0,"",'[1]BASE'!FA78)</f>
      </c>
      <c r="L78" s="571">
        <f>IF('[1]BASE'!FB78=0,"",'[1]BASE'!FB78)</f>
      </c>
      <c r="M78" s="571">
        <f>IF('[1]BASE'!FC78=0,"",'[1]BASE'!FC78)</f>
      </c>
      <c r="N78" s="571">
        <f>IF('[1]BASE'!FD78=0,"",'[1]BASE'!FD78)</f>
      </c>
      <c r="O78" s="571">
        <f>IF('[1]BASE'!FE78=0,"",'[1]BASE'!FE78)</f>
      </c>
      <c r="P78" s="571">
        <f>IF('[1]BASE'!FF78=0,"",'[1]BASE'!FF78)</f>
      </c>
      <c r="Q78" s="571">
        <f>IF('[1]BASE'!FG78=0,"",'[1]BASE'!FG78)</f>
      </c>
      <c r="R78" s="571">
        <f>IF('[1]BASE'!FH78=0,"",'[1]BASE'!FH78)</f>
      </c>
      <c r="S78" s="571">
        <f>IF('[1]BASE'!FI78=0,"",'[1]BASE'!FI78)</f>
      </c>
      <c r="T78" s="572">
        <f>IF('[1]BASE'!FJ78=0,"",'[1]BASE'!FJ78)</f>
      </c>
      <c r="U78" s="562"/>
    </row>
    <row r="79" spans="2:21" s="563" customFormat="1" ht="19.5" customHeight="1">
      <c r="B79" s="564"/>
      <c r="C79" s="575">
        <f>IF('[1]BASE'!C79=0,"",'[1]BASE'!C79)</f>
        <v>61</v>
      </c>
      <c r="D79" s="575" t="str">
        <f>IF('[1]BASE'!D79=0,"",'[1]BASE'!D79)</f>
        <v>PUELCHES - MACACHIN</v>
      </c>
      <c r="E79" s="575">
        <f>IF('[1]BASE'!E79=0,"",'[1]BASE'!E79)</f>
        <v>500</v>
      </c>
      <c r="F79" s="575">
        <f>IF('[1]BASE'!F79=0,"",'[1]BASE'!F79)</f>
        <v>227</v>
      </c>
      <c r="G79" s="576" t="str">
        <f>IF('[1]BASE'!G79=0,"",'[1]BASE'!G79)</f>
        <v>A</v>
      </c>
      <c r="H79" s="571">
        <f>IF('[1]BASE'!EX79=0,"",'[1]BASE'!EX79)</f>
        <v>1</v>
      </c>
      <c r="I79" s="571">
        <f>IF('[1]BASE'!EY79=0,"",'[1]BASE'!EY79)</f>
      </c>
      <c r="J79" s="571">
        <f>IF('[1]BASE'!EZ79=0,"",'[1]BASE'!EZ79)</f>
      </c>
      <c r="K79" s="571">
        <f>IF('[1]BASE'!FA79=0,"",'[1]BASE'!FA79)</f>
      </c>
      <c r="L79" s="571">
        <f>IF('[1]BASE'!FB79=0,"",'[1]BASE'!FB79)</f>
      </c>
      <c r="M79" s="571">
        <f>IF('[1]BASE'!FC79=0,"",'[1]BASE'!FC79)</f>
        <v>1</v>
      </c>
      <c r="N79" s="571">
        <f>IF('[1]BASE'!FD79=0,"",'[1]BASE'!FD79)</f>
      </c>
      <c r="O79" s="571">
        <f>IF('[1]BASE'!FE79=0,"",'[1]BASE'!FE79)</f>
      </c>
      <c r="P79" s="571">
        <f>IF('[1]BASE'!FF79=0,"",'[1]BASE'!FF79)</f>
      </c>
      <c r="Q79" s="571">
        <f>IF('[1]BASE'!FG79=0,"",'[1]BASE'!FG79)</f>
      </c>
      <c r="R79" s="571">
        <f>IF('[1]BASE'!FH79=0,"",'[1]BASE'!FH79)</f>
      </c>
      <c r="S79" s="571">
        <f>IF('[1]BASE'!FI79=0,"",'[1]BASE'!FI79)</f>
      </c>
      <c r="T79" s="572">
        <f>IF('[1]BASE'!FJ79=0,"",'[1]BASE'!FJ79)</f>
      </c>
      <c r="U79" s="562"/>
    </row>
    <row r="80" spans="2:21" s="563" customFormat="1" ht="19.5" customHeight="1">
      <c r="B80" s="564"/>
      <c r="C80" s="573">
        <f>IF('[1]BASE'!C80=0,"",'[1]BASE'!C80)</f>
      </c>
      <c r="D80" s="573">
        <f>IF('[1]BASE'!D80=0,"",'[1]BASE'!D80)</f>
      </c>
      <c r="E80" s="573">
        <f>IF('[1]BASE'!E80=0,"",'[1]BASE'!E80)</f>
      </c>
      <c r="F80" s="574">
        <f>IF('[1]BASE'!F80=0,"",'[1]BASE'!F80)</f>
      </c>
      <c r="G80" s="574">
        <f>IF('[1]BASE'!G80=0,"",'[1]BASE'!G80)</f>
      </c>
      <c r="H80" s="571">
        <f>IF('[1]BASE'!EX80=0,"",'[1]BASE'!EX80)</f>
      </c>
      <c r="I80" s="571">
        <f>IF('[1]BASE'!EY80=0,"",'[1]BASE'!EY80)</f>
      </c>
      <c r="J80" s="571">
        <f>IF('[1]BASE'!EZ80=0,"",'[1]BASE'!EZ80)</f>
      </c>
      <c r="K80" s="571">
        <f>IF('[1]BASE'!FA80=0,"",'[1]BASE'!FA80)</f>
      </c>
      <c r="L80" s="571">
        <f>IF('[1]BASE'!FB80=0,"",'[1]BASE'!FB80)</f>
      </c>
      <c r="M80" s="571">
        <f>IF('[1]BASE'!FC80=0,"",'[1]BASE'!FC80)</f>
      </c>
      <c r="N80" s="571">
        <f>IF('[1]BASE'!FD80=0,"",'[1]BASE'!FD80)</f>
      </c>
      <c r="O80" s="571">
        <f>IF('[1]BASE'!FE80=0,"",'[1]BASE'!FE80)</f>
      </c>
      <c r="P80" s="571">
        <f>IF('[1]BASE'!FF80=0,"",'[1]BASE'!FF80)</f>
      </c>
      <c r="Q80" s="571">
        <f>IF('[1]BASE'!FG80=0,"",'[1]BASE'!FG80)</f>
      </c>
      <c r="R80" s="571">
        <f>IF('[1]BASE'!FH80=0,"",'[1]BASE'!FH80)</f>
      </c>
      <c r="S80" s="571">
        <f>IF('[1]BASE'!FI80=0,"",'[1]BASE'!FI80)</f>
      </c>
      <c r="T80" s="572">
        <f>IF('[1]BASE'!FJ80=0,"",'[1]BASE'!FJ80)</f>
      </c>
      <c r="U80" s="562"/>
    </row>
    <row r="81" spans="2:21" s="563" customFormat="1" ht="19.5" customHeight="1">
      <c r="B81" s="564"/>
      <c r="C81" s="575">
        <f>IF('[1]BASE'!C81=0,"",'[1]BASE'!C81)</f>
      </c>
      <c r="D81" s="575">
        <f>IF('[1]BASE'!D81=0,"",'[1]BASE'!D81)</f>
      </c>
      <c r="E81" s="575">
        <f>IF('[1]BASE'!E81=0,"",'[1]BASE'!E81)</f>
      </c>
      <c r="F81" s="576">
        <f>IF('[1]BASE'!F81=0,"",'[1]BASE'!F81)</f>
      </c>
      <c r="G81" s="576">
        <f>IF('[1]BASE'!G81=0,"",'[1]BASE'!G81)</f>
      </c>
      <c r="H81" s="571">
        <f>IF('[1]BASE'!EX81=0,"",'[1]BASE'!EX81)</f>
      </c>
      <c r="I81" s="571">
        <f>IF('[1]BASE'!EY81=0,"",'[1]BASE'!EY81)</f>
      </c>
      <c r="J81" s="571">
        <f>IF('[1]BASE'!EZ81=0,"",'[1]BASE'!EZ81)</f>
      </c>
      <c r="K81" s="571">
        <f>IF('[1]BASE'!FA81=0,"",'[1]BASE'!FA81)</f>
      </c>
      <c r="L81" s="571">
        <f>IF('[1]BASE'!FB81=0,"",'[1]BASE'!FB81)</f>
      </c>
      <c r="M81" s="571">
        <f>IF('[1]BASE'!FC81=0,"",'[1]BASE'!FC81)</f>
      </c>
      <c r="N81" s="571">
        <f>IF('[1]BASE'!FD81=0,"",'[1]BASE'!FD81)</f>
      </c>
      <c r="O81" s="571">
        <f>IF('[1]BASE'!FE81=0,"",'[1]BASE'!FE81)</f>
      </c>
      <c r="P81" s="571">
        <f>IF('[1]BASE'!FF81=0,"",'[1]BASE'!FF81)</f>
      </c>
      <c r="Q81" s="571">
        <f>IF('[1]BASE'!FG81=0,"",'[1]BASE'!FG81)</f>
      </c>
      <c r="R81" s="571">
        <f>IF('[1]BASE'!FH81=0,"",'[1]BASE'!FH81)</f>
      </c>
      <c r="S81" s="571">
        <f>IF('[1]BASE'!FI81=0,"",'[1]BASE'!FI81)</f>
      </c>
      <c r="T81" s="572">
        <f>IF('[1]BASE'!FJ81=0,"",'[1]BASE'!FJ81)</f>
      </c>
      <c r="U81" s="562"/>
    </row>
    <row r="82" spans="2:21" s="563" customFormat="1" ht="19.5" customHeight="1">
      <c r="B82" s="564"/>
      <c r="C82" s="573">
        <f>IF('[1]BASE'!C82=0,"",'[1]BASE'!C82)</f>
        <v>62</v>
      </c>
      <c r="D82" s="573" t="str">
        <f>IF('[1]BASE'!D82=0,"",'[1]BASE'!D82)</f>
        <v>YACYRETÁ - RINCON I</v>
      </c>
      <c r="E82" s="573">
        <f>IF('[1]BASE'!E82=0,"",'[1]BASE'!E82)</f>
        <v>500</v>
      </c>
      <c r="F82" s="574">
        <f>IF('[1]BASE'!F82=0,"",'[1]BASE'!F82)</f>
        <v>3.6</v>
      </c>
      <c r="G82" s="574" t="str">
        <f>IF('[1]BASE'!G82=0,"",'[1]BASE'!G82)</f>
        <v>B</v>
      </c>
      <c r="H82" s="571">
        <f>IF('[1]BASE'!EX82=0,"",'[1]BASE'!EX82)</f>
      </c>
      <c r="I82" s="571">
        <f>IF('[1]BASE'!EY82=0,"",'[1]BASE'!EY82)</f>
      </c>
      <c r="J82" s="571">
        <f>IF('[1]BASE'!EZ82=0,"",'[1]BASE'!EZ82)</f>
      </c>
      <c r="K82" s="571">
        <f>IF('[1]BASE'!FA82=0,"",'[1]BASE'!FA82)</f>
      </c>
      <c r="L82" s="571">
        <f>IF('[1]BASE'!FB82=0,"",'[1]BASE'!FB82)</f>
      </c>
      <c r="M82" s="571">
        <f>IF('[1]BASE'!FC82=0,"",'[1]BASE'!FC82)</f>
      </c>
      <c r="N82" s="571">
        <f>IF('[1]BASE'!FD82=0,"",'[1]BASE'!FD82)</f>
      </c>
      <c r="O82" s="571">
        <f>IF('[1]BASE'!FE82=0,"",'[1]BASE'!FE82)</f>
      </c>
      <c r="P82" s="571">
        <f>IF('[1]BASE'!FF82=0,"",'[1]BASE'!FF82)</f>
      </c>
      <c r="Q82" s="571">
        <f>IF('[1]BASE'!FG82=0,"",'[1]BASE'!FG82)</f>
      </c>
      <c r="R82" s="571">
        <f>IF('[1]BASE'!FH82=0,"",'[1]BASE'!FH82)</f>
      </c>
      <c r="S82" s="571">
        <f>IF('[1]BASE'!FI82=0,"",'[1]BASE'!FI82)</f>
      </c>
      <c r="T82" s="572">
        <f>IF('[1]BASE'!FJ82=0,"",'[1]BASE'!FJ82)</f>
      </c>
      <c r="U82" s="562"/>
    </row>
    <row r="83" spans="2:21" s="563" customFormat="1" ht="19.5" customHeight="1">
      <c r="B83" s="564"/>
      <c r="C83" s="575">
        <f>IF('[1]BASE'!C83=0,"",'[1]BASE'!C83)</f>
        <v>63</v>
      </c>
      <c r="D83" s="575" t="str">
        <f>IF('[1]BASE'!D83=0,"",'[1]BASE'!D83)</f>
        <v>YACYRETÁ - RINCON II</v>
      </c>
      <c r="E83" s="575">
        <f>IF('[1]BASE'!E83=0,"",'[1]BASE'!E83)</f>
        <v>500</v>
      </c>
      <c r="F83" s="575">
        <f>IF('[1]BASE'!F83=0,"",'[1]BASE'!F83)</f>
        <v>3.6</v>
      </c>
      <c r="G83" s="576" t="str">
        <f>IF('[1]BASE'!G83=0,"",'[1]BASE'!G83)</f>
        <v>B</v>
      </c>
      <c r="H83" s="571">
        <f>IF('[1]BASE'!EX83=0,"",'[1]BASE'!EX83)</f>
      </c>
      <c r="I83" s="571">
        <f>IF('[1]BASE'!EY83=0,"",'[1]BASE'!EY83)</f>
      </c>
      <c r="J83" s="571">
        <f>IF('[1]BASE'!EZ83=0,"",'[1]BASE'!EZ83)</f>
      </c>
      <c r="K83" s="571">
        <f>IF('[1]BASE'!FA83=0,"",'[1]BASE'!FA83)</f>
      </c>
      <c r="L83" s="571">
        <f>IF('[1]BASE'!FB83=0,"",'[1]BASE'!FB83)</f>
      </c>
      <c r="M83" s="571">
        <f>IF('[1]BASE'!FC83=0,"",'[1]BASE'!FC83)</f>
      </c>
      <c r="N83" s="571">
        <f>IF('[1]BASE'!FD83=0,"",'[1]BASE'!FD83)</f>
      </c>
      <c r="O83" s="571">
        <f>IF('[1]BASE'!FE83=0,"",'[1]BASE'!FE83)</f>
      </c>
      <c r="P83" s="571">
        <f>IF('[1]BASE'!FF83=0,"",'[1]BASE'!FF83)</f>
      </c>
      <c r="Q83" s="571">
        <f>IF('[1]BASE'!FG83=0,"",'[1]BASE'!FG83)</f>
      </c>
      <c r="R83" s="571">
        <f>IF('[1]BASE'!FH83=0,"",'[1]BASE'!FH83)</f>
      </c>
      <c r="S83" s="571">
        <f>IF('[1]BASE'!FI83=0,"",'[1]BASE'!FI83)</f>
      </c>
      <c r="T83" s="572">
        <f>IF('[1]BASE'!FJ83=0,"",'[1]BASE'!FJ83)</f>
      </c>
      <c r="U83" s="562"/>
    </row>
    <row r="84" spans="2:21" s="563" customFormat="1" ht="19.5" customHeight="1">
      <c r="B84" s="564"/>
      <c r="C84" s="573">
        <f>IF('[1]BASE'!C84=0,"",'[1]BASE'!C84)</f>
        <v>64</v>
      </c>
      <c r="D84" s="573" t="str">
        <f>IF('[1]BASE'!D84=0,"",'[1]BASE'!D84)</f>
        <v>YACYRETÁ - RINCON III</v>
      </c>
      <c r="E84" s="573">
        <f>IF('[1]BASE'!E84=0,"",'[1]BASE'!E84)</f>
        <v>500</v>
      </c>
      <c r="F84" s="574">
        <f>IF('[1]BASE'!F84=0,"",'[1]BASE'!F84)</f>
        <v>3.6</v>
      </c>
      <c r="G84" s="574" t="str">
        <f>IF('[1]BASE'!G84=0,"",'[1]BASE'!G84)</f>
        <v>B</v>
      </c>
      <c r="H84" s="571">
        <f>IF('[1]BASE'!EX84=0,"",'[1]BASE'!EX84)</f>
      </c>
      <c r="I84" s="571">
        <f>IF('[1]BASE'!EY84=0,"",'[1]BASE'!EY84)</f>
      </c>
      <c r="J84" s="571">
        <f>IF('[1]BASE'!EZ84=0,"",'[1]BASE'!EZ84)</f>
      </c>
      <c r="K84" s="571">
        <f>IF('[1]BASE'!FA84=0,"",'[1]BASE'!FA84)</f>
      </c>
      <c r="L84" s="571">
        <f>IF('[1]BASE'!FB84=0,"",'[1]BASE'!FB84)</f>
      </c>
      <c r="M84" s="571">
        <f>IF('[1]BASE'!FC84=0,"",'[1]BASE'!FC84)</f>
      </c>
      <c r="N84" s="571">
        <f>IF('[1]BASE'!FD84=0,"",'[1]BASE'!FD84)</f>
      </c>
      <c r="O84" s="571">
        <f>IF('[1]BASE'!FE84=0,"",'[1]BASE'!FE84)</f>
      </c>
      <c r="P84" s="571">
        <f>IF('[1]BASE'!FF84=0,"",'[1]BASE'!FF84)</f>
      </c>
      <c r="Q84" s="571">
        <f>IF('[1]BASE'!FG84=0,"",'[1]BASE'!FG84)</f>
      </c>
      <c r="R84" s="571">
        <f>IF('[1]BASE'!FH84=0,"",'[1]BASE'!FH84)</f>
      </c>
      <c r="S84" s="571">
        <f>IF('[1]BASE'!FI84=0,"",'[1]BASE'!FI84)</f>
      </c>
      <c r="T84" s="572">
        <f>IF('[1]BASE'!FJ84=0,"",'[1]BASE'!FJ84)</f>
      </c>
      <c r="U84" s="562"/>
    </row>
    <row r="85" spans="2:21" s="563" customFormat="1" ht="19.5" customHeight="1">
      <c r="B85" s="564"/>
      <c r="C85" s="575">
        <f>IF('[1]BASE'!C85=0,"",'[1]BASE'!C85)</f>
        <v>65</v>
      </c>
      <c r="D85" s="575" t="str">
        <f>IF('[1]BASE'!D85=0,"",'[1]BASE'!D85)</f>
        <v>RINCON - PASO DE LA PATRIA</v>
      </c>
      <c r="E85" s="575">
        <f>IF('[1]BASE'!E85=0,"",'[1]BASE'!E85)</f>
        <v>500</v>
      </c>
      <c r="F85" s="576">
        <f>IF('[1]BASE'!F85=0,"",'[1]BASE'!F85)</f>
        <v>227</v>
      </c>
      <c r="G85" s="576" t="str">
        <f>IF('[1]BASE'!G85=0,"",'[1]BASE'!G85)</f>
        <v>A</v>
      </c>
      <c r="H85" s="571">
        <f>IF('[1]BASE'!EX85=0,"",'[1]BASE'!EX85)</f>
      </c>
      <c r="I85" s="571">
        <f>IF('[1]BASE'!EY85=0,"",'[1]BASE'!EY85)</f>
      </c>
      <c r="J85" s="571">
        <f>IF('[1]BASE'!EZ85=0,"",'[1]BASE'!EZ85)</f>
      </c>
      <c r="K85" s="571">
        <f>IF('[1]BASE'!FA85=0,"",'[1]BASE'!FA85)</f>
      </c>
      <c r="L85" s="571">
        <f>IF('[1]BASE'!FB85=0,"",'[1]BASE'!FB85)</f>
      </c>
      <c r="M85" s="571">
        <f>IF('[1]BASE'!FC85=0,"",'[1]BASE'!FC85)</f>
      </c>
      <c r="N85" s="571">
        <f>IF('[1]BASE'!FD85=0,"",'[1]BASE'!FD85)</f>
      </c>
      <c r="O85" s="571">
        <f>IF('[1]BASE'!FE85=0,"",'[1]BASE'!FE85)</f>
      </c>
      <c r="P85" s="571">
        <f>IF('[1]BASE'!FF85=0,"",'[1]BASE'!FF85)</f>
      </c>
      <c r="Q85" s="571">
        <f>IF('[1]BASE'!FG85=0,"",'[1]BASE'!FG85)</f>
      </c>
      <c r="R85" s="571">
        <f>IF('[1]BASE'!FH85=0,"",'[1]BASE'!FH85)</f>
      </c>
      <c r="S85" s="571">
        <f>IF('[1]BASE'!FI85=0,"",'[1]BASE'!FI85)</f>
      </c>
      <c r="T85" s="572">
        <f>IF('[1]BASE'!FJ85=0,"",'[1]BASE'!FJ85)</f>
      </c>
      <c r="U85" s="562"/>
    </row>
    <row r="86" spans="2:21" s="563" customFormat="1" ht="19.5" customHeight="1">
      <c r="B86" s="564"/>
      <c r="C86" s="573">
        <f>IF('[1]BASE'!C86=0,"",'[1]BASE'!C86)</f>
        <v>66</v>
      </c>
      <c r="D86" s="573" t="str">
        <f>IF('[1]BASE'!D86=0,"",'[1]BASE'!D86)</f>
        <v>PASO DE LA PATRIA - RESISTENCIA</v>
      </c>
      <c r="E86" s="573">
        <f>IF('[1]BASE'!E86=0,"",'[1]BASE'!E86)</f>
        <v>500</v>
      </c>
      <c r="F86" s="574">
        <f>IF('[1]BASE'!F86=0,"",'[1]BASE'!F86)</f>
        <v>40</v>
      </c>
      <c r="G86" s="574" t="str">
        <f>IF('[1]BASE'!G86=0,"",'[1]BASE'!G86)</f>
        <v>C</v>
      </c>
      <c r="H86" s="571">
        <f>IF('[1]BASE'!EX86=0,"",'[1]BASE'!EX86)</f>
      </c>
      <c r="I86" s="571">
        <f>IF('[1]BASE'!EY86=0,"",'[1]BASE'!EY86)</f>
      </c>
      <c r="J86" s="571">
        <f>IF('[1]BASE'!EZ86=0,"",'[1]BASE'!EZ86)</f>
      </c>
      <c r="K86" s="571">
        <f>IF('[1]BASE'!FA86=0,"",'[1]BASE'!FA86)</f>
      </c>
      <c r="L86" s="571">
        <f>IF('[1]BASE'!FB86=0,"",'[1]BASE'!FB86)</f>
      </c>
      <c r="M86" s="571">
        <f>IF('[1]BASE'!FC86=0,"",'[1]BASE'!FC86)</f>
      </c>
      <c r="N86" s="571">
        <f>IF('[1]BASE'!FD86=0,"",'[1]BASE'!FD86)</f>
      </c>
      <c r="O86" s="571">
        <f>IF('[1]BASE'!FE86=0,"",'[1]BASE'!FE86)</f>
      </c>
      <c r="P86" s="571">
        <f>IF('[1]BASE'!FF86=0,"",'[1]BASE'!FF86)</f>
      </c>
      <c r="Q86" s="571">
        <f>IF('[1]BASE'!FG86=0,"",'[1]BASE'!FG86)</f>
      </c>
      <c r="R86" s="571">
        <f>IF('[1]BASE'!FH86=0,"",'[1]BASE'!FH86)</f>
      </c>
      <c r="S86" s="571">
        <f>IF('[1]BASE'!FI86=0,"",'[1]BASE'!FI86)</f>
      </c>
      <c r="T86" s="572">
        <f>IF('[1]BASE'!FJ86=0,"",'[1]BASE'!FJ86)</f>
      </c>
      <c r="U86" s="562"/>
    </row>
    <row r="87" spans="2:21" s="563" customFormat="1" ht="19.5" customHeight="1">
      <c r="B87" s="564"/>
      <c r="C87" s="575">
        <f>IF('[1]BASE'!C87=0,"",'[1]BASE'!C87)</f>
        <v>67</v>
      </c>
      <c r="D87" s="575" t="str">
        <f>IF('[1]BASE'!D87=0,"",'[1]BASE'!D87)</f>
        <v>RINCON - RESISTENCIA</v>
      </c>
      <c r="E87" s="575">
        <f>IF('[1]BASE'!E87=0,"",'[1]BASE'!E87)</f>
        <v>500</v>
      </c>
      <c r="F87" s="575">
        <f>IF('[1]BASE'!F87=0,"",'[1]BASE'!F87)</f>
        <v>267</v>
      </c>
      <c r="G87" s="576" t="str">
        <f>IF('[1]BASE'!G87=0,"",'[1]BASE'!G87)</f>
        <v>B</v>
      </c>
      <c r="H87" s="571" t="str">
        <f>IF('[1]BASE'!EX87=0,"",'[1]BASE'!EX87)</f>
        <v>XXXX</v>
      </c>
      <c r="I87" s="571" t="str">
        <f>IF('[1]BASE'!EY87=0,"",'[1]BASE'!EY87)</f>
        <v>XXXX</v>
      </c>
      <c r="J87" s="571" t="str">
        <f>IF('[1]BASE'!EZ87=0,"",'[1]BASE'!EZ87)</f>
        <v>XXXX</v>
      </c>
      <c r="K87" s="571" t="str">
        <f>IF('[1]BASE'!FA87=0,"",'[1]BASE'!FA87)</f>
        <v>XXXX</v>
      </c>
      <c r="L87" s="571" t="str">
        <f>IF('[1]BASE'!FB87=0,"",'[1]BASE'!FB87)</f>
        <v>XXXX</v>
      </c>
      <c r="M87" s="571" t="str">
        <f>IF('[1]BASE'!FC87=0,"",'[1]BASE'!FC87)</f>
        <v>XXXX</v>
      </c>
      <c r="N87" s="571" t="str">
        <f>IF('[1]BASE'!FD87=0,"",'[1]BASE'!FD87)</f>
        <v>XXXX</v>
      </c>
      <c r="O87" s="571" t="str">
        <f>IF('[1]BASE'!FE87=0,"",'[1]BASE'!FE87)</f>
        <v>XXXX</v>
      </c>
      <c r="P87" s="571" t="str">
        <f>IF('[1]BASE'!FF87=0,"",'[1]BASE'!FF87)</f>
        <v>XXXX</v>
      </c>
      <c r="Q87" s="571" t="str">
        <f>IF('[1]BASE'!FG87=0,"",'[1]BASE'!FG87)</f>
        <v>XXXX</v>
      </c>
      <c r="R87" s="571" t="str">
        <f>IF('[1]BASE'!FH87=0,"",'[1]BASE'!FH87)</f>
        <v>XXXX</v>
      </c>
      <c r="S87" s="571" t="str">
        <f>IF('[1]BASE'!FI87=0,"",'[1]BASE'!FI87)</f>
        <v>XXXX</v>
      </c>
      <c r="T87" s="572" t="str">
        <f>IF('[1]BASE'!FJ87=0,"",'[1]BASE'!FJ87)</f>
        <v>XXXX</v>
      </c>
      <c r="U87" s="562"/>
    </row>
    <row r="88" spans="2:21" s="563" customFormat="1" ht="19.5" customHeight="1">
      <c r="B88" s="564"/>
      <c r="C88" s="573">
        <f>IF('[1]BASE'!C88=0,"",'[1]BASE'!C88)</f>
      </c>
      <c r="D88" s="573">
        <f>IF('[1]BASE'!D88=0,"",'[1]BASE'!D88)</f>
      </c>
      <c r="E88" s="573">
        <f>IF('[1]BASE'!E88=0,"",'[1]BASE'!E88)</f>
      </c>
      <c r="F88" s="574">
        <f>IF('[1]BASE'!F88=0,"",'[1]BASE'!F88)</f>
      </c>
      <c r="G88" s="574">
        <f>IF('[1]BASE'!G88=0,"",'[1]BASE'!G88)</f>
      </c>
      <c r="H88" s="571">
        <f>IF('[1]BASE'!EX88=0,"",'[1]BASE'!EX88)</f>
      </c>
      <c r="I88" s="571">
        <f>IF('[1]BASE'!EY88=0,"",'[1]BASE'!EY88)</f>
      </c>
      <c r="J88" s="571">
        <f>IF('[1]BASE'!EZ88=0,"",'[1]BASE'!EZ88)</f>
      </c>
      <c r="K88" s="571">
        <f>IF('[1]BASE'!FA88=0,"",'[1]BASE'!FA88)</f>
      </c>
      <c r="L88" s="571">
        <f>IF('[1]BASE'!FB88=0,"",'[1]BASE'!FB88)</f>
      </c>
      <c r="M88" s="571">
        <f>IF('[1]BASE'!FC88=0,"",'[1]BASE'!FC88)</f>
      </c>
      <c r="N88" s="571">
        <f>IF('[1]BASE'!FD88=0,"",'[1]BASE'!FD88)</f>
      </c>
      <c r="O88" s="571">
        <f>IF('[1]BASE'!FE88=0,"",'[1]BASE'!FE88)</f>
      </c>
      <c r="P88" s="571">
        <f>IF('[1]BASE'!FF88=0,"",'[1]BASE'!FF88)</f>
      </c>
      <c r="Q88" s="571">
        <f>IF('[1]BASE'!FG88=0,"",'[1]BASE'!FG88)</f>
      </c>
      <c r="R88" s="571">
        <f>IF('[1]BASE'!FH88=0,"",'[1]BASE'!FH88)</f>
      </c>
      <c r="S88" s="571">
        <f>IF('[1]BASE'!FI88=0,"",'[1]BASE'!FI88)</f>
      </c>
      <c r="T88" s="572">
        <f>IF('[1]BASE'!FJ88=0,"",'[1]BASE'!FJ88)</f>
      </c>
      <c r="U88" s="562"/>
    </row>
    <row r="89" spans="2:21" s="563" customFormat="1" ht="19.5" customHeight="1">
      <c r="B89" s="564"/>
      <c r="C89" s="575">
        <f>IF('[1]BASE'!C89=0,"",'[1]BASE'!C89)</f>
        <v>68</v>
      </c>
      <c r="D89" s="575" t="str">
        <f>IF('[1]BASE'!D89=0,"",'[1]BASE'!D89)</f>
        <v>RINCON - SALTO GRANDE</v>
      </c>
      <c r="E89" s="575">
        <f>IF('[1]BASE'!E89=0,"",'[1]BASE'!E89)</f>
        <v>500</v>
      </c>
      <c r="F89" s="576">
        <f>IF('[1]BASE'!F89=0,"",'[1]BASE'!F89)</f>
        <v>506</v>
      </c>
      <c r="G89" s="576" t="str">
        <f>IF('[1]BASE'!G89=0,"",'[1]BASE'!G89)</f>
        <v>A</v>
      </c>
      <c r="H89" s="571">
        <f>IF('[1]BASE'!EX89=0,"",'[1]BASE'!EX89)</f>
      </c>
      <c r="I89" s="571">
        <f>IF('[1]BASE'!EY89=0,"",'[1]BASE'!EY89)</f>
      </c>
      <c r="J89" s="571">
        <f>IF('[1]BASE'!EZ89=0,"",'[1]BASE'!EZ89)</f>
      </c>
      <c r="K89" s="571">
        <f>IF('[1]BASE'!FA89=0,"",'[1]BASE'!FA89)</f>
      </c>
      <c r="L89" s="571">
        <f>IF('[1]BASE'!FB89=0,"",'[1]BASE'!FB89)</f>
      </c>
      <c r="M89" s="571">
        <f>IF('[1]BASE'!FC89=0,"",'[1]BASE'!FC89)</f>
      </c>
      <c r="N89" s="571">
        <f>IF('[1]BASE'!FD89=0,"",'[1]BASE'!FD89)</f>
      </c>
      <c r="O89" s="571">
        <f>IF('[1]BASE'!FE89=0,"",'[1]BASE'!FE89)</f>
      </c>
      <c r="P89" s="571">
        <f>IF('[1]BASE'!FF89=0,"",'[1]BASE'!FF89)</f>
      </c>
      <c r="Q89" s="571">
        <f>IF('[1]BASE'!FG89=0,"",'[1]BASE'!FG89)</f>
      </c>
      <c r="R89" s="571">
        <f>IF('[1]BASE'!FH89=0,"",'[1]BASE'!FH89)</f>
      </c>
      <c r="S89" s="571">
        <f>IF('[1]BASE'!FI89=0,"",'[1]BASE'!FI89)</f>
      </c>
      <c r="T89" s="572">
        <f>IF('[1]BASE'!FJ89=0,"",'[1]BASE'!FJ89)</f>
      </c>
      <c r="U89" s="562"/>
    </row>
    <row r="90" spans="2:21" s="563" customFormat="1" ht="19.5" customHeight="1">
      <c r="B90" s="564"/>
      <c r="C90" s="573">
        <f>IF('[1]BASE'!C90=0,"",'[1]BASE'!C90)</f>
        <v>69</v>
      </c>
      <c r="D90" s="573" t="str">
        <f>IF('[1]BASE'!D90=0,"",'[1]BASE'!D90)</f>
        <v>RINCON - SAN ISIDRO</v>
      </c>
      <c r="E90" s="573">
        <f>IF('[1]BASE'!E90=0,"",'[1]BASE'!E90)</f>
        <v>500</v>
      </c>
      <c r="F90" s="574">
        <f>IF('[1]BASE'!F90=0,"",'[1]BASE'!F90)</f>
        <v>85</v>
      </c>
      <c r="G90" s="574" t="str">
        <f>IF('[1]BASE'!G90=0,"",'[1]BASE'!G90)</f>
        <v>C</v>
      </c>
      <c r="H90" s="571">
        <f>IF('[1]BASE'!EX90=0,"",'[1]BASE'!EX90)</f>
      </c>
      <c r="I90" s="571">
        <f>IF('[1]BASE'!EY90=0,"",'[1]BASE'!EY90)</f>
      </c>
      <c r="J90" s="571">
        <f>IF('[1]BASE'!EZ90=0,"",'[1]BASE'!EZ90)</f>
      </c>
      <c r="K90" s="571">
        <f>IF('[1]BASE'!FA90=0,"",'[1]BASE'!FA90)</f>
      </c>
      <c r="L90" s="571">
        <f>IF('[1]BASE'!FB90=0,"",'[1]BASE'!FB90)</f>
      </c>
      <c r="M90" s="571">
        <f>IF('[1]BASE'!FC90=0,"",'[1]BASE'!FC90)</f>
      </c>
      <c r="N90" s="571">
        <f>IF('[1]BASE'!FD90=0,"",'[1]BASE'!FD90)</f>
      </c>
      <c r="O90" s="571">
        <f>IF('[1]BASE'!FE90=0,"",'[1]BASE'!FE90)</f>
      </c>
      <c r="P90" s="571">
        <f>IF('[1]BASE'!FF90=0,"",'[1]BASE'!FF90)</f>
      </c>
      <c r="Q90" s="571">
        <f>IF('[1]BASE'!FG90=0,"",'[1]BASE'!FG90)</f>
      </c>
      <c r="R90" s="571">
        <f>IF('[1]BASE'!FH90=0,"",'[1]BASE'!FH90)</f>
      </c>
      <c r="S90" s="571">
        <f>IF('[1]BASE'!FI90=0,"",'[1]BASE'!FI90)</f>
      </c>
      <c r="T90" s="572">
        <f>IF('[1]BASE'!FJ90=0,"",'[1]BASE'!FJ90)</f>
      </c>
      <c r="U90" s="562"/>
    </row>
    <row r="91" spans="2:21" s="563" customFormat="1" ht="19.5" customHeight="1">
      <c r="B91" s="564"/>
      <c r="C91" s="575">
        <f>IF('[1]BASE'!C91=0,"",'[1]BASE'!C91)</f>
      </c>
      <c r="D91" s="575">
        <f>IF('[1]BASE'!D91=0,"",'[1]BASE'!D91)</f>
      </c>
      <c r="E91" s="575">
        <f>IF('[1]BASE'!E91=0,"",'[1]BASE'!E91)</f>
      </c>
      <c r="F91" s="575">
        <f>IF('[1]BASE'!F91=0,"",'[1]BASE'!F91)</f>
      </c>
      <c r="G91" s="576">
        <f>IF('[1]BASE'!G91=0,"",'[1]BASE'!G91)</f>
      </c>
      <c r="H91" s="571">
        <f>IF('[1]BASE'!EX91=0,"",'[1]BASE'!EX91)</f>
      </c>
      <c r="I91" s="571">
        <f>IF('[1]BASE'!EY91=0,"",'[1]BASE'!EY91)</f>
      </c>
      <c r="J91" s="571">
        <f>IF('[1]BASE'!EZ91=0,"",'[1]BASE'!EZ91)</f>
      </c>
      <c r="K91" s="571">
        <f>IF('[1]BASE'!FA91=0,"",'[1]BASE'!FA91)</f>
      </c>
      <c r="L91" s="571">
        <f>IF('[1]BASE'!FB91=0,"",'[1]BASE'!FB91)</f>
      </c>
      <c r="M91" s="571">
        <f>IF('[1]BASE'!FC91=0,"",'[1]BASE'!FC91)</f>
      </c>
      <c r="N91" s="571">
        <f>IF('[1]BASE'!FD91=0,"",'[1]BASE'!FD91)</f>
      </c>
      <c r="O91" s="571">
        <f>IF('[1]BASE'!FE91=0,"",'[1]BASE'!FE91)</f>
      </c>
      <c r="P91" s="571">
        <f>IF('[1]BASE'!FF91=0,"",'[1]BASE'!FF91)</f>
      </c>
      <c r="Q91" s="571">
        <f>IF('[1]BASE'!FG91=0,"",'[1]BASE'!FG91)</f>
      </c>
      <c r="R91" s="571">
        <f>IF('[1]BASE'!FH91=0,"",'[1]BASE'!FH91)</f>
      </c>
      <c r="S91" s="571">
        <f>IF('[1]BASE'!FI91=0,"",'[1]BASE'!FI91)</f>
      </c>
      <c r="T91" s="572">
        <f>IF('[1]BASE'!FJ91=0,"",'[1]BASE'!FJ91)</f>
      </c>
      <c r="U91" s="562"/>
    </row>
    <row r="92" spans="2:21" s="563" customFormat="1" ht="19.5" customHeight="1" thickBot="1">
      <c r="B92" s="564"/>
      <c r="C92" s="577"/>
      <c r="D92" s="577"/>
      <c r="E92" s="577"/>
      <c r="F92" s="577"/>
      <c r="G92" s="578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80"/>
      <c r="U92" s="562"/>
    </row>
    <row r="93" spans="2:21" s="563" customFormat="1" ht="19.5" customHeight="1" thickBot="1" thickTop="1">
      <c r="B93" s="564"/>
      <c r="C93" s="581"/>
      <c r="D93" s="582"/>
      <c r="E93" s="583" t="s">
        <v>113</v>
      </c>
      <c r="F93" s="584">
        <f>SUM(F16:F92)-F46-F57-F78-F79-F87</f>
        <v>9666.7</v>
      </c>
      <c r="G93" s="585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62"/>
    </row>
    <row r="94" spans="2:21" s="563" customFormat="1" ht="19.5" customHeight="1" thickBot="1" thickTop="1">
      <c r="B94" s="564"/>
      <c r="C94" s="587"/>
      <c r="D94" s="588"/>
      <c r="E94" s="589"/>
      <c r="F94" s="590" t="s">
        <v>114</v>
      </c>
      <c r="H94" s="591">
        <f aca="true" t="shared" si="0" ref="H94:Q94">SUM(H17:H92)</f>
        <v>6</v>
      </c>
      <c r="I94" s="591">
        <f t="shared" si="0"/>
        <v>5</v>
      </c>
      <c r="J94" s="591">
        <f t="shared" si="0"/>
        <v>2</v>
      </c>
      <c r="K94" s="591">
        <f t="shared" si="0"/>
        <v>4</v>
      </c>
      <c r="L94" s="591">
        <f t="shared" si="0"/>
        <v>4</v>
      </c>
      <c r="M94" s="591">
        <f t="shared" si="0"/>
        <v>3</v>
      </c>
      <c r="N94" s="591">
        <f t="shared" si="0"/>
        <v>3</v>
      </c>
      <c r="O94" s="591">
        <f t="shared" si="0"/>
        <v>3</v>
      </c>
      <c r="P94" s="591">
        <f t="shared" si="0"/>
        <v>1</v>
      </c>
      <c r="Q94" s="591">
        <f t="shared" si="0"/>
        <v>5</v>
      </c>
      <c r="R94" s="591">
        <f>SUM(R17:R92)</f>
        <v>5</v>
      </c>
      <c r="S94" s="591">
        <f>SUM(S17:S92)</f>
        <v>2</v>
      </c>
      <c r="T94" s="592"/>
      <c r="U94" s="562"/>
    </row>
    <row r="95" spans="2:21" s="563" customFormat="1" ht="19.5" customHeight="1" thickBot="1" thickTop="1">
      <c r="B95" s="564"/>
      <c r="E95" s="589"/>
      <c r="F95" s="590" t="s">
        <v>115</v>
      </c>
      <c r="H95" s="593">
        <f>'[1]BASE'!EX100</f>
        <v>0.38</v>
      </c>
      <c r="I95" s="593">
        <f>'[1]BASE'!EY100</f>
        <v>0.43</v>
      </c>
      <c r="J95" s="593">
        <f>'[1]BASE'!EZ100</f>
        <v>0.49</v>
      </c>
      <c r="K95" s="593">
        <f>'[1]BASE'!FA100</f>
        <v>0.44</v>
      </c>
      <c r="L95" s="593">
        <f>'[1]BASE'!FB100</f>
        <v>0.47</v>
      </c>
      <c r="M95" s="593">
        <f>'[1]BASE'!FC100</f>
        <v>0.49</v>
      </c>
      <c r="N95" s="593">
        <f>'[1]BASE'!FD100</f>
        <v>0.43</v>
      </c>
      <c r="O95" s="593">
        <f>'[1]BASE'!FE100</f>
        <v>0.43</v>
      </c>
      <c r="P95" s="593">
        <f>'[1]BASE'!FF100</f>
        <v>0.46</v>
      </c>
      <c r="Q95" s="593">
        <f>'[1]BASE'!FG100</f>
        <v>0.41</v>
      </c>
      <c r="R95" s="593">
        <f>'[1]BASE'!FH100</f>
        <v>0.44</v>
      </c>
      <c r="S95" s="593">
        <f>'[1]BASE'!FI100</f>
        <v>0.46</v>
      </c>
      <c r="T95" s="593">
        <f>'[1]BASE'!FJ100</f>
        <v>0.44</v>
      </c>
      <c r="U95" s="562"/>
    </row>
    <row r="96" spans="2:21" s="594" customFormat="1" ht="15.75" customHeight="1" thickBot="1" thickTop="1">
      <c r="B96" s="595"/>
      <c r="C96"/>
      <c r="D96" s="596"/>
      <c r="E96" s="597"/>
      <c r="F96" s="598"/>
      <c r="G96"/>
      <c r="H96" s="599"/>
      <c r="I96" s="599"/>
      <c r="J96" s="599"/>
      <c r="K96" s="599"/>
      <c r="L96" s="599"/>
      <c r="M96" s="599"/>
      <c r="N96" s="599"/>
      <c r="O96" s="599"/>
      <c r="P96" s="599"/>
      <c r="Q96" s="599"/>
      <c r="R96" s="599"/>
      <c r="S96" s="599"/>
      <c r="T96" s="599"/>
      <c r="U96" s="600"/>
    </row>
    <row r="97" spans="2:21" ht="15.75" customHeight="1" thickBot="1">
      <c r="B97" s="103"/>
      <c r="C97" s="601"/>
      <c r="D97" s="46" t="s">
        <v>116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07"/>
    </row>
    <row r="98" spans="2:21" ht="20.25" thickBot="1" thickTop="1">
      <c r="B98" s="103"/>
      <c r="C98" s="2"/>
      <c r="D98" s="14"/>
      <c r="K98" s="444" t="s">
        <v>117</v>
      </c>
      <c r="L98" s="602"/>
      <c r="M98" s="603">
        <f>T95</f>
        <v>0.44</v>
      </c>
      <c r="N98" s="604" t="s">
        <v>118</v>
      </c>
      <c r="O98" s="445"/>
      <c r="P98" s="605"/>
      <c r="Q98" s="14"/>
      <c r="R98" s="14"/>
      <c r="S98" s="14"/>
      <c r="T98" s="14"/>
      <c r="U98" s="107"/>
    </row>
    <row r="99" spans="2:21" s="85" customFormat="1" ht="17.25" thickBot="1" thickTop="1">
      <c r="B99" s="110"/>
      <c r="C99" s="606"/>
      <c r="D99" s="112"/>
      <c r="E99" s="112"/>
      <c r="F99" s="606"/>
      <c r="G99" s="606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3"/>
    </row>
    <row r="100" spans="3:7" ht="13.5" thickTop="1">
      <c r="C100" s="60"/>
      <c r="F100" s="60"/>
      <c r="G100" s="60"/>
    </row>
    <row r="101" spans="3:194" ht="12.75">
      <c r="C101" s="60"/>
      <c r="D101" s="2"/>
      <c r="E101" s="2"/>
      <c r="F101" s="2"/>
      <c r="G101" s="2"/>
      <c r="H101" s="607"/>
      <c r="I101" s="607"/>
      <c r="J101" s="607"/>
      <c r="K101" s="607"/>
      <c r="L101" s="607"/>
      <c r="M101" s="607"/>
      <c r="N101" s="607"/>
      <c r="O101" s="607"/>
      <c r="P101" s="607"/>
      <c r="Q101" s="607"/>
      <c r="R101" s="607"/>
      <c r="S101" s="607"/>
      <c r="T101" s="60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60"/>
      <c r="D102" s="2"/>
      <c r="E102" s="2"/>
      <c r="F102" s="2"/>
      <c r="G102" s="2"/>
      <c r="H102" s="607"/>
      <c r="I102" s="607"/>
      <c r="J102" s="607"/>
      <c r="K102" s="607"/>
      <c r="L102" s="607"/>
      <c r="M102" s="607"/>
      <c r="N102" s="607"/>
      <c r="O102" s="607"/>
      <c r="P102" s="607"/>
      <c r="Q102" s="607"/>
      <c r="R102" s="607"/>
      <c r="S102" s="607"/>
      <c r="T102" s="60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60"/>
      <c r="D103" s="2"/>
      <c r="E103" s="2"/>
      <c r="F103" s="2"/>
      <c r="G103" s="2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60"/>
      <c r="D104" s="2"/>
      <c r="E104" s="2"/>
      <c r="F104" s="2"/>
      <c r="G104" s="2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60"/>
      <c r="D105" s="2"/>
      <c r="E105" s="2"/>
      <c r="F105" s="2"/>
      <c r="G105" s="2"/>
      <c r="H105" s="607"/>
      <c r="I105" s="607"/>
      <c r="J105" s="607"/>
      <c r="K105" s="607"/>
      <c r="L105" s="607"/>
      <c r="M105" s="607"/>
      <c r="N105" s="607"/>
      <c r="O105" s="607"/>
      <c r="P105" s="607"/>
      <c r="Q105" s="607"/>
      <c r="R105" s="607"/>
      <c r="S105" s="607"/>
      <c r="T105" s="60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60"/>
      <c r="D106" s="2"/>
      <c r="E106" s="2"/>
      <c r="F106" s="2"/>
      <c r="G106" s="2"/>
      <c r="H106" s="607"/>
      <c r="I106" s="607"/>
      <c r="J106" s="607"/>
      <c r="K106" s="607"/>
      <c r="L106" s="607"/>
      <c r="M106" s="607"/>
      <c r="N106" s="607"/>
      <c r="O106" s="607"/>
      <c r="P106" s="607"/>
      <c r="Q106" s="607"/>
      <c r="R106" s="607"/>
      <c r="S106" s="607"/>
      <c r="T106" s="60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60"/>
      <c r="D107" s="2"/>
      <c r="E107" s="2"/>
      <c r="F107" s="2"/>
      <c r="G107" s="2"/>
      <c r="H107" s="607"/>
      <c r="I107" s="607"/>
      <c r="J107" s="607"/>
      <c r="K107" s="607"/>
      <c r="L107" s="607"/>
      <c r="M107" s="607"/>
      <c r="N107" s="607"/>
      <c r="O107" s="607"/>
      <c r="P107" s="607"/>
      <c r="Q107" s="607"/>
      <c r="R107" s="607"/>
      <c r="S107" s="607"/>
      <c r="T107" s="60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60"/>
      <c r="D108" s="2"/>
      <c r="E108" s="2"/>
      <c r="F108" s="2"/>
      <c r="G108" s="2"/>
      <c r="H108" s="607"/>
      <c r="I108" s="607"/>
      <c r="J108" s="607"/>
      <c r="K108" s="607"/>
      <c r="L108" s="607"/>
      <c r="M108" s="607"/>
      <c r="N108" s="607"/>
      <c r="O108" s="607"/>
      <c r="P108" s="607"/>
      <c r="Q108" s="607"/>
      <c r="R108" s="607"/>
      <c r="S108" s="607"/>
      <c r="T108" s="60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6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60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60"/>
      <c r="F111" s="60"/>
      <c r="G111" s="60"/>
    </row>
    <row r="112" spans="3:7" ht="12.75">
      <c r="C112" s="60"/>
      <c r="F112" s="60"/>
      <c r="G112" s="60"/>
    </row>
    <row r="113" spans="3:7" ht="12.75">
      <c r="C113" s="60"/>
      <c r="F113" s="60"/>
      <c r="G113" s="60"/>
    </row>
    <row r="114" spans="6:7" ht="12.75">
      <c r="F114" s="60"/>
      <c r="G114" s="60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2009-07-29T14:21:47Z</cp:lastPrinted>
  <dcterms:created xsi:type="dcterms:W3CDTF">1998-04-21T14:28:46Z</dcterms:created>
  <dcterms:modified xsi:type="dcterms:W3CDTF">2009-07-29T14:25:09Z</dcterms:modified>
  <cp:category/>
  <cp:version/>
  <cp:contentType/>
  <cp:contentStatus/>
</cp:coreProperties>
</file>