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tabRatio="745" activeTab="1"/>
  </bookViews>
  <sheets>
    <sheet name="TOT-0107" sheetId="1" r:id="rId1"/>
    <sheet name="SUP-TIBA" sheetId="2" r:id="rId2"/>
  </sheets>
  <definedNames>
    <definedName name="_xlnm.Print_Area" localSheetId="1">'SUP-TIBA'!$A$1:$W$70</definedName>
    <definedName name="_xlnm.Print_Area" localSheetId="0">'TOT-0107'!$A$1:$K$23</definedName>
    <definedName name="DD">[0]!DD</definedName>
    <definedName name="DDD">[0]!DDD</definedName>
    <definedName name="DISTROCUYO">[0]!DISTROCUYO</definedName>
    <definedName name="INICIO" localSheetId="0">'TOT-0107'!INICIO</definedName>
    <definedName name="INICIO">[0]!INICIO</definedName>
    <definedName name="INICIOTI">[0]!INICIOTI</definedName>
    <definedName name="LINEAS">[0]!LINEAS</definedName>
    <definedName name="NAME_L">[0]!NAME_L</definedName>
    <definedName name="NAME_L_TI">[0]!NAME_L_TI</definedName>
    <definedName name="TRANSNOA">[0]!TRANSNOA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<sst xmlns="http://schemas.openxmlformats.org/spreadsheetml/2006/main" count="132" uniqueCount="98">
  <si>
    <t xml:space="preserve">ENTE NACIONAL REGULADOR </t>
  </si>
  <si>
    <t>DE LA ELECTRICIDAD</t>
  </si>
  <si>
    <t xml:space="preserve">TOTAL </t>
  </si>
  <si>
    <t>N°</t>
  </si>
  <si>
    <t>U
[kV]</t>
  </si>
  <si>
    <t>$/h</t>
  </si>
  <si>
    <t>Salida</t>
  </si>
  <si>
    <t>Entrada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</si>
  <si>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</si>
  <si>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PENALIZ.
PROGRAM.</t>
  </si>
  <si>
    <t>RESTANTE
FORZADA</t>
  </si>
  <si>
    <t>TOTAL
PENALIZAC.</t>
  </si>
  <si>
    <t>ESTACIÓN
TRANSFORMADORA</t>
  </si>
  <si>
    <t>EQUIPO</t>
  </si>
  <si>
    <t>POT.
[MVA]</t>
  </si>
  <si>
    <t>Hs
Indisp.</t>
  </si>
  <si>
    <t>Mtos.
Indisp.</t>
  </si>
  <si>
    <t>AUT.</t>
  </si>
  <si>
    <t>E.N.S.</t>
  </si>
  <si>
    <t>K (P;ENS)</t>
  </si>
  <si>
    <t>PENALIZAC. FORZADA
Por Salida       hs. Restantes</t>
  </si>
  <si>
    <t>Hs.
Indisp.</t>
  </si>
  <si>
    <t>K</t>
  </si>
  <si>
    <t>Tiempo de servicio =</t>
  </si>
  <si>
    <t>hs</t>
  </si>
  <si>
    <t>Porcentaje por Supervisión  =</t>
  </si>
  <si>
    <t xml:space="preserve">Cargo por Transformador por MVA = </t>
  </si>
  <si>
    <t>SM =</t>
  </si>
  <si>
    <t>U [kV]</t>
  </si>
  <si>
    <t>RM =</t>
  </si>
  <si>
    <t>CS =</t>
  </si>
  <si>
    <t>E.T.</t>
  </si>
  <si>
    <t>TRANSENER S.A.</t>
  </si>
  <si>
    <t>SISTEMA DE TRANSPORTE DE ENERGÍA ELÉCTRICA EN ALTA TENSIÓN</t>
  </si>
  <si>
    <t>4.-</t>
  </si>
  <si>
    <t>SUPERVISIÓN</t>
  </si>
  <si>
    <t>Transportista Independiente TIBA S.A.</t>
  </si>
  <si>
    <t>PENALIZAC.
PROGRAM.</t>
  </si>
  <si>
    <t>Informó
enTérm.</t>
  </si>
  <si>
    <t>Salida en 220 kV en $/h</t>
  </si>
  <si>
    <t>SISTEMA DE TRANSPORTE DE ENERGÍA ELÉCTRICA EN ALTA TENSIÓN - TRANSENER  S.A.</t>
  </si>
  <si>
    <t>4.- SUPERVISIÓN</t>
  </si>
  <si>
    <t>a)</t>
  </si>
  <si>
    <t>Datos</t>
  </si>
  <si>
    <t>b)</t>
  </si>
  <si>
    <t>c)</t>
  </si>
  <si>
    <t>Tipo 
Sal.</t>
  </si>
  <si>
    <t>PENALIZAC. FORZADA
Por Salida    hs. Restantes</t>
  </si>
  <si>
    <t>d)</t>
  </si>
  <si>
    <t>e)</t>
  </si>
  <si>
    <t>SANCIÓN</t>
  </si>
  <si>
    <t>Sanción calculada</t>
  </si>
  <si>
    <t>SANCIÓN =</t>
  </si>
  <si>
    <t>$/MVA</t>
  </si>
  <si>
    <t>TRANSFORMADOR</t>
  </si>
  <si>
    <t>POT. [MVA]</t>
  </si>
  <si>
    <t>500/132</t>
  </si>
  <si>
    <t>4.3.- Transportista Independiente  T.I.B.A.</t>
  </si>
  <si>
    <t xml:space="preserve">Salida en 500 kV en $/h </t>
  </si>
  <si>
    <t>Salida en 132 kV en $/h</t>
  </si>
  <si>
    <t>Cant. Puntos.</t>
  </si>
  <si>
    <t>Bahía Blanca Trafo 1</t>
  </si>
  <si>
    <t>Bahía Blanca</t>
  </si>
  <si>
    <t>Bahía Blanca Trafo 2</t>
  </si>
  <si>
    <t>Olavarría Trafo 1</t>
  </si>
  <si>
    <t>Olavarría</t>
  </si>
  <si>
    <t>Olavarría Trafo 2</t>
  </si>
  <si>
    <t>Campana</t>
  </si>
  <si>
    <t>Campana Autotrafo</t>
  </si>
  <si>
    <t>TOTAL A PENALIZAR A TRANSENER S.A POR SUPERVISIÓN A T.I.B.A.</t>
  </si>
  <si>
    <r>
      <t>CS:</t>
    </r>
    <r>
      <rPr>
        <sz val="12"/>
        <rFont val="Times New Roman"/>
        <family val="0"/>
      </rPr>
      <t xml:space="preserve"> es el cargo por supervisión de la operación que la concesionaria percibe por supervisar la operación y mantenimiento del transportista independiente, establecido en el reglamento de acceso.</t>
    </r>
  </si>
  <si>
    <r>
      <t>SM: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es la suma de las sanciones a que en cada mes se hiciere pasible el Transportista Independiente, valorizadas con idénticos criterios que los que se aplican a la Concesionaria.</t>
    </r>
  </si>
  <si>
    <r>
      <t>RM:</t>
    </r>
    <r>
      <rPr>
        <sz val="12"/>
        <color indexed="8"/>
        <rFont val="Times New Roman"/>
        <family val="1"/>
      </rPr>
      <t xml:space="preserve"> es la remuneración que mensualmente recibiría el Transportista Independiente, si su servicio fuera valorizado conforme al régimen remuneratorio que se aplica a la Concesionaria.</t>
    </r>
  </si>
  <si>
    <r>
      <t>RM</t>
    </r>
    <r>
      <rPr>
        <sz val="12"/>
        <rFont val="Times New Roman"/>
        <family val="1"/>
      </rPr>
      <t xml:space="preserve"> por Capacidad de Transformación</t>
    </r>
  </si>
  <si>
    <r>
      <t>RM</t>
    </r>
    <r>
      <rPr>
        <sz val="12"/>
        <rFont val="Times New Roman"/>
        <family val="1"/>
      </rPr>
      <t xml:space="preserve"> por Cargos de Conexión</t>
    </r>
  </si>
  <si>
    <t>I</t>
  </si>
  <si>
    <t>II</t>
  </si>
  <si>
    <t>III</t>
  </si>
  <si>
    <t>IV</t>
  </si>
  <si>
    <t>V</t>
  </si>
  <si>
    <t>VI</t>
  </si>
  <si>
    <t>VII</t>
  </si>
  <si>
    <t>VIII</t>
  </si>
  <si>
    <t>Desde el 01 al 31 de enero de 2007</t>
  </si>
  <si>
    <t>P</t>
  </si>
  <si>
    <t>BAHIA BLANCA</t>
  </si>
  <si>
    <t>SALIDA a Norte II</t>
  </si>
  <si>
    <t>SALIDA a Coop. P. Alta</t>
  </si>
  <si>
    <t>CAMPANA</t>
  </si>
  <si>
    <t>SALIDA Salida a Siderca 0</t>
  </si>
  <si>
    <t xml:space="preserve"> SALIDA Salida a Minetti</t>
  </si>
  <si>
    <t>CAMPANA 500</t>
  </si>
  <si>
    <t>AUTOTRAFO T1CA</t>
  </si>
  <si>
    <t>Valores remuneratorios según Decretos PEN  1462/05 y 1460/05</t>
  </si>
  <si>
    <t>RM* =</t>
  </si>
  <si>
    <t>RM*= Remuneración utilizada para el calculo de Cs</t>
  </si>
  <si>
    <t>TOTAL DE PENALIZACIONES  - Supervisión</t>
  </si>
  <si>
    <t>ANEXO II.1.b. al Memorandun  D.T.E.E. N°   1046       /2009</t>
  </si>
</sst>
</file>

<file path=xl/styles.xml><?xml version="1.0" encoding="utf-8"?>
<styleSheet xmlns="http://schemas.openxmlformats.org/spreadsheetml/2006/main">
  <numFmts count="6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_)"/>
    <numFmt numFmtId="174" formatCode="0.000"/>
    <numFmt numFmtId="175" formatCode="0.0\ \k\V"/>
    <numFmt numFmtId="176" formatCode="0.00\ &quot;km&quot;"/>
    <numFmt numFmtId="177" formatCode="0.00\ &quot;MVA&quot;"/>
    <numFmt numFmtId="178" formatCode="dd/mm/yy"/>
    <numFmt numFmtId="179" formatCode="#,##0;[Red]#,##0"/>
    <numFmt numFmtId="180" formatCode="#,##0.000000"/>
    <numFmt numFmtId="181" formatCode="#&quot;.&quot;#&quot;.-&quot;"/>
    <numFmt numFmtId="182" formatCode="#&quot;.&quot;#&quot;.&quot;#&quot;.-&quot;"/>
    <numFmt numFmtId="183" formatCode="&quot;$&quot;#,##0.00;&quot;$&quot;\-#,##0.00"/>
    <numFmt numFmtId="184" formatCode="&quot;$&quot;#,##0.00"/>
    <numFmt numFmtId="185" formatCode="#,##0.00;[Red]#,##0.00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</numFmts>
  <fonts count="6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sz val="11"/>
      <name val="MS Sans Serif"/>
      <family val="2"/>
    </font>
    <font>
      <sz val="11"/>
      <color indexed="8"/>
      <name val="Times New Roman"/>
      <family val="1"/>
    </font>
    <font>
      <sz val="14"/>
      <name val="MS Sans Serif"/>
      <family val="0"/>
    </font>
    <font>
      <sz val="10"/>
      <name val="Wingdings"/>
      <family val="0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sz val="11"/>
      <color indexed="56"/>
      <name val="MS Sans Serif"/>
      <family val="2"/>
    </font>
    <font>
      <sz val="11"/>
      <color indexed="9"/>
      <name val="MS Sans Serif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0"/>
    </font>
    <font>
      <sz val="16"/>
      <name val="MS Sans Serif"/>
      <family val="0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4"/>
      <name val="Times New Roman"/>
      <family val="1"/>
    </font>
    <font>
      <i/>
      <sz val="10"/>
      <name val="Times New Roman"/>
      <family val="1"/>
    </font>
    <font>
      <sz val="11"/>
      <color indexed="50"/>
      <name val="MS Sans Serif"/>
      <family val="2"/>
    </font>
    <font>
      <b/>
      <sz val="10"/>
      <color indexed="50"/>
      <name val="Times New Roman"/>
      <family val="0"/>
    </font>
    <font>
      <b/>
      <sz val="10"/>
      <color indexed="56"/>
      <name val="Times New Roman"/>
      <family val="1"/>
    </font>
    <font>
      <sz val="12"/>
      <name val="MS Sans Serif"/>
      <family val="0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i/>
      <u val="single"/>
      <sz val="12"/>
      <name val="Arial"/>
      <family val="0"/>
    </font>
    <font>
      <b/>
      <i/>
      <u val="single"/>
      <sz val="12"/>
      <name val="Times New Roman"/>
      <family val="1"/>
    </font>
    <font>
      <b/>
      <sz val="12"/>
      <color indexed="9"/>
      <name val="Times New Roman"/>
      <family val="0"/>
    </font>
    <font>
      <sz val="12"/>
      <color indexed="10"/>
      <name val="Times New Roman"/>
      <family val="1"/>
    </font>
    <font>
      <b/>
      <sz val="12"/>
      <color indexed="8"/>
      <name val="Times New Roman"/>
      <family val="0"/>
    </font>
    <font>
      <b/>
      <sz val="12"/>
      <color indexed="34"/>
      <name val="Times New Roman"/>
      <family val="0"/>
    </font>
    <font>
      <b/>
      <sz val="10"/>
      <color indexed="48"/>
      <name val="Times New Roman"/>
      <family val="0"/>
    </font>
    <font>
      <b/>
      <u val="single"/>
      <sz val="12"/>
      <color indexed="8"/>
      <name val="Times New Roman"/>
      <family val="1"/>
    </font>
    <font>
      <sz val="12"/>
      <color indexed="14"/>
      <name val="Times New Roman"/>
      <family val="1"/>
    </font>
    <font>
      <b/>
      <sz val="14"/>
      <color indexed="8"/>
      <name val="Times New Roman"/>
      <family val="0"/>
    </font>
    <font>
      <sz val="14"/>
      <color indexed="14"/>
      <name val="Times New Roman"/>
      <family val="1"/>
    </font>
    <font>
      <sz val="14"/>
      <color indexed="1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168" fontId="6" fillId="0" borderId="2" xfId="0" applyNumberFormat="1" applyFont="1" applyBorder="1" applyAlignment="1" applyProtection="1" quotePrefix="1">
      <alignment horizontal="center"/>
      <protection/>
    </xf>
    <xf numFmtId="168" fontId="6" fillId="0" borderId="3" xfId="0" applyNumberFormat="1" applyFont="1" applyBorder="1" applyAlignment="1" applyProtection="1">
      <alignment horizontal="center"/>
      <protection/>
    </xf>
    <xf numFmtId="0" fontId="6" fillId="0" borderId="2" xfId="0" applyFont="1" applyFill="1" applyBorder="1" applyAlignment="1">
      <alignment horizontal="center"/>
    </xf>
    <xf numFmtId="168" fontId="6" fillId="0" borderId="2" xfId="0" applyNumberFormat="1" applyFont="1" applyFill="1" applyBorder="1" applyAlignment="1" applyProtection="1">
      <alignment horizontal="center"/>
      <protection/>
    </xf>
    <xf numFmtId="3" fontId="6" fillId="0" borderId="2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3" fillId="0" borderId="0" xfId="0" applyFont="1" applyFill="1" applyBorder="1" applyAlignment="1" applyProtection="1">
      <alignment horizontal="centerContinuous"/>
      <protection/>
    </xf>
    <xf numFmtId="0" fontId="17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Fill="1" applyBorder="1" applyAlignment="1" applyProtection="1">
      <alignment horizontal="left"/>
      <protection/>
    </xf>
    <xf numFmtId="0" fontId="14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4" xfId="0" applyFont="1" applyBorder="1" applyAlignment="1">
      <alignment/>
    </xf>
    <xf numFmtId="0" fontId="21" fillId="0" borderId="5" xfId="0" applyFont="1" applyBorder="1" applyAlignment="1">
      <alignment/>
    </xf>
    <xf numFmtId="0" fontId="22" fillId="0" borderId="0" xfId="0" applyFont="1" applyAlignment="1">
      <alignment/>
    </xf>
    <xf numFmtId="0" fontId="23" fillId="0" borderId="6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22" fillId="0" borderId="0" xfId="0" applyNumberFormat="1" applyFont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1" xfId="0" applyFont="1" applyBorder="1" applyAlignment="1">
      <alignment horizontal="centerContinuous"/>
    </xf>
    <xf numFmtId="0" fontId="22" fillId="0" borderId="0" xfId="0" applyFont="1" applyBorder="1" applyAlignment="1">
      <alignment/>
    </xf>
    <xf numFmtId="0" fontId="22" fillId="0" borderId="6" xfId="0" applyFont="1" applyBorder="1" applyAlignment="1">
      <alignment/>
    </xf>
    <xf numFmtId="0" fontId="24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0" fontId="22" fillId="0" borderId="1" xfId="0" applyFont="1" applyBorder="1" applyAlignment="1">
      <alignment/>
    </xf>
    <xf numFmtId="0" fontId="24" fillId="0" borderId="0" xfId="0" applyNumberFormat="1" applyFont="1" applyBorder="1" applyAlignment="1">
      <alignment horizontal="right"/>
    </xf>
    <xf numFmtId="7" fontId="24" fillId="0" borderId="0" xfId="0" applyNumberFormat="1" applyFont="1" applyBorder="1" applyAlignment="1">
      <alignment horizontal="right"/>
    </xf>
    <xf numFmtId="0" fontId="6" fillId="0" borderId="6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7" xfId="0" applyFont="1" applyBorder="1" applyAlignment="1">
      <alignment horizontal="center"/>
    </xf>
    <xf numFmtId="7" fontId="24" fillId="0" borderId="8" xfId="0" applyNumberFormat="1" applyFont="1" applyBorder="1" applyAlignment="1">
      <alignment horizontal="center"/>
    </xf>
    <xf numFmtId="0" fontId="21" fillId="0" borderId="9" xfId="0" applyFont="1" applyBorder="1" applyAlignment="1">
      <alignment/>
    </xf>
    <xf numFmtId="0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7" fontId="21" fillId="0" borderId="0" xfId="0" applyNumberFormat="1" applyFont="1" applyBorder="1" applyAlignment="1">
      <alignment/>
    </xf>
    <xf numFmtId="168" fontId="21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Border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7" xfId="0" applyFont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 applyProtection="1" quotePrefix="1">
      <alignment horizontal="center" vertical="center" wrapText="1"/>
      <protection/>
    </xf>
    <xf numFmtId="0" fontId="25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7" fontId="24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centerContinuous"/>
    </xf>
    <xf numFmtId="0" fontId="29" fillId="2" borderId="13" xfId="0" applyFont="1" applyFill="1" applyBorder="1" applyAlignment="1" applyProtection="1">
      <alignment horizontal="center" vertical="center"/>
      <protection/>
    </xf>
    <xf numFmtId="168" fontId="30" fillId="2" borderId="2" xfId="0" applyNumberFormat="1" applyFont="1" applyFill="1" applyBorder="1" applyAlignment="1" applyProtection="1">
      <alignment horizontal="center"/>
      <protection/>
    </xf>
    <xf numFmtId="0" fontId="25" fillId="0" borderId="13" xfId="0" applyFont="1" applyBorder="1" applyAlignment="1">
      <alignment horizontal="center" vertical="center" wrapText="1"/>
    </xf>
    <xf numFmtId="0" fontId="30" fillId="2" borderId="14" xfId="0" applyFont="1" applyFill="1" applyBorder="1" applyAlignment="1">
      <alignment horizontal="center"/>
    </xf>
    <xf numFmtId="0" fontId="32" fillId="3" borderId="13" xfId="0" applyFont="1" applyFill="1" applyBorder="1" applyAlignment="1">
      <alignment horizontal="center" vertical="center" wrapText="1"/>
    </xf>
    <xf numFmtId="0" fontId="32" fillId="4" borderId="13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/>
    </xf>
    <xf numFmtId="168" fontId="9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7" fillId="0" borderId="0" xfId="0" applyFont="1" applyAlignment="1">
      <alignment horizontal="right" vertical="top"/>
    </xf>
    <xf numFmtId="0" fontId="6" fillId="0" borderId="2" xfId="0" applyFont="1" applyFill="1" applyBorder="1" applyAlignment="1" applyProtection="1">
      <alignment horizontal="center"/>
      <protection locked="0"/>
    </xf>
    <xf numFmtId="22" fontId="6" fillId="0" borderId="2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center"/>
    </xf>
    <xf numFmtId="181" fontId="24" fillId="0" borderId="0" xfId="0" applyNumberFormat="1" applyFont="1" applyBorder="1" applyAlignment="1">
      <alignment horizontal="right"/>
    </xf>
    <xf numFmtId="182" fontId="24" fillId="0" borderId="0" xfId="0" applyNumberFormat="1" applyFont="1" applyBorder="1" applyAlignment="1">
      <alignment/>
    </xf>
    <xf numFmtId="181" fontId="24" fillId="0" borderId="0" xfId="0" applyNumberFormat="1" applyFont="1" applyBorder="1" applyAlignment="1">
      <alignment horizontal="left"/>
    </xf>
    <xf numFmtId="182" fontId="22" fillId="0" borderId="0" xfId="0" applyNumberFormat="1" applyFont="1" applyBorder="1" applyAlignment="1">
      <alignment/>
    </xf>
    <xf numFmtId="0" fontId="41" fillId="0" borderId="0" xfId="0" applyNumberFormat="1" applyFont="1" applyBorder="1" applyAlignment="1">
      <alignment horizontal="left"/>
    </xf>
    <xf numFmtId="0" fontId="35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 horizontal="left"/>
    </xf>
    <xf numFmtId="0" fontId="42" fillId="5" borderId="7" xfId="0" applyFont="1" applyFill="1" applyBorder="1" applyAlignment="1" applyProtection="1">
      <alignment horizontal="centerContinuous" vertical="center" wrapText="1"/>
      <protection/>
    </xf>
    <xf numFmtId="168" fontId="43" fillId="5" borderId="15" xfId="0" applyNumberFormat="1" applyFont="1" applyFill="1" applyBorder="1" applyAlignment="1" applyProtection="1" quotePrefix="1">
      <alignment horizontal="center"/>
      <protection/>
    </xf>
    <xf numFmtId="168" fontId="6" fillId="0" borderId="0" xfId="0" applyNumberFormat="1" applyFont="1" applyBorder="1" applyAlignment="1" applyProtection="1">
      <alignment horizontal="center"/>
      <protection/>
    </xf>
    <xf numFmtId="168" fontId="6" fillId="0" borderId="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4" xfId="0" applyFont="1" applyBorder="1" applyAlignment="1" applyProtection="1">
      <alignment horizontal="left"/>
      <protection/>
    </xf>
    <xf numFmtId="0" fontId="7" fillId="0" borderId="0" xfId="0" applyFont="1" applyBorder="1" applyAlignment="1">
      <alignment/>
    </xf>
    <xf numFmtId="0" fontId="22" fillId="0" borderId="1" xfId="0" applyFont="1" applyFill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74" fontId="0" fillId="0" borderId="0" xfId="0" applyNumberFormat="1" applyFont="1" applyBorder="1" applyAlignment="1">
      <alignment horizontal="centerContinuous"/>
    </xf>
    <xf numFmtId="0" fontId="6" fillId="0" borderId="0" xfId="0" applyFont="1" applyBorder="1" applyAlignment="1" applyProtection="1">
      <alignment horizontal="center"/>
      <protection/>
    </xf>
    <xf numFmtId="4" fontId="6" fillId="0" borderId="1" xfId="0" applyNumberFormat="1" applyFont="1" applyFill="1" applyBorder="1" applyAlignment="1">
      <alignment horizontal="center"/>
    </xf>
    <xf numFmtId="4" fontId="6" fillId="0" borderId="2" xfId="0" applyNumberFormat="1" applyFont="1" applyFill="1" applyBorder="1" applyAlignment="1" applyProtection="1">
      <alignment horizontal="center"/>
      <protection/>
    </xf>
    <xf numFmtId="168" fontId="6" fillId="0" borderId="16" xfId="0" applyNumberFormat="1" applyFont="1" applyFill="1" applyBorder="1" applyAlignment="1">
      <alignment horizontal="center"/>
    </xf>
    <xf numFmtId="4" fontId="26" fillId="0" borderId="16" xfId="0" applyNumberFormat="1" applyFont="1" applyFill="1" applyBorder="1" applyAlignment="1">
      <alignment horizontal="right"/>
    </xf>
    <xf numFmtId="0" fontId="25" fillId="0" borderId="8" xfId="0" applyFont="1" applyBorder="1" applyAlignment="1" applyProtection="1">
      <alignment horizontal="center" vertical="center"/>
      <protection/>
    </xf>
    <xf numFmtId="0" fontId="25" fillId="0" borderId="8" xfId="0" applyFont="1" applyBorder="1" applyAlignment="1" applyProtection="1">
      <alignment horizontal="center" vertical="center" wrapText="1"/>
      <protection/>
    </xf>
    <xf numFmtId="0" fontId="31" fillId="6" borderId="13" xfId="0" applyFont="1" applyFill="1" applyBorder="1" applyAlignment="1">
      <alignment horizontal="center" vertical="center" wrapText="1"/>
    </xf>
    <xf numFmtId="0" fontId="42" fillId="5" borderId="8" xfId="0" applyFont="1" applyFill="1" applyBorder="1" applyAlignment="1">
      <alignment horizontal="centerContinuous" vertical="center"/>
    </xf>
    <xf numFmtId="0" fontId="11" fillId="0" borderId="17" xfId="0" applyFont="1" applyBorder="1" applyAlignment="1" applyProtection="1">
      <alignment horizontal="center"/>
      <protection/>
    </xf>
    <xf numFmtId="0" fontId="30" fillId="2" borderId="17" xfId="0" applyFont="1" applyFill="1" applyBorder="1" applyAlignment="1" applyProtection="1">
      <alignment horizontal="center"/>
      <protection/>
    </xf>
    <xf numFmtId="0" fontId="33" fillId="4" borderId="2" xfId="0" applyFont="1" applyFill="1" applyBorder="1" applyAlignment="1" applyProtection="1">
      <alignment horizontal="center"/>
      <protection/>
    </xf>
    <xf numFmtId="0" fontId="44" fillId="6" borderId="2" xfId="0" applyFont="1" applyFill="1" applyBorder="1" applyAlignment="1" applyProtection="1">
      <alignment horizontal="center"/>
      <protection/>
    </xf>
    <xf numFmtId="168" fontId="43" fillId="5" borderId="18" xfId="0" applyNumberFormat="1" applyFont="1" applyFill="1" applyBorder="1" applyAlignment="1" applyProtection="1" quotePrefix="1">
      <alignment horizontal="center"/>
      <protection/>
    </xf>
    <xf numFmtId="168" fontId="34" fillId="3" borderId="2" xfId="0" applyNumberFormat="1" applyFont="1" applyFill="1" applyBorder="1" applyAlignment="1" applyProtection="1" quotePrefix="1">
      <alignment horizontal="center"/>
      <protection/>
    </xf>
    <xf numFmtId="168" fontId="26" fillId="0" borderId="2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 applyProtection="1" quotePrefix="1">
      <alignment horizontal="center"/>
      <protection/>
    </xf>
    <xf numFmtId="164" fontId="6" fillId="0" borderId="2" xfId="0" applyNumberFormat="1" applyFont="1" applyFill="1" applyBorder="1" applyAlignment="1" applyProtection="1" quotePrefix="1">
      <alignment horizontal="center"/>
      <protection/>
    </xf>
    <xf numFmtId="4" fontId="26" fillId="0" borderId="2" xfId="0" applyNumberFormat="1" applyFont="1" applyFill="1" applyBorder="1" applyAlignment="1">
      <alignment horizontal="right"/>
    </xf>
    <xf numFmtId="164" fontId="6" fillId="0" borderId="0" xfId="0" applyNumberFormat="1" applyFont="1" applyBorder="1" applyAlignment="1" applyProtection="1">
      <alignment horizontal="center"/>
      <protection/>
    </xf>
    <xf numFmtId="0" fontId="11" fillId="0" borderId="19" xfId="0" applyFont="1" applyBorder="1" applyAlignment="1" applyProtection="1">
      <alignment horizontal="center"/>
      <protection/>
    </xf>
    <xf numFmtId="168" fontId="6" fillId="0" borderId="20" xfId="0" applyNumberFormat="1" applyFont="1" applyBorder="1" applyAlignment="1" applyProtection="1">
      <alignment horizontal="center"/>
      <protection/>
    </xf>
    <xf numFmtId="168" fontId="6" fillId="0" borderId="19" xfId="0" applyNumberFormat="1" applyFont="1" applyBorder="1" applyAlignment="1" applyProtection="1">
      <alignment horizontal="center"/>
      <protection/>
    </xf>
    <xf numFmtId="0" fontId="45" fillId="0" borderId="0" xfId="0" applyFont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Alignment="1">
      <alignment horizontal="centerContinuous"/>
    </xf>
    <xf numFmtId="0" fontId="46" fillId="0" borderId="0" xfId="0" applyFont="1" applyAlignment="1">
      <alignment horizontal="centerContinuous"/>
    </xf>
    <xf numFmtId="0" fontId="46" fillId="0" borderId="0" xfId="0" applyFont="1" applyAlignment="1">
      <alignment/>
    </xf>
    <xf numFmtId="0" fontId="48" fillId="0" borderId="0" xfId="0" applyFont="1" applyBorder="1" applyAlignment="1" quotePrefix="1">
      <alignment horizontal="left"/>
    </xf>
    <xf numFmtId="0" fontId="21" fillId="0" borderId="6" xfId="0" applyFont="1" applyBorder="1" applyAlignment="1">
      <alignment/>
    </xf>
    <xf numFmtId="0" fontId="21" fillId="0" borderId="0" xfId="0" applyFont="1" applyBorder="1" applyAlignment="1">
      <alignment horizontal="right"/>
    </xf>
    <xf numFmtId="7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49" fillId="0" borderId="0" xfId="0" applyFont="1" applyBorder="1" applyAlignment="1" quotePrefix="1">
      <alignment horizontal="left"/>
    </xf>
    <xf numFmtId="0" fontId="21" fillId="0" borderId="1" xfId="0" applyFont="1" applyFill="1" applyBorder="1" applyAlignment="1">
      <alignment/>
    </xf>
    <xf numFmtId="174" fontId="21" fillId="0" borderId="0" xfId="0" applyNumberFormat="1" applyFont="1" applyBorder="1" applyAlignment="1">
      <alignment horizontal="center"/>
    </xf>
    <xf numFmtId="168" fontId="21" fillId="0" borderId="0" xfId="0" applyNumberFormat="1" applyFont="1" applyBorder="1" applyAlignment="1" applyProtection="1">
      <alignment horizontal="left"/>
      <protection/>
    </xf>
    <xf numFmtId="0" fontId="21" fillId="0" borderId="0" xfId="0" applyFont="1" applyAlignment="1">
      <alignment horizontal="right"/>
    </xf>
    <xf numFmtId="10" fontId="21" fillId="0" borderId="0" xfId="0" applyNumberFormat="1" applyFont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center"/>
      <protection/>
    </xf>
    <xf numFmtId="168" fontId="12" fillId="0" borderId="7" xfId="0" applyNumberFormat="1" applyFont="1" applyBorder="1" applyAlignment="1" applyProtection="1">
      <alignment horizontal="center"/>
      <protection/>
    </xf>
    <xf numFmtId="168" fontId="6" fillId="0" borderId="16" xfId="0" applyNumberFormat="1" applyFont="1" applyBorder="1" applyAlignment="1" applyProtection="1">
      <alignment horizontal="center"/>
      <protection/>
    </xf>
    <xf numFmtId="164" fontId="51" fillId="0" borderId="0" xfId="0" applyNumberFormat="1" applyFont="1" applyBorder="1" applyAlignment="1" applyProtection="1">
      <alignment horizontal="center"/>
      <protection/>
    </xf>
    <xf numFmtId="165" fontId="21" fillId="0" borderId="0" xfId="0" applyNumberFormat="1" applyFont="1" applyBorder="1" applyAlignment="1" applyProtection="1">
      <alignment horizontal="center"/>
      <protection/>
    </xf>
    <xf numFmtId="168" fontId="21" fillId="0" borderId="0" xfId="0" applyNumberFormat="1" applyFont="1" applyBorder="1" applyAlignment="1" applyProtection="1">
      <alignment horizontal="center"/>
      <protection/>
    </xf>
    <xf numFmtId="173" fontId="21" fillId="0" borderId="0" xfId="0" applyNumberFormat="1" applyFont="1" applyBorder="1" applyAlignment="1" applyProtection="1" quotePrefix="1">
      <alignment horizontal="center"/>
      <protection/>
    </xf>
    <xf numFmtId="2" fontId="21" fillId="0" borderId="0" xfId="0" applyNumberFormat="1" applyFont="1" applyBorder="1" applyAlignment="1" applyProtection="1">
      <alignment horizontal="center"/>
      <protection/>
    </xf>
    <xf numFmtId="7" fontId="21" fillId="0" borderId="0" xfId="0" applyNumberFormat="1" applyFont="1" applyBorder="1" applyAlignment="1" applyProtection="1">
      <alignment horizontal="center"/>
      <protection/>
    </xf>
    <xf numFmtId="0" fontId="25" fillId="0" borderId="7" xfId="0" applyFont="1" applyFill="1" applyBorder="1" applyAlignment="1" applyProtection="1">
      <alignment horizontal="centerContinuous" vertical="center"/>
      <protection/>
    </xf>
    <xf numFmtId="0" fontId="32" fillId="7" borderId="13" xfId="0" applyFont="1" applyFill="1" applyBorder="1" applyAlignment="1">
      <alignment horizontal="center" vertical="center" wrapText="1"/>
    </xf>
    <xf numFmtId="0" fontId="32" fillId="8" borderId="7" xfId="0" applyFont="1" applyFill="1" applyBorder="1" applyAlignment="1" applyProtection="1">
      <alignment horizontal="centerContinuous" vertical="center" wrapText="1"/>
      <protection/>
    </xf>
    <xf numFmtId="0" fontId="32" fillId="8" borderId="8" xfId="0" applyFont="1" applyFill="1" applyBorder="1" applyAlignment="1">
      <alignment horizontal="centerContinuous" vertical="center"/>
    </xf>
    <xf numFmtId="0" fontId="32" fillId="3" borderId="13" xfId="0" applyFont="1" applyFill="1" applyBorder="1" applyAlignment="1">
      <alignment horizontal="centerContinuous" vertical="center" wrapText="1"/>
    </xf>
    <xf numFmtId="164" fontId="6" fillId="0" borderId="2" xfId="0" applyNumberFormat="1" applyFont="1" applyFill="1" applyBorder="1" applyAlignment="1" applyProtection="1">
      <alignment horizontal="center"/>
      <protection/>
    </xf>
    <xf numFmtId="0" fontId="54" fillId="2" borderId="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33" fillId="7" borderId="14" xfId="0" applyFont="1" applyFill="1" applyBorder="1" applyAlignment="1">
      <alignment horizontal="center"/>
    </xf>
    <xf numFmtId="0" fontId="33" fillId="8" borderId="21" xfId="0" applyFont="1" applyFill="1" applyBorder="1" applyAlignment="1">
      <alignment horizontal="center"/>
    </xf>
    <xf numFmtId="0" fontId="33" fillId="8" borderId="22" xfId="0" applyFont="1" applyFill="1" applyBorder="1" applyAlignment="1">
      <alignment horizontal="left"/>
    </xf>
    <xf numFmtId="0" fontId="33" fillId="3" borderId="14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/>
    </xf>
    <xf numFmtId="168" fontId="54" fillId="2" borderId="2" xfId="0" applyNumberFormat="1" applyFont="1" applyFill="1" applyBorder="1" applyAlignment="1" applyProtection="1">
      <alignment horizontal="center"/>
      <protection/>
    </xf>
    <xf numFmtId="164" fontId="30" fillId="2" borderId="2" xfId="0" applyNumberFormat="1" applyFont="1" applyFill="1" applyBorder="1" applyAlignment="1" applyProtection="1">
      <alignment horizontal="center"/>
      <protection/>
    </xf>
    <xf numFmtId="2" fontId="34" fillId="7" borderId="2" xfId="0" applyNumberFormat="1" applyFont="1" applyFill="1" applyBorder="1" applyAlignment="1">
      <alignment horizontal="center"/>
    </xf>
    <xf numFmtId="168" fontId="34" fillId="8" borderId="23" xfId="0" applyNumberFormat="1" applyFont="1" applyFill="1" applyBorder="1" applyAlignment="1" applyProtection="1" quotePrefix="1">
      <alignment horizontal="center"/>
      <protection/>
    </xf>
    <xf numFmtId="168" fontId="34" fillId="8" borderId="24" xfId="0" applyNumberFormat="1" applyFont="1" applyFill="1" applyBorder="1" applyAlignment="1" applyProtection="1" quotePrefix="1">
      <alignment horizontal="center"/>
      <protection/>
    </xf>
    <xf numFmtId="0" fontId="6" fillId="0" borderId="3" xfId="0" applyFont="1" applyFill="1" applyBorder="1" applyAlignment="1">
      <alignment horizontal="center"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164" fontId="6" fillId="0" borderId="25" xfId="0" applyNumberFormat="1" applyFont="1" applyBorder="1" applyAlignment="1" applyProtection="1">
      <alignment horizontal="center"/>
      <protection/>
    </xf>
    <xf numFmtId="1" fontId="6" fillId="0" borderId="27" xfId="0" applyNumberFormat="1" applyFont="1" applyBorder="1" applyAlignment="1" applyProtection="1" quotePrefix="1">
      <alignment horizontal="center"/>
      <protection/>
    </xf>
    <xf numFmtId="168" fontId="54" fillId="2" borderId="3" xfId="0" applyNumberFormat="1" applyFont="1" applyFill="1" applyBorder="1" applyAlignment="1" applyProtection="1">
      <alignment horizontal="center"/>
      <protection/>
    </xf>
    <xf numFmtId="22" fontId="6" fillId="0" borderId="3" xfId="0" applyNumberFormat="1" applyFont="1" applyFill="1" applyBorder="1" applyAlignment="1">
      <alignment horizontal="center"/>
    </xf>
    <xf numFmtId="22" fontId="6" fillId="0" borderId="3" xfId="0" applyNumberFormat="1" applyFont="1" applyFill="1" applyBorder="1" applyAlignment="1" applyProtection="1">
      <alignment horizontal="center"/>
      <protection/>
    </xf>
    <xf numFmtId="4" fontId="6" fillId="0" borderId="3" xfId="0" applyNumberFormat="1" applyFont="1" applyFill="1" applyBorder="1" applyAlignment="1" applyProtection="1">
      <alignment horizontal="center"/>
      <protection/>
    </xf>
    <xf numFmtId="3" fontId="6" fillId="0" borderId="3" xfId="0" applyNumberFormat="1" applyFont="1" applyFill="1" applyBorder="1" applyAlignment="1" applyProtection="1">
      <alignment horizontal="center"/>
      <protection/>
    </xf>
    <xf numFmtId="168" fontId="6" fillId="0" borderId="3" xfId="0" applyNumberFormat="1" applyFont="1" applyFill="1" applyBorder="1" applyAlignment="1" applyProtection="1">
      <alignment horizontal="center"/>
      <protection/>
    </xf>
    <xf numFmtId="164" fontId="30" fillId="2" borderId="3" xfId="0" applyNumberFormat="1" applyFont="1" applyFill="1" applyBorder="1" applyAlignment="1" applyProtection="1">
      <alignment horizontal="center"/>
      <protection/>
    </xf>
    <xf numFmtId="2" fontId="33" fillId="7" borderId="3" xfId="0" applyNumberFormat="1" applyFont="1" applyFill="1" applyBorder="1" applyAlignment="1">
      <alignment horizontal="center"/>
    </xf>
    <xf numFmtId="168" fontId="33" fillId="8" borderId="28" xfId="0" applyNumberFormat="1" applyFont="1" applyFill="1" applyBorder="1" applyAlignment="1" applyProtection="1" quotePrefix="1">
      <alignment horizontal="center"/>
      <protection/>
    </xf>
    <xf numFmtId="168" fontId="33" fillId="8" borderId="27" xfId="0" applyNumberFormat="1" applyFont="1" applyFill="1" applyBorder="1" applyAlignment="1" applyProtection="1" quotePrefix="1">
      <alignment horizontal="center"/>
      <protection/>
    </xf>
    <xf numFmtId="168" fontId="33" fillId="3" borderId="3" xfId="0" applyNumberFormat="1" applyFont="1" applyFill="1" applyBorder="1" applyAlignment="1" applyProtection="1" quotePrefix="1">
      <alignment horizontal="center"/>
      <protection/>
    </xf>
    <xf numFmtId="168" fontId="6" fillId="0" borderId="29" xfId="0" applyNumberFormat="1" applyFont="1" applyFill="1" applyBorder="1" applyAlignment="1">
      <alignment horizontal="center"/>
    </xf>
    <xf numFmtId="4" fontId="26" fillId="0" borderId="29" xfId="0" applyNumberFormat="1" applyFont="1" applyFill="1" applyBorder="1" applyAlignment="1">
      <alignment horizontal="right"/>
    </xf>
    <xf numFmtId="1" fontId="6" fillId="0" borderId="0" xfId="0" applyNumberFormat="1" applyFont="1" applyBorder="1" applyAlignment="1" applyProtection="1" quotePrefix="1">
      <alignment horizontal="center"/>
      <protection/>
    </xf>
    <xf numFmtId="168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4" fontId="6" fillId="0" borderId="0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Fill="1" applyBorder="1" applyAlignment="1" applyProtection="1">
      <alignment horizontal="center"/>
      <protection/>
    </xf>
    <xf numFmtId="168" fontId="6" fillId="0" borderId="0" xfId="0" applyNumberFormat="1" applyFont="1" applyBorder="1" applyAlignment="1" applyProtection="1" quotePrefix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2" fontId="40" fillId="0" borderId="0" xfId="0" applyNumberFormat="1" applyFont="1" applyFill="1" applyBorder="1" applyAlignment="1">
      <alignment horizontal="center"/>
    </xf>
    <xf numFmtId="168" fontId="8" fillId="0" borderId="0" xfId="0" applyNumberFormat="1" applyFont="1" applyFill="1" applyBorder="1" applyAlignment="1" applyProtection="1" quotePrefix="1">
      <alignment horizontal="center"/>
      <protection/>
    </xf>
    <xf numFmtId="4" fontId="26" fillId="0" borderId="13" xfId="0" applyNumberFormat="1" applyFont="1" applyFill="1" applyBorder="1" applyAlignment="1">
      <alignment horizontal="right"/>
    </xf>
    <xf numFmtId="168" fontId="6" fillId="0" borderId="0" xfId="0" applyNumberFormat="1" applyFont="1" applyBorder="1" applyAlignment="1" applyProtection="1" quotePrefix="1">
      <alignment horizontal="centerContinuous"/>
      <protection/>
    </xf>
    <xf numFmtId="168" fontId="6" fillId="0" borderId="0" xfId="0" applyNumberFormat="1" applyFont="1" applyBorder="1" applyAlignment="1" applyProtection="1">
      <alignment horizontal="centerContinuous"/>
      <protection/>
    </xf>
    <xf numFmtId="2" fontId="36" fillId="0" borderId="0" xfId="0" applyNumberFormat="1" applyFont="1" applyBorder="1" applyAlignment="1" applyProtection="1">
      <alignment horizontal="left"/>
      <protection/>
    </xf>
    <xf numFmtId="168" fontId="36" fillId="0" borderId="0" xfId="0" applyNumberFormat="1" applyFont="1" applyBorder="1" applyAlignment="1" applyProtection="1">
      <alignment horizontal="center"/>
      <protection/>
    </xf>
    <xf numFmtId="0" fontId="36" fillId="0" borderId="0" xfId="0" applyFont="1" applyBorder="1" applyAlignment="1" applyProtection="1">
      <alignment horizontal="center"/>
      <protection/>
    </xf>
    <xf numFmtId="165" fontId="36" fillId="0" borderId="0" xfId="0" applyNumberFormat="1" applyFont="1" applyBorder="1" applyAlignment="1" applyProtection="1">
      <alignment horizontal="center"/>
      <protection/>
    </xf>
    <xf numFmtId="173" fontId="36" fillId="0" borderId="0" xfId="0" applyNumberFormat="1" applyFont="1" applyBorder="1" applyAlignment="1" applyProtection="1" quotePrefix="1">
      <alignment horizontal="center"/>
      <protection/>
    </xf>
    <xf numFmtId="0" fontId="36" fillId="0" borderId="0" xfId="0" applyFont="1" applyAlignment="1">
      <alignment/>
    </xf>
    <xf numFmtId="2" fontId="36" fillId="0" borderId="0" xfId="0" applyNumberFormat="1" applyFont="1" applyBorder="1" applyAlignment="1" applyProtection="1">
      <alignment horizontal="center"/>
      <protection/>
    </xf>
    <xf numFmtId="168" fontId="36" fillId="0" borderId="0" xfId="0" applyNumberFormat="1" applyFont="1" applyBorder="1" applyAlignment="1" applyProtection="1" quotePrefix="1">
      <alignment horizontal="center"/>
      <protection/>
    </xf>
    <xf numFmtId="4" fontId="21" fillId="0" borderId="1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55" fillId="0" borderId="0" xfId="0" applyNumberFormat="1" applyFont="1" applyBorder="1" applyAlignment="1" applyProtection="1">
      <alignment horizontal="left"/>
      <protection/>
    </xf>
    <xf numFmtId="0" fontId="21" fillId="0" borderId="0" xfId="0" applyFont="1" applyAlignment="1">
      <alignment horizontal="center"/>
    </xf>
    <xf numFmtId="173" fontId="12" fillId="0" borderId="0" xfId="0" applyNumberFormat="1" applyFont="1" applyBorder="1" applyAlignment="1" applyProtection="1">
      <alignment horizontal="left"/>
      <protection/>
    </xf>
    <xf numFmtId="168" fontId="12" fillId="0" borderId="0" xfId="0" applyNumberFormat="1" applyFont="1" applyBorder="1" applyAlignment="1" applyProtection="1">
      <alignment horizontal="left"/>
      <protection/>
    </xf>
    <xf numFmtId="2" fontId="56" fillId="0" borderId="0" xfId="0" applyNumberFormat="1" applyFont="1" applyBorder="1" applyAlignment="1" applyProtection="1">
      <alignment horizontal="center"/>
      <protection/>
    </xf>
    <xf numFmtId="168" fontId="51" fillId="0" borderId="0" xfId="0" applyNumberFormat="1" applyFont="1" applyBorder="1" applyAlignment="1" applyProtection="1" quotePrefix="1">
      <alignment horizontal="center"/>
      <protection/>
    </xf>
    <xf numFmtId="4" fontId="51" fillId="0" borderId="0" xfId="0" applyNumberFormat="1" applyFont="1" applyBorder="1" applyAlignment="1" applyProtection="1">
      <alignment horizontal="center"/>
      <protection/>
    </xf>
    <xf numFmtId="1" fontId="21" fillId="0" borderId="0" xfId="0" applyNumberFormat="1" applyFont="1" applyBorder="1" applyAlignment="1" applyProtection="1">
      <alignment horizontal="center"/>
      <protection/>
    </xf>
    <xf numFmtId="183" fontId="36" fillId="0" borderId="0" xfId="0" applyNumberFormat="1" applyFont="1" applyBorder="1" applyAlignment="1" applyProtection="1">
      <alignment horizontal="centerContinuous"/>
      <protection/>
    </xf>
    <xf numFmtId="168" fontId="36" fillId="0" borderId="0" xfId="0" applyNumberFormat="1" applyFont="1" applyBorder="1" applyAlignment="1" applyProtection="1" quotePrefix="1">
      <alignment horizontal="left"/>
      <protection/>
    </xf>
    <xf numFmtId="0" fontId="21" fillId="0" borderId="0" xfId="0" applyFont="1" applyAlignment="1">
      <alignment horizontal="centerContinuous"/>
    </xf>
    <xf numFmtId="168" fontId="21" fillId="0" borderId="0" xfId="0" applyNumberFormat="1" applyFont="1" applyBorder="1" applyAlignment="1" applyProtection="1">
      <alignment horizontal="centerContinuous"/>
      <protection/>
    </xf>
    <xf numFmtId="7" fontId="21" fillId="0" borderId="0" xfId="0" applyNumberFormat="1" applyFont="1" applyBorder="1" applyAlignment="1">
      <alignment horizontal="right"/>
    </xf>
    <xf numFmtId="168" fontId="5" fillId="0" borderId="0" xfId="0" applyNumberFormat="1" applyFont="1" applyBorder="1" applyAlignment="1" applyProtection="1">
      <alignment horizontal="left"/>
      <protection/>
    </xf>
    <xf numFmtId="10" fontId="21" fillId="0" borderId="0" xfId="0" applyNumberFormat="1" applyFont="1" applyBorder="1" applyAlignment="1" applyProtection="1">
      <alignment horizontal="center"/>
      <protection/>
    </xf>
    <xf numFmtId="7" fontId="21" fillId="0" borderId="0" xfId="0" applyNumberFormat="1" applyFont="1" applyAlignment="1">
      <alignment horizontal="right"/>
    </xf>
    <xf numFmtId="0" fontId="21" fillId="0" borderId="0" xfId="0" applyFont="1" applyAlignment="1" quotePrefix="1">
      <alignment/>
    </xf>
    <xf numFmtId="168" fontId="21" fillId="0" borderId="0" xfId="0" applyNumberFormat="1" applyFont="1" applyBorder="1" applyAlignment="1" applyProtection="1" quotePrefix="1">
      <alignment horizontal="center"/>
      <protection/>
    </xf>
    <xf numFmtId="7" fontId="21" fillId="0" borderId="0" xfId="0" applyNumberFormat="1" applyFont="1" applyBorder="1" applyAlignment="1" applyProtection="1">
      <alignment horizontal="left"/>
      <protection/>
    </xf>
    <xf numFmtId="0" fontId="45" fillId="0" borderId="0" xfId="0" applyFont="1" applyAlignment="1" quotePrefix="1">
      <alignment/>
    </xf>
    <xf numFmtId="0" fontId="27" fillId="0" borderId="0" xfId="0" applyFont="1" applyAlignment="1">
      <alignment vertical="center"/>
    </xf>
    <xf numFmtId="0" fontId="22" fillId="0" borderId="6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168" fontId="22" fillId="0" borderId="0" xfId="0" applyNumberFormat="1" applyFont="1" applyBorder="1" applyAlignment="1" applyProtection="1">
      <alignment horizontal="left" vertical="center"/>
      <protection/>
    </xf>
    <xf numFmtId="0" fontId="27" fillId="0" borderId="0" xfId="0" applyFont="1" applyAlignment="1" quotePrefix="1">
      <alignment vertical="center"/>
    </xf>
    <xf numFmtId="0" fontId="22" fillId="0" borderId="0" xfId="0" applyFont="1" applyBorder="1" applyAlignment="1" applyProtection="1">
      <alignment horizontal="center" vertical="center"/>
      <protection/>
    </xf>
    <xf numFmtId="165" fontId="22" fillId="0" borderId="0" xfId="0" applyNumberFormat="1" applyFont="1" applyBorder="1" applyAlignment="1" applyProtection="1">
      <alignment horizontal="center" vertical="center"/>
      <protection/>
    </xf>
    <xf numFmtId="4" fontId="24" fillId="0" borderId="7" xfId="0" applyNumberFormat="1" applyFont="1" applyBorder="1" applyAlignment="1" applyProtection="1">
      <alignment horizontal="center" vertical="center"/>
      <protection/>
    </xf>
    <xf numFmtId="7" fontId="57" fillId="0" borderId="8" xfId="0" applyNumberFormat="1" applyFont="1" applyFill="1" applyBorder="1" applyAlignment="1">
      <alignment horizontal="center" vertical="center"/>
    </xf>
    <xf numFmtId="168" fontId="22" fillId="0" borderId="0" xfId="0" applyNumberFormat="1" applyFont="1" applyBorder="1" applyAlignment="1" applyProtection="1">
      <alignment horizontal="center" vertical="center"/>
      <protection/>
    </xf>
    <xf numFmtId="173" fontId="22" fillId="0" borderId="0" xfId="0" applyNumberFormat="1" applyFont="1" applyBorder="1" applyAlignment="1" applyProtection="1" quotePrefix="1">
      <alignment horizontal="center" vertical="center"/>
      <protection/>
    </xf>
    <xf numFmtId="2" fontId="58" fillId="0" borderId="0" xfId="0" applyNumberFormat="1" applyFont="1" applyBorder="1" applyAlignment="1" applyProtection="1">
      <alignment horizontal="center" vertical="center"/>
      <protection/>
    </xf>
    <xf numFmtId="168" fontId="59" fillId="0" borderId="0" xfId="0" applyNumberFormat="1" applyFont="1" applyBorder="1" applyAlignment="1" applyProtection="1" quotePrefix="1">
      <alignment horizontal="center" vertical="center"/>
      <protection/>
    </xf>
    <xf numFmtId="4" fontId="22" fillId="0" borderId="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/>
    </xf>
    <xf numFmtId="0" fontId="13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/>
    </xf>
    <xf numFmtId="183" fontId="21" fillId="0" borderId="0" xfId="0" applyNumberFormat="1" applyFont="1" applyBorder="1" applyAlignment="1">
      <alignment/>
    </xf>
    <xf numFmtId="4" fontId="36" fillId="0" borderId="0" xfId="0" applyNumberFormat="1" applyFont="1" applyBorder="1" applyAlignment="1" applyProtection="1">
      <alignment horizontal="center"/>
      <protection/>
    </xf>
    <xf numFmtId="1" fontId="21" fillId="0" borderId="0" xfId="0" applyNumberFormat="1" applyFont="1" applyBorder="1" applyAlignment="1" applyProtection="1">
      <alignment horizontal="centerContinuous"/>
      <protection/>
    </xf>
    <xf numFmtId="0" fontId="37" fillId="0" borderId="0" xfId="0" applyFont="1" applyAlignment="1">
      <alignment horizontal="right" vertical="top"/>
    </xf>
    <xf numFmtId="1" fontId="0" fillId="0" borderId="30" xfId="0" applyNumberFormat="1" applyBorder="1" applyAlignment="1">
      <alignment horizontal="center"/>
    </xf>
    <xf numFmtId="0" fontId="9" fillId="0" borderId="31" xfId="0" applyFont="1" applyBorder="1" applyAlignment="1">
      <alignment horizontal="centerContinuous"/>
    </xf>
    <xf numFmtId="0" fontId="9" fillId="0" borderId="32" xfId="0" applyFont="1" applyBorder="1" applyAlignment="1">
      <alignment horizontal="centerContinuous"/>
    </xf>
    <xf numFmtId="1" fontId="9" fillId="0" borderId="33" xfId="0" applyNumberFormat="1" applyFont="1" applyBorder="1" applyAlignment="1">
      <alignment horizontal="center"/>
    </xf>
    <xf numFmtId="0" fontId="9" fillId="0" borderId="34" xfId="0" applyFont="1" applyBorder="1" applyAlignment="1">
      <alignment horizontal="centerContinuous"/>
    </xf>
    <xf numFmtId="0" fontId="9" fillId="0" borderId="35" xfId="0" applyFont="1" applyBorder="1" applyAlignment="1">
      <alignment horizontal="centerContinuous"/>
    </xf>
    <xf numFmtId="1" fontId="9" fillId="0" borderId="36" xfId="0" applyNumberFormat="1" applyFont="1" applyBorder="1" applyAlignment="1">
      <alignment horizontal="center"/>
    </xf>
    <xf numFmtId="0" fontId="9" fillId="0" borderId="37" xfId="0" applyFont="1" applyBorder="1" applyAlignment="1">
      <alignment horizontal="centerContinuous"/>
    </xf>
    <xf numFmtId="0" fontId="9" fillId="0" borderId="38" xfId="0" applyFont="1" applyBorder="1" applyAlignment="1">
      <alignment horizontal="centerContinuous"/>
    </xf>
    <xf numFmtId="1" fontId="9" fillId="0" borderId="39" xfId="0" applyNumberFormat="1" applyFont="1" applyFill="1" applyBorder="1" applyAlignment="1">
      <alignment horizontal="center"/>
    </xf>
    <xf numFmtId="183" fontId="12" fillId="0" borderId="8" xfId="0" applyNumberFormat="1" applyFont="1" applyBorder="1" applyAlignment="1" applyProtection="1">
      <alignment horizontal="centerContinuous"/>
      <protection/>
    </xf>
    <xf numFmtId="2" fontId="50" fillId="0" borderId="40" xfId="0" applyNumberFormat="1" applyFont="1" applyFill="1" applyBorder="1" applyAlignment="1" applyProtection="1">
      <alignment horizontal="center"/>
      <protection/>
    </xf>
    <xf numFmtId="2" fontId="52" fillId="0" borderId="40" xfId="0" applyNumberFormat="1" applyFont="1" applyFill="1" applyBorder="1" applyAlignment="1" applyProtection="1">
      <alignment horizontal="center"/>
      <protection/>
    </xf>
    <xf numFmtId="2" fontId="53" fillId="0" borderId="40" xfId="0" applyNumberFormat="1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>
      <alignment horizontal="centerContinuous"/>
    </xf>
    <xf numFmtId="168" fontId="6" fillId="0" borderId="2" xfId="0" applyNumberFormat="1" applyFont="1" applyBorder="1" applyAlignment="1" applyProtection="1">
      <alignment horizontal="centerContinuous"/>
      <protection/>
    </xf>
    <xf numFmtId="168" fontId="6" fillId="0" borderId="3" xfId="0" applyNumberFormat="1" applyFont="1" applyBorder="1" applyAlignment="1" applyProtection="1">
      <alignment horizontal="centerContinuous"/>
      <protection/>
    </xf>
    <xf numFmtId="0" fontId="11" fillId="0" borderId="41" xfId="0" applyFont="1" applyBorder="1" applyAlignment="1" applyProtection="1">
      <alignment horizontal="center"/>
      <protection/>
    </xf>
    <xf numFmtId="164" fontId="8" fillId="0" borderId="2" xfId="0" applyNumberFormat="1" applyFont="1" applyBorder="1" applyAlignment="1" applyProtection="1" quotePrefix="1">
      <alignment horizontal="center"/>
      <protection/>
    </xf>
    <xf numFmtId="22" fontId="6" fillId="0" borderId="15" xfId="0" applyNumberFormat="1" applyFont="1" applyBorder="1" applyAlignment="1">
      <alignment horizontal="center"/>
    </xf>
    <xf numFmtId="22" fontId="6" fillId="0" borderId="2" xfId="0" applyNumberFormat="1" applyFont="1" applyBorder="1" applyAlignment="1" applyProtection="1">
      <alignment horizontal="center"/>
      <protection/>
    </xf>
    <xf numFmtId="164" fontId="33" fillId="4" borderId="2" xfId="0" applyNumberFormat="1" applyFont="1" applyFill="1" applyBorder="1" applyAlignment="1" applyProtection="1">
      <alignment horizontal="center"/>
      <protection/>
    </xf>
    <xf numFmtId="2" fontId="44" fillId="6" borderId="2" xfId="0" applyNumberFormat="1" applyFont="1" applyFill="1" applyBorder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0" fontId="11" fillId="0" borderId="42" xfId="0" applyFont="1" applyBorder="1" applyAlignment="1" applyProtection="1">
      <alignment horizontal="center"/>
      <protection/>
    </xf>
    <xf numFmtId="164" fontId="8" fillId="0" borderId="25" xfId="0" applyNumberFormat="1" applyFont="1" applyBorder="1" applyAlignment="1" applyProtection="1" quotePrefix="1">
      <alignment horizontal="center"/>
      <protection/>
    </xf>
    <xf numFmtId="168" fontId="30" fillId="2" borderId="25" xfId="0" applyNumberFormat="1" applyFont="1" applyFill="1" applyBorder="1" applyAlignment="1" applyProtection="1">
      <alignment horizontal="center"/>
      <protection/>
    </xf>
    <xf numFmtId="22" fontId="6" fillId="0" borderId="28" xfId="0" applyNumberFormat="1" applyFont="1" applyBorder="1" applyAlignment="1">
      <alignment horizontal="center"/>
    </xf>
    <xf numFmtId="22" fontId="6" fillId="0" borderId="25" xfId="0" applyNumberFormat="1" applyFont="1" applyBorder="1" applyAlignment="1" applyProtection="1">
      <alignment horizontal="center"/>
      <protection/>
    </xf>
    <xf numFmtId="2" fontId="6" fillId="0" borderId="25" xfId="0" applyNumberFormat="1" applyFont="1" applyFill="1" applyBorder="1" applyAlignment="1" applyProtection="1" quotePrefix="1">
      <alignment horizontal="center"/>
      <protection/>
    </xf>
    <xf numFmtId="164" fontId="6" fillId="0" borderId="25" xfId="0" applyNumberFormat="1" applyFont="1" applyFill="1" applyBorder="1" applyAlignment="1" applyProtection="1" quotePrefix="1">
      <alignment horizontal="center"/>
      <protection/>
    </xf>
    <xf numFmtId="168" fontId="6" fillId="0" borderId="43" xfId="0" applyNumberFormat="1" applyFont="1" applyBorder="1" applyAlignment="1" applyProtection="1">
      <alignment horizontal="center"/>
      <protection/>
    </xf>
    <xf numFmtId="168" fontId="6" fillId="0" borderId="42" xfId="0" applyNumberFormat="1" applyFont="1" applyBorder="1" applyAlignment="1" applyProtection="1">
      <alignment horizontal="center"/>
      <protection/>
    </xf>
    <xf numFmtId="164" fontId="33" fillId="4" borderId="25" xfId="0" applyNumberFormat="1" applyFont="1" applyFill="1" applyBorder="1" applyAlignment="1" applyProtection="1">
      <alignment horizontal="center"/>
      <protection/>
    </xf>
    <xf numFmtId="2" fontId="44" fillId="6" borderId="25" xfId="0" applyNumberFormat="1" applyFont="1" applyFill="1" applyBorder="1" applyAlignment="1">
      <alignment horizontal="center"/>
    </xf>
    <xf numFmtId="168" fontId="43" fillId="5" borderId="28" xfId="0" applyNumberFormat="1" applyFont="1" applyFill="1" applyBorder="1" applyAlignment="1" applyProtection="1" quotePrefix="1">
      <alignment horizontal="center"/>
      <protection/>
    </xf>
    <xf numFmtId="168" fontId="43" fillId="5" borderId="27" xfId="0" applyNumberFormat="1" applyFont="1" applyFill="1" applyBorder="1" applyAlignment="1" applyProtection="1" quotePrefix="1">
      <alignment horizontal="center"/>
      <protection/>
    </xf>
    <xf numFmtId="168" fontId="34" fillId="3" borderId="25" xfId="0" applyNumberFormat="1" applyFont="1" applyFill="1" applyBorder="1" applyAlignment="1" applyProtection="1" quotePrefix="1">
      <alignment horizontal="center"/>
      <protection/>
    </xf>
    <xf numFmtId="168" fontId="6" fillId="0" borderId="25" xfId="0" applyNumberFormat="1" applyFont="1" applyBorder="1" applyAlignment="1">
      <alignment horizontal="center"/>
    </xf>
    <xf numFmtId="4" fontId="26" fillId="0" borderId="25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 applyProtection="1" quotePrefix="1">
      <alignment horizontal="center"/>
      <protection/>
    </xf>
    <xf numFmtId="0" fontId="9" fillId="0" borderId="0" xfId="0" applyFont="1" applyFill="1" applyBorder="1" applyAlignment="1">
      <alignment horizontal="centerContinuous"/>
    </xf>
    <xf numFmtId="0" fontId="21" fillId="0" borderId="12" xfId="0" applyFont="1" applyBorder="1" applyAlignment="1">
      <alignment/>
    </xf>
    <xf numFmtId="182" fontId="21" fillId="0" borderId="4" xfId="0" applyNumberFormat="1" applyFont="1" applyBorder="1" applyAlignment="1">
      <alignment/>
    </xf>
    <xf numFmtId="182" fontId="23" fillId="0" borderId="0" xfId="0" applyNumberFormat="1" applyFont="1" applyBorder="1" applyAlignment="1">
      <alignment horizontal="centerContinuous"/>
    </xf>
    <xf numFmtId="0" fontId="14" fillId="0" borderId="0" xfId="0" applyFont="1" applyAlignment="1" quotePrefix="1">
      <alignment/>
    </xf>
    <xf numFmtId="0" fontId="6" fillId="0" borderId="2" xfId="21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/>
    </xf>
    <xf numFmtId="0" fontId="6" fillId="9" borderId="44" xfId="0" applyFont="1" applyFill="1" applyBorder="1" applyAlignment="1">
      <alignment horizontal="center"/>
    </xf>
    <xf numFmtId="7" fontId="22" fillId="0" borderId="0" xfId="0" applyNumberFormat="1" applyFont="1" applyBorder="1" applyAlignment="1">
      <alignment/>
    </xf>
    <xf numFmtId="2" fontId="9" fillId="0" borderId="33" xfId="0" applyNumberFormat="1" applyFont="1" applyBorder="1" applyAlignment="1">
      <alignment horizontal="center"/>
    </xf>
    <xf numFmtId="2" fontId="9" fillId="0" borderId="36" xfId="0" applyNumberFormat="1" applyFont="1" applyBorder="1" applyAlignment="1">
      <alignment horizontal="center"/>
    </xf>
    <xf numFmtId="2" fontId="9" fillId="0" borderId="39" xfId="0" applyNumberFormat="1" applyFont="1" applyFill="1" applyBorder="1" applyAlignment="1">
      <alignment horizontal="center"/>
    </xf>
    <xf numFmtId="7" fontId="9" fillId="0" borderId="0" xfId="0" applyNumberFormat="1" applyFont="1" applyFill="1" applyBorder="1" applyAlignment="1">
      <alignment horizontal="center"/>
    </xf>
    <xf numFmtId="0" fontId="11" fillId="0" borderId="42" xfId="0" applyFont="1" applyBorder="1" applyAlignment="1" applyProtection="1">
      <alignment horizontal="center"/>
      <protection/>
    </xf>
    <xf numFmtId="0" fontId="11" fillId="0" borderId="43" xfId="0" applyFont="1" applyBorder="1" applyAlignment="1" applyProtection="1">
      <alignment horizontal="center"/>
      <protection/>
    </xf>
    <xf numFmtId="0" fontId="25" fillId="0" borderId="7" xfId="0" applyFont="1" applyBorder="1" applyAlignment="1" applyProtection="1">
      <alignment horizontal="center" vertical="center"/>
      <protection/>
    </xf>
    <xf numFmtId="0" fontId="25" fillId="0" borderId="8" xfId="0" applyFont="1" applyBorder="1" applyAlignment="1" applyProtection="1">
      <alignment horizontal="center" vertical="center"/>
      <protection/>
    </xf>
    <xf numFmtId="0" fontId="25" fillId="0" borderId="45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/>
      <protection/>
    </xf>
    <xf numFmtId="0" fontId="11" fillId="0" borderId="20" xfId="0" applyFont="1" applyBorder="1" applyAlignment="1" applyProtection="1">
      <alignment horizontal="center"/>
      <protection/>
    </xf>
    <xf numFmtId="7" fontId="9" fillId="0" borderId="46" xfId="0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0101 ANEXO I NE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9525</xdr:rowOff>
    </xdr:from>
    <xdr:to>
      <xdr:col>0</xdr:col>
      <xdr:colOff>1381125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34"/>
  <sheetViews>
    <sheetView zoomScale="75" zoomScaleNormal="75" workbookViewId="0" topLeftCell="A1">
      <selection activeCell="D10" sqref="D10"/>
    </sheetView>
  </sheetViews>
  <sheetFormatPr defaultColWidth="11.421875" defaultRowHeight="12.75"/>
  <cols>
    <col min="1" max="1" width="22.7109375" style="4" customWidth="1"/>
    <col min="2" max="2" width="7.7109375" style="4" customWidth="1"/>
    <col min="3" max="3" width="9.140625" style="4" customWidth="1"/>
    <col min="4" max="4" width="10.7109375" style="4" customWidth="1"/>
    <col min="5" max="5" width="9.57421875" style="4" customWidth="1"/>
    <col min="6" max="6" width="17.00390625" style="4" customWidth="1"/>
    <col min="7" max="7" width="19.8515625" style="4" customWidth="1"/>
    <col min="8" max="8" width="16.57421875" style="4" customWidth="1"/>
    <col min="9" max="9" width="15.7109375" style="4" customWidth="1"/>
    <col min="10" max="10" width="12.28125" style="4" customWidth="1"/>
    <col min="11" max="11" width="15.7109375" style="4" customWidth="1"/>
    <col min="12" max="13" width="11.421875" style="4" customWidth="1"/>
    <col min="14" max="14" width="14.140625" style="4" customWidth="1"/>
    <col min="15" max="15" width="11.421875" style="4" customWidth="1"/>
    <col min="16" max="16" width="14.7109375" style="4" customWidth="1"/>
    <col min="17" max="17" width="11.421875" style="4" customWidth="1"/>
    <col min="18" max="18" width="12.00390625" style="4" customWidth="1"/>
    <col min="19" max="16384" width="11.421875" style="4" customWidth="1"/>
  </cols>
  <sheetData>
    <row r="1" spans="1:11" s="14" customFormat="1" ht="26.25">
      <c r="A1" s="312"/>
      <c r="B1" s="15"/>
      <c r="E1" s="47"/>
      <c r="K1" s="94"/>
    </row>
    <row r="2" spans="2:10" s="14" customFormat="1" ht="26.25">
      <c r="B2" s="15" t="s">
        <v>97</v>
      </c>
      <c r="C2" s="16"/>
      <c r="D2" s="17"/>
      <c r="E2" s="17"/>
      <c r="F2" s="17"/>
      <c r="G2" s="17"/>
      <c r="H2" s="17"/>
      <c r="I2" s="17"/>
      <c r="J2" s="17"/>
    </row>
    <row r="3" spans="3:19" ht="12.75">
      <c r="C3"/>
      <c r="D3" s="18"/>
      <c r="E3" s="18"/>
      <c r="F3" s="18"/>
      <c r="G3" s="18"/>
      <c r="H3" s="18"/>
      <c r="I3" s="18"/>
      <c r="J3" s="18"/>
      <c r="P3" s="3"/>
      <c r="Q3" s="3"/>
      <c r="R3" s="3"/>
      <c r="S3" s="3"/>
    </row>
    <row r="4" spans="1:19" s="21" customFormat="1" ht="11.25">
      <c r="A4" s="19" t="s">
        <v>0</v>
      </c>
      <c r="B4" s="20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s="21" customFormat="1" ht="11.25">
      <c r="A5" s="19" t="s">
        <v>1</v>
      </c>
      <c r="B5" s="20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2:19" s="14" customFormat="1" ht="11.25" customHeight="1">
      <c r="B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2:19" s="25" customFormat="1" ht="21">
      <c r="B7" s="67" t="s">
        <v>33</v>
      </c>
      <c r="C7" s="103"/>
      <c r="D7" s="104"/>
      <c r="E7" s="104"/>
      <c r="F7" s="105"/>
      <c r="G7" s="105"/>
      <c r="H7" s="105"/>
      <c r="I7" s="105"/>
      <c r="J7" s="105"/>
      <c r="K7" s="26"/>
      <c r="L7" s="26"/>
      <c r="M7" s="26"/>
      <c r="N7" s="26"/>
      <c r="O7" s="26"/>
      <c r="P7" s="26"/>
      <c r="Q7" s="26"/>
      <c r="R7" s="26"/>
      <c r="S7" s="26"/>
    </row>
    <row r="8" spans="9:19" ht="12.75"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2:19" s="25" customFormat="1" ht="21">
      <c r="B9" s="67" t="s">
        <v>32</v>
      </c>
      <c r="C9" s="103"/>
      <c r="D9" s="104"/>
      <c r="E9" s="104"/>
      <c r="F9" s="104"/>
      <c r="G9" s="104"/>
      <c r="H9" s="104"/>
      <c r="I9" s="105"/>
      <c r="J9" s="105"/>
      <c r="K9" s="26"/>
      <c r="L9" s="26"/>
      <c r="M9" s="26"/>
      <c r="N9" s="26"/>
      <c r="O9" s="26"/>
      <c r="P9" s="26"/>
      <c r="Q9" s="26"/>
      <c r="R9" s="26"/>
      <c r="S9" s="26"/>
    </row>
    <row r="10" spans="4:19" ht="12.75">
      <c r="D10" s="27"/>
      <c r="E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2:19" s="25" customFormat="1" ht="20.25">
      <c r="B11" s="67" t="s">
        <v>96</v>
      </c>
      <c r="C11" s="106"/>
      <c r="D11" s="107"/>
      <c r="E11" s="107"/>
      <c r="F11" s="104"/>
      <c r="G11" s="104"/>
      <c r="H11" s="104"/>
      <c r="I11" s="105"/>
      <c r="J11" s="105"/>
      <c r="K11" s="26"/>
      <c r="L11" s="26"/>
      <c r="M11" s="26"/>
      <c r="N11" s="26"/>
      <c r="O11" s="26"/>
      <c r="P11" s="26"/>
      <c r="Q11" s="26"/>
      <c r="R11" s="26"/>
      <c r="S11" s="26"/>
    </row>
    <row r="12" spans="4:19" s="28" customFormat="1" ht="16.5" thickBot="1">
      <c r="D12" s="2"/>
      <c r="E12" s="2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2:19" s="28" customFormat="1" ht="16.5" thickTop="1">
      <c r="B13" s="309"/>
      <c r="C13" s="30"/>
      <c r="D13" s="30"/>
      <c r="E13" s="310"/>
      <c r="F13" s="30"/>
      <c r="G13" s="30"/>
      <c r="H13" s="30"/>
      <c r="I13" s="30"/>
      <c r="J13" s="31"/>
      <c r="K13" s="29"/>
      <c r="L13" s="29"/>
      <c r="M13" s="29"/>
      <c r="N13" s="29"/>
      <c r="O13" s="29"/>
      <c r="P13" s="29"/>
      <c r="Q13" s="29"/>
      <c r="R13" s="29"/>
      <c r="S13" s="29"/>
    </row>
    <row r="14" spans="2:19" s="32" customFormat="1" ht="19.5">
      <c r="B14" s="33" t="s">
        <v>83</v>
      </c>
      <c r="C14" s="34"/>
      <c r="D14" s="35"/>
      <c r="E14" s="311"/>
      <c r="F14" s="36"/>
      <c r="G14" s="36"/>
      <c r="H14" s="36"/>
      <c r="I14" s="37"/>
      <c r="J14" s="38"/>
      <c r="K14" s="39"/>
      <c r="L14" s="39"/>
      <c r="M14" s="39"/>
      <c r="N14" s="39"/>
      <c r="O14" s="39"/>
      <c r="P14" s="39"/>
      <c r="Q14" s="39"/>
      <c r="R14" s="39"/>
      <c r="S14" s="39"/>
    </row>
    <row r="15" spans="2:19" s="32" customFormat="1" ht="13.5" customHeight="1">
      <c r="B15" s="40"/>
      <c r="C15" s="41"/>
      <c r="D15" s="98"/>
      <c r="E15" s="101"/>
      <c r="F15" s="42"/>
      <c r="G15" s="42"/>
      <c r="H15" s="42"/>
      <c r="I15" s="39"/>
      <c r="J15" s="43"/>
      <c r="K15" s="39"/>
      <c r="L15" s="39"/>
      <c r="M15" s="39"/>
      <c r="N15" s="39"/>
      <c r="O15" s="39"/>
      <c r="P15" s="39"/>
      <c r="Q15" s="39"/>
      <c r="R15" s="39"/>
      <c r="S15" s="39"/>
    </row>
    <row r="16" spans="2:19" s="32" customFormat="1" ht="12.75" customHeight="1">
      <c r="B16" s="40"/>
      <c r="C16" s="44"/>
      <c r="D16" s="98"/>
      <c r="E16" s="99"/>
      <c r="F16" s="42"/>
      <c r="G16" s="42"/>
      <c r="H16" s="42"/>
      <c r="I16" s="45"/>
      <c r="J16" s="43"/>
      <c r="K16" s="39"/>
      <c r="L16" s="39"/>
      <c r="M16" s="39"/>
      <c r="N16" s="39"/>
      <c r="O16" s="39"/>
      <c r="P16" s="39"/>
      <c r="Q16" s="39"/>
      <c r="R16" s="39"/>
      <c r="S16" s="39"/>
    </row>
    <row r="17" spans="2:19" s="32" customFormat="1" ht="19.5">
      <c r="B17" s="40"/>
      <c r="C17" s="44" t="s">
        <v>34</v>
      </c>
      <c r="D17" s="100" t="s">
        <v>35</v>
      </c>
      <c r="E17" s="101"/>
      <c r="F17" s="42"/>
      <c r="G17" s="42"/>
      <c r="H17" s="42"/>
      <c r="I17" s="45"/>
      <c r="J17" s="43"/>
      <c r="K17" s="39"/>
      <c r="L17" s="39"/>
      <c r="M17" s="39"/>
      <c r="N17" s="39"/>
      <c r="O17" s="39"/>
      <c r="P17" s="39"/>
      <c r="Q17" s="39"/>
      <c r="R17" s="39"/>
      <c r="S17" s="39"/>
    </row>
    <row r="18" spans="2:19" s="32" customFormat="1" ht="19.5">
      <c r="B18" s="40"/>
      <c r="C18" s="44"/>
      <c r="D18" s="98">
        <v>43</v>
      </c>
      <c r="E18" s="99" t="s">
        <v>36</v>
      </c>
      <c r="F18" s="42"/>
      <c r="G18" s="42"/>
      <c r="H18" s="42"/>
      <c r="I18" s="45">
        <f>'SUP-TIBA'!J69</f>
        <v>742.5733055158839</v>
      </c>
      <c r="J18" s="43"/>
      <c r="K18" s="39"/>
      <c r="L18" s="39"/>
      <c r="M18" s="39"/>
      <c r="N18" s="39"/>
      <c r="O18" s="39"/>
      <c r="P18" s="39"/>
      <c r="Q18" s="39"/>
      <c r="R18" s="39"/>
      <c r="S18" s="39"/>
    </row>
    <row r="19" spans="2:19" s="32" customFormat="1" ht="20.25" thickBot="1">
      <c r="B19" s="40"/>
      <c r="C19" s="41"/>
      <c r="D19" s="98"/>
      <c r="E19" s="101"/>
      <c r="F19" s="42"/>
      <c r="G19" s="42"/>
      <c r="H19" s="42"/>
      <c r="I19" s="39"/>
      <c r="J19" s="43"/>
      <c r="K19" s="316"/>
      <c r="L19" s="39"/>
      <c r="M19" s="39"/>
      <c r="N19" s="39"/>
      <c r="O19" s="39"/>
      <c r="P19" s="39"/>
      <c r="Q19" s="39"/>
      <c r="R19" s="39"/>
      <c r="S19" s="39"/>
    </row>
    <row r="20" spans="2:19" s="32" customFormat="1" ht="20.25" thickBot="1" thickTop="1">
      <c r="B20" s="40"/>
      <c r="C20" s="44"/>
      <c r="D20" s="44"/>
      <c r="F20" s="48" t="s">
        <v>2</v>
      </c>
      <c r="G20" s="49">
        <f>SUM(I16:I18)</f>
        <v>742.5733055158839</v>
      </c>
      <c r="H20" s="81"/>
      <c r="J20" s="43"/>
      <c r="K20" s="39"/>
      <c r="L20" s="39"/>
      <c r="M20" s="39"/>
      <c r="N20" s="39"/>
      <c r="O20" s="39"/>
      <c r="P20" s="39"/>
      <c r="Q20" s="39"/>
      <c r="R20" s="39"/>
      <c r="S20" s="39"/>
    </row>
    <row r="21" spans="2:19" s="32" customFormat="1" ht="9.75" customHeight="1" thickTop="1">
      <c r="B21" s="40"/>
      <c r="C21" s="44"/>
      <c r="D21" s="44"/>
      <c r="F21" s="97"/>
      <c r="G21" s="81"/>
      <c r="H21" s="81"/>
      <c r="J21" s="43"/>
      <c r="K21" s="39"/>
      <c r="L21" s="39"/>
      <c r="M21" s="39"/>
      <c r="N21" s="39"/>
      <c r="O21" s="39"/>
      <c r="P21" s="39"/>
      <c r="Q21" s="39"/>
      <c r="R21" s="39"/>
      <c r="S21" s="39"/>
    </row>
    <row r="22" spans="2:19" s="32" customFormat="1" ht="18.75">
      <c r="B22" s="40"/>
      <c r="C22" s="102" t="s">
        <v>93</v>
      </c>
      <c r="D22" s="44"/>
      <c r="F22" s="97"/>
      <c r="G22" s="81"/>
      <c r="H22" s="81"/>
      <c r="J22" s="43"/>
      <c r="K22" s="39"/>
      <c r="L22" s="39"/>
      <c r="M22" s="39"/>
      <c r="N22" s="39"/>
      <c r="O22" s="39"/>
      <c r="P22" s="39"/>
      <c r="Q22" s="39"/>
      <c r="R22" s="39"/>
      <c r="S22" s="39"/>
    </row>
    <row r="23" spans="2:19" s="28" customFormat="1" ht="10.5" customHeight="1" thickBot="1">
      <c r="B23" s="50"/>
      <c r="C23" s="51"/>
      <c r="D23" s="51"/>
      <c r="E23" s="52"/>
      <c r="F23" s="52"/>
      <c r="G23" s="52"/>
      <c r="H23" s="52"/>
      <c r="I23" s="52"/>
      <c r="J23" s="53"/>
      <c r="K23" s="29"/>
      <c r="L23" s="29"/>
      <c r="M23" s="54"/>
      <c r="N23" s="55"/>
      <c r="O23" s="55"/>
      <c r="P23" s="56"/>
      <c r="Q23" s="57"/>
      <c r="R23" s="29"/>
      <c r="S23" s="29"/>
    </row>
    <row r="24" spans="4:19" ht="13.5" thickTop="1">
      <c r="D24" s="3"/>
      <c r="F24" s="3"/>
      <c r="G24" s="3"/>
      <c r="H24" s="3"/>
      <c r="I24" s="3"/>
      <c r="J24" s="3"/>
      <c r="K24" s="3"/>
      <c r="L24" s="3"/>
      <c r="M24" s="12"/>
      <c r="N24" s="58"/>
      <c r="O24" s="58"/>
      <c r="P24" s="3"/>
      <c r="Q24" s="59"/>
      <c r="R24" s="3"/>
      <c r="S24" s="3"/>
    </row>
    <row r="25" spans="4:19" ht="12.75">
      <c r="D25" s="3"/>
      <c r="F25" s="3"/>
      <c r="G25" s="3"/>
      <c r="H25" s="3"/>
      <c r="I25" s="3"/>
      <c r="J25" s="3"/>
      <c r="K25" s="3"/>
      <c r="L25" s="3"/>
      <c r="M25" s="3"/>
      <c r="N25" s="60"/>
      <c r="O25" s="60"/>
      <c r="P25" s="61"/>
      <c r="Q25" s="59"/>
      <c r="R25" s="3"/>
      <c r="S25" s="3"/>
    </row>
    <row r="26" spans="4:19" ht="12.75">
      <c r="D26" s="3"/>
      <c r="E26" s="3"/>
      <c r="F26" s="3"/>
      <c r="G26" s="3"/>
      <c r="H26" s="3"/>
      <c r="I26" s="3"/>
      <c r="J26" s="3"/>
      <c r="K26" s="3"/>
      <c r="L26" s="3"/>
      <c r="M26" s="3"/>
      <c r="N26" s="60"/>
      <c r="O26" s="60"/>
      <c r="P26" s="61"/>
      <c r="Q26" s="59"/>
      <c r="R26" s="3"/>
      <c r="S26" s="3"/>
    </row>
    <row r="27" spans="4:19" ht="12.75">
      <c r="D27" s="3"/>
      <c r="E27" s="3"/>
      <c r="L27" s="3"/>
      <c r="M27" s="3"/>
      <c r="N27" s="3"/>
      <c r="O27" s="3"/>
      <c r="P27" s="3"/>
      <c r="Q27" s="3"/>
      <c r="R27" s="3"/>
      <c r="S27" s="3"/>
    </row>
    <row r="28" spans="4:19" ht="12.75">
      <c r="D28" s="3"/>
      <c r="E28" s="3"/>
      <c r="P28" s="3"/>
      <c r="Q28" s="3"/>
      <c r="R28" s="3"/>
      <c r="S28" s="3"/>
    </row>
    <row r="29" spans="4:19" ht="12.75">
      <c r="D29" s="3"/>
      <c r="E29" s="3"/>
      <c r="P29" s="3"/>
      <c r="Q29" s="3"/>
      <c r="R29" s="3"/>
      <c r="S29" s="3"/>
    </row>
    <row r="30" spans="4:19" ht="12.75">
      <c r="D30" s="3"/>
      <c r="E30" s="3"/>
      <c r="P30" s="3"/>
      <c r="Q30" s="3"/>
      <c r="R30" s="3"/>
      <c r="S30" s="3"/>
    </row>
    <row r="31" spans="4:19" ht="12.75">
      <c r="D31" s="3"/>
      <c r="E31" s="3"/>
      <c r="P31" s="3"/>
      <c r="Q31" s="3"/>
      <c r="R31" s="3"/>
      <c r="S31" s="3"/>
    </row>
    <row r="32" spans="4:19" ht="12.75">
      <c r="D32" s="3"/>
      <c r="E32" s="3"/>
      <c r="P32" s="3"/>
      <c r="Q32" s="3"/>
      <c r="R32" s="3"/>
      <c r="S32" s="3"/>
    </row>
    <row r="33" spans="16:19" ht="12.75">
      <c r="P33" s="3"/>
      <c r="Q33" s="3"/>
      <c r="R33" s="3"/>
      <c r="S33" s="3"/>
    </row>
    <row r="34" spans="16:19" ht="12.75">
      <c r="P34" s="3"/>
      <c r="Q34" s="3"/>
      <c r="R34" s="3"/>
      <c r="S34" s="3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7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AD71"/>
  <sheetViews>
    <sheetView tabSelected="1" zoomScale="75" zoomScaleNormal="75" workbookViewId="0" topLeftCell="A1">
      <selection activeCell="B13" sqref="B13"/>
    </sheetView>
  </sheetViews>
  <sheetFormatPr defaultColWidth="11.421875" defaultRowHeight="12.75"/>
  <cols>
    <col min="1" max="1" width="33.7109375" style="0" customWidth="1"/>
    <col min="2" max="2" width="25.7109375" style="0" customWidth="1"/>
    <col min="3" max="3" width="4.7109375" style="0" customWidth="1"/>
    <col min="4" max="4" width="32.28125" style="0" customWidth="1"/>
    <col min="5" max="5" width="24.140625" style="0" customWidth="1"/>
    <col min="6" max="6" width="16.57421875" style="0" customWidth="1"/>
    <col min="7" max="7" width="14.7109375" style="0" customWidth="1"/>
    <col min="8" max="8" width="13.8515625" style="0" hidden="1" customWidth="1"/>
    <col min="9" max="11" width="18.7109375" style="0" customWidth="1"/>
    <col min="12" max="12" width="10.7109375" style="0" customWidth="1"/>
    <col min="13" max="13" width="12.7109375" style="0" bestFit="1" customWidth="1"/>
    <col min="14" max="14" width="9.7109375" style="0" customWidth="1"/>
    <col min="15" max="15" width="10.57421875" style="0" customWidth="1"/>
    <col min="16" max="16" width="10.421875" style="0" hidden="1" customWidth="1"/>
    <col min="17" max="17" width="13.140625" style="0" hidden="1" customWidth="1"/>
    <col min="18" max="18" width="17.140625" style="0" hidden="1" customWidth="1"/>
    <col min="19" max="19" width="16.00390625" style="0" hidden="1" customWidth="1"/>
    <col min="20" max="20" width="12.28125" style="0" hidden="1" customWidth="1"/>
    <col min="21" max="21" width="14.8515625" style="0" customWidth="1"/>
    <col min="22" max="22" width="20.7109375" style="0" customWidth="1"/>
    <col min="23" max="23" width="25.7109375" style="0" customWidth="1"/>
    <col min="24" max="24" width="17.7109375" style="0" customWidth="1"/>
    <col min="25" max="25" width="12.8515625" style="0" customWidth="1"/>
    <col min="26" max="26" width="14.28125" style="0" customWidth="1"/>
    <col min="27" max="27" width="24.28125" style="0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7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94"/>
      <c r="AD1" s="266"/>
    </row>
    <row r="2" spans="1:23" ht="27" customHeight="1">
      <c r="A2" s="7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30" s="146" customFormat="1" ht="30.75">
      <c r="A3" s="143"/>
      <c r="B3" s="144" t="str">
        <f>+'TOT-0107'!B2</f>
        <v>ANEXO II.1.b. al Memorandun  D.T.E.E. N°   1046       /2009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AB3" s="145"/>
      <c r="AC3" s="145"/>
      <c r="AD3" s="145"/>
    </row>
    <row r="4" spans="1:2" s="21" customFormat="1" ht="11.25">
      <c r="A4" s="261" t="s">
        <v>0</v>
      </c>
      <c r="B4" s="262"/>
    </row>
    <row r="5" spans="1:2" s="21" customFormat="1" ht="12" thickBot="1">
      <c r="A5" s="261" t="s">
        <v>1</v>
      </c>
      <c r="B5" s="261"/>
    </row>
    <row r="6" spans="1:23" ht="16.5" customHeight="1" thickTop="1">
      <c r="A6" s="4"/>
      <c r="B6" s="62"/>
      <c r="C6" s="63"/>
      <c r="D6" s="63"/>
      <c r="E6" s="114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73"/>
    </row>
    <row r="7" spans="1:23" ht="20.25">
      <c r="A7" s="4"/>
      <c r="B7" s="46"/>
      <c r="C7" s="3"/>
      <c r="D7" s="108" t="s">
        <v>40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66"/>
      <c r="Q7" s="66"/>
      <c r="R7" s="3"/>
      <c r="S7" s="3"/>
      <c r="T7" s="3"/>
      <c r="U7" s="3"/>
      <c r="V7" s="3"/>
      <c r="W7" s="13"/>
    </row>
    <row r="8" spans="1:23" ht="16.5" customHeight="1">
      <c r="A8" s="4"/>
      <c r="B8" s="4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13"/>
    </row>
    <row r="9" spans="2:23" s="32" customFormat="1" ht="20.25">
      <c r="B9" s="40"/>
      <c r="C9" s="39"/>
      <c r="D9" s="108" t="s">
        <v>41</v>
      </c>
      <c r="E9" s="39"/>
      <c r="F9" s="39"/>
      <c r="G9" s="39"/>
      <c r="H9" s="39"/>
      <c r="N9" s="39"/>
      <c r="O9" s="39"/>
      <c r="P9" s="115"/>
      <c r="Q9" s="115"/>
      <c r="R9" s="39"/>
      <c r="S9" s="39"/>
      <c r="T9" s="39"/>
      <c r="U9" s="39"/>
      <c r="V9" s="39"/>
      <c r="W9" s="116"/>
    </row>
    <row r="10" spans="1:23" ht="16.5" customHeight="1">
      <c r="A10" s="4"/>
      <c r="B10" s="46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13"/>
    </row>
    <row r="11" spans="2:23" s="32" customFormat="1" ht="20.25">
      <c r="B11" s="40"/>
      <c r="C11" s="39"/>
      <c r="D11" s="108" t="s">
        <v>57</v>
      </c>
      <c r="E11" s="39"/>
      <c r="F11" s="39"/>
      <c r="G11" s="39"/>
      <c r="H11" s="39"/>
      <c r="N11" s="39"/>
      <c r="O11" s="39"/>
      <c r="P11" s="115"/>
      <c r="Q11" s="115"/>
      <c r="R11" s="39"/>
      <c r="S11" s="39"/>
      <c r="T11" s="39"/>
      <c r="U11" s="39"/>
      <c r="V11" s="39"/>
      <c r="W11" s="116"/>
    </row>
    <row r="12" spans="1:23" ht="16.5" customHeight="1">
      <c r="A12" s="4"/>
      <c r="B12" s="46"/>
      <c r="C12" s="3"/>
      <c r="D12" s="3"/>
      <c r="E12" s="4"/>
      <c r="F12" s="4"/>
      <c r="G12" s="4"/>
      <c r="H12" s="4"/>
      <c r="I12" s="64"/>
      <c r="J12" s="64"/>
      <c r="K12" s="64"/>
      <c r="L12" s="64"/>
      <c r="M12" s="64"/>
      <c r="N12" s="64"/>
      <c r="O12" s="64"/>
      <c r="P12" s="64"/>
      <c r="Q12" s="64"/>
      <c r="R12" s="3"/>
      <c r="S12" s="3"/>
      <c r="T12" s="3"/>
      <c r="U12" s="3"/>
      <c r="V12" s="3"/>
      <c r="W12" s="13"/>
    </row>
    <row r="13" spans="2:23" s="32" customFormat="1" ht="19.5">
      <c r="B13" s="33" t="s">
        <v>83</v>
      </c>
      <c r="C13" s="34"/>
      <c r="D13" s="36"/>
      <c r="E13" s="36"/>
      <c r="F13" s="36"/>
      <c r="G13" s="36"/>
      <c r="H13" s="36"/>
      <c r="I13" s="37"/>
      <c r="J13" s="106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82"/>
      <c r="V13" s="82"/>
      <c r="W13" s="38"/>
    </row>
    <row r="14" spans="1:23" ht="16.5" customHeight="1">
      <c r="A14" s="4"/>
      <c r="B14" s="46"/>
      <c r="C14" s="3"/>
      <c r="D14" s="3"/>
      <c r="E14" s="59"/>
      <c r="F14" s="59"/>
      <c r="G14" s="3"/>
      <c r="H14" s="3"/>
      <c r="I14" s="3"/>
      <c r="J14" s="147"/>
      <c r="K14" s="3"/>
      <c r="L14" s="3"/>
      <c r="M14" s="3"/>
      <c r="N14" s="4"/>
      <c r="O14" s="4"/>
      <c r="P14" s="3"/>
      <c r="Q14" s="3"/>
      <c r="R14" s="3"/>
      <c r="S14" s="3"/>
      <c r="T14" s="3"/>
      <c r="U14" s="3"/>
      <c r="V14" s="3"/>
      <c r="W14" s="13"/>
    </row>
    <row r="15" spans="1:23" ht="16.5" customHeight="1">
      <c r="A15" s="4"/>
      <c r="B15" s="46"/>
      <c r="C15" s="3"/>
      <c r="D15" s="3"/>
      <c r="E15" s="59"/>
      <c r="F15" s="59"/>
      <c r="G15" s="3"/>
      <c r="H15" s="3"/>
      <c r="I15" s="90"/>
      <c r="J15" s="3"/>
      <c r="K15" s="1"/>
      <c r="M15" s="3"/>
      <c r="N15" s="4"/>
      <c r="O15" s="4"/>
      <c r="P15" s="3"/>
      <c r="Q15" s="3"/>
      <c r="R15" s="3"/>
      <c r="S15" s="3"/>
      <c r="T15" s="3"/>
      <c r="U15" s="3"/>
      <c r="V15" s="3"/>
      <c r="W15" s="13"/>
    </row>
    <row r="16" spans="1:23" ht="16.5" customHeight="1">
      <c r="A16" s="4"/>
      <c r="B16" s="46"/>
      <c r="C16" s="3"/>
      <c r="D16" s="3"/>
      <c r="E16" s="59"/>
      <c r="F16" s="59"/>
      <c r="G16" s="3"/>
      <c r="H16" s="3"/>
      <c r="I16" s="90"/>
      <c r="J16" s="3"/>
      <c r="K16" s="1"/>
      <c r="M16" s="3"/>
      <c r="N16" s="4"/>
      <c r="O16" s="4"/>
      <c r="P16" s="3"/>
      <c r="Q16" s="3"/>
      <c r="R16" s="3"/>
      <c r="S16" s="3"/>
      <c r="T16" s="3"/>
      <c r="U16" s="3"/>
      <c r="V16" s="3"/>
      <c r="W16" s="13"/>
    </row>
    <row r="17" spans="1:23" ht="16.5" customHeight="1" thickBot="1">
      <c r="A17" s="4"/>
      <c r="B17" s="46"/>
      <c r="C17" s="97" t="s">
        <v>42</v>
      </c>
      <c r="D17" s="47" t="s">
        <v>43</v>
      </c>
      <c r="E17" s="59"/>
      <c r="F17" s="59"/>
      <c r="G17" s="3"/>
      <c r="H17" s="3"/>
      <c r="I17" s="3"/>
      <c r="J17" s="147"/>
      <c r="K17" s="3"/>
      <c r="L17" s="3"/>
      <c r="M17" s="3"/>
      <c r="N17" s="4"/>
      <c r="O17" s="4"/>
      <c r="P17" s="3"/>
      <c r="Q17" s="3"/>
      <c r="R17" s="3"/>
      <c r="S17" s="3"/>
      <c r="T17" s="3"/>
      <c r="U17" s="3"/>
      <c r="V17" s="3"/>
      <c r="W17" s="13"/>
    </row>
    <row r="18" spans="2:23" s="28" customFormat="1" ht="16.5" customHeight="1" thickBot="1">
      <c r="B18" s="148"/>
      <c r="C18" s="29"/>
      <c r="D18" s="149"/>
      <c r="E18" s="150"/>
      <c r="F18" s="151"/>
      <c r="G18" s="29"/>
      <c r="H18" s="29"/>
      <c r="I18" s="29"/>
      <c r="J18" s="152"/>
      <c r="K18" s="29"/>
      <c r="L18" s="29"/>
      <c r="M18" s="29"/>
      <c r="N18" s="267" t="s">
        <v>22</v>
      </c>
      <c r="P18" s="29"/>
      <c r="Q18" s="29"/>
      <c r="R18" s="29"/>
      <c r="S18" s="29"/>
      <c r="T18" s="29"/>
      <c r="U18" s="29"/>
      <c r="V18" s="29"/>
      <c r="W18" s="153"/>
    </row>
    <row r="19" spans="2:23" s="28" customFormat="1" ht="16.5" customHeight="1">
      <c r="B19" s="148"/>
      <c r="C19" s="29"/>
      <c r="E19" s="156" t="s">
        <v>25</v>
      </c>
      <c r="F19" s="157">
        <v>0.025</v>
      </c>
      <c r="G19" s="154"/>
      <c r="H19" s="29"/>
      <c r="I19" s="117"/>
      <c r="J19" s="118"/>
      <c r="K19" s="268" t="s">
        <v>58</v>
      </c>
      <c r="L19" s="269"/>
      <c r="M19" s="317">
        <v>49.065</v>
      </c>
      <c r="N19" s="270">
        <v>200</v>
      </c>
      <c r="R19" s="29"/>
      <c r="S19" s="29"/>
      <c r="T19" s="29"/>
      <c r="U19" s="29"/>
      <c r="V19" s="29"/>
      <c r="W19" s="153"/>
    </row>
    <row r="20" spans="2:23" s="28" customFormat="1" ht="16.5" customHeight="1">
      <c r="B20" s="148"/>
      <c r="C20" s="29"/>
      <c r="E20" s="149" t="s">
        <v>23</v>
      </c>
      <c r="F20" s="29">
        <v>744</v>
      </c>
      <c r="G20" s="29" t="s">
        <v>24</v>
      </c>
      <c r="H20" s="29"/>
      <c r="I20" s="29"/>
      <c r="J20" s="29"/>
      <c r="K20" s="271" t="s">
        <v>39</v>
      </c>
      <c r="L20" s="272"/>
      <c r="M20" s="318">
        <v>44.156</v>
      </c>
      <c r="N20" s="273">
        <v>100</v>
      </c>
      <c r="O20" s="29"/>
      <c r="P20" s="263"/>
      <c r="Q20" s="29"/>
      <c r="R20" s="29"/>
      <c r="S20" s="29"/>
      <c r="T20" s="29"/>
      <c r="U20" s="29"/>
      <c r="V20" s="29"/>
      <c r="W20" s="153"/>
    </row>
    <row r="21" spans="2:23" s="28" customFormat="1" ht="16.5" customHeight="1" thickBot="1">
      <c r="B21" s="148"/>
      <c r="C21" s="29"/>
      <c r="E21" s="149" t="s">
        <v>26</v>
      </c>
      <c r="F21" s="29">
        <v>0.245</v>
      </c>
      <c r="G21" s="28" t="s">
        <v>53</v>
      </c>
      <c r="H21" s="29"/>
      <c r="I21" s="29"/>
      <c r="J21" s="29"/>
      <c r="K21" s="274" t="s">
        <v>59</v>
      </c>
      <c r="L21" s="275"/>
      <c r="M21" s="319">
        <v>39.254</v>
      </c>
      <c r="N21" s="276">
        <v>40</v>
      </c>
      <c r="O21" s="29"/>
      <c r="P21" s="263"/>
      <c r="Q21" s="29"/>
      <c r="R21" s="29"/>
      <c r="S21" s="29"/>
      <c r="T21" s="29"/>
      <c r="U21" s="29"/>
      <c r="V21" s="29"/>
      <c r="W21" s="153"/>
    </row>
    <row r="22" spans="2:23" s="28" customFormat="1" ht="16.5" customHeight="1">
      <c r="B22" s="148"/>
      <c r="C22" s="29"/>
      <c r="D22" s="29"/>
      <c r="E22" s="158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153"/>
    </row>
    <row r="23" spans="1:23" ht="16.5" customHeight="1">
      <c r="A23" s="4"/>
      <c r="B23" s="46"/>
      <c r="C23" s="97" t="s">
        <v>44</v>
      </c>
      <c r="D23" s="2" t="s">
        <v>70</v>
      </c>
      <c r="I23" s="3"/>
      <c r="J23" s="28"/>
      <c r="O23" s="3"/>
      <c r="P23" s="3"/>
      <c r="Q23" s="3"/>
      <c r="R23" s="3"/>
      <c r="S23" s="3"/>
      <c r="T23" s="3"/>
      <c r="V23" s="3"/>
      <c r="W23" s="13"/>
    </row>
    <row r="24" spans="1:23" ht="10.5" customHeight="1" thickBot="1">
      <c r="A24" s="4"/>
      <c r="B24" s="46"/>
      <c r="C24" s="59"/>
      <c r="D24" s="2"/>
      <c r="I24" s="3"/>
      <c r="J24" s="28"/>
      <c r="O24" s="3"/>
      <c r="P24" s="3"/>
      <c r="Q24" s="3"/>
      <c r="R24" s="3"/>
      <c r="S24" s="3"/>
      <c r="T24" s="3"/>
      <c r="V24" s="3"/>
      <c r="W24" s="13"/>
    </row>
    <row r="25" spans="2:23" s="28" customFormat="1" ht="16.5" customHeight="1" thickBot="1" thickTop="1">
      <c r="B25" s="148"/>
      <c r="C25" s="151"/>
      <c r="D25"/>
      <c r="E25"/>
      <c r="F25"/>
      <c r="G25"/>
      <c r="H25"/>
      <c r="I25" s="159" t="s">
        <v>30</v>
      </c>
      <c r="J25" s="277">
        <f>M25*F19</f>
        <v>10717.1712</v>
      </c>
      <c r="L25" s="159" t="s">
        <v>94</v>
      </c>
      <c r="M25" s="277">
        <v>428686.848</v>
      </c>
      <c r="S25"/>
      <c r="T25"/>
      <c r="U25"/>
      <c r="W25" s="153"/>
    </row>
    <row r="26" spans="2:23" s="28" customFormat="1" ht="11.25" customHeight="1" thickTop="1">
      <c r="B26" s="148"/>
      <c r="C26" s="151"/>
      <c r="D26" s="29"/>
      <c r="E26" s="158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/>
      <c r="W26" s="153"/>
    </row>
    <row r="27" spans="1:23" ht="16.5" customHeight="1">
      <c r="A27" s="4"/>
      <c r="B27" s="46"/>
      <c r="C27" s="97" t="s">
        <v>45</v>
      </c>
      <c r="D27" s="2" t="s">
        <v>71</v>
      </c>
      <c r="E27" s="119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13"/>
    </row>
    <row r="28" spans="1:23" ht="13.5" customHeight="1" thickBot="1">
      <c r="A28" s="28"/>
      <c r="B28" s="46"/>
      <c r="C28" s="151"/>
      <c r="D28" s="151"/>
      <c r="E28" s="161"/>
      <c r="F28" s="158"/>
      <c r="G28" s="162"/>
      <c r="H28" s="162"/>
      <c r="I28" s="163"/>
      <c r="J28" s="163"/>
      <c r="K28" s="163"/>
      <c r="L28" s="163"/>
      <c r="M28" s="163"/>
      <c r="N28" s="163"/>
      <c r="O28" s="164"/>
      <c r="P28" s="163"/>
      <c r="Q28" s="163"/>
      <c r="R28" s="278"/>
      <c r="S28" s="279"/>
      <c r="T28" s="280"/>
      <c r="U28" s="280"/>
      <c r="V28" s="280"/>
      <c r="W28" s="120"/>
    </row>
    <row r="29" spans="1:26" s="4" customFormat="1" ht="33.75" customHeight="1" thickBot="1" thickTop="1">
      <c r="A29" s="72"/>
      <c r="B29" s="74"/>
      <c r="C29" s="80" t="s">
        <v>3</v>
      </c>
      <c r="D29" s="77" t="s">
        <v>12</v>
      </c>
      <c r="E29" s="76" t="s">
        <v>13</v>
      </c>
      <c r="F29" s="78" t="s">
        <v>14</v>
      </c>
      <c r="G29" s="79" t="s">
        <v>4</v>
      </c>
      <c r="H29" s="83" t="s">
        <v>5</v>
      </c>
      <c r="I29" s="76" t="s">
        <v>6</v>
      </c>
      <c r="J29" s="76" t="s">
        <v>7</v>
      </c>
      <c r="K29" s="77" t="s">
        <v>15</v>
      </c>
      <c r="L29" s="77" t="s">
        <v>16</v>
      </c>
      <c r="M29" s="71" t="s">
        <v>46</v>
      </c>
      <c r="N29" s="76" t="s">
        <v>17</v>
      </c>
      <c r="O29" s="167" t="s">
        <v>18</v>
      </c>
      <c r="P29" s="83" t="s">
        <v>19</v>
      </c>
      <c r="Q29" s="168" t="s">
        <v>9</v>
      </c>
      <c r="R29" s="169" t="s">
        <v>47</v>
      </c>
      <c r="S29" s="170"/>
      <c r="T29" s="171" t="s">
        <v>10</v>
      </c>
      <c r="U29" s="85" t="s">
        <v>38</v>
      </c>
      <c r="V29" s="79" t="s">
        <v>11</v>
      </c>
      <c r="W29" s="13"/>
      <c r="Y29"/>
      <c r="Z29"/>
    </row>
    <row r="30" spans="1:23" ht="16.5" customHeight="1" thickTop="1">
      <c r="A30" s="4"/>
      <c r="B30" s="46"/>
      <c r="C30" s="9"/>
      <c r="D30" s="9"/>
      <c r="E30" s="9"/>
      <c r="F30" s="9"/>
      <c r="G30" s="172"/>
      <c r="H30" s="173"/>
      <c r="I30" s="9"/>
      <c r="J30" s="9"/>
      <c r="K30" s="9"/>
      <c r="L30" s="9"/>
      <c r="M30" s="9"/>
      <c r="N30" s="174"/>
      <c r="O30" s="281"/>
      <c r="P30" s="86"/>
      <c r="Q30" s="175"/>
      <c r="R30" s="176"/>
      <c r="S30" s="177"/>
      <c r="T30" s="178"/>
      <c r="U30" s="174"/>
      <c r="V30" s="179"/>
      <c r="W30" s="13"/>
    </row>
    <row r="31" spans="1:23" ht="16.5" customHeight="1">
      <c r="A31" s="4"/>
      <c r="B31" s="46"/>
      <c r="C31" s="95" t="s">
        <v>75</v>
      </c>
      <c r="D31" s="315" t="s">
        <v>91</v>
      </c>
      <c r="E31" s="315" t="s">
        <v>92</v>
      </c>
      <c r="F31" s="315">
        <v>300</v>
      </c>
      <c r="G31" s="315" t="s">
        <v>56</v>
      </c>
      <c r="H31" s="180">
        <f>F31*$F$21</f>
        <v>73.5</v>
      </c>
      <c r="I31" s="96">
        <v>39086.353472222225</v>
      </c>
      <c r="J31" s="96">
        <v>39086.62777777778</v>
      </c>
      <c r="K31" s="121">
        <f>IF(D31="","",(J31-I31)*24)</f>
        <v>6.583333333313931</v>
      </c>
      <c r="L31" s="11">
        <f>IF(D31="","",(J31-I31)*24*60)</f>
        <v>394.99999999883585</v>
      </c>
      <c r="M31" s="10" t="s">
        <v>84</v>
      </c>
      <c r="N31" s="7" t="str">
        <f>IF(D31="","",IF(OR(M31="P",M31="RP"),"--","NO"))</f>
        <v>--</v>
      </c>
      <c r="O31" s="282" t="str">
        <f>IF(D31="","","NO")</f>
        <v>NO</v>
      </c>
      <c r="P31" s="181">
        <f>200*IF(O31="SI",1,0.1)*IF(M31="P",0.1,1)</f>
        <v>2</v>
      </c>
      <c r="Q31" s="182">
        <f>IF(M31="P",H31*P31*ROUND(L31/60,2),"--")</f>
        <v>967.26</v>
      </c>
      <c r="R31" s="183" t="str">
        <f>IF(AND(M31="F",N31="NO"),H31*P31,"--")</f>
        <v>--</v>
      </c>
      <c r="S31" s="184" t="str">
        <f>IF(M31="F",H31*P31*ROUND(L31/60,2),"--")</f>
        <v>--</v>
      </c>
      <c r="T31" s="133" t="str">
        <f>IF(M31="RF",H31*P31*ROUND(L31/60,2),"--")</f>
        <v>--</v>
      </c>
      <c r="U31" s="122" t="str">
        <f>IF(D31="","","SI")</f>
        <v>SI</v>
      </c>
      <c r="V31" s="123">
        <f>IF(D31="","",SUM(Q31:T31)*IF(U31="SI",1,2))</f>
        <v>967.26</v>
      </c>
      <c r="W31" s="120"/>
    </row>
    <row r="32" spans="1:23" ht="16.5" customHeight="1">
      <c r="A32" s="4"/>
      <c r="B32" s="46"/>
      <c r="C32" s="95" t="s">
        <v>76</v>
      </c>
      <c r="D32" s="315" t="s">
        <v>91</v>
      </c>
      <c r="E32" s="315" t="s">
        <v>92</v>
      </c>
      <c r="F32" s="315">
        <v>300</v>
      </c>
      <c r="G32" s="315" t="s">
        <v>56</v>
      </c>
      <c r="H32" s="180">
        <f>F32*$F$21</f>
        <v>73.5</v>
      </c>
      <c r="I32" s="96">
        <v>39087.35138888889</v>
      </c>
      <c r="J32" s="96">
        <v>39087.65</v>
      </c>
      <c r="K32" s="121">
        <f>IF(D32="","",(J32-I32)*24)</f>
        <v>7.166666666627862</v>
      </c>
      <c r="L32" s="11">
        <f>IF(D32="","",(J32-I32)*24*60)</f>
        <v>429.9999999976717</v>
      </c>
      <c r="M32" s="10" t="s">
        <v>84</v>
      </c>
      <c r="N32" s="7" t="str">
        <f>IF(D32="","",IF(OR(M32="P",M32="RP"),"--","NO"))</f>
        <v>--</v>
      </c>
      <c r="O32" s="282" t="str">
        <f>IF(D32="","","NO")</f>
        <v>NO</v>
      </c>
      <c r="P32" s="181">
        <f>200*IF(O32="SI",1,0.1)*IF(M32="P",0.1,1)</f>
        <v>2</v>
      </c>
      <c r="Q32" s="182">
        <f>IF(M32="P",H32*P32*ROUND(L32/60,2),"--")</f>
        <v>1053.99</v>
      </c>
      <c r="R32" s="183" t="str">
        <f>IF(AND(M32="F",N32="NO"),H32*P32,"--")</f>
        <v>--</v>
      </c>
      <c r="S32" s="184" t="str">
        <f>IF(M32="F",H32*P32*ROUND(L32/60,2),"--")</f>
        <v>--</v>
      </c>
      <c r="T32" s="133" t="str">
        <f>IF(M32="RF",H32*P32*ROUND(L32/60,2),"--")</f>
        <v>--</v>
      </c>
      <c r="U32" s="122" t="str">
        <f>IF(D32="","","SI")</f>
        <v>SI</v>
      </c>
      <c r="V32" s="123">
        <f>IF(D32="","",SUM(Q32:T32)*IF(U32="SI",1,2))</f>
        <v>1053.99</v>
      </c>
      <c r="W32" s="120"/>
    </row>
    <row r="33" spans="1:23" ht="16.5" customHeight="1" thickBot="1">
      <c r="A33" s="28"/>
      <c r="B33" s="46"/>
      <c r="C33" s="185"/>
      <c r="D33" s="186"/>
      <c r="E33" s="187"/>
      <c r="F33" s="188"/>
      <c r="G33" s="189"/>
      <c r="H33" s="190"/>
      <c r="I33" s="191"/>
      <c r="J33" s="192"/>
      <c r="K33" s="193"/>
      <c r="L33" s="194"/>
      <c r="M33" s="195"/>
      <c r="N33" s="8"/>
      <c r="O33" s="283"/>
      <c r="P33" s="196"/>
      <c r="Q33" s="197"/>
      <c r="R33" s="198"/>
      <c r="S33" s="199"/>
      <c r="T33" s="200"/>
      <c r="U33" s="201"/>
      <c r="V33" s="202"/>
      <c r="W33" s="120"/>
    </row>
    <row r="34" spans="1:23" ht="16.5" customHeight="1" thickBot="1" thickTop="1">
      <c r="A34" s="28"/>
      <c r="B34" s="46"/>
      <c r="C34" s="75"/>
      <c r="D34" s="119"/>
      <c r="E34" s="119"/>
      <c r="F34" s="138"/>
      <c r="G34" s="203"/>
      <c r="H34" s="204"/>
      <c r="I34" s="205"/>
      <c r="J34" s="206"/>
      <c r="K34" s="207"/>
      <c r="L34" s="208"/>
      <c r="M34" s="204"/>
      <c r="N34" s="209"/>
      <c r="O34" s="111"/>
      <c r="P34" s="210"/>
      <c r="Q34" s="211"/>
      <c r="R34" s="212"/>
      <c r="S34" s="212"/>
      <c r="T34" s="212"/>
      <c r="U34" s="112"/>
      <c r="V34" s="213">
        <f>SUM(V30:V33)</f>
        <v>2021.25</v>
      </c>
      <c r="W34" s="120"/>
    </row>
    <row r="35" spans="1:23" ht="16.5" customHeight="1" thickBot="1" thickTop="1">
      <c r="A35" s="28"/>
      <c r="B35" s="46"/>
      <c r="C35" s="75"/>
      <c r="D35" s="119"/>
      <c r="E35" s="119"/>
      <c r="F35" s="138"/>
      <c r="G35" s="203"/>
      <c r="H35" s="204"/>
      <c r="I35" s="205"/>
      <c r="L35" s="208"/>
      <c r="M35" s="204"/>
      <c r="N35" s="214"/>
      <c r="O35" s="215"/>
      <c r="P35" s="210"/>
      <c r="Q35" s="211"/>
      <c r="R35" s="212"/>
      <c r="S35" s="212"/>
      <c r="T35" s="212"/>
      <c r="U35" s="112"/>
      <c r="V35" s="112"/>
      <c r="W35" s="120"/>
    </row>
    <row r="36" spans="2:23" s="4" customFormat="1" ht="33.75" customHeight="1" thickBot="1" thickTop="1">
      <c r="B36" s="46"/>
      <c r="C36" s="68" t="s">
        <v>3</v>
      </c>
      <c r="D36" s="70" t="s">
        <v>12</v>
      </c>
      <c r="E36" s="323" t="s">
        <v>13</v>
      </c>
      <c r="F36" s="325"/>
      <c r="G36" s="85" t="s">
        <v>4</v>
      </c>
      <c r="H36" s="83" t="s">
        <v>5</v>
      </c>
      <c r="I36" s="69" t="s">
        <v>6</v>
      </c>
      <c r="J36" s="124" t="s">
        <v>7</v>
      </c>
      <c r="K36" s="125" t="s">
        <v>21</v>
      </c>
      <c r="L36" s="125" t="s">
        <v>16</v>
      </c>
      <c r="M36" s="71" t="s">
        <v>8</v>
      </c>
      <c r="N36" s="323" t="s">
        <v>17</v>
      </c>
      <c r="O36" s="324"/>
      <c r="P36" s="88" t="s">
        <v>22</v>
      </c>
      <c r="Q36" s="126" t="s">
        <v>37</v>
      </c>
      <c r="R36" s="109" t="s">
        <v>20</v>
      </c>
      <c r="S36" s="127"/>
      <c r="T36" s="87" t="s">
        <v>10</v>
      </c>
      <c r="U36" s="85" t="s">
        <v>38</v>
      </c>
      <c r="V36" s="79" t="s">
        <v>11</v>
      </c>
      <c r="W36" s="5"/>
    </row>
    <row r="37" spans="2:23" s="4" customFormat="1" ht="16.5" customHeight="1" thickTop="1">
      <c r="B37" s="46"/>
      <c r="C37" s="6"/>
      <c r="D37" s="128"/>
      <c r="E37" s="326"/>
      <c r="F37" s="327"/>
      <c r="G37" s="128"/>
      <c r="H37" s="129"/>
      <c r="I37" s="128"/>
      <c r="J37" s="128"/>
      <c r="K37" s="128"/>
      <c r="L37" s="128"/>
      <c r="M37" s="128"/>
      <c r="N37" s="128"/>
      <c r="O37" s="284"/>
      <c r="P37" s="130"/>
      <c r="Q37" s="131"/>
      <c r="R37" s="110"/>
      <c r="S37" s="132"/>
      <c r="T37" s="133"/>
      <c r="U37" s="128"/>
      <c r="V37" s="134"/>
      <c r="W37" s="5"/>
    </row>
    <row r="38" spans="2:23" s="4" customFormat="1" ht="16.5" customHeight="1">
      <c r="B38" s="46"/>
      <c r="C38" s="313" t="s">
        <v>77</v>
      </c>
      <c r="D38" s="128" t="s">
        <v>85</v>
      </c>
      <c r="E38" s="139" t="s">
        <v>86</v>
      </c>
      <c r="F38" s="314"/>
      <c r="G38" s="285">
        <v>132</v>
      </c>
      <c r="H38" s="84">
        <f>IF(G38=500,$M$19,IF(G38=220,$M$20,$M$21))</f>
        <v>39.254</v>
      </c>
      <c r="I38" s="286">
        <v>39084.43125</v>
      </c>
      <c r="J38" s="287">
        <v>39084.729166666664</v>
      </c>
      <c r="K38" s="135">
        <f>IF(D38="","",(J38-I38)*24)</f>
        <v>7.149999999906868</v>
      </c>
      <c r="L38" s="136">
        <f>IF(D38="","",ROUND((J38-I38)*24*60,0))</f>
        <v>429</v>
      </c>
      <c r="M38" s="160" t="s">
        <v>84</v>
      </c>
      <c r="N38" s="141" t="str">
        <f>IF(D38="","",IF(OR(M38="P",M38="RP"),"--","NO"))</f>
        <v>--</v>
      </c>
      <c r="O38" s="140"/>
      <c r="P38" s="288">
        <f>IF(G38=500,$N$19,IF(G38=220,$N$20,$N$21))</f>
        <v>40</v>
      </c>
      <c r="Q38" s="289">
        <f>IF(M38="P",H38*P38*ROUND(L38/60,2)*0.1,"--")</f>
        <v>1122.6644000000001</v>
      </c>
      <c r="R38" s="110" t="str">
        <f>IF(AND(M38="F",N38="NO"),H38*P38,"--")</f>
        <v>--</v>
      </c>
      <c r="S38" s="132" t="str">
        <f>IF(M38="F",H38*P38*ROUND(L38/60,2),"--")</f>
        <v>--</v>
      </c>
      <c r="T38" s="133" t="str">
        <f>IF(M38="RF",H38*P38*ROUND(L38/60,2),"--")</f>
        <v>--</v>
      </c>
      <c r="U38" s="290" t="str">
        <f>IF(D38="","","SI")</f>
        <v>SI</v>
      </c>
      <c r="V38" s="137">
        <f>IF(D38="","",SUM(Q38:T38)*IF(U38="SI",1,2))</f>
        <v>1122.6644000000001</v>
      </c>
      <c r="W38" s="5"/>
    </row>
    <row r="39" spans="2:23" s="4" customFormat="1" ht="16.5" customHeight="1">
      <c r="B39" s="46"/>
      <c r="C39" s="313" t="s">
        <v>78</v>
      </c>
      <c r="D39" s="128" t="s">
        <v>85</v>
      </c>
      <c r="E39" s="139" t="s">
        <v>87</v>
      </c>
      <c r="F39" s="314"/>
      <c r="G39" s="285">
        <v>132</v>
      </c>
      <c r="H39" s="84">
        <f aca="true" t="shared" si="0" ref="H39:H45">IF(G39=500,$M$19,IF(G39=220,$M$20,$M$21))</f>
        <v>39.254</v>
      </c>
      <c r="I39" s="286">
        <v>39085.38958333333</v>
      </c>
      <c r="J39" s="287">
        <v>39085.73611111111</v>
      </c>
      <c r="K39" s="135">
        <f aca="true" t="shared" si="1" ref="K39:K45">IF(D39="","",(J39-I39)*24)</f>
        <v>8.316666666709352</v>
      </c>
      <c r="L39" s="136">
        <f aca="true" t="shared" si="2" ref="L39:L45">IF(D39="","",ROUND((J39-I39)*24*60,0))</f>
        <v>499</v>
      </c>
      <c r="M39" s="160" t="s">
        <v>84</v>
      </c>
      <c r="N39" s="141" t="str">
        <f aca="true" t="shared" si="3" ref="N39:N45">IF(D39="","",IF(OR(M39="P",M39="RP"),"--","NO"))</f>
        <v>--</v>
      </c>
      <c r="O39" s="140"/>
      <c r="P39" s="288">
        <f aca="true" t="shared" si="4" ref="P39:P45">IF(G39=500,$N$19,IF(G39=220,$N$20,$N$21))</f>
        <v>40</v>
      </c>
      <c r="Q39" s="289">
        <f aca="true" t="shared" si="5" ref="Q39:Q45">IF(M39="P",H39*P39*ROUND(L39/60,2)*0.1,"--")</f>
        <v>1306.37312</v>
      </c>
      <c r="R39" s="110" t="str">
        <f aca="true" t="shared" si="6" ref="R39:R45">IF(AND(M39="F",N39="NO"),H39*P39,"--")</f>
        <v>--</v>
      </c>
      <c r="S39" s="132" t="str">
        <f aca="true" t="shared" si="7" ref="S39:S45">IF(M39="F",H39*P39*ROUND(L39/60,2),"--")</f>
        <v>--</v>
      </c>
      <c r="T39" s="133" t="str">
        <f aca="true" t="shared" si="8" ref="T39:T45">IF(M39="RF",H39*P39*ROUND(L39/60,2),"--")</f>
        <v>--</v>
      </c>
      <c r="U39" s="290" t="str">
        <f aca="true" t="shared" si="9" ref="U39:U45">IF(D39="","","SI")</f>
        <v>SI</v>
      </c>
      <c r="V39" s="137">
        <f aca="true" t="shared" si="10" ref="V39:V45">IF(D39="","",SUM(Q39:T39)*IF(U39="SI",1,2))</f>
        <v>1306.37312</v>
      </c>
      <c r="W39" s="5"/>
    </row>
    <row r="40" spans="2:23" s="4" customFormat="1" ht="16.5" customHeight="1">
      <c r="B40" s="46"/>
      <c r="C40" s="313" t="s">
        <v>79</v>
      </c>
      <c r="D40" s="128" t="s">
        <v>85</v>
      </c>
      <c r="E40" s="139" t="s">
        <v>87</v>
      </c>
      <c r="F40" s="314"/>
      <c r="G40" s="285">
        <v>132</v>
      </c>
      <c r="H40" s="84">
        <f t="shared" si="0"/>
        <v>39.254</v>
      </c>
      <c r="I40" s="286">
        <v>39086.402083333334</v>
      </c>
      <c r="J40" s="287">
        <v>39086.53680555556</v>
      </c>
      <c r="K40" s="135">
        <f t="shared" si="1"/>
        <v>3.2333333333954215</v>
      </c>
      <c r="L40" s="136">
        <f t="shared" si="2"/>
        <v>194</v>
      </c>
      <c r="M40" s="160" t="s">
        <v>84</v>
      </c>
      <c r="N40" s="141" t="str">
        <f t="shared" si="3"/>
        <v>--</v>
      </c>
      <c r="O40" s="140"/>
      <c r="P40" s="288">
        <f t="shared" si="4"/>
        <v>40</v>
      </c>
      <c r="Q40" s="289">
        <f t="shared" si="5"/>
        <v>507.16168</v>
      </c>
      <c r="R40" s="110" t="str">
        <f t="shared" si="6"/>
        <v>--</v>
      </c>
      <c r="S40" s="132" t="str">
        <f t="shared" si="7"/>
        <v>--</v>
      </c>
      <c r="T40" s="133" t="str">
        <f t="shared" si="8"/>
        <v>--</v>
      </c>
      <c r="U40" s="290" t="str">
        <f t="shared" si="9"/>
        <v>SI</v>
      </c>
      <c r="V40" s="137">
        <f t="shared" si="10"/>
        <v>507.16168</v>
      </c>
      <c r="W40" s="5"/>
    </row>
    <row r="41" spans="2:23" s="4" customFormat="1" ht="16.5" customHeight="1">
      <c r="B41" s="46"/>
      <c r="C41" s="313" t="s">
        <v>80</v>
      </c>
      <c r="D41" s="128" t="s">
        <v>88</v>
      </c>
      <c r="E41" s="139" t="s">
        <v>89</v>
      </c>
      <c r="F41" s="314"/>
      <c r="G41" s="285">
        <v>132</v>
      </c>
      <c r="H41" s="84">
        <f t="shared" si="0"/>
        <v>39.254</v>
      </c>
      <c r="I41" s="286">
        <v>39093.361805555556</v>
      </c>
      <c r="J41" s="287">
        <v>39093.77777777778</v>
      </c>
      <c r="K41" s="135">
        <f t="shared" si="1"/>
        <v>9.983333333395422</v>
      </c>
      <c r="L41" s="136">
        <f t="shared" si="2"/>
        <v>599</v>
      </c>
      <c r="M41" s="160" t="s">
        <v>84</v>
      </c>
      <c r="N41" s="141" t="str">
        <f t="shared" si="3"/>
        <v>--</v>
      </c>
      <c r="O41" s="140"/>
      <c r="P41" s="288">
        <f t="shared" si="4"/>
        <v>40</v>
      </c>
      <c r="Q41" s="289">
        <f t="shared" si="5"/>
        <v>1567.01968</v>
      </c>
      <c r="R41" s="110" t="str">
        <f t="shared" si="6"/>
        <v>--</v>
      </c>
      <c r="S41" s="132" t="str">
        <f t="shared" si="7"/>
        <v>--</v>
      </c>
      <c r="T41" s="133" t="str">
        <f t="shared" si="8"/>
        <v>--</v>
      </c>
      <c r="U41" s="290" t="str">
        <f t="shared" si="9"/>
        <v>SI</v>
      </c>
      <c r="V41" s="137">
        <f t="shared" si="10"/>
        <v>1567.01968</v>
      </c>
      <c r="W41" s="5"/>
    </row>
    <row r="42" spans="2:23" s="4" customFormat="1" ht="16.5" customHeight="1">
      <c r="B42" s="46"/>
      <c r="C42" s="313" t="s">
        <v>81</v>
      </c>
      <c r="D42" s="128" t="s">
        <v>88</v>
      </c>
      <c r="E42" s="139" t="s">
        <v>89</v>
      </c>
      <c r="F42" s="314"/>
      <c r="G42" s="285">
        <v>132</v>
      </c>
      <c r="H42" s="84">
        <f t="shared" si="0"/>
        <v>39.254</v>
      </c>
      <c r="I42" s="286">
        <v>39094.35</v>
      </c>
      <c r="J42" s="287">
        <v>39094.59097222222</v>
      </c>
      <c r="K42" s="135">
        <f t="shared" si="1"/>
        <v>5.783333333325572</v>
      </c>
      <c r="L42" s="136">
        <f t="shared" si="2"/>
        <v>347</v>
      </c>
      <c r="M42" s="160" t="s">
        <v>84</v>
      </c>
      <c r="N42" s="141" t="str">
        <f t="shared" si="3"/>
        <v>--</v>
      </c>
      <c r="O42" s="140"/>
      <c r="P42" s="288">
        <f t="shared" si="4"/>
        <v>40</v>
      </c>
      <c r="Q42" s="289">
        <f t="shared" si="5"/>
        <v>907.55248</v>
      </c>
      <c r="R42" s="110" t="str">
        <f t="shared" si="6"/>
        <v>--</v>
      </c>
      <c r="S42" s="132" t="str">
        <f t="shared" si="7"/>
        <v>--</v>
      </c>
      <c r="T42" s="133" t="str">
        <f t="shared" si="8"/>
        <v>--</v>
      </c>
      <c r="U42" s="290" t="str">
        <f t="shared" si="9"/>
        <v>SI</v>
      </c>
      <c r="V42" s="137">
        <f t="shared" si="10"/>
        <v>907.55248</v>
      </c>
      <c r="W42" s="5"/>
    </row>
    <row r="43" spans="2:23" s="4" customFormat="1" ht="16.5" customHeight="1">
      <c r="B43" s="46"/>
      <c r="C43" s="313" t="s">
        <v>82</v>
      </c>
      <c r="D43" s="128" t="s">
        <v>88</v>
      </c>
      <c r="E43" s="139" t="s">
        <v>90</v>
      </c>
      <c r="F43" s="314"/>
      <c r="G43" s="285">
        <v>132</v>
      </c>
      <c r="H43" s="84">
        <f t="shared" si="0"/>
        <v>39.254</v>
      </c>
      <c r="I43" s="286">
        <v>39112.447222222225</v>
      </c>
      <c r="J43" s="287">
        <v>39112.63888888889</v>
      </c>
      <c r="K43" s="135">
        <f t="shared" si="1"/>
        <v>4.599999999976717</v>
      </c>
      <c r="L43" s="136">
        <f t="shared" si="2"/>
        <v>276</v>
      </c>
      <c r="M43" s="160" t="s">
        <v>84</v>
      </c>
      <c r="N43" s="141" t="str">
        <f t="shared" si="3"/>
        <v>--</v>
      </c>
      <c r="O43" s="140"/>
      <c r="P43" s="288">
        <f t="shared" si="4"/>
        <v>40</v>
      </c>
      <c r="Q43" s="289">
        <f t="shared" si="5"/>
        <v>722.2736</v>
      </c>
      <c r="R43" s="110" t="str">
        <f t="shared" si="6"/>
        <v>--</v>
      </c>
      <c r="S43" s="132" t="str">
        <f t="shared" si="7"/>
        <v>--</v>
      </c>
      <c r="T43" s="133" t="str">
        <f t="shared" si="8"/>
        <v>--</v>
      </c>
      <c r="U43" s="290" t="str">
        <f t="shared" si="9"/>
        <v>SI</v>
      </c>
      <c r="V43" s="137">
        <f t="shared" si="10"/>
        <v>722.2736</v>
      </c>
      <c r="W43" s="5"/>
    </row>
    <row r="44" spans="2:23" s="4" customFormat="1" ht="16.5" customHeight="1">
      <c r="B44" s="46"/>
      <c r="C44" s="313"/>
      <c r="D44" s="128"/>
      <c r="E44" s="139"/>
      <c r="F44" s="314"/>
      <c r="G44" s="285"/>
      <c r="H44" s="84">
        <f t="shared" si="0"/>
        <v>39.254</v>
      </c>
      <c r="I44" s="286"/>
      <c r="J44" s="287"/>
      <c r="K44" s="135">
        <f t="shared" si="1"/>
      </c>
      <c r="L44" s="136">
        <f t="shared" si="2"/>
      </c>
      <c r="M44" s="160"/>
      <c r="N44" s="141">
        <f t="shared" si="3"/>
      </c>
      <c r="O44" s="140"/>
      <c r="P44" s="288">
        <f t="shared" si="4"/>
        <v>40</v>
      </c>
      <c r="Q44" s="289" t="str">
        <f t="shared" si="5"/>
        <v>--</v>
      </c>
      <c r="R44" s="110" t="str">
        <f t="shared" si="6"/>
        <v>--</v>
      </c>
      <c r="S44" s="132" t="str">
        <f t="shared" si="7"/>
        <v>--</v>
      </c>
      <c r="T44" s="133" t="str">
        <f t="shared" si="8"/>
        <v>--</v>
      </c>
      <c r="U44" s="290">
        <f t="shared" si="9"/>
      </c>
      <c r="V44" s="137">
        <f t="shared" si="10"/>
      </c>
      <c r="W44" s="5"/>
    </row>
    <row r="45" spans="2:23" s="4" customFormat="1" ht="16.5" customHeight="1">
      <c r="B45" s="46"/>
      <c r="C45" s="313"/>
      <c r="D45" s="128"/>
      <c r="E45" s="139"/>
      <c r="F45" s="314"/>
      <c r="G45" s="285"/>
      <c r="H45" s="84">
        <f t="shared" si="0"/>
        <v>39.254</v>
      </c>
      <c r="I45" s="286"/>
      <c r="J45" s="287"/>
      <c r="K45" s="135">
        <f t="shared" si="1"/>
      </c>
      <c r="L45" s="136">
        <f t="shared" si="2"/>
      </c>
      <c r="M45" s="160"/>
      <c r="N45" s="141">
        <f t="shared" si="3"/>
      </c>
      <c r="O45" s="140"/>
      <c r="P45" s="288">
        <f t="shared" si="4"/>
        <v>40</v>
      </c>
      <c r="Q45" s="289" t="str">
        <f t="shared" si="5"/>
        <v>--</v>
      </c>
      <c r="R45" s="110" t="str">
        <f t="shared" si="6"/>
        <v>--</v>
      </c>
      <c r="S45" s="132" t="str">
        <f t="shared" si="7"/>
        <v>--</v>
      </c>
      <c r="T45" s="133" t="str">
        <f t="shared" si="8"/>
        <v>--</v>
      </c>
      <c r="U45" s="290">
        <f t="shared" si="9"/>
      </c>
      <c r="V45" s="137">
        <f t="shared" si="10"/>
      </c>
      <c r="W45" s="5"/>
    </row>
    <row r="46" spans="2:28" s="4" customFormat="1" ht="16.5" customHeight="1" thickBot="1">
      <c r="B46" s="46"/>
      <c r="C46" s="185"/>
      <c r="D46" s="291"/>
      <c r="E46" s="321"/>
      <c r="F46" s="322"/>
      <c r="G46" s="292"/>
      <c r="H46" s="293"/>
      <c r="I46" s="294"/>
      <c r="J46" s="295"/>
      <c r="K46" s="296"/>
      <c r="L46" s="297"/>
      <c r="M46" s="298"/>
      <c r="N46" s="299"/>
      <c r="O46" s="298"/>
      <c r="P46" s="300"/>
      <c r="Q46" s="301"/>
      <c r="R46" s="302"/>
      <c r="S46" s="303"/>
      <c r="T46" s="304"/>
      <c r="U46" s="305"/>
      <c r="V46" s="306"/>
      <c r="W46" s="5"/>
      <c r="X46"/>
      <c r="Y46"/>
      <c r="Z46"/>
      <c r="AA46"/>
      <c r="AB46"/>
    </row>
    <row r="47" spans="1:23" ht="17.25" thickBot="1" thickTop="1">
      <c r="A47" s="28"/>
      <c r="B47" s="148"/>
      <c r="C47" s="151"/>
      <c r="D47" s="216"/>
      <c r="E47" s="217"/>
      <c r="F47" s="218"/>
      <c r="G47" s="219"/>
      <c r="H47" s="219"/>
      <c r="I47" s="217"/>
      <c r="J47" s="142"/>
      <c r="K47" s="142"/>
      <c r="L47" s="217"/>
      <c r="M47" s="217"/>
      <c r="N47" s="217"/>
      <c r="O47" s="220"/>
      <c r="P47" s="217"/>
      <c r="Q47" s="217"/>
      <c r="R47" s="221"/>
      <c r="S47" s="222"/>
      <c r="T47" s="222"/>
      <c r="U47" s="223"/>
      <c r="V47" s="213">
        <f>SUM(V38:V46)</f>
        <v>6133.044960000001</v>
      </c>
      <c r="W47" s="224"/>
    </row>
    <row r="48" spans="1:23" ht="17.25" thickBot="1" thickTop="1">
      <c r="A48" s="28"/>
      <c r="B48" s="148"/>
      <c r="C48" s="151"/>
      <c r="D48" s="216"/>
      <c r="E48" s="217"/>
      <c r="F48" s="218"/>
      <c r="G48" s="219"/>
      <c r="H48" s="219"/>
      <c r="I48" s="159" t="s">
        <v>27</v>
      </c>
      <c r="J48" s="277">
        <f>+V47+V34</f>
        <v>8154.294960000001</v>
      </c>
      <c r="L48" s="217"/>
      <c r="M48" s="217"/>
      <c r="N48" s="217"/>
      <c r="O48" s="220"/>
      <c r="P48" s="217"/>
      <c r="Q48" s="217"/>
      <c r="R48" s="221"/>
      <c r="S48" s="222"/>
      <c r="T48" s="222"/>
      <c r="U48" s="223"/>
      <c r="W48" s="224"/>
    </row>
    <row r="49" spans="1:23" ht="13.5" customHeight="1" thickTop="1">
      <c r="A49" s="28"/>
      <c r="B49" s="148"/>
      <c r="C49" s="151"/>
      <c r="D49" s="216"/>
      <c r="E49" s="217"/>
      <c r="F49" s="218"/>
      <c r="G49" s="219"/>
      <c r="H49" s="219"/>
      <c r="I49" s="217"/>
      <c r="J49" s="142"/>
      <c r="K49" s="142"/>
      <c r="L49" s="217"/>
      <c r="M49" s="217"/>
      <c r="N49" s="217"/>
      <c r="O49" s="220"/>
      <c r="P49" s="217"/>
      <c r="Q49" s="217"/>
      <c r="R49" s="221"/>
      <c r="S49" s="222"/>
      <c r="T49" s="222"/>
      <c r="U49" s="223"/>
      <c r="W49" s="224"/>
    </row>
    <row r="50" spans="1:23" ht="16.5" customHeight="1">
      <c r="A50" s="28"/>
      <c r="B50" s="148"/>
      <c r="C50" s="225" t="s">
        <v>48</v>
      </c>
      <c r="D50" s="226" t="s">
        <v>72</v>
      </c>
      <c r="E50" s="217"/>
      <c r="F50" s="218"/>
      <c r="G50" s="219"/>
      <c r="H50" s="219"/>
      <c r="I50" s="217"/>
      <c r="J50" s="142"/>
      <c r="K50" s="142"/>
      <c r="L50" s="217"/>
      <c r="M50" s="217"/>
      <c r="N50" s="217"/>
      <c r="O50" s="220"/>
      <c r="P50" s="217"/>
      <c r="Q50" s="217"/>
      <c r="R50" s="221"/>
      <c r="S50" s="222"/>
      <c r="T50" s="222"/>
      <c r="U50" s="223"/>
      <c r="W50" s="224"/>
    </row>
    <row r="51" spans="1:23" ht="16.5" customHeight="1">
      <c r="A51" s="28"/>
      <c r="B51" s="148"/>
      <c r="C51" s="225"/>
      <c r="D51" s="216"/>
      <c r="E51" s="217"/>
      <c r="F51" s="218"/>
      <c r="G51" s="219"/>
      <c r="H51" s="219"/>
      <c r="I51" s="217"/>
      <c r="J51" s="142"/>
      <c r="K51" s="142"/>
      <c r="L51" s="217"/>
      <c r="M51" s="217"/>
      <c r="N51" s="217"/>
      <c r="O51" s="220"/>
      <c r="P51" s="217"/>
      <c r="Q51" s="217"/>
      <c r="R51" s="217"/>
      <c r="S51" s="221"/>
      <c r="T51" s="222"/>
      <c r="W51" s="224"/>
    </row>
    <row r="52" spans="2:23" s="28" customFormat="1" ht="16.5" customHeight="1">
      <c r="B52" s="148"/>
      <c r="C52" s="151"/>
      <c r="D52" s="227" t="s">
        <v>54</v>
      </c>
      <c r="E52" s="163" t="s">
        <v>55</v>
      </c>
      <c r="F52" s="163" t="s">
        <v>28</v>
      </c>
      <c r="G52" s="228" t="s">
        <v>73</v>
      </c>
      <c r="H52"/>
      <c r="I52" s="89"/>
      <c r="J52" s="236" t="s">
        <v>31</v>
      </c>
      <c r="K52" s="236"/>
      <c r="L52" s="163" t="s">
        <v>28</v>
      </c>
      <c r="M52" t="s">
        <v>60</v>
      </c>
      <c r="O52" s="228" t="s">
        <v>74</v>
      </c>
      <c r="P52"/>
      <c r="Q52" s="232"/>
      <c r="R52" s="232"/>
      <c r="S52" s="29"/>
      <c r="T52"/>
      <c r="U52"/>
      <c r="V52"/>
      <c r="W52" s="224"/>
    </row>
    <row r="53" spans="2:23" s="28" customFormat="1" ht="16.5" customHeight="1">
      <c r="B53" s="148"/>
      <c r="C53" s="151"/>
      <c r="D53" s="93" t="s">
        <v>61</v>
      </c>
      <c r="E53" s="93">
        <v>300</v>
      </c>
      <c r="F53" s="307">
        <v>500</v>
      </c>
      <c r="G53" s="320">
        <f>+E53*$F$20*$F$21</f>
        <v>54684</v>
      </c>
      <c r="H53" s="320"/>
      <c r="I53" s="320"/>
      <c r="J53" s="308" t="s">
        <v>62</v>
      </c>
      <c r="K53" s="308"/>
      <c r="L53" s="93">
        <v>500</v>
      </c>
      <c r="M53" s="93">
        <v>2</v>
      </c>
      <c r="O53" s="320">
        <f>+M53*$F$20*$M$19</f>
        <v>73008.72</v>
      </c>
      <c r="P53" s="320"/>
      <c r="Q53" s="320"/>
      <c r="R53" s="320"/>
      <c r="S53" s="320"/>
      <c r="T53" s="320"/>
      <c r="U53" s="320"/>
      <c r="V53"/>
      <c r="W53" s="224"/>
    </row>
    <row r="54" spans="2:23" s="28" customFormat="1" ht="16.5" customHeight="1">
      <c r="B54" s="148"/>
      <c r="C54" s="151"/>
      <c r="D54" s="93" t="s">
        <v>63</v>
      </c>
      <c r="E54" s="92">
        <v>300</v>
      </c>
      <c r="F54" s="307">
        <v>500</v>
      </c>
      <c r="G54" s="320">
        <f>+E54*$F$20*$F$21</f>
        <v>54684</v>
      </c>
      <c r="H54" s="320"/>
      <c r="I54" s="320"/>
      <c r="J54" s="308" t="s">
        <v>62</v>
      </c>
      <c r="K54" s="308"/>
      <c r="L54" s="93">
        <v>132</v>
      </c>
      <c r="M54" s="93">
        <v>9</v>
      </c>
      <c r="O54" s="320">
        <f>+M54*$F$20*$M$19</f>
        <v>328539.24</v>
      </c>
      <c r="P54" s="320"/>
      <c r="Q54" s="320"/>
      <c r="R54" s="320"/>
      <c r="S54" s="320"/>
      <c r="T54" s="320"/>
      <c r="U54" s="320"/>
      <c r="V54"/>
      <c r="W54" s="224"/>
    </row>
    <row r="55" spans="2:23" s="28" customFormat="1" ht="16.5" customHeight="1">
      <c r="B55" s="148"/>
      <c r="C55" s="151"/>
      <c r="D55" s="91" t="s">
        <v>64</v>
      </c>
      <c r="E55" s="92">
        <v>300</v>
      </c>
      <c r="F55" s="307">
        <v>500</v>
      </c>
      <c r="G55" s="320">
        <f>+E55*$F$20*$F$21</f>
        <v>54684</v>
      </c>
      <c r="H55" s="320"/>
      <c r="I55" s="320"/>
      <c r="J55" s="308" t="s">
        <v>65</v>
      </c>
      <c r="K55" s="308"/>
      <c r="L55" s="93">
        <v>132</v>
      </c>
      <c r="M55" s="93">
        <v>8</v>
      </c>
      <c r="O55" s="320">
        <f>+M55*$F$20*$M$19</f>
        <v>292034.88</v>
      </c>
      <c r="P55" s="320"/>
      <c r="Q55" s="320"/>
      <c r="R55" s="320"/>
      <c r="S55" s="320"/>
      <c r="T55" s="320"/>
      <c r="U55" s="320"/>
      <c r="V55"/>
      <c r="W55" s="224"/>
    </row>
    <row r="56" spans="1:23" ht="16.5" customHeight="1">
      <c r="A56" s="28"/>
      <c r="B56" s="148"/>
      <c r="C56" s="151"/>
      <c r="D56" s="91" t="s">
        <v>66</v>
      </c>
      <c r="E56" s="92">
        <v>300</v>
      </c>
      <c r="F56" s="307">
        <v>500</v>
      </c>
      <c r="G56" s="320">
        <f>+E56*$F$20*$F$21</f>
        <v>54684</v>
      </c>
      <c r="H56" s="320"/>
      <c r="I56" s="320"/>
      <c r="J56" s="308" t="s">
        <v>67</v>
      </c>
      <c r="K56" s="308"/>
      <c r="L56" s="93">
        <v>132</v>
      </c>
      <c r="M56" s="93">
        <v>5</v>
      </c>
      <c r="O56" s="328">
        <f>+M56*$F$20*$M$19</f>
        <v>182521.8</v>
      </c>
      <c r="P56" s="328"/>
      <c r="Q56" s="328"/>
      <c r="R56" s="328"/>
      <c r="S56" s="328"/>
      <c r="T56" s="328"/>
      <c r="U56" s="328"/>
      <c r="W56" s="224"/>
    </row>
    <row r="57" spans="1:23" ht="16.5" customHeight="1">
      <c r="A57" s="28"/>
      <c r="B57" s="148"/>
      <c r="C57" s="151"/>
      <c r="D57" s="91" t="s">
        <v>68</v>
      </c>
      <c r="E57" s="92">
        <v>450</v>
      </c>
      <c r="F57" s="307">
        <v>500</v>
      </c>
      <c r="G57" s="328">
        <f>+E57*$F$20*$F$21</f>
        <v>82026</v>
      </c>
      <c r="H57" s="328"/>
      <c r="I57" s="328"/>
      <c r="M57" s="93"/>
      <c r="O57" s="320">
        <f>SUM(O53:P56)</f>
        <v>876104.6399999999</v>
      </c>
      <c r="P57" s="320"/>
      <c r="Q57" s="320"/>
      <c r="R57" s="320"/>
      <c r="S57" s="320"/>
      <c r="T57" s="320"/>
      <c r="U57" s="320"/>
      <c r="W57" s="224"/>
    </row>
    <row r="58" spans="1:23" ht="16.5" customHeight="1">
      <c r="A58" s="28"/>
      <c r="B58" s="148"/>
      <c r="C58" s="151"/>
      <c r="D58" s="91"/>
      <c r="E58" s="92"/>
      <c r="F58" s="307"/>
      <c r="G58" s="320">
        <f>SUM(G53:G57)</f>
        <v>300762</v>
      </c>
      <c r="H58" s="320"/>
      <c r="I58" s="320"/>
      <c r="M58" s="93"/>
      <c r="N58" s="89"/>
      <c r="O58" s="89"/>
      <c r="P58" s="264"/>
      <c r="Q58" s="264"/>
      <c r="R58" s="264"/>
      <c r="S58" s="264"/>
      <c r="W58" s="224"/>
    </row>
    <row r="59" spans="1:23" ht="16.5" customHeight="1" thickBot="1">
      <c r="A59" s="28"/>
      <c r="B59" s="148"/>
      <c r="C59" s="151"/>
      <c r="D59" s="227"/>
      <c r="E59" s="237"/>
      <c r="F59" s="237"/>
      <c r="G59" s="163"/>
      <c r="I59" s="230"/>
      <c r="J59" s="228"/>
      <c r="L59" s="229"/>
      <c r="M59" s="230"/>
      <c r="N59" s="231"/>
      <c r="O59" s="232"/>
      <c r="P59" s="232"/>
      <c r="Q59" s="232"/>
      <c r="R59" s="232"/>
      <c r="S59" s="232"/>
      <c r="W59" s="224"/>
    </row>
    <row r="60" spans="1:23" ht="16.5" customHeight="1" thickBot="1" thickTop="1">
      <c r="A60" s="28"/>
      <c r="B60" s="148"/>
      <c r="C60" s="151"/>
      <c r="D60" s="163"/>
      <c r="E60" s="265"/>
      <c r="F60" s="265"/>
      <c r="G60" s="233"/>
      <c r="H60" s="106"/>
      <c r="I60" s="159" t="s">
        <v>29</v>
      </c>
      <c r="J60" s="277">
        <f>+G58+O57</f>
        <v>1176866.64</v>
      </c>
      <c r="L60" s="234"/>
      <c r="M60" s="106"/>
      <c r="N60" s="235"/>
      <c r="O60" s="264"/>
      <c r="P60" s="264"/>
      <c r="Q60" s="264"/>
      <c r="R60" s="264"/>
      <c r="S60" s="264"/>
      <c r="W60" s="224"/>
    </row>
    <row r="61" spans="1:23" ht="16.5" customHeight="1" thickTop="1">
      <c r="A61" s="28"/>
      <c r="B61" s="148"/>
      <c r="C61" s="151"/>
      <c r="D61" s="142"/>
      <c r="E61" s="155"/>
      <c r="F61" s="163"/>
      <c r="G61" s="163"/>
      <c r="H61" s="164"/>
      <c r="J61" s="163"/>
      <c r="L61" s="238"/>
      <c r="M61" s="231"/>
      <c r="N61" s="231"/>
      <c r="O61" s="232"/>
      <c r="P61" s="232"/>
      <c r="Q61" s="232"/>
      <c r="R61" s="232"/>
      <c r="S61" s="232"/>
      <c r="W61" s="224"/>
    </row>
    <row r="62" spans="2:23" ht="16.5" customHeight="1">
      <c r="B62" s="148"/>
      <c r="C62" s="225" t="s">
        <v>49</v>
      </c>
      <c r="D62" s="239" t="s">
        <v>50</v>
      </c>
      <c r="E62" s="163"/>
      <c r="F62" s="240"/>
      <c r="G62" s="162"/>
      <c r="H62" s="142"/>
      <c r="I62" s="142"/>
      <c r="J62" s="142"/>
      <c r="K62" s="163"/>
      <c r="L62" s="163"/>
      <c r="M62" s="142"/>
      <c r="N62" s="163"/>
      <c r="O62" s="142"/>
      <c r="P62" s="142"/>
      <c r="Q62" s="142"/>
      <c r="R62" s="142"/>
      <c r="S62" s="142"/>
      <c r="T62" s="142"/>
      <c r="U62" s="142"/>
      <c r="W62" s="224"/>
    </row>
    <row r="63" spans="2:23" s="28" customFormat="1" ht="16.5" customHeight="1">
      <c r="B63" s="148"/>
      <c r="C63" s="151"/>
      <c r="D63" s="227" t="s">
        <v>51</v>
      </c>
      <c r="E63" s="241">
        <f>10*J48*J25/J60</f>
        <v>742.5733055158839</v>
      </c>
      <c r="G63" s="162"/>
      <c r="L63" s="163"/>
      <c r="N63" s="163"/>
      <c r="O63" s="164"/>
      <c r="V63"/>
      <c r="W63" s="224"/>
    </row>
    <row r="64" spans="2:23" s="28" customFormat="1" ht="12.75" customHeight="1">
      <c r="B64" s="148"/>
      <c r="C64" s="151"/>
      <c r="E64" s="242"/>
      <c r="F64" s="158"/>
      <c r="G64" s="162"/>
      <c r="J64" s="162"/>
      <c r="K64" s="166"/>
      <c r="L64" s="163"/>
      <c r="M64" s="163"/>
      <c r="N64" s="163"/>
      <c r="O64" s="164"/>
      <c r="P64" s="163"/>
      <c r="Q64" s="163"/>
      <c r="R64" s="165"/>
      <c r="S64" s="165"/>
      <c r="T64" s="165"/>
      <c r="U64" s="243"/>
      <c r="V64"/>
      <c r="W64" s="224"/>
    </row>
    <row r="65" spans="2:23" ht="16.5" customHeight="1">
      <c r="B65" s="148"/>
      <c r="C65" s="151"/>
      <c r="D65" s="244" t="s">
        <v>69</v>
      </c>
      <c r="E65" s="245"/>
      <c r="F65" s="158"/>
      <c r="G65" s="162"/>
      <c r="H65" s="142"/>
      <c r="I65" s="142"/>
      <c r="N65" s="163"/>
      <c r="O65" s="164"/>
      <c r="P65" s="163"/>
      <c r="Q65" s="163"/>
      <c r="R65" s="230"/>
      <c r="S65" s="230"/>
      <c r="T65" s="230"/>
      <c r="U65" s="231"/>
      <c r="W65" s="224"/>
    </row>
    <row r="66" spans="2:23" ht="16.5" customHeight="1">
      <c r="B66" s="148"/>
      <c r="C66" s="151"/>
      <c r="D66" s="244"/>
      <c r="E66" s="245"/>
      <c r="F66" s="158"/>
      <c r="G66" s="162"/>
      <c r="H66" s="142"/>
      <c r="I66" s="142"/>
      <c r="N66" s="163"/>
      <c r="O66" s="164"/>
      <c r="P66" s="163"/>
      <c r="Q66" s="163"/>
      <c r="R66" s="230"/>
      <c r="S66" s="230"/>
      <c r="T66" s="230"/>
      <c r="U66" s="231"/>
      <c r="W66" s="224"/>
    </row>
    <row r="67" spans="2:23" ht="16.5" customHeight="1">
      <c r="B67" s="148"/>
      <c r="C67" s="151"/>
      <c r="D67" s="244" t="s">
        <v>95</v>
      </c>
      <c r="E67" s="245"/>
      <c r="F67" s="158"/>
      <c r="G67" s="162"/>
      <c r="H67" s="142"/>
      <c r="I67" s="142"/>
      <c r="N67" s="163"/>
      <c r="O67" s="164"/>
      <c r="P67" s="163"/>
      <c r="Q67" s="163"/>
      <c r="R67" s="230"/>
      <c r="S67" s="230"/>
      <c r="T67" s="230"/>
      <c r="U67" s="231"/>
      <c r="W67" s="224"/>
    </row>
    <row r="68" spans="2:23" ht="13.5" customHeight="1" thickBot="1">
      <c r="B68" s="148"/>
      <c r="C68" s="151"/>
      <c r="D68" s="244"/>
      <c r="E68" s="245"/>
      <c r="F68" s="158"/>
      <c r="G68" s="162"/>
      <c r="H68" s="142"/>
      <c r="I68" s="142"/>
      <c r="N68" s="163"/>
      <c r="O68" s="164"/>
      <c r="P68" s="163"/>
      <c r="Q68" s="163"/>
      <c r="R68" s="230"/>
      <c r="S68" s="230"/>
      <c r="T68" s="230"/>
      <c r="U68" s="231"/>
      <c r="W68" s="224"/>
    </row>
    <row r="69" spans="2:23" s="246" customFormat="1" ht="21" thickBot="1" thickTop="1">
      <c r="B69" s="247"/>
      <c r="C69" s="248"/>
      <c r="D69" s="249"/>
      <c r="E69" s="250"/>
      <c r="F69" s="251"/>
      <c r="G69" s="252"/>
      <c r="I69" s="253" t="s">
        <v>52</v>
      </c>
      <c r="J69" s="254">
        <f>IF(E63&gt;3*J25,J25*3,E63)</f>
        <v>742.5733055158839</v>
      </c>
      <c r="M69" s="255"/>
      <c r="N69" s="255"/>
      <c r="O69" s="256"/>
      <c r="P69" s="255"/>
      <c r="Q69" s="255"/>
      <c r="R69" s="257"/>
      <c r="S69" s="257"/>
      <c r="T69" s="257"/>
      <c r="U69" s="258"/>
      <c r="V69"/>
      <c r="W69" s="259"/>
    </row>
    <row r="70" spans="2:23" ht="16.5" customHeight="1" thickBot="1" thickTop="1">
      <c r="B70" s="50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113"/>
      <c r="W70" s="260"/>
    </row>
    <row r="71" spans="2:23" ht="16.5" customHeight="1" thickTop="1">
      <c r="B71" s="1"/>
      <c r="C71" s="65"/>
      <c r="W71" s="1"/>
    </row>
  </sheetData>
  <sheetProtection password="CC12"/>
  <mergeCells count="15">
    <mergeCell ref="G57:I57"/>
    <mergeCell ref="G58:I58"/>
    <mergeCell ref="G53:I53"/>
    <mergeCell ref="G54:I54"/>
    <mergeCell ref="G55:I55"/>
    <mergeCell ref="G56:I56"/>
    <mergeCell ref="O56:U56"/>
    <mergeCell ref="O57:U57"/>
    <mergeCell ref="O54:U54"/>
    <mergeCell ref="O55:U55"/>
    <mergeCell ref="O53:U53"/>
    <mergeCell ref="E46:F46"/>
    <mergeCell ref="N36:O36"/>
    <mergeCell ref="E36:F36"/>
    <mergeCell ref="E37:F37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40" r:id="rId2"/>
  <headerFooter alignWithMargins="0">
    <oddFooter>&amp;L&amp;"Times New Roman,Normal"&amp;5&amp;F  - TRANSPORTE de ENERGÍA ELÉCTRICA - PJL - JI -JM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verdini</cp:lastModifiedBy>
  <cp:lastPrinted>2009-07-28T12:14:51Z</cp:lastPrinted>
  <dcterms:created xsi:type="dcterms:W3CDTF">1998-04-21T14:04:37Z</dcterms:created>
  <dcterms:modified xsi:type="dcterms:W3CDTF">2009-07-28T12:16:26Z</dcterms:modified>
  <cp:category/>
  <cp:version/>
  <cp:contentType/>
  <cp:contentStatus/>
</cp:coreProperties>
</file>