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1000" activeTab="0"/>
  </bookViews>
  <sheets>
    <sheet name="TOT-1206" sheetId="1" r:id="rId1"/>
    <sheet name="LI-YACY-12 (1)" sheetId="2" r:id="rId2"/>
    <sheet name="TR-TIBA-12 (1)" sheetId="3" r:id="rId3"/>
    <sheet name="SA-TIBA-12 (1)" sheetId="4" r:id="rId4"/>
  </sheets>
  <definedNames>
    <definedName name="_xlnm.Print_Area" localSheetId="1">'LI-YACY-12 (1)'!$A$1:$W$42</definedName>
    <definedName name="_xlnm.Print_Area" localSheetId="3">'SA-TIBA-12 (1)'!$A$1:$U$45</definedName>
    <definedName name="_xlnm.Print_Area" localSheetId="0">'TOT-1206'!$A$1:$K$30</definedName>
    <definedName name="_xlnm.Print_Area" localSheetId="2">'TR-TIBA-12 (1)'!$A$1:$AB$43</definedName>
    <definedName name="DD">[0]!DD</definedName>
    <definedName name="DDD">[0]!DDD</definedName>
    <definedName name="DISTROCUYO">[0]!DISTROCUYO</definedName>
    <definedName name="INICIO" localSheetId="1">'LI-YACY-12 (1)'!INICIO</definedName>
    <definedName name="INICIO" localSheetId="3">'SA-TIBA-12 (1)'!INICIO</definedName>
    <definedName name="INICIO" localSheetId="0">'TOT-1206'!INICIO</definedName>
    <definedName name="INICIO" localSheetId="2">'TR-TIBA-12 (1)'!INICIO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">[0]!TRAN</definedName>
    <definedName name="TRANSNOA">[0]!TRANSNOA</definedName>
    <definedName name="x">[0]!x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<sst xmlns="http://schemas.openxmlformats.org/spreadsheetml/2006/main" count="122" uniqueCount="80">
  <si>
    <t>LÍNEAS</t>
  </si>
  <si>
    <t xml:space="preserve">ENTE NACIONAL REGULADOR </t>
  </si>
  <si>
    <t>DE LA ELECTRICIDAD</t>
  </si>
  <si>
    <t>1.-</t>
  </si>
  <si>
    <t>2.-</t>
  </si>
  <si>
    <t>CONEXIÓN</t>
  </si>
  <si>
    <t>Transformación</t>
  </si>
  <si>
    <t>Salidas</t>
  </si>
  <si>
    <t xml:space="preserve">TOTAL 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</si>
  <si>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</si>
  <si>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</si>
  <si>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</si>
  <si>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</si>
  <si>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</si>
  <si>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</si>
  <si>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</si>
  <si>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</si>
  <si>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</si>
  <si>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</si>
  <si>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REDUCC.
RESTANTE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</si>
  <si>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</si>
  <si>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</si>
  <si>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</si>
  <si>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</si>
  <si>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</si>
  <si>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</si>
  <si>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</si>
  <si>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</si>
  <si>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</si>
  <si>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</si>
  <si>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PENALIZAC. FORZADA
Por Salida       hs. Restantes</t>
  </si>
  <si>
    <t>Hs.
Indisp.</t>
  </si>
  <si>
    <t>K</t>
  </si>
  <si>
    <t>Rest.
%</t>
  </si>
  <si>
    <t>TRANSENER S.A.</t>
  </si>
  <si>
    <t>SISTEMA DE TRANSPORTE DE ENERGÍA ELÉCTRICA EN ALTA TENSIÓN</t>
  </si>
  <si>
    <t>Transportista Independiente YACYLEC S.A.</t>
  </si>
  <si>
    <t>Transportista Independiente TIBA</t>
  </si>
  <si>
    <t>SISTEMA DE TRANSPORTE DE ENERGÍA ELÉCTRICA EN ALTA TENSIÓN - TRANSENER S.A.</t>
  </si>
  <si>
    <t>1.2.-  Líneas de la Transportista Independiente YACYLEC S.A.</t>
  </si>
  <si>
    <t>VALOR MENSUAL DEL CANON =</t>
  </si>
  <si>
    <t>PENALIZAC.
PROGRAM.</t>
  </si>
  <si>
    <t>PENALIZACIÓN FORZADA
1ras 5 hs.        hs. Restantes</t>
  </si>
  <si>
    <t>REDUCC. FORZADA.
1ras 5 hs.           hs. Restantes</t>
  </si>
  <si>
    <t>PUNTOS
PENALIZAC.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</si>
  <si>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</si>
  <si>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</si>
  <si>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</si>
  <si>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</si>
  <si>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</si>
  <si>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</si>
  <si>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>Coef</t>
  </si>
  <si>
    <t xml:space="preserve">Salida en 500 kV  en $/h </t>
  </si>
  <si>
    <t>Salida en 220 kV en $/h</t>
  </si>
  <si>
    <t>Salida en 132 kV  en $/h</t>
  </si>
  <si>
    <t xml:space="preserve"> 2.2.2.- Transportista Independiente T.I.B.A.</t>
  </si>
  <si>
    <t>Desde el 01 al 31 de diciembre de 2006</t>
  </si>
  <si>
    <t>P</t>
  </si>
  <si>
    <t>SI</t>
  </si>
  <si>
    <t>RESISTENCIA      P. DE LA PATRIA</t>
  </si>
  <si>
    <t>TR2</t>
  </si>
  <si>
    <t>500/132/13,2</t>
  </si>
  <si>
    <t>OLAVARRIA</t>
  </si>
  <si>
    <t>Valores remuneratorios según Decretos PEN  1462/05 y 1460/05</t>
  </si>
  <si>
    <t xml:space="preserve">SALIDA Salida a Azul          </t>
  </si>
  <si>
    <t xml:space="preserve">SALIDA Salida a Henderson     </t>
  </si>
  <si>
    <t>I</t>
  </si>
  <si>
    <t>II</t>
  </si>
  <si>
    <t>III</t>
  </si>
  <si>
    <t>IV</t>
  </si>
  <si>
    <t>V</t>
  </si>
  <si>
    <t xml:space="preserve">SALIDA Salida a Azul         </t>
  </si>
  <si>
    <t xml:space="preserve">B.BLANCA                  </t>
  </si>
  <si>
    <t>2.1.2.- Transportista Independiente T.I.B.A.</t>
  </si>
  <si>
    <t>RF</t>
  </si>
  <si>
    <t xml:space="preserve">P - PROGRAMADA           </t>
  </si>
  <si>
    <t xml:space="preserve"> RF - RESTANTE FORZADA ( proveniente de horas anteriores )</t>
  </si>
  <si>
    <t xml:space="preserve">P - PROGRAMADA                    </t>
  </si>
  <si>
    <t>ANEXO I.2. al Memorandum  D.T.E.E. N°          /200</t>
  </si>
  <si>
    <t>TOTAL DE PENALIZACIONES  - Transportistas Independientes</t>
  </si>
</sst>
</file>

<file path=xl/styles.xml><?xml version="1.0" encoding="utf-8"?>
<styleSheet xmlns="http://schemas.openxmlformats.org/spreadsheetml/2006/main">
  <numFmts count="6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</numFmts>
  <fonts count="7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sz val="11"/>
      <color indexed="9"/>
      <name val="MS Sans Serif"/>
      <family val="2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b/>
      <sz val="10"/>
      <color indexed="9"/>
      <name val="Times New Roman"/>
      <family val="0"/>
    </font>
    <font>
      <sz val="11"/>
      <color indexed="8"/>
      <name val="MS Sans Serif"/>
      <family val="2"/>
    </font>
    <font>
      <b/>
      <sz val="10"/>
      <color indexed="8"/>
      <name val="Times New Roman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6"/>
      <name val="MS Sans Serif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7"/>
      <name val="MS Sans Serif"/>
      <family val="0"/>
    </font>
    <font>
      <sz val="7"/>
      <color indexed="14"/>
      <name val="Times New Roman"/>
      <family val="1"/>
    </font>
    <font>
      <sz val="7"/>
      <color indexed="10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sz val="11"/>
      <color indexed="18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2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3" xfId="0" applyFont="1" applyBorder="1" applyAlignment="1">
      <alignment/>
    </xf>
    <xf numFmtId="0" fontId="22" fillId="0" borderId="4" xfId="0" applyFont="1" applyBorder="1" applyAlignment="1">
      <alignment/>
    </xf>
    <xf numFmtId="0" fontId="23" fillId="0" borderId="0" xfId="0" applyFont="1" applyAlignment="1">
      <alignment/>
    </xf>
    <xf numFmtId="0" fontId="24" fillId="0" borderId="5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5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5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6" xfId="0" applyFont="1" applyBorder="1" applyAlignment="1">
      <alignment horizontal="center"/>
    </xf>
    <xf numFmtId="7" fontId="25" fillId="0" borderId="7" xfId="0" applyNumberFormat="1" applyFont="1" applyBorder="1" applyAlignment="1">
      <alignment horizontal="center"/>
    </xf>
    <xf numFmtId="0" fontId="22" fillId="0" borderId="8" xfId="0" applyFont="1" applyBorder="1" applyAlignment="1">
      <alignment/>
    </xf>
    <xf numFmtId="0" fontId="22" fillId="0" borderId="9" xfId="0" applyNumberFormat="1" applyFont="1" applyBorder="1" applyAlignment="1">
      <alignment/>
    </xf>
    <xf numFmtId="0" fontId="22" fillId="0" borderId="9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20" fillId="0" borderId="5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 horizontal="centerContinuous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6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7" fontId="13" fillId="0" borderId="12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5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6" xfId="0" applyFont="1" applyFill="1" applyBorder="1" applyAlignment="1" applyProtection="1" quotePrefix="1">
      <alignment horizontal="left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 quotePrefix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3" fillId="0" borderId="0" xfId="0" applyFont="1" applyBorder="1" applyAlignment="1" applyProtection="1">
      <alignment horizontal="left"/>
      <protection/>
    </xf>
    <xf numFmtId="0" fontId="31" fillId="0" borderId="0" xfId="0" applyFont="1" applyBorder="1" applyAlignment="1">
      <alignment horizontal="center"/>
    </xf>
    <xf numFmtId="0" fontId="33" fillId="0" borderId="0" xfId="0" applyFont="1" applyBorder="1" applyAlignment="1" applyProtection="1">
      <alignment horizontal="left" vertical="top"/>
      <protection/>
    </xf>
    <xf numFmtId="0" fontId="31" fillId="0" borderId="0" xfId="0" applyFont="1" applyBorder="1" applyAlignment="1">
      <alignment/>
    </xf>
    <xf numFmtId="0" fontId="31" fillId="0" borderId="5" xfId="0" applyFont="1" applyBorder="1" applyAlignment="1">
      <alignment/>
    </xf>
    <xf numFmtId="0" fontId="31" fillId="0" borderId="0" xfId="0" applyFont="1" applyAlignment="1">
      <alignment/>
    </xf>
    <xf numFmtId="0" fontId="31" fillId="0" borderId="1" xfId="0" applyFont="1" applyFill="1" applyBorder="1" applyAlignment="1">
      <alignment/>
    </xf>
    <xf numFmtId="0" fontId="35" fillId="2" borderId="12" xfId="0" applyFont="1" applyFill="1" applyBorder="1" applyAlignment="1" applyProtection="1">
      <alignment horizontal="center" vertical="center"/>
      <protection/>
    </xf>
    <xf numFmtId="168" fontId="36" fillId="2" borderId="2" xfId="0" applyNumberFormat="1" applyFont="1" applyFill="1" applyBorder="1" applyAlignment="1" applyProtection="1">
      <alignment horizontal="center"/>
      <protection/>
    </xf>
    <xf numFmtId="168" fontId="36" fillId="2" borderId="15" xfId="0" applyNumberFormat="1" applyFont="1" applyFill="1" applyBorder="1" applyAlignment="1" applyProtection="1">
      <alignment horizontal="center"/>
      <protection/>
    </xf>
    <xf numFmtId="0" fontId="27" fillId="0" borderId="12" xfId="0" applyFont="1" applyBorder="1" applyAlignment="1">
      <alignment horizontal="center" vertical="center" wrapText="1"/>
    </xf>
    <xf numFmtId="0" fontId="40" fillId="3" borderId="12" xfId="0" applyFont="1" applyFill="1" applyBorder="1" applyAlignment="1">
      <alignment horizontal="center" vertical="center" wrapText="1"/>
    </xf>
    <xf numFmtId="0" fontId="40" fillId="4" borderId="12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 horizontal="right" vertical="top"/>
    </xf>
    <xf numFmtId="0" fontId="50" fillId="0" borderId="0" xfId="0" applyFont="1" applyFill="1" applyAlignment="1">
      <alignment horizontal="right" vertical="top"/>
    </xf>
    <xf numFmtId="0" fontId="12" fillId="0" borderId="16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68" fontId="7" fillId="0" borderId="15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 quotePrefix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68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168" fontId="7" fillId="0" borderId="18" xfId="0" applyNumberFormat="1" applyFont="1" applyFill="1" applyBorder="1" applyAlignment="1" applyProtection="1">
      <alignment horizontal="center"/>
      <protection locked="0"/>
    </xf>
    <xf numFmtId="168" fontId="44" fillId="3" borderId="2" xfId="0" applyNumberFormat="1" applyFont="1" applyFill="1" applyBorder="1" applyAlignment="1" applyProtection="1" quotePrefix="1">
      <alignment horizontal="center"/>
      <protection locked="0"/>
    </xf>
    <xf numFmtId="168" fontId="7" fillId="0" borderId="19" xfId="0" applyNumberFormat="1" applyFont="1" applyFill="1" applyBorder="1" applyAlignment="1" applyProtection="1">
      <alignment horizontal="center"/>
      <protection locked="0"/>
    </xf>
    <xf numFmtId="168" fontId="44" fillId="3" borderId="15" xfId="0" applyNumberFormat="1" applyFont="1" applyFill="1" applyBorder="1" applyAlignment="1" applyProtection="1" quotePrefix="1">
      <alignment horizontal="center"/>
      <protection locked="0"/>
    </xf>
    <xf numFmtId="168" fontId="7" fillId="0" borderId="15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181" fontId="25" fillId="0" borderId="0" xfId="0" applyNumberFormat="1" applyFont="1" applyBorder="1" applyAlignment="1">
      <alignment horizontal="left"/>
    </xf>
    <xf numFmtId="182" fontId="23" fillId="0" borderId="0" xfId="0" applyNumberFormat="1" applyFont="1" applyBorder="1" applyAlignment="1">
      <alignment/>
    </xf>
    <xf numFmtId="0" fontId="55" fillId="0" borderId="0" xfId="0" applyNumberFormat="1" applyFont="1" applyBorder="1" applyAlignment="1">
      <alignment horizontal="left"/>
    </xf>
    <xf numFmtId="0" fontId="4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6" xfId="0" applyFont="1" applyBorder="1" applyAlignment="1">
      <alignment horizontal="right" vertical="center"/>
    </xf>
    <xf numFmtId="7" fontId="4" fillId="0" borderId="13" xfId="0" applyNumberFormat="1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22" fontId="4" fillId="0" borderId="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27" fillId="0" borderId="21" xfId="0" applyFont="1" applyBorder="1" applyAlignment="1" applyProtection="1">
      <alignment horizontal="center" vertical="center"/>
      <protection/>
    </xf>
    <xf numFmtId="164" fontId="27" fillId="0" borderId="7" xfId="0" applyNumberFormat="1" applyFont="1" applyBorder="1" applyAlignment="1" applyProtection="1">
      <alignment horizontal="center" vertical="center" wrapText="1"/>
      <protection/>
    </xf>
    <xf numFmtId="0" fontId="27" fillId="0" borderId="6" xfId="0" applyFont="1" applyBorder="1" applyAlignment="1" applyProtection="1">
      <alignment horizontal="center" vertical="center"/>
      <protection/>
    </xf>
    <xf numFmtId="0" fontId="45" fillId="5" borderId="12" xfId="0" applyFont="1" applyFill="1" applyBorder="1" applyAlignment="1" applyProtection="1">
      <alignment horizontal="center" vertical="center" wrapText="1"/>
      <protection/>
    </xf>
    <xf numFmtId="0" fontId="40" fillId="4" borderId="12" xfId="0" applyFont="1" applyFill="1" applyBorder="1" applyAlignment="1">
      <alignment horizontal="center" vertical="center" wrapText="1"/>
    </xf>
    <xf numFmtId="0" fontId="40" fillId="3" borderId="6" xfId="0" applyFont="1" applyFill="1" applyBorder="1" applyAlignment="1" applyProtection="1">
      <alignment horizontal="centerContinuous" vertical="center" wrapText="1"/>
      <protection/>
    </xf>
    <xf numFmtId="0" fontId="40" fillId="3" borderId="7" xfId="0" applyFont="1" applyFill="1" applyBorder="1" applyAlignment="1" applyProtection="1">
      <alignment horizontal="centerContinuous" vertical="center" wrapText="1"/>
      <protection/>
    </xf>
    <xf numFmtId="0" fontId="56" fillId="6" borderId="6" xfId="0" applyFont="1" applyFill="1" applyBorder="1" applyAlignment="1" applyProtection="1">
      <alignment horizontal="centerContinuous" vertical="center" wrapText="1"/>
      <protection/>
    </xf>
    <xf numFmtId="0" fontId="56" fillId="6" borderId="7" xfId="0" applyFont="1" applyFill="1" applyBorder="1" applyAlignment="1" applyProtection="1">
      <alignment horizontal="centerContinuous" vertical="center" wrapText="1"/>
      <protection/>
    </xf>
    <xf numFmtId="0" fontId="40" fillId="7" borderId="12" xfId="0" applyFont="1" applyFill="1" applyBorder="1" applyAlignment="1" applyProtection="1">
      <alignment horizontal="centerContinuous" vertical="center" wrapText="1"/>
      <protection/>
    </xf>
    <xf numFmtId="0" fontId="40" fillId="8" borderId="12" xfId="0" applyFont="1" applyFill="1" applyBorder="1" applyAlignment="1" applyProtection="1">
      <alignment horizontal="centerContinuous" vertical="center" wrapText="1"/>
      <protection/>
    </xf>
    <xf numFmtId="0" fontId="0" fillId="0" borderId="1" xfId="0" applyFill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8" fillId="5" borderId="22" xfId="0" applyFont="1" applyFill="1" applyBorder="1" applyAlignment="1">
      <alignment horizontal="center"/>
    </xf>
    <xf numFmtId="0" fontId="41" fillId="4" borderId="22" xfId="0" applyFont="1" applyFill="1" applyBorder="1" applyAlignment="1">
      <alignment horizontal="center"/>
    </xf>
    <xf numFmtId="0" fontId="41" fillId="3" borderId="25" xfId="0" applyFont="1" applyFill="1" applyBorder="1" applyAlignment="1">
      <alignment horizontal="center"/>
    </xf>
    <xf numFmtId="0" fontId="41" fillId="3" borderId="26" xfId="0" applyFont="1" applyFill="1" applyBorder="1" applyAlignment="1" applyProtection="1">
      <alignment horizontal="center"/>
      <protection/>
    </xf>
    <xf numFmtId="0" fontId="57" fillId="6" borderId="25" xfId="0" applyFont="1" applyFill="1" applyBorder="1" applyAlignment="1">
      <alignment horizontal="left"/>
    </xf>
    <xf numFmtId="0" fontId="57" fillId="6" borderId="23" xfId="0" applyFont="1" applyFill="1" applyBorder="1" applyAlignment="1">
      <alignment horizontal="left"/>
    </xf>
    <xf numFmtId="0" fontId="41" fillId="7" borderId="22" xfId="0" applyFont="1" applyFill="1" applyBorder="1" applyAlignment="1">
      <alignment horizontal="left"/>
    </xf>
    <xf numFmtId="0" fontId="41" fillId="8" borderId="22" xfId="0" applyFont="1" applyFill="1" applyBorder="1" applyAlignment="1">
      <alignment horizontal="left"/>
    </xf>
    <xf numFmtId="7" fontId="7" fillId="0" borderId="22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7" fillId="0" borderId="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48" fillId="5" borderId="2" xfId="0" applyFont="1" applyFill="1" applyBorder="1" applyAlignment="1">
      <alignment horizontal="center"/>
    </xf>
    <xf numFmtId="0" fontId="41" fillId="4" borderId="2" xfId="0" applyFont="1" applyFill="1" applyBorder="1" applyAlignment="1">
      <alignment horizontal="center"/>
    </xf>
    <xf numFmtId="0" fontId="41" fillId="3" borderId="28" xfId="0" applyFont="1" applyFill="1" applyBorder="1" applyAlignment="1">
      <alignment horizontal="center"/>
    </xf>
    <xf numFmtId="0" fontId="41" fillId="3" borderId="18" xfId="0" applyFont="1" applyFill="1" applyBorder="1" applyAlignment="1" applyProtection="1">
      <alignment horizontal="center"/>
      <protection/>
    </xf>
    <xf numFmtId="0" fontId="57" fillId="6" borderId="28" xfId="0" applyFont="1" applyFill="1" applyBorder="1" applyAlignment="1">
      <alignment horizontal="left"/>
    </xf>
    <xf numFmtId="0" fontId="57" fillId="6" borderId="18" xfId="0" applyFont="1" applyFill="1" applyBorder="1" applyAlignment="1">
      <alignment horizontal="left"/>
    </xf>
    <xf numFmtId="0" fontId="41" fillId="7" borderId="2" xfId="0" applyFont="1" applyFill="1" applyBorder="1" applyAlignment="1">
      <alignment horizontal="left"/>
    </xf>
    <xf numFmtId="0" fontId="41" fillId="8" borderId="2" xfId="0" applyFont="1" applyFill="1" applyBorder="1" applyAlignment="1">
      <alignment horizontal="left"/>
    </xf>
    <xf numFmtId="0" fontId="7" fillId="0" borderId="18" xfId="0" applyFont="1" applyBorder="1" applyAlignment="1" applyProtection="1" quotePrefix="1">
      <alignment horizontal="center"/>
      <protection locked="0"/>
    </xf>
    <xf numFmtId="22" fontId="7" fillId="0" borderId="18" xfId="0" applyNumberFormat="1" applyFont="1" applyBorder="1" applyAlignment="1" applyProtection="1">
      <alignment horizontal="center"/>
      <protection locked="0"/>
    </xf>
    <xf numFmtId="22" fontId="7" fillId="0" borderId="27" xfId="0" applyNumberFormat="1" applyFont="1" applyBorder="1" applyAlignment="1" applyProtection="1">
      <alignment horizontal="center"/>
      <protection locked="0"/>
    </xf>
    <xf numFmtId="4" fontId="7" fillId="9" borderId="2" xfId="0" applyNumberFormat="1" applyFont="1" applyFill="1" applyBorder="1" applyAlignment="1" applyProtection="1" quotePrefix="1">
      <alignment horizontal="center"/>
      <protection/>
    </xf>
    <xf numFmtId="164" fontId="7" fillId="9" borderId="2" xfId="0" applyNumberFormat="1" applyFont="1" applyFill="1" applyBorder="1" applyAlignment="1" applyProtection="1" quotePrefix="1">
      <alignment horizontal="center"/>
      <protection/>
    </xf>
    <xf numFmtId="173" fontId="7" fillId="0" borderId="2" xfId="0" applyNumberFormat="1" applyFont="1" applyBorder="1" applyAlignment="1" applyProtection="1" quotePrefix="1">
      <alignment horizontal="center"/>
      <protection locked="0"/>
    </xf>
    <xf numFmtId="2" fontId="46" fillId="5" borderId="2" xfId="0" applyNumberFormat="1" applyFont="1" applyFill="1" applyBorder="1" applyAlignment="1" applyProtection="1">
      <alignment horizontal="center"/>
      <protection/>
    </xf>
    <xf numFmtId="2" fontId="44" fillId="4" borderId="2" xfId="0" applyNumberFormat="1" applyFont="1" applyFill="1" applyBorder="1" applyAlignment="1" applyProtection="1">
      <alignment horizontal="center"/>
      <protection/>
    </xf>
    <xf numFmtId="168" fontId="44" fillId="3" borderId="28" xfId="0" applyNumberFormat="1" applyFont="1" applyFill="1" applyBorder="1" applyAlignment="1" applyProtection="1" quotePrefix="1">
      <alignment horizontal="center"/>
      <protection/>
    </xf>
    <xf numFmtId="168" fontId="44" fillId="3" borderId="18" xfId="0" applyNumberFormat="1" applyFont="1" applyFill="1" applyBorder="1" applyAlignment="1" applyProtection="1" quotePrefix="1">
      <alignment horizontal="center"/>
      <protection/>
    </xf>
    <xf numFmtId="168" fontId="58" fillId="6" borderId="28" xfId="0" applyNumberFormat="1" applyFont="1" applyFill="1" applyBorder="1" applyAlignment="1" applyProtection="1" quotePrefix="1">
      <alignment horizontal="center"/>
      <protection/>
    </xf>
    <xf numFmtId="168" fontId="58" fillId="6" borderId="18" xfId="0" applyNumberFormat="1" applyFont="1" applyFill="1" applyBorder="1" applyAlignment="1" applyProtection="1" quotePrefix="1">
      <alignment horizontal="center"/>
      <protection/>
    </xf>
    <xf numFmtId="168" fontId="44" fillId="7" borderId="2" xfId="0" applyNumberFormat="1" applyFont="1" applyFill="1" applyBorder="1" applyAlignment="1" applyProtection="1" quotePrefix="1">
      <alignment horizontal="center"/>
      <protection/>
    </xf>
    <xf numFmtId="168" fontId="44" fillId="8" borderId="2" xfId="0" applyNumberFormat="1" applyFont="1" applyFill="1" applyBorder="1" applyAlignment="1" applyProtection="1" quotePrefix="1">
      <alignment horizontal="center"/>
      <protection/>
    </xf>
    <xf numFmtId="168" fontId="7" fillId="9" borderId="2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7" fillId="0" borderId="19" xfId="0" applyFont="1" applyBorder="1" applyAlignment="1" applyProtection="1" quotePrefix="1">
      <alignment horizontal="center"/>
      <protection locked="0"/>
    </xf>
    <xf numFmtId="168" fontId="7" fillId="9" borderId="15" xfId="0" applyNumberFormat="1" applyFont="1" applyFill="1" applyBorder="1" applyAlignment="1" applyProtection="1">
      <alignment horizontal="center"/>
      <protection/>
    </xf>
    <xf numFmtId="173" fontId="7" fillId="0" borderId="15" xfId="0" applyNumberFormat="1" applyFont="1" applyBorder="1" applyAlignment="1" applyProtection="1" quotePrefix="1">
      <alignment horizontal="center"/>
      <protection locked="0"/>
    </xf>
    <xf numFmtId="2" fontId="48" fillId="5" borderId="15" xfId="0" applyNumberFormat="1" applyFont="1" applyFill="1" applyBorder="1" applyAlignment="1" applyProtection="1">
      <alignment horizontal="center"/>
      <protection/>
    </xf>
    <xf numFmtId="2" fontId="41" fillId="4" borderId="15" xfId="0" applyNumberFormat="1" applyFont="1" applyFill="1" applyBorder="1" applyAlignment="1" applyProtection="1">
      <alignment horizontal="center"/>
      <protection/>
    </xf>
    <xf numFmtId="168" fontId="41" fillId="3" borderId="29" xfId="0" applyNumberFormat="1" applyFont="1" applyFill="1" applyBorder="1" applyAlignment="1" applyProtection="1" quotePrefix="1">
      <alignment horizontal="center"/>
      <protection/>
    </xf>
    <xf numFmtId="168" fontId="41" fillId="3" borderId="19" xfId="0" applyNumberFormat="1" applyFont="1" applyFill="1" applyBorder="1" applyAlignment="1" applyProtection="1" quotePrefix="1">
      <alignment horizontal="center"/>
      <protection/>
    </xf>
    <xf numFmtId="4" fontId="57" fillId="6" borderId="29" xfId="0" applyNumberFormat="1" applyFont="1" applyFill="1" applyBorder="1" applyAlignment="1" applyProtection="1">
      <alignment horizontal="center"/>
      <protection/>
    </xf>
    <xf numFmtId="4" fontId="57" fillId="6" borderId="19" xfId="0" applyNumberFormat="1" applyFont="1" applyFill="1" applyBorder="1" applyAlignment="1" applyProtection="1">
      <alignment horizontal="center"/>
      <protection/>
    </xf>
    <xf numFmtId="4" fontId="41" fillId="7" borderId="15" xfId="0" applyNumberFormat="1" applyFont="1" applyFill="1" applyBorder="1" applyAlignment="1" applyProtection="1">
      <alignment horizontal="center"/>
      <protection/>
    </xf>
    <xf numFmtId="4" fontId="41" fillId="8" borderId="15" xfId="0" applyNumberFormat="1" applyFont="1" applyFill="1" applyBorder="1" applyAlignment="1" applyProtection="1">
      <alignment horizontal="center"/>
      <protection/>
    </xf>
    <xf numFmtId="168" fontId="59" fillId="9" borderId="30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 quotePrefix="1">
      <alignment horizontal="center"/>
      <protection/>
    </xf>
    <xf numFmtId="168" fontId="44" fillId="3" borderId="12" xfId="0" applyNumberFormat="1" applyFont="1" applyFill="1" applyBorder="1" applyAlignment="1" applyProtection="1" quotePrefix="1">
      <alignment horizontal="center"/>
      <protection/>
    </xf>
    <xf numFmtId="4" fontId="58" fillId="6" borderId="12" xfId="0" applyNumberFormat="1" applyFont="1" applyFill="1" applyBorder="1" applyAlignment="1" applyProtection="1">
      <alignment horizontal="center"/>
      <protection/>
    </xf>
    <xf numFmtId="4" fontId="44" fillId="7" borderId="12" xfId="0" applyNumberFormat="1" applyFont="1" applyFill="1" applyBorder="1" applyAlignment="1" applyProtection="1">
      <alignment horizontal="center"/>
      <protection/>
    </xf>
    <xf numFmtId="4" fontId="44" fillId="8" borderId="12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>
      <alignment horizontal="center"/>
    </xf>
    <xf numFmtId="7" fontId="13" fillId="0" borderId="32" xfId="0" applyNumberFormat="1" applyFont="1" applyFill="1" applyBorder="1" applyAlignment="1">
      <alignment horizontal="right"/>
    </xf>
    <xf numFmtId="7" fontId="13" fillId="0" borderId="1" xfId="0" applyNumberFormat="1" applyFont="1" applyFill="1" applyBorder="1" applyAlignment="1">
      <alignment horizontal="right"/>
    </xf>
    <xf numFmtId="0" fontId="60" fillId="0" borderId="0" xfId="0" applyFont="1" applyAlignment="1">
      <alignment/>
    </xf>
    <xf numFmtId="0" fontId="60" fillId="0" borderId="5" xfId="0" applyFont="1" applyBorder="1" applyAlignment="1">
      <alignment/>
    </xf>
    <xf numFmtId="0" fontId="31" fillId="0" borderId="0" xfId="0" applyFont="1" applyBorder="1" applyAlignment="1" quotePrefix="1">
      <alignment horizontal="center"/>
    </xf>
    <xf numFmtId="168" fontId="31" fillId="0" borderId="0" xfId="0" applyNumberFormat="1" applyFont="1" applyBorder="1" applyAlignment="1" applyProtection="1">
      <alignment horizontal="center"/>
      <protection/>
    </xf>
    <xf numFmtId="173" fontId="31" fillId="0" borderId="0" xfId="0" applyNumberFormat="1" applyFont="1" applyBorder="1" applyAlignment="1" applyProtection="1" quotePrefix="1">
      <alignment horizontal="center"/>
      <protection/>
    </xf>
    <xf numFmtId="2" fontId="61" fillId="0" borderId="0" xfId="0" applyNumberFormat="1" applyFont="1" applyBorder="1" applyAlignment="1" applyProtection="1">
      <alignment horizontal="center"/>
      <protection/>
    </xf>
    <xf numFmtId="168" fontId="62" fillId="0" borderId="0" xfId="0" applyNumberFormat="1" applyFont="1" applyBorder="1" applyAlignment="1" applyProtection="1" quotePrefix="1">
      <alignment horizontal="center"/>
      <protection/>
    </xf>
    <xf numFmtId="4" fontId="62" fillId="0" borderId="0" xfId="0" applyNumberFormat="1" applyFont="1" applyBorder="1" applyAlignment="1" applyProtection="1">
      <alignment horizontal="center"/>
      <protection/>
    </xf>
    <xf numFmtId="168" fontId="31" fillId="0" borderId="0" xfId="0" applyNumberFormat="1" applyFont="1" applyFill="1" applyBorder="1" applyAlignment="1">
      <alignment horizontal="center"/>
    </xf>
    <xf numFmtId="7" fontId="34" fillId="0" borderId="0" xfId="0" applyNumberFormat="1" applyFont="1" applyFill="1" applyBorder="1" applyAlignment="1">
      <alignment horizontal="right"/>
    </xf>
    <xf numFmtId="4" fontId="60" fillId="0" borderId="1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37" fillId="2" borderId="6" xfId="0" applyFont="1" applyFill="1" applyBorder="1" applyAlignment="1" applyProtection="1">
      <alignment horizontal="centerContinuous" vertical="center" wrapText="1"/>
      <protection/>
    </xf>
    <xf numFmtId="0" fontId="37" fillId="2" borderId="7" xfId="0" applyFont="1" applyFill="1" applyBorder="1" applyAlignment="1">
      <alignment horizontal="centerContinuous" vertical="center"/>
    </xf>
    <xf numFmtId="0" fontId="36" fillId="2" borderId="2" xfId="0" applyFont="1" applyFill="1" applyBorder="1" applyAlignment="1" applyProtection="1">
      <alignment horizontal="center"/>
      <protection/>
    </xf>
    <xf numFmtId="168" fontId="7" fillId="0" borderId="18" xfId="0" applyNumberFormat="1" applyFont="1" applyBorder="1" applyAlignment="1" applyProtection="1">
      <alignment horizontal="center"/>
      <protection locked="0"/>
    </xf>
    <xf numFmtId="173" fontId="7" fillId="0" borderId="18" xfId="0" applyNumberFormat="1" applyFont="1" applyBorder="1" applyAlignment="1" applyProtection="1" quotePrefix="1">
      <alignment horizontal="center"/>
      <protection locked="0"/>
    </xf>
    <xf numFmtId="164" fontId="9" fillId="0" borderId="15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63" fillId="0" borderId="1" xfId="0" applyFont="1" applyFill="1" applyBorder="1" applyAlignment="1">
      <alignment horizontal="centerContinuous"/>
    </xf>
    <xf numFmtId="0" fontId="7" fillId="0" borderId="6" xfId="0" applyFont="1" applyFill="1" applyBorder="1" applyAlignment="1" applyProtection="1">
      <alignment horizontal="left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 horizontal="center"/>
    </xf>
    <xf numFmtId="0" fontId="40" fillId="10" borderId="12" xfId="0" applyFont="1" applyFill="1" applyBorder="1" applyAlignment="1" applyProtection="1">
      <alignment horizontal="center" vertical="center"/>
      <protection/>
    </xf>
    <xf numFmtId="0" fontId="64" fillId="7" borderId="12" xfId="0" applyFont="1" applyFill="1" applyBorder="1" applyAlignment="1">
      <alignment horizontal="center" vertical="center" wrapText="1"/>
    </xf>
    <xf numFmtId="0" fontId="65" fillId="6" borderId="12" xfId="0" applyFont="1" applyFill="1" applyBorder="1" applyAlignment="1">
      <alignment horizontal="center" vertical="center" wrapText="1"/>
    </xf>
    <xf numFmtId="0" fontId="38" fillId="5" borderId="6" xfId="0" applyFont="1" applyFill="1" applyBorder="1" applyAlignment="1" applyProtection="1">
      <alignment horizontal="centerContinuous" vertical="center" wrapText="1"/>
      <protection/>
    </xf>
    <xf numFmtId="0" fontId="38" fillId="5" borderId="7" xfId="0" applyFont="1" applyFill="1" applyBorder="1" applyAlignment="1">
      <alignment horizontal="centerContinuous" vertical="center"/>
    </xf>
    <xf numFmtId="0" fontId="42" fillId="11" borderId="12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/>
    </xf>
    <xf numFmtId="164" fontId="7" fillId="0" borderId="33" xfId="0" applyNumberFormat="1" applyFont="1" applyFill="1" applyBorder="1" applyAlignment="1" applyProtection="1">
      <alignment horizontal="center"/>
      <protection/>
    </xf>
    <xf numFmtId="0" fontId="36" fillId="2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41" fillId="10" borderId="33" xfId="0" applyFont="1" applyFill="1" applyBorder="1" applyAlignment="1">
      <alignment horizontal="center"/>
    </xf>
    <xf numFmtId="0" fontId="66" fillId="7" borderId="33" xfId="0" applyFont="1" applyFill="1" applyBorder="1" applyAlignment="1">
      <alignment horizontal="center"/>
    </xf>
    <xf numFmtId="0" fontId="67" fillId="6" borderId="33" xfId="0" applyFont="1" applyFill="1" applyBorder="1" applyAlignment="1">
      <alignment horizontal="center"/>
    </xf>
    <xf numFmtId="0" fontId="53" fillId="2" borderId="25" xfId="0" applyFont="1" applyFill="1" applyBorder="1" applyAlignment="1">
      <alignment horizontal="center"/>
    </xf>
    <xf numFmtId="0" fontId="53" fillId="2" borderId="26" xfId="0" applyFont="1" applyFill="1" applyBorder="1" applyAlignment="1">
      <alignment horizontal="center"/>
    </xf>
    <xf numFmtId="0" fontId="68" fillId="5" borderId="35" xfId="0" applyFont="1" applyFill="1" applyBorder="1" applyAlignment="1">
      <alignment horizontal="center"/>
    </xf>
    <xf numFmtId="0" fontId="68" fillId="5" borderId="36" xfId="0" applyFont="1" applyFill="1" applyBorder="1" applyAlignment="1">
      <alignment horizontal="center"/>
    </xf>
    <xf numFmtId="0" fontId="43" fillId="11" borderId="33" xfId="0" applyFont="1" applyFill="1" applyBorder="1" applyAlignment="1">
      <alignment horizontal="center"/>
    </xf>
    <xf numFmtId="0" fontId="69" fillId="7" borderId="33" xfId="0" applyFont="1" applyFill="1" applyBorder="1" applyAlignment="1">
      <alignment horizontal="center"/>
    </xf>
    <xf numFmtId="7" fontId="10" fillId="0" borderId="34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164" fontId="7" fillId="0" borderId="17" xfId="0" applyNumberFormat="1" applyFont="1" applyFill="1" applyBorder="1" applyAlignment="1" applyProtection="1">
      <alignment horizontal="center"/>
      <protection/>
    </xf>
    <xf numFmtId="0" fontId="36" fillId="2" borderId="17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1" fillId="10" borderId="17" xfId="0" applyFont="1" applyFill="1" applyBorder="1" applyAlignment="1">
      <alignment horizontal="center"/>
    </xf>
    <xf numFmtId="0" fontId="66" fillId="7" borderId="17" xfId="0" applyFont="1" applyFill="1" applyBorder="1" applyAlignment="1">
      <alignment horizontal="center"/>
    </xf>
    <xf numFmtId="0" fontId="67" fillId="6" borderId="17" xfId="0" applyFont="1" applyFill="1" applyBorder="1" applyAlignment="1">
      <alignment horizontal="center"/>
    </xf>
    <xf numFmtId="0" fontId="53" fillId="2" borderId="38" xfId="0" applyFont="1" applyFill="1" applyBorder="1" applyAlignment="1">
      <alignment horizontal="center"/>
    </xf>
    <xf numFmtId="0" fontId="53" fillId="2" borderId="39" xfId="0" applyFont="1" applyFill="1" applyBorder="1" applyAlignment="1">
      <alignment horizontal="center"/>
    </xf>
    <xf numFmtId="0" fontId="68" fillId="5" borderId="38" xfId="0" applyFont="1" applyFill="1" applyBorder="1" applyAlignment="1">
      <alignment horizontal="center"/>
    </xf>
    <xf numFmtId="0" fontId="68" fillId="5" borderId="39" xfId="0" applyFont="1" applyFill="1" applyBorder="1" applyAlignment="1">
      <alignment horizontal="center"/>
    </xf>
    <xf numFmtId="0" fontId="43" fillId="11" borderId="17" xfId="0" applyFont="1" applyFill="1" applyBorder="1" applyAlignment="1">
      <alignment horizontal="center"/>
    </xf>
    <xf numFmtId="0" fontId="69" fillId="7" borderId="17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7" fillId="0" borderId="40" xfId="0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 quotePrefix="1">
      <alignment horizontal="center"/>
      <protection locked="0"/>
    </xf>
    <xf numFmtId="174" fontId="36" fillId="2" borderId="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4" fontId="29" fillId="0" borderId="18" xfId="0" applyNumberFormat="1" applyFont="1" applyFill="1" applyBorder="1" applyAlignment="1">
      <alignment horizontal="right"/>
    </xf>
    <xf numFmtId="0" fontId="7" fillId="0" borderId="37" xfId="0" applyFont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 quotePrefix="1">
      <alignment horizontal="center"/>
      <protection locked="0"/>
    </xf>
    <xf numFmtId="164" fontId="9" fillId="0" borderId="30" xfId="0" applyNumberFormat="1" applyFont="1" applyFill="1" applyBorder="1" applyAlignment="1" applyProtection="1">
      <alignment horizontal="center"/>
      <protection locked="0"/>
    </xf>
    <xf numFmtId="38" fontId="7" fillId="0" borderId="15" xfId="0" applyNumberFormat="1" applyFont="1" applyFill="1" applyBorder="1" applyAlignment="1" applyProtection="1">
      <alignment horizontal="center"/>
      <protection locked="0"/>
    </xf>
    <xf numFmtId="38" fontId="7" fillId="0" borderId="15" xfId="0" applyNumberFormat="1" applyFont="1" applyFill="1" applyBorder="1" applyAlignment="1" applyProtection="1">
      <alignment horizontal="center"/>
      <protection/>
    </xf>
    <xf numFmtId="164" fontId="7" fillId="0" borderId="15" xfId="0" applyNumberFormat="1" applyFont="1" applyFill="1" applyBorder="1" applyAlignment="1" applyProtection="1" quotePrefix="1">
      <alignment horizontal="center"/>
      <protection/>
    </xf>
    <xf numFmtId="168" fontId="28" fillId="0" borderId="41" xfId="0" applyNumberFormat="1" applyFont="1" applyFill="1" applyBorder="1" applyAlignment="1">
      <alignment horizontal="center"/>
    </xf>
    <xf numFmtId="4" fontId="66" fillId="7" borderId="12" xfId="0" applyNumberFormat="1" applyFont="1" applyFill="1" applyBorder="1" applyAlignment="1">
      <alignment horizontal="center"/>
    </xf>
    <xf numFmtId="4" fontId="67" fillId="6" borderId="12" xfId="0" applyNumberFormat="1" applyFont="1" applyFill="1" applyBorder="1" applyAlignment="1">
      <alignment horizontal="center"/>
    </xf>
    <xf numFmtId="4" fontId="53" fillId="2" borderId="42" xfId="0" applyNumberFormat="1" applyFont="1" applyFill="1" applyBorder="1" applyAlignment="1">
      <alignment horizontal="center"/>
    </xf>
    <xf numFmtId="4" fontId="53" fillId="2" borderId="7" xfId="0" applyNumberFormat="1" applyFont="1" applyFill="1" applyBorder="1" applyAlignment="1">
      <alignment horizontal="center"/>
    </xf>
    <xf numFmtId="4" fontId="68" fillId="5" borderId="42" xfId="0" applyNumberFormat="1" applyFont="1" applyFill="1" applyBorder="1" applyAlignment="1">
      <alignment horizontal="center"/>
    </xf>
    <xf numFmtId="4" fontId="68" fillId="5" borderId="43" xfId="0" applyNumberFormat="1" applyFont="1" applyFill="1" applyBorder="1" applyAlignment="1">
      <alignment horizontal="center"/>
    </xf>
    <xf numFmtId="4" fontId="43" fillId="11" borderId="12" xfId="0" applyNumberFormat="1" applyFont="1" applyFill="1" applyBorder="1" applyAlignment="1">
      <alignment horizontal="center"/>
    </xf>
    <xf numFmtId="4" fontId="69" fillId="7" borderId="12" xfId="0" applyNumberFormat="1" applyFont="1" applyFill="1" applyBorder="1" applyAlignment="1">
      <alignment horizontal="center"/>
    </xf>
    <xf numFmtId="7" fontId="70" fillId="0" borderId="12" xfId="0" applyNumberFormat="1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31" fillId="0" borderId="5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22" fontId="31" fillId="0" borderId="0" xfId="0" applyNumberFormat="1" applyFont="1" applyFill="1" applyBorder="1" applyAlignment="1">
      <alignment/>
    </xf>
    <xf numFmtId="4" fontId="71" fillId="0" borderId="0" xfId="0" applyNumberFormat="1" applyFont="1" applyFill="1" applyBorder="1" applyAlignment="1">
      <alignment horizontal="center"/>
    </xf>
    <xf numFmtId="7" fontId="72" fillId="0" borderId="0" xfId="0" applyNumberFormat="1" applyFont="1" applyFill="1" applyBorder="1" applyAlignment="1">
      <alignment horizontal="right"/>
    </xf>
    <xf numFmtId="2" fontId="66" fillId="7" borderId="2" xfId="0" applyNumberFormat="1" applyFont="1" applyFill="1" applyBorder="1" applyAlignment="1" applyProtection="1">
      <alignment horizontal="center"/>
      <protection locked="0"/>
    </xf>
    <xf numFmtId="2" fontId="67" fillId="6" borderId="2" xfId="0" applyNumberFormat="1" applyFont="1" applyFill="1" applyBorder="1" applyAlignment="1" applyProtection="1">
      <alignment horizontal="center"/>
      <protection locked="0"/>
    </xf>
    <xf numFmtId="168" fontId="53" fillId="2" borderId="38" xfId="0" applyNumberFormat="1" applyFont="1" applyFill="1" applyBorder="1" applyAlignment="1" applyProtection="1" quotePrefix="1">
      <alignment horizontal="center"/>
      <protection locked="0"/>
    </xf>
    <xf numFmtId="168" fontId="53" fillId="2" borderId="39" xfId="0" applyNumberFormat="1" applyFont="1" applyFill="1" applyBorder="1" applyAlignment="1" applyProtection="1" quotePrefix="1">
      <alignment horizontal="center"/>
      <protection locked="0"/>
    </xf>
    <xf numFmtId="168" fontId="68" fillId="5" borderId="38" xfId="0" applyNumberFormat="1" applyFont="1" applyFill="1" applyBorder="1" applyAlignment="1" applyProtection="1" quotePrefix="1">
      <alignment horizontal="center"/>
      <protection locked="0"/>
    </xf>
    <xf numFmtId="168" fontId="68" fillId="5" borderId="39" xfId="0" applyNumberFormat="1" applyFont="1" applyFill="1" applyBorder="1" applyAlignment="1" applyProtection="1" quotePrefix="1">
      <alignment horizontal="center"/>
      <protection locked="0"/>
    </xf>
    <xf numFmtId="168" fontId="43" fillId="11" borderId="2" xfId="0" applyNumberFormat="1" applyFont="1" applyFill="1" applyBorder="1" applyAlignment="1" applyProtection="1" quotePrefix="1">
      <alignment horizontal="center"/>
      <protection locked="0"/>
    </xf>
    <xf numFmtId="168" fontId="69" fillId="7" borderId="17" xfId="0" applyNumberFormat="1" applyFont="1" applyFill="1" applyBorder="1" applyAlignment="1" applyProtection="1" quotePrefix="1">
      <alignment horizontal="center"/>
      <protection locked="0"/>
    </xf>
    <xf numFmtId="2" fontId="66" fillId="7" borderId="15" xfId="0" applyNumberFormat="1" applyFont="1" applyFill="1" applyBorder="1" applyAlignment="1" applyProtection="1">
      <alignment horizontal="center"/>
      <protection locked="0"/>
    </xf>
    <xf numFmtId="2" fontId="67" fillId="6" borderId="15" xfId="0" applyNumberFormat="1" applyFont="1" applyFill="1" applyBorder="1" applyAlignment="1" applyProtection="1">
      <alignment horizontal="center"/>
      <protection locked="0"/>
    </xf>
    <xf numFmtId="168" fontId="53" fillId="2" borderId="44" xfId="0" applyNumberFormat="1" applyFont="1" applyFill="1" applyBorder="1" applyAlignment="1" applyProtection="1" quotePrefix="1">
      <alignment horizontal="center"/>
      <protection locked="0"/>
    </xf>
    <xf numFmtId="168" fontId="53" fillId="2" borderId="45" xfId="0" applyNumberFormat="1" applyFont="1" applyFill="1" applyBorder="1" applyAlignment="1" applyProtection="1" quotePrefix="1">
      <alignment horizontal="center"/>
      <protection locked="0"/>
    </xf>
    <xf numFmtId="168" fontId="68" fillId="5" borderId="29" xfId="0" applyNumberFormat="1" applyFont="1" applyFill="1" applyBorder="1" applyAlignment="1" applyProtection="1" quotePrefix="1">
      <alignment horizontal="center"/>
      <protection locked="0"/>
    </xf>
    <xf numFmtId="168" fontId="68" fillId="5" borderId="46" xfId="0" applyNumberFormat="1" applyFont="1" applyFill="1" applyBorder="1" applyAlignment="1" applyProtection="1" quotePrefix="1">
      <alignment horizontal="center"/>
      <protection locked="0"/>
    </xf>
    <xf numFmtId="168" fontId="43" fillId="11" borderId="15" xfId="0" applyNumberFormat="1" applyFont="1" applyFill="1" applyBorder="1" applyAlignment="1" applyProtection="1" quotePrefix="1">
      <alignment horizontal="center"/>
      <protection locked="0"/>
    </xf>
    <xf numFmtId="168" fontId="69" fillId="7" borderId="15" xfId="0" applyNumberFormat="1" applyFont="1" applyFill="1" applyBorder="1" applyAlignment="1" applyProtection="1" quotePrefix="1">
      <alignment horizontal="center"/>
      <protection locked="0"/>
    </xf>
    <xf numFmtId="168" fontId="59" fillId="0" borderId="19" xfId="0" applyNumberFormat="1" applyFont="1" applyFill="1" applyBorder="1" applyAlignment="1" applyProtection="1">
      <alignment horizontal="center"/>
      <protection locked="0"/>
    </xf>
    <xf numFmtId="164" fontId="41" fillId="10" borderId="2" xfId="0" applyNumberFormat="1" applyFont="1" applyFill="1" applyBorder="1" applyAlignment="1" applyProtection="1">
      <alignment horizontal="center"/>
      <protection locked="0"/>
    </xf>
    <xf numFmtId="164" fontId="41" fillId="10" borderId="15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26" fillId="0" borderId="5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6" xfId="0" applyFont="1" applyBorder="1" applyAlignment="1" applyProtection="1">
      <alignment horizontal="left" vertical="center"/>
      <protection/>
    </xf>
    <xf numFmtId="174" fontId="0" fillId="0" borderId="7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74" fontId="0" fillId="0" borderId="7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7" fillId="0" borderId="47" xfId="0" applyFont="1" applyBorder="1" applyAlignment="1">
      <alignment horizontal="center"/>
    </xf>
    <xf numFmtId="0" fontId="12" fillId="0" borderId="47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>
      <alignment horizontal="center"/>
      <protection/>
    </xf>
    <xf numFmtId="168" fontId="7" fillId="0" borderId="47" xfId="0" applyNumberFormat="1" applyFont="1" applyBorder="1" applyAlignment="1" applyProtection="1">
      <alignment horizontal="center"/>
      <protection/>
    </xf>
    <xf numFmtId="164" fontId="7" fillId="0" borderId="47" xfId="0" applyNumberFormat="1" applyFont="1" applyBorder="1" applyAlignment="1" applyProtection="1">
      <alignment horizontal="center"/>
      <protection/>
    </xf>
    <xf numFmtId="2" fontId="54" fillId="0" borderId="47" xfId="0" applyNumberFormat="1" applyFont="1" applyBorder="1" applyAlignment="1">
      <alignment horizontal="center"/>
    </xf>
    <xf numFmtId="168" fontId="9" fillId="0" borderId="47" xfId="0" applyNumberFormat="1" applyFont="1" applyBorder="1" applyAlignment="1" applyProtection="1" quotePrefix="1">
      <alignment horizontal="center"/>
      <protection/>
    </xf>
    <xf numFmtId="168" fontId="7" fillId="0" borderId="47" xfId="0" applyNumberFormat="1" applyFont="1" applyBorder="1" applyAlignment="1">
      <alignment horizontal="center"/>
    </xf>
    <xf numFmtId="168" fontId="59" fillId="0" borderId="47" xfId="0" applyNumberFormat="1" applyFont="1" applyFill="1" applyBorder="1" applyAlignment="1">
      <alignment horizontal="center"/>
    </xf>
    <xf numFmtId="0" fontId="27" fillId="0" borderId="7" xfId="0" applyFont="1" applyBorder="1" applyAlignment="1" applyProtection="1">
      <alignment horizontal="center" vertical="center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7" xfId="0" applyFont="1" applyBorder="1" applyAlignment="1" applyProtection="1">
      <alignment horizontal="center" vertical="center" wrapText="1"/>
      <protection/>
    </xf>
    <xf numFmtId="0" fontId="38" fillId="5" borderId="12" xfId="0" applyFont="1" applyFill="1" applyBorder="1" applyAlignment="1">
      <alignment horizontal="center" vertical="center" wrapText="1"/>
    </xf>
    <xf numFmtId="0" fontId="56" fillId="6" borderId="7" xfId="0" applyFont="1" applyFill="1" applyBorder="1" applyAlignment="1">
      <alignment horizontal="centerContinuous" vertical="center"/>
    </xf>
    <xf numFmtId="0" fontId="12" fillId="0" borderId="2" xfId="0" applyFont="1" applyBorder="1" applyAlignment="1" applyProtection="1">
      <alignment horizontal="center"/>
      <protection/>
    </xf>
    <xf numFmtId="0" fontId="41" fillId="4" borderId="22" xfId="0" applyFont="1" applyFill="1" applyBorder="1" applyAlignment="1" applyProtection="1">
      <alignment horizontal="center"/>
      <protection/>
    </xf>
    <xf numFmtId="0" fontId="68" fillId="5" borderId="22" xfId="0" applyFont="1" applyFill="1" applyBorder="1" applyAlignment="1" applyProtection="1">
      <alignment horizontal="center"/>
      <protection/>
    </xf>
    <xf numFmtId="168" fontId="58" fillId="6" borderId="25" xfId="0" applyNumberFormat="1" applyFont="1" applyFill="1" applyBorder="1" applyAlignment="1" applyProtection="1" quotePrefix="1">
      <alignment horizontal="center"/>
      <protection/>
    </xf>
    <xf numFmtId="168" fontId="58" fillId="6" borderId="26" xfId="0" applyNumberFormat="1" applyFont="1" applyFill="1" applyBorder="1" applyAlignment="1" applyProtection="1" quotePrefix="1">
      <alignment horizontal="center"/>
      <protection/>
    </xf>
    <xf numFmtId="168" fontId="44" fillId="3" borderId="22" xfId="0" applyNumberFormat="1" applyFont="1" applyFill="1" applyBorder="1" applyAlignment="1" applyProtection="1" quotePrefix="1">
      <alignment horizontal="center"/>
      <protection/>
    </xf>
    <xf numFmtId="7" fontId="73" fillId="0" borderId="2" xfId="0" applyNumberFormat="1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/>
    </xf>
    <xf numFmtId="0" fontId="36" fillId="2" borderId="27" xfId="0" applyFont="1" applyFill="1" applyBorder="1" applyAlignment="1" applyProtection="1">
      <alignment horizontal="center"/>
      <protection/>
    </xf>
    <xf numFmtId="0" fontId="41" fillId="4" borderId="2" xfId="0" applyFont="1" applyFill="1" applyBorder="1" applyAlignment="1" applyProtection="1">
      <alignment horizontal="center"/>
      <protection/>
    </xf>
    <xf numFmtId="0" fontId="68" fillId="5" borderId="2" xfId="0" applyFont="1" applyFill="1" applyBorder="1" applyAlignment="1" applyProtection="1">
      <alignment horizontal="center"/>
      <protection/>
    </xf>
    <xf numFmtId="168" fontId="58" fillId="6" borderId="48" xfId="0" applyNumberFormat="1" applyFont="1" applyFill="1" applyBorder="1" applyAlignment="1" applyProtection="1" quotePrefix="1">
      <alignment horizontal="center"/>
      <protection/>
    </xf>
    <xf numFmtId="168" fontId="44" fillId="3" borderId="2" xfId="0" applyNumberFormat="1" applyFont="1" applyFill="1" applyBorder="1" applyAlignment="1" applyProtection="1" quotePrefix="1">
      <alignment horizontal="center"/>
      <protection/>
    </xf>
    <xf numFmtId="168" fontId="29" fillId="0" borderId="2" xfId="0" applyNumberFormat="1" applyFont="1" applyFill="1" applyBorder="1" applyAlignment="1">
      <alignment horizontal="center"/>
    </xf>
    <xf numFmtId="0" fontId="12" fillId="0" borderId="27" xfId="0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 quotePrefix="1">
      <alignment horizontal="center"/>
      <protection locked="0"/>
    </xf>
    <xf numFmtId="22" fontId="7" fillId="0" borderId="28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64" fontId="7" fillId="0" borderId="2" xfId="0" applyNumberFormat="1" applyFont="1" applyFill="1" applyBorder="1" applyAlignment="1" applyProtection="1" quotePrefix="1">
      <alignment horizontal="center"/>
      <protection/>
    </xf>
    <xf numFmtId="164" fontId="41" fillId="4" borderId="2" xfId="0" applyNumberFormat="1" applyFont="1" applyFill="1" applyBorder="1" applyAlignment="1" applyProtection="1">
      <alignment horizontal="center"/>
      <protection locked="0"/>
    </xf>
    <xf numFmtId="2" fontId="68" fillId="5" borderId="2" xfId="0" applyNumberFormat="1" applyFont="1" applyFill="1" applyBorder="1" applyAlignment="1" applyProtection="1">
      <alignment horizontal="center"/>
      <protection locked="0"/>
    </xf>
    <xf numFmtId="168" fontId="58" fillId="6" borderId="28" xfId="0" applyNumberFormat="1" applyFont="1" applyFill="1" applyBorder="1" applyAlignment="1" applyProtection="1" quotePrefix="1">
      <alignment horizontal="center"/>
      <protection locked="0"/>
    </xf>
    <xf numFmtId="168" fontId="58" fillId="6" borderId="48" xfId="0" applyNumberFormat="1" applyFont="1" applyFill="1" applyBorder="1" applyAlignment="1" applyProtection="1" quotePrefix="1">
      <alignment horizontal="center"/>
      <protection locked="0"/>
    </xf>
    <xf numFmtId="4" fontId="29" fillId="0" borderId="2" xfId="0" applyNumberFormat="1" applyFont="1" applyFill="1" applyBorder="1" applyAlignment="1">
      <alignment horizontal="right"/>
    </xf>
    <xf numFmtId="168" fontId="7" fillId="0" borderId="19" xfId="0" applyNumberFormat="1" applyFont="1" applyBorder="1" applyAlignment="1" applyProtection="1">
      <alignment horizontal="center"/>
      <protection locked="0"/>
    </xf>
    <xf numFmtId="168" fontId="7" fillId="0" borderId="19" xfId="0" applyNumberFormat="1" applyFont="1" applyBorder="1" applyAlignment="1" applyProtection="1">
      <alignment horizontal="center"/>
      <protection/>
    </xf>
    <xf numFmtId="164" fontId="41" fillId="4" borderId="15" xfId="0" applyNumberFormat="1" applyFont="1" applyFill="1" applyBorder="1" applyAlignment="1" applyProtection="1">
      <alignment horizontal="center"/>
      <protection locked="0"/>
    </xf>
    <xf numFmtId="2" fontId="68" fillId="5" borderId="15" xfId="0" applyNumberFormat="1" applyFont="1" applyFill="1" applyBorder="1" applyAlignment="1" applyProtection="1">
      <alignment horizontal="center"/>
      <protection locked="0"/>
    </xf>
    <xf numFmtId="168" fontId="58" fillId="6" borderId="29" xfId="0" applyNumberFormat="1" applyFont="1" applyFill="1" applyBorder="1" applyAlignment="1" applyProtection="1" quotePrefix="1">
      <alignment horizontal="center"/>
      <protection locked="0"/>
    </xf>
    <xf numFmtId="168" fontId="58" fillId="6" borderId="46" xfId="0" applyNumberFormat="1" applyFont="1" applyFill="1" applyBorder="1" applyAlignment="1" applyProtection="1" quotePrefix="1">
      <alignment horizontal="center"/>
      <protection locked="0"/>
    </xf>
    <xf numFmtId="7" fontId="28" fillId="0" borderId="49" xfId="0" applyNumberFormat="1" applyFont="1" applyFill="1" applyBorder="1" applyAlignment="1">
      <alignment horizontal="right"/>
    </xf>
    <xf numFmtId="4" fontId="68" fillId="5" borderId="12" xfId="0" applyNumberFormat="1" applyFont="1" applyFill="1" applyBorder="1" applyAlignment="1">
      <alignment horizontal="center"/>
    </xf>
    <xf numFmtId="4" fontId="58" fillId="6" borderId="42" xfId="0" applyNumberFormat="1" applyFont="1" applyFill="1" applyBorder="1" applyAlignment="1">
      <alignment horizontal="center"/>
    </xf>
    <xf numFmtId="4" fontId="58" fillId="6" borderId="43" xfId="0" applyNumberFormat="1" applyFont="1" applyFill="1" applyBorder="1" applyAlignment="1">
      <alignment horizontal="center"/>
    </xf>
    <xf numFmtId="4" fontId="44" fillId="3" borderId="12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0" fontId="31" fillId="0" borderId="1" xfId="0" applyFont="1" applyBorder="1" applyAlignment="1">
      <alignment/>
    </xf>
    <xf numFmtId="174" fontId="0" fillId="0" borderId="7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>
      <alignment/>
    </xf>
    <xf numFmtId="182" fontId="22" fillId="0" borderId="3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15" fillId="0" borderId="0" xfId="0" applyFont="1" applyAlignment="1" quotePrefix="1">
      <alignment/>
    </xf>
    <xf numFmtId="170" fontId="7" fillId="0" borderId="23" xfId="0" applyNumberFormat="1" applyFont="1" applyBorder="1" applyAlignment="1">
      <alignment/>
    </xf>
    <xf numFmtId="170" fontId="7" fillId="0" borderId="18" xfId="0" applyNumberFormat="1" applyFont="1" applyBorder="1" applyAlignment="1">
      <alignment/>
    </xf>
    <xf numFmtId="170" fontId="7" fillId="0" borderId="18" xfId="0" applyNumberFormat="1" applyFont="1" applyBorder="1" applyAlignment="1" applyProtection="1" quotePrefix="1">
      <alignment horizontal="center"/>
      <protection locked="0"/>
    </xf>
    <xf numFmtId="170" fontId="7" fillId="0" borderId="2" xfId="0" applyNumberFormat="1" applyFont="1" applyFill="1" applyBorder="1" applyAlignment="1" applyProtection="1">
      <alignment horizontal="center"/>
      <protection locked="0"/>
    </xf>
    <xf numFmtId="170" fontId="7" fillId="0" borderId="19" xfId="0" applyNumberFormat="1" applyFont="1" applyBorder="1" applyAlignment="1" applyProtection="1" quotePrefix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/>
    </xf>
    <xf numFmtId="2" fontId="44" fillId="4" borderId="7" xfId="0" applyNumberFormat="1" applyFont="1" applyFill="1" applyBorder="1" applyAlignment="1" applyProtection="1">
      <alignment horizontal="center"/>
      <protection/>
    </xf>
    <xf numFmtId="2" fontId="46" fillId="0" borderId="14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0</xdr:rowOff>
    </xdr:from>
    <xdr:to>
      <xdr:col>1</xdr:col>
      <xdr:colOff>257175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143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1"/>
  <sheetViews>
    <sheetView tabSelected="1" zoomScale="75" zoomScaleNormal="75" workbookViewId="0" topLeftCell="A1">
      <selection activeCell="H48" sqref="H48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16.57421875" style="5" customWidth="1"/>
    <col min="9" max="9" width="15.7109375" style="5" customWidth="1"/>
    <col min="10" max="10" width="12.28125" style="5" customWidth="1"/>
    <col min="11" max="11" width="15.7109375" style="5" customWidth="1"/>
    <col min="12" max="13" width="11.421875" style="5" customWidth="1"/>
    <col min="14" max="14" width="14.140625" style="5" customWidth="1"/>
    <col min="15" max="15" width="11.421875" style="5" customWidth="1"/>
    <col min="16" max="16" width="14.7109375" style="5" customWidth="1"/>
    <col min="17" max="17" width="11.421875" style="5" customWidth="1"/>
    <col min="18" max="18" width="12.00390625" style="5" customWidth="1"/>
    <col min="19" max="16384" width="11.421875" style="5" customWidth="1"/>
  </cols>
  <sheetData>
    <row r="1" spans="1:11" s="14" customFormat="1" ht="26.25">
      <c r="A1" s="441"/>
      <c r="B1" s="15"/>
      <c r="E1" s="50"/>
      <c r="K1" s="130"/>
    </row>
    <row r="2" spans="2:10" s="14" customFormat="1" ht="26.25">
      <c r="B2" s="15" t="s">
        <v>78</v>
      </c>
      <c r="C2" s="16"/>
      <c r="D2" s="17"/>
      <c r="E2" s="17"/>
      <c r="F2" s="17"/>
      <c r="G2" s="17"/>
      <c r="H2" s="17"/>
      <c r="I2" s="17"/>
      <c r="J2" s="17"/>
    </row>
    <row r="3" spans="3:19" ht="12.75">
      <c r="C3"/>
      <c r="D3" s="18"/>
      <c r="E3" s="18"/>
      <c r="F3" s="18"/>
      <c r="G3" s="18"/>
      <c r="H3" s="18"/>
      <c r="I3" s="18"/>
      <c r="J3" s="18"/>
      <c r="P3" s="4"/>
      <c r="Q3" s="4"/>
      <c r="R3" s="4"/>
      <c r="S3" s="4"/>
    </row>
    <row r="4" spans="1:19" s="21" customFormat="1" ht="11.25">
      <c r="A4" s="19" t="s">
        <v>1</v>
      </c>
      <c r="B4" s="20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s="21" customFormat="1" ht="11.25">
      <c r="A5" s="19" t="s">
        <v>2</v>
      </c>
      <c r="B5" s="2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2:19" s="14" customFormat="1" ht="11.25" customHeight="1">
      <c r="B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2:19" s="25" customFormat="1" ht="21">
      <c r="B7" s="74" t="s">
        <v>35</v>
      </c>
      <c r="C7" s="155"/>
      <c r="D7" s="156"/>
      <c r="E7" s="156"/>
      <c r="F7" s="157"/>
      <c r="G7" s="157"/>
      <c r="H7" s="157"/>
      <c r="I7" s="157"/>
      <c r="J7" s="157"/>
      <c r="K7" s="26"/>
      <c r="L7" s="26"/>
      <c r="M7" s="26"/>
      <c r="N7" s="26"/>
      <c r="O7" s="26"/>
      <c r="P7" s="26"/>
      <c r="Q7" s="26"/>
      <c r="R7" s="26"/>
      <c r="S7" s="26"/>
    </row>
    <row r="8" spans="9:19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25" customFormat="1" ht="21">
      <c r="B9" s="74" t="s">
        <v>34</v>
      </c>
      <c r="C9" s="155"/>
      <c r="D9" s="156"/>
      <c r="E9" s="156"/>
      <c r="F9" s="156"/>
      <c r="G9" s="156"/>
      <c r="H9" s="156"/>
      <c r="I9" s="157"/>
      <c r="J9" s="157"/>
      <c r="K9" s="26"/>
      <c r="L9" s="26"/>
      <c r="M9" s="26"/>
      <c r="N9" s="26"/>
      <c r="O9" s="26"/>
      <c r="P9" s="26"/>
      <c r="Q9" s="26"/>
      <c r="R9" s="26"/>
      <c r="S9" s="26"/>
    </row>
    <row r="10" spans="4:19" ht="12.75">
      <c r="D10" s="27"/>
      <c r="E10" s="2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25" customFormat="1" ht="20.25">
      <c r="B11" s="74" t="s">
        <v>79</v>
      </c>
      <c r="C11" s="158"/>
      <c r="D11" s="159"/>
      <c r="E11" s="159"/>
      <c r="F11" s="156"/>
      <c r="G11" s="156"/>
      <c r="H11" s="156"/>
      <c r="I11" s="157"/>
      <c r="J11" s="157"/>
      <c r="K11" s="26"/>
      <c r="L11" s="26"/>
      <c r="M11" s="26"/>
      <c r="N11" s="26"/>
      <c r="O11" s="26"/>
      <c r="P11" s="26"/>
      <c r="Q11" s="26"/>
      <c r="R11" s="26"/>
      <c r="S11" s="26"/>
    </row>
    <row r="12" spans="4:19" s="28" customFormat="1" ht="16.5" thickBot="1">
      <c r="D12" s="3"/>
      <c r="E12" s="3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19" s="28" customFormat="1" ht="16.5" thickTop="1">
      <c r="B13" s="437"/>
      <c r="C13" s="30"/>
      <c r="D13" s="30"/>
      <c r="E13" s="438"/>
      <c r="F13" s="30"/>
      <c r="G13" s="30"/>
      <c r="H13" s="30"/>
      <c r="I13" s="30"/>
      <c r="J13" s="31"/>
      <c r="K13" s="29"/>
      <c r="L13" s="29"/>
      <c r="M13" s="29"/>
      <c r="N13" s="29"/>
      <c r="O13" s="29"/>
      <c r="P13" s="29"/>
      <c r="Q13" s="29"/>
      <c r="R13" s="29"/>
      <c r="S13" s="29"/>
    </row>
    <row r="14" spans="2:19" s="32" customFormat="1" ht="19.5">
      <c r="B14" s="33" t="s">
        <v>56</v>
      </c>
      <c r="C14" s="34"/>
      <c r="D14" s="35"/>
      <c r="E14" s="439"/>
      <c r="F14" s="36"/>
      <c r="G14" s="36"/>
      <c r="H14" s="36"/>
      <c r="I14" s="37"/>
      <c r="J14" s="38"/>
      <c r="K14" s="39"/>
      <c r="L14" s="39"/>
      <c r="M14" s="39"/>
      <c r="N14" s="39"/>
      <c r="O14" s="39"/>
      <c r="P14" s="39"/>
      <c r="Q14" s="39"/>
      <c r="R14" s="39"/>
      <c r="S14" s="39"/>
    </row>
    <row r="15" spans="2:19" s="32" customFormat="1" ht="13.5" customHeight="1">
      <c r="B15" s="40"/>
      <c r="C15" s="41"/>
      <c r="D15" s="149"/>
      <c r="E15" s="153"/>
      <c r="F15" s="42"/>
      <c r="G15" s="42"/>
      <c r="H15" s="42"/>
      <c r="I15" s="39"/>
      <c r="J15" s="43"/>
      <c r="K15" s="39"/>
      <c r="L15" s="39"/>
      <c r="M15" s="39"/>
      <c r="N15" s="39"/>
      <c r="O15" s="39"/>
      <c r="P15" s="39"/>
      <c r="Q15" s="39"/>
      <c r="R15" s="39"/>
      <c r="S15" s="39"/>
    </row>
    <row r="16" spans="2:19" s="32" customFormat="1" ht="19.5">
      <c r="B16" s="40"/>
      <c r="C16" s="44" t="s">
        <v>3</v>
      </c>
      <c r="D16" s="149" t="s">
        <v>0</v>
      </c>
      <c r="E16" s="153"/>
      <c r="F16" s="42"/>
      <c r="G16" s="42"/>
      <c r="H16" s="42"/>
      <c r="I16" s="45"/>
      <c r="J16" s="43"/>
      <c r="K16" s="39"/>
      <c r="L16" s="39"/>
      <c r="M16" s="39"/>
      <c r="N16" s="39"/>
      <c r="O16" s="39"/>
      <c r="P16" s="39"/>
      <c r="Q16" s="39"/>
      <c r="R16" s="39"/>
      <c r="S16" s="39"/>
    </row>
    <row r="17" spans="2:19" s="32" customFormat="1" ht="19.5">
      <c r="B17" s="40"/>
      <c r="C17" s="44"/>
      <c r="D17" s="149">
        <v>12</v>
      </c>
      <c r="E17" s="150" t="s">
        <v>36</v>
      </c>
      <c r="F17" s="42"/>
      <c r="G17" s="42"/>
      <c r="H17" s="42"/>
      <c r="I17" s="45">
        <f>'LI-YACY-12 (1)'!V40</f>
        <v>2410</v>
      </c>
      <c r="J17" s="43"/>
      <c r="K17" s="39"/>
      <c r="L17" s="39"/>
      <c r="M17" s="39"/>
      <c r="N17" s="39"/>
      <c r="O17" s="39"/>
      <c r="P17" s="39"/>
      <c r="Q17" s="39"/>
      <c r="R17" s="39"/>
      <c r="S17" s="39"/>
    </row>
    <row r="18" spans="2:19" ht="12.75" customHeight="1">
      <c r="B18" s="46"/>
      <c r="C18" s="47"/>
      <c r="D18" s="149"/>
      <c r="E18" s="440"/>
      <c r="F18" s="48"/>
      <c r="G18" s="48"/>
      <c r="H18" s="48"/>
      <c r="I18" s="49"/>
      <c r="J18" s="6"/>
      <c r="K18" s="4"/>
      <c r="L18" s="4"/>
      <c r="M18" s="4"/>
      <c r="N18" s="4"/>
      <c r="O18" s="4"/>
      <c r="P18" s="4"/>
      <c r="Q18" s="4"/>
      <c r="R18" s="4"/>
      <c r="S18" s="4"/>
    </row>
    <row r="19" spans="2:19" s="32" customFormat="1" ht="19.5">
      <c r="B19" s="40"/>
      <c r="C19" s="44" t="s">
        <v>4</v>
      </c>
      <c r="D19" s="152" t="s">
        <v>5</v>
      </c>
      <c r="E19" s="153"/>
      <c r="F19" s="42"/>
      <c r="G19" s="42"/>
      <c r="H19" s="42"/>
      <c r="I19" s="45"/>
      <c r="J19" s="43"/>
      <c r="K19" s="39"/>
      <c r="L19" s="39"/>
      <c r="M19" s="39"/>
      <c r="N19" s="39"/>
      <c r="O19" s="39"/>
      <c r="P19" s="39"/>
      <c r="Q19" s="39"/>
      <c r="R19" s="39"/>
      <c r="S19" s="39"/>
    </row>
    <row r="20" spans="2:19" s="32" customFormat="1" ht="19.5">
      <c r="B20" s="40"/>
      <c r="C20" s="44"/>
      <c r="D20" s="149">
        <v>21</v>
      </c>
      <c r="E20" s="150" t="s">
        <v>6</v>
      </c>
      <c r="F20" s="42"/>
      <c r="G20" s="42"/>
      <c r="H20" s="42"/>
      <c r="I20" s="45"/>
      <c r="J20" s="43"/>
      <c r="K20" s="39"/>
      <c r="L20" s="39"/>
      <c r="M20" s="39"/>
      <c r="N20" s="39"/>
      <c r="O20" s="39"/>
      <c r="P20" s="39"/>
      <c r="Q20" s="39"/>
      <c r="R20" s="39"/>
      <c r="S20" s="39"/>
    </row>
    <row r="21" spans="2:19" s="32" customFormat="1" ht="19.5">
      <c r="B21" s="40"/>
      <c r="C21" s="44"/>
      <c r="D21" s="149"/>
      <c r="E21" s="151">
        <v>212</v>
      </c>
      <c r="F21" s="50" t="s">
        <v>37</v>
      </c>
      <c r="G21" s="42"/>
      <c r="H21" s="42"/>
      <c r="I21" s="45">
        <f>'TR-TIBA-12 (1)'!AA41</f>
        <v>60678.91</v>
      </c>
      <c r="J21" s="43"/>
      <c r="K21" s="39"/>
      <c r="L21" s="39"/>
      <c r="M21" s="39"/>
      <c r="N21" s="39"/>
      <c r="O21" s="39"/>
      <c r="P21" s="39"/>
      <c r="Q21" s="39"/>
      <c r="R21" s="39"/>
      <c r="S21" s="39"/>
    </row>
    <row r="22" spans="2:19" s="32" customFormat="1" ht="19.5">
      <c r="B22" s="40"/>
      <c r="C22" s="44"/>
      <c r="D22" s="149">
        <v>22</v>
      </c>
      <c r="E22" s="150" t="s">
        <v>7</v>
      </c>
      <c r="F22" s="42"/>
      <c r="G22" s="42"/>
      <c r="H22" s="42"/>
      <c r="I22" s="45"/>
      <c r="J22" s="43"/>
      <c r="K22" s="39"/>
      <c r="L22" s="39"/>
      <c r="M22" s="39"/>
      <c r="N22" s="39"/>
      <c r="O22" s="39"/>
      <c r="P22" s="39"/>
      <c r="Q22" s="39"/>
      <c r="R22" s="39"/>
      <c r="S22" s="39"/>
    </row>
    <row r="23" spans="2:19" s="32" customFormat="1" ht="19.5">
      <c r="B23" s="40"/>
      <c r="C23" s="44"/>
      <c r="D23" s="149"/>
      <c r="E23" s="151">
        <v>222</v>
      </c>
      <c r="F23" s="50" t="s">
        <v>37</v>
      </c>
      <c r="G23" s="42"/>
      <c r="H23" s="42"/>
      <c r="I23" s="45">
        <f>'SA-TIBA-12 (1)'!T43</f>
        <v>490.06</v>
      </c>
      <c r="J23" s="43"/>
      <c r="K23" s="39"/>
      <c r="L23" s="39"/>
      <c r="M23" s="39"/>
      <c r="N23" s="39"/>
      <c r="O23" s="39"/>
      <c r="P23" s="39"/>
      <c r="Q23" s="39"/>
      <c r="R23" s="39"/>
      <c r="S23" s="39"/>
    </row>
    <row r="24" spans="2:19" ht="12.75" customHeight="1">
      <c r="B24" s="46"/>
      <c r="C24" s="47"/>
      <c r="D24" s="149"/>
      <c r="E24" s="440"/>
      <c r="F24" s="48"/>
      <c r="G24" s="48"/>
      <c r="H24" s="48"/>
      <c r="I24" s="49"/>
      <c r="J24" s="6"/>
      <c r="K24" s="4"/>
      <c r="L24" s="4"/>
      <c r="M24" s="4"/>
      <c r="N24" s="4"/>
      <c r="O24" s="4"/>
      <c r="P24" s="4"/>
      <c r="Q24" s="4"/>
      <c r="R24" s="4"/>
      <c r="S24" s="4"/>
    </row>
    <row r="25" spans="2:19" s="32" customFormat="1" ht="12.75" customHeight="1">
      <c r="B25" s="40"/>
      <c r="C25" s="44"/>
      <c r="D25" s="149"/>
      <c r="E25" s="150"/>
      <c r="F25" s="42"/>
      <c r="G25" s="42"/>
      <c r="H25" s="42"/>
      <c r="I25" s="45"/>
      <c r="J25" s="43"/>
      <c r="K25" s="39"/>
      <c r="L25" s="39"/>
      <c r="M25" s="39"/>
      <c r="N25" s="39"/>
      <c r="O25" s="39"/>
      <c r="P25" s="39"/>
      <c r="Q25" s="39"/>
      <c r="R25" s="39"/>
      <c r="S25" s="39"/>
    </row>
    <row r="26" spans="2:19" s="32" customFormat="1" ht="20.25" thickBot="1">
      <c r="B26" s="40"/>
      <c r="C26" s="41"/>
      <c r="D26" s="149"/>
      <c r="E26" s="153"/>
      <c r="F26" s="42"/>
      <c r="G26" s="42"/>
      <c r="H26" s="42"/>
      <c r="I26" s="39"/>
      <c r="J26" s="43"/>
      <c r="K26" s="39"/>
      <c r="L26" s="39"/>
      <c r="M26" s="39"/>
      <c r="N26" s="39"/>
      <c r="O26" s="39"/>
      <c r="P26" s="39"/>
      <c r="Q26" s="39"/>
      <c r="R26" s="39"/>
      <c r="S26" s="39"/>
    </row>
    <row r="27" spans="2:19" s="32" customFormat="1" ht="20.25" thickBot="1" thickTop="1">
      <c r="B27" s="40"/>
      <c r="C27" s="44"/>
      <c r="D27" s="44"/>
      <c r="F27" s="51" t="s">
        <v>8</v>
      </c>
      <c r="G27" s="52">
        <f>SUM(I16:I25)</f>
        <v>63578.97</v>
      </c>
      <c r="H27" s="115"/>
      <c r="J27" s="43"/>
      <c r="K27" s="39"/>
      <c r="L27" s="39"/>
      <c r="M27" s="39"/>
      <c r="N27" s="39"/>
      <c r="O27" s="39"/>
      <c r="P27" s="39"/>
      <c r="Q27" s="39"/>
      <c r="R27" s="39"/>
      <c r="S27" s="39"/>
    </row>
    <row r="28" spans="2:19" s="32" customFormat="1" ht="9.75" customHeight="1" thickTop="1">
      <c r="B28" s="40"/>
      <c r="C28" s="44"/>
      <c r="D28" s="44"/>
      <c r="F28" s="148"/>
      <c r="G28" s="115"/>
      <c r="H28" s="115"/>
      <c r="J28" s="43"/>
      <c r="K28" s="39"/>
      <c r="L28" s="39"/>
      <c r="M28" s="39"/>
      <c r="N28" s="39"/>
      <c r="O28" s="39"/>
      <c r="P28" s="39"/>
      <c r="Q28" s="39"/>
      <c r="R28" s="39"/>
      <c r="S28" s="39"/>
    </row>
    <row r="29" spans="2:19" s="32" customFormat="1" ht="18.75">
      <c r="B29" s="40"/>
      <c r="C29" s="154" t="s">
        <v>63</v>
      </c>
      <c r="D29" s="44"/>
      <c r="F29" s="148"/>
      <c r="G29" s="115"/>
      <c r="H29" s="115"/>
      <c r="J29" s="43"/>
      <c r="K29" s="39"/>
      <c r="L29" s="39"/>
      <c r="M29" s="39"/>
      <c r="N29" s="39"/>
      <c r="O29" s="39"/>
      <c r="P29" s="39"/>
      <c r="Q29" s="39"/>
      <c r="R29" s="39"/>
      <c r="S29" s="39"/>
    </row>
    <row r="30" spans="2:19" s="28" customFormat="1" ht="10.5" customHeight="1" thickBot="1">
      <c r="B30" s="53"/>
      <c r="C30" s="54"/>
      <c r="D30" s="54"/>
      <c r="E30" s="55"/>
      <c r="F30" s="55"/>
      <c r="G30" s="55"/>
      <c r="H30" s="55"/>
      <c r="I30" s="55"/>
      <c r="J30" s="56"/>
      <c r="K30" s="29"/>
      <c r="L30" s="29"/>
      <c r="M30" s="57"/>
      <c r="N30" s="58"/>
      <c r="O30" s="58"/>
      <c r="P30" s="59"/>
      <c r="Q30" s="60"/>
      <c r="R30" s="29"/>
      <c r="S30" s="29"/>
    </row>
    <row r="31" spans="4:19" ht="13.5" thickTop="1">
      <c r="D31" s="4"/>
      <c r="F31" s="4"/>
      <c r="G31" s="4"/>
      <c r="H31" s="4"/>
      <c r="I31" s="4"/>
      <c r="J31" s="4"/>
      <c r="K31" s="4"/>
      <c r="L31" s="4"/>
      <c r="M31" s="11"/>
      <c r="N31" s="61"/>
      <c r="O31" s="61"/>
      <c r="P31" s="4"/>
      <c r="Q31" s="62"/>
      <c r="R31" s="4"/>
      <c r="S31" s="4"/>
    </row>
    <row r="32" spans="4:19" ht="12.75">
      <c r="D32" s="4"/>
      <c r="F32" s="4"/>
      <c r="G32" s="4"/>
      <c r="H32" s="4"/>
      <c r="I32" s="4"/>
      <c r="J32" s="4"/>
      <c r="K32" s="4"/>
      <c r="L32" s="4"/>
      <c r="M32" s="4"/>
      <c r="N32" s="63"/>
      <c r="O32" s="63"/>
      <c r="P32" s="64"/>
      <c r="Q32" s="62"/>
      <c r="R32" s="4"/>
      <c r="S32" s="4"/>
    </row>
    <row r="33" spans="4:19" ht="12.75">
      <c r="D33" s="4"/>
      <c r="E33" s="4"/>
      <c r="F33" s="4"/>
      <c r="G33" s="4"/>
      <c r="H33" s="4"/>
      <c r="I33" s="4"/>
      <c r="J33" s="4"/>
      <c r="K33" s="4"/>
      <c r="L33" s="4"/>
      <c r="M33" s="4"/>
      <c r="N33" s="63"/>
      <c r="O33" s="63"/>
      <c r="P33" s="64"/>
      <c r="Q33" s="62"/>
      <c r="R33" s="4"/>
      <c r="S33" s="4"/>
    </row>
    <row r="34" spans="4:19" ht="12.75">
      <c r="D34" s="4"/>
      <c r="E34" s="4"/>
      <c r="L34" s="4"/>
      <c r="M34" s="4"/>
      <c r="N34" s="4"/>
      <c r="O34" s="4"/>
      <c r="P34" s="4"/>
      <c r="Q34" s="4"/>
      <c r="R34" s="4"/>
      <c r="S34" s="4"/>
    </row>
    <row r="35" spans="4:19" ht="12.75">
      <c r="D35" s="4"/>
      <c r="E35" s="4"/>
      <c r="P35" s="4"/>
      <c r="Q35" s="4"/>
      <c r="R35" s="4"/>
      <c r="S35" s="4"/>
    </row>
    <row r="36" spans="4:19" ht="12.75">
      <c r="D36" s="4"/>
      <c r="E36" s="4"/>
      <c r="P36" s="4"/>
      <c r="Q36" s="4"/>
      <c r="R36" s="4"/>
      <c r="S36" s="4"/>
    </row>
    <row r="37" spans="4:19" ht="12.75">
      <c r="D37" s="4"/>
      <c r="E37" s="4"/>
      <c r="P37" s="4"/>
      <c r="Q37" s="4"/>
      <c r="R37" s="4"/>
      <c r="S37" s="4"/>
    </row>
    <row r="38" spans="4:19" ht="12.75">
      <c r="D38" s="4"/>
      <c r="E38" s="4"/>
      <c r="P38" s="4"/>
      <c r="Q38" s="4"/>
      <c r="R38" s="4"/>
      <c r="S38" s="4"/>
    </row>
    <row r="39" spans="4:19" ht="12.75">
      <c r="D39" s="4"/>
      <c r="E39" s="4"/>
      <c r="P39" s="4"/>
      <c r="Q39" s="4"/>
      <c r="R39" s="4"/>
      <c r="S39" s="4"/>
    </row>
    <row r="40" spans="16:19" ht="12.75">
      <c r="P40" s="4"/>
      <c r="Q40" s="4"/>
      <c r="R40" s="4"/>
      <c r="S40" s="4"/>
    </row>
    <row r="41" spans="16:19" ht="12.75">
      <c r="P41" s="4"/>
      <c r="Q41" s="4"/>
      <c r="R41" s="4"/>
      <c r="S41" s="4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0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6"/>
  <dimension ref="A1:W155"/>
  <sheetViews>
    <sheetView zoomScale="75" zoomScaleNormal="75" workbookViewId="0" topLeftCell="D1">
      <selection activeCell="D41" sqref="D41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4.28125" style="0" customWidth="1"/>
    <col min="5" max="5" width="6.57421875" style="0" customWidth="1"/>
    <col min="6" max="6" width="7.7109375" style="0" customWidth="1"/>
    <col min="7" max="8" width="13.8515625" style="0" bestFit="1" customWidth="1"/>
    <col min="9" max="10" width="7.140625" style="0" bestFit="1" customWidth="1"/>
    <col min="11" max="11" width="7.57421875" style="0" bestFit="1" customWidth="1"/>
    <col min="12" max="12" width="6.421875" style="0" bestFit="1" customWidth="1"/>
    <col min="13" max="13" width="16.140625" style="0" hidden="1" customWidth="1"/>
    <col min="14" max="14" width="15.140625" style="0" hidden="1" customWidth="1"/>
    <col min="15" max="15" width="15.00390625" style="0" hidden="1" customWidth="1"/>
    <col min="16" max="16" width="18.28125" style="0" hidden="1" customWidth="1"/>
    <col min="17" max="19" width="17.7109375" style="0" hidden="1" customWidth="1"/>
    <col min="20" max="20" width="15.7109375" style="0" hidden="1" customWidth="1"/>
    <col min="21" max="21" width="15.7109375" style="0" customWidth="1"/>
    <col min="22" max="22" width="13.28125" style="0" customWidth="1"/>
    <col min="23" max="23" width="30.421875" style="0" customWidth="1"/>
    <col min="24" max="24" width="3.140625" style="0" customWidth="1"/>
    <col min="25" max="25" width="3.57421875" style="0" customWidth="1"/>
    <col min="26" max="26" width="24.28125" style="0" customWidth="1"/>
    <col min="27" max="27" width="4.7109375" style="0" customWidth="1"/>
    <col min="28" max="28" width="7.57421875" style="0" customWidth="1"/>
    <col min="29" max="30" width="4.140625" style="0" customWidth="1"/>
    <col min="31" max="31" width="7.140625" style="0" customWidth="1"/>
    <col min="32" max="32" width="5.28125" style="0" customWidth="1"/>
    <col min="33" max="33" width="5.421875" style="0" customWidth="1"/>
    <col min="34" max="34" width="4.7109375" style="0" customWidth="1"/>
    <col min="35" max="35" width="5.28125" style="0" customWidth="1"/>
    <col min="36" max="37" width="13.28125" style="0" customWidth="1"/>
    <col min="38" max="38" width="6.57421875" style="0" customWidth="1"/>
    <col min="39" max="39" width="6.421875" style="0" customWidth="1"/>
    <col min="44" max="44" width="12.7109375" style="0" customWidth="1"/>
    <col min="48" max="48" width="21.00390625" style="0" customWidth="1"/>
  </cols>
  <sheetData>
    <row r="1" spans="6:22" ht="27.75" customHeight="1"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30"/>
    </row>
    <row r="2" spans="1:22" ht="27.75" customHeight="1">
      <c r="A2" s="2"/>
      <c r="B2" s="15" t="str">
        <f>+'TOT-1206'!B2</f>
        <v>ANEXO I.2. al Memorandum  D.T.E.E. N°          /200</v>
      </c>
      <c r="C2" s="158"/>
      <c r="D2" s="158"/>
      <c r="E2" s="158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3" spans="1:22" ht="12.75">
      <c r="A3" s="2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</row>
    <row r="4" spans="1:2" s="21" customFormat="1" ht="11.25">
      <c r="A4" s="19" t="s">
        <v>1</v>
      </c>
      <c r="B4" s="114"/>
    </row>
    <row r="5" spans="1:2" s="21" customFormat="1" ht="11.25">
      <c r="A5" s="19" t="s">
        <v>2</v>
      </c>
      <c r="B5" s="114"/>
    </row>
    <row r="6" spans="6:22" ht="13.5" thickBot="1"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</row>
    <row r="7" spans="2:23" ht="13.5" thickTop="1">
      <c r="B7" s="163"/>
      <c r="C7" s="164"/>
      <c r="D7" s="164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6"/>
    </row>
    <row r="8" spans="2:23" ht="20.25">
      <c r="B8" s="167"/>
      <c r="D8" s="160" t="s">
        <v>38</v>
      </c>
      <c r="F8" s="156"/>
      <c r="G8" s="158"/>
      <c r="H8" s="158"/>
      <c r="I8" s="15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9"/>
    </row>
    <row r="9" spans="2:23" ht="20.25">
      <c r="B9" s="167"/>
      <c r="C9" s="26"/>
      <c r="D9" s="170"/>
      <c r="E9" s="26"/>
      <c r="F9" s="25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2"/>
    </row>
    <row r="10" spans="2:23" ht="20.25">
      <c r="B10" s="167"/>
      <c r="D10" s="8" t="s">
        <v>39</v>
      </c>
      <c r="E10" s="26"/>
      <c r="F10" s="26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2"/>
    </row>
    <row r="11" spans="2:23" ht="20.25">
      <c r="B11" s="167"/>
      <c r="C11" s="26"/>
      <c r="D11" s="26"/>
      <c r="E11" s="26"/>
      <c r="F11" s="73"/>
      <c r="G11" s="173"/>
      <c r="H11" s="173"/>
      <c r="I11" s="173"/>
      <c r="J11" s="173"/>
      <c r="K11" s="173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2"/>
    </row>
    <row r="12" spans="2:23" ht="16.5" customHeight="1">
      <c r="B12" s="33" t="str">
        <f>'TOT-1206'!B14</f>
        <v>Desde el 01 al 31 de diciembre de 2006</v>
      </c>
      <c r="C12" s="157"/>
      <c r="D12" s="157"/>
      <c r="E12" s="157"/>
      <c r="F12" s="158"/>
      <c r="G12" s="168"/>
      <c r="H12" s="168"/>
      <c r="I12" s="168"/>
      <c r="J12" s="158"/>
      <c r="K12" s="15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9"/>
    </row>
    <row r="13" spans="2:23" ht="16.5" customHeight="1" thickBot="1">
      <c r="B13" s="167"/>
      <c r="C13" s="1"/>
      <c r="D13" s="1"/>
      <c r="E13" s="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2"/>
    </row>
    <row r="14" spans="2:23" ht="16.5" customHeight="1" thickBot="1" thickTop="1">
      <c r="B14" s="167"/>
      <c r="D14" s="174" t="s">
        <v>40</v>
      </c>
      <c r="E14" s="175">
        <v>5365526</v>
      </c>
      <c r="F14" s="176"/>
      <c r="L14" s="171"/>
      <c r="M14" s="171"/>
      <c r="N14" s="171"/>
      <c r="O14" s="171"/>
      <c r="P14" s="177"/>
      <c r="Q14" s="177"/>
      <c r="R14" s="177"/>
      <c r="S14" s="177"/>
      <c r="T14" s="161"/>
      <c r="U14" s="171"/>
      <c r="V14" s="171"/>
      <c r="W14" s="172"/>
    </row>
    <row r="15" spans="2:23" ht="16.5" customHeight="1" thickBot="1" thickTop="1">
      <c r="B15" s="167"/>
      <c r="C15" s="1"/>
      <c r="D15" s="1"/>
      <c r="E15" s="1"/>
      <c r="F15" s="171"/>
      <c r="G15" s="171"/>
      <c r="H15" s="171"/>
      <c r="I15" s="171"/>
      <c r="J15" s="178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2"/>
    </row>
    <row r="16" spans="2:23" ht="33.75" customHeight="1" thickBot="1" thickTop="1">
      <c r="B16" s="167"/>
      <c r="C16" s="75" t="s">
        <v>9</v>
      </c>
      <c r="D16" s="179" t="s">
        <v>0</v>
      </c>
      <c r="E16" s="180" t="s">
        <v>10</v>
      </c>
      <c r="F16" s="77" t="s">
        <v>11</v>
      </c>
      <c r="G16" s="76" t="s">
        <v>13</v>
      </c>
      <c r="H16" s="181" t="s">
        <v>14</v>
      </c>
      <c r="I16" s="77" t="s">
        <v>31</v>
      </c>
      <c r="J16" s="77" t="s">
        <v>27</v>
      </c>
      <c r="K16" s="77" t="s">
        <v>15</v>
      </c>
      <c r="L16" s="77" t="s">
        <v>33</v>
      </c>
      <c r="M16" s="182" t="s">
        <v>41</v>
      </c>
      <c r="N16" s="183" t="s">
        <v>17</v>
      </c>
      <c r="O16" s="184" t="s">
        <v>42</v>
      </c>
      <c r="P16" s="185"/>
      <c r="Q16" s="186" t="s">
        <v>43</v>
      </c>
      <c r="R16" s="187"/>
      <c r="S16" s="188" t="s">
        <v>18</v>
      </c>
      <c r="T16" s="189" t="s">
        <v>19</v>
      </c>
      <c r="U16" s="127" t="s">
        <v>44</v>
      </c>
      <c r="V16" s="127" t="s">
        <v>20</v>
      </c>
      <c r="W16" s="190"/>
    </row>
    <row r="17" spans="2:23" ht="16.5" customHeight="1" thickTop="1">
      <c r="B17" s="167"/>
      <c r="C17" s="191"/>
      <c r="D17" s="192"/>
      <c r="E17" s="193"/>
      <c r="F17" s="442"/>
      <c r="G17" s="192"/>
      <c r="H17" s="194"/>
      <c r="I17" s="195"/>
      <c r="J17" s="195"/>
      <c r="K17" s="195"/>
      <c r="L17" s="195"/>
      <c r="M17" s="196"/>
      <c r="N17" s="197"/>
      <c r="O17" s="198"/>
      <c r="P17" s="199"/>
      <c r="Q17" s="200"/>
      <c r="R17" s="201"/>
      <c r="S17" s="202"/>
      <c r="T17" s="203"/>
      <c r="U17" s="195"/>
      <c r="V17" s="204"/>
      <c r="W17" s="205"/>
    </row>
    <row r="18" spans="2:23" ht="16.5" customHeight="1">
      <c r="B18" s="167"/>
      <c r="C18" s="308"/>
      <c r="D18" s="207"/>
      <c r="E18" s="207"/>
      <c r="F18" s="443"/>
      <c r="G18" s="208"/>
      <c r="H18" s="209"/>
      <c r="I18" s="7"/>
      <c r="J18" s="7"/>
      <c r="K18" s="7"/>
      <c r="L18" s="7"/>
      <c r="M18" s="210"/>
      <c r="N18" s="211"/>
      <c r="O18" s="212"/>
      <c r="P18" s="213"/>
      <c r="Q18" s="214"/>
      <c r="R18" s="215"/>
      <c r="S18" s="216"/>
      <c r="T18" s="217"/>
      <c r="U18" s="7"/>
      <c r="V18" s="206"/>
      <c r="W18" s="205"/>
    </row>
    <row r="19" spans="2:23" ht="16.5" customHeight="1">
      <c r="B19" s="167"/>
      <c r="C19" s="139" t="s">
        <v>66</v>
      </c>
      <c r="D19" s="138" t="s">
        <v>59</v>
      </c>
      <c r="E19" s="218">
        <v>500</v>
      </c>
      <c r="F19" s="445">
        <v>3.5999999046325684</v>
      </c>
      <c r="G19" s="219">
        <v>39061.29513888889</v>
      </c>
      <c r="H19" s="220">
        <v>39061.717361111114</v>
      </c>
      <c r="I19" s="221">
        <f aca="true" t="shared" si="0" ref="I19:I38">IF(D19="","",ROUND((H19-G19)*24,2))</f>
        <v>10.13</v>
      </c>
      <c r="J19" s="222">
        <f aca="true" t="shared" si="1" ref="J19:J38">IF(D19="","",ROUND((H19-G19)*24*60,0))</f>
        <v>608</v>
      </c>
      <c r="K19" s="136" t="s">
        <v>57</v>
      </c>
      <c r="L19" s="223" t="str">
        <f aca="true" t="shared" si="2" ref="L19:L38">IF(D19="","","--")</f>
        <v>--</v>
      </c>
      <c r="M19" s="224">
        <f aca="true" t="shared" si="3" ref="M19:M38">IF(K19="P",5*ROUND(IF(J19&gt;10,J19,10)/60,2),"--")</f>
        <v>50.650000000000006</v>
      </c>
      <c r="N19" s="225" t="str">
        <f aca="true" t="shared" si="4" ref="N19:N38">IF(K19="RP",5*L19/100*ROUND(IF(J19&gt;10,J19,10)/60,2),"--")</f>
        <v>--</v>
      </c>
      <c r="O19" s="226" t="str">
        <f aca="true" t="shared" si="5" ref="O19:O38">IF(K19="F",50*IF(J19&lt;300,ROUND(IF(J19&gt;10,J19,10)/60,2),5),"--")</f>
        <v>--</v>
      </c>
      <c r="P19" s="227" t="str">
        <f aca="true" t="shared" si="6" ref="P19:P38">IF(AND(K19="F",J19&gt;300),(ROUND(J19/60,2)-5)*10,"--")</f>
        <v>--</v>
      </c>
      <c r="Q19" s="228" t="str">
        <f aca="true" t="shared" si="7" ref="Q19:Q38">IF(K19="R",50*L19/100*IF(J19&lt;300,ROUND(IF(J19&gt;10,J19,10)/60,2),5),"--")</f>
        <v>--</v>
      </c>
      <c r="R19" s="229" t="str">
        <f aca="true" t="shared" si="8" ref="R19:R38">IF(AND(K19="R",J19&gt;300),(ROUND(J19/60,2)-5)*10*L19/100,"--")</f>
        <v>--</v>
      </c>
      <c r="S19" s="230" t="str">
        <f aca="true" t="shared" si="9" ref="S19:S38">IF(K19="RF",ROUND(J19/60,2)*10,"--")</f>
        <v>--</v>
      </c>
      <c r="T19" s="231" t="str">
        <f aca="true" t="shared" si="10" ref="T19:T38">IF(K19="R",ROUND(J19/60,2)*10*L19/100,"--")</f>
        <v>--</v>
      </c>
      <c r="U19" s="232">
        <f aca="true" t="shared" si="11" ref="U19:U38">IF(D19="","",SUM(M19:T19))</f>
        <v>50.650000000000006</v>
      </c>
      <c r="V19" s="12">
        <f aca="true" t="shared" si="12" ref="V19:V38">IF(D19="","",ROUND((U19/1500*$E$14)*F19/270.6,0))</f>
        <v>2410</v>
      </c>
      <c r="W19" s="233"/>
    </row>
    <row r="20" spans="2:23" ht="16.5" customHeight="1">
      <c r="B20" s="167"/>
      <c r="C20" s="308"/>
      <c r="D20" s="138"/>
      <c r="E20" s="218"/>
      <c r="F20" s="445"/>
      <c r="G20" s="219"/>
      <c r="H20" s="220"/>
      <c r="I20" s="221">
        <f t="shared" si="0"/>
      </c>
      <c r="J20" s="222">
        <f t="shared" si="1"/>
      </c>
      <c r="K20" s="136"/>
      <c r="L20" s="223">
        <f t="shared" si="2"/>
      </c>
      <c r="M20" s="224" t="str">
        <f t="shared" si="3"/>
        <v>--</v>
      </c>
      <c r="N20" s="225" t="str">
        <f t="shared" si="4"/>
        <v>--</v>
      </c>
      <c r="O20" s="226" t="str">
        <f t="shared" si="5"/>
        <v>--</v>
      </c>
      <c r="P20" s="227" t="str">
        <f t="shared" si="6"/>
        <v>--</v>
      </c>
      <c r="Q20" s="228" t="str">
        <f t="shared" si="7"/>
        <v>--</v>
      </c>
      <c r="R20" s="229" t="str">
        <f t="shared" si="8"/>
        <v>--</v>
      </c>
      <c r="S20" s="230" t="str">
        <f t="shared" si="9"/>
        <v>--</v>
      </c>
      <c r="T20" s="231" t="str">
        <f t="shared" si="10"/>
        <v>--</v>
      </c>
      <c r="U20" s="232">
        <f t="shared" si="11"/>
      </c>
      <c r="V20" s="12">
        <f t="shared" si="12"/>
      </c>
      <c r="W20" s="233"/>
    </row>
    <row r="21" spans="2:23" ht="16.5" customHeight="1">
      <c r="B21" s="167"/>
      <c r="C21" s="139"/>
      <c r="D21" s="138"/>
      <c r="E21" s="218"/>
      <c r="F21" s="444"/>
      <c r="G21" s="219"/>
      <c r="H21" s="220"/>
      <c r="I21" s="221">
        <f t="shared" si="0"/>
      </c>
      <c r="J21" s="222">
        <f t="shared" si="1"/>
      </c>
      <c r="K21" s="136"/>
      <c r="L21" s="223">
        <f t="shared" si="2"/>
      </c>
      <c r="M21" s="224" t="str">
        <f t="shared" si="3"/>
        <v>--</v>
      </c>
      <c r="N21" s="225" t="str">
        <f t="shared" si="4"/>
        <v>--</v>
      </c>
      <c r="O21" s="226" t="str">
        <f t="shared" si="5"/>
        <v>--</v>
      </c>
      <c r="P21" s="227" t="str">
        <f t="shared" si="6"/>
        <v>--</v>
      </c>
      <c r="Q21" s="228" t="str">
        <f t="shared" si="7"/>
        <v>--</v>
      </c>
      <c r="R21" s="229" t="str">
        <f t="shared" si="8"/>
        <v>--</v>
      </c>
      <c r="S21" s="230" t="str">
        <f t="shared" si="9"/>
        <v>--</v>
      </c>
      <c r="T21" s="231" t="str">
        <f t="shared" si="10"/>
        <v>--</v>
      </c>
      <c r="U21" s="232">
        <f t="shared" si="11"/>
      </c>
      <c r="V21" s="12">
        <f t="shared" si="12"/>
      </c>
      <c r="W21" s="233"/>
    </row>
    <row r="22" spans="2:23" ht="16.5" customHeight="1">
      <c r="B22" s="167"/>
      <c r="C22" s="308"/>
      <c r="D22" s="138"/>
      <c r="E22" s="218"/>
      <c r="F22" s="444"/>
      <c r="G22" s="219"/>
      <c r="H22" s="220"/>
      <c r="I22" s="221">
        <f t="shared" si="0"/>
      </c>
      <c r="J22" s="222">
        <f t="shared" si="1"/>
      </c>
      <c r="K22" s="136"/>
      <c r="L22" s="223">
        <f t="shared" si="2"/>
      </c>
      <c r="M22" s="224" t="str">
        <f t="shared" si="3"/>
        <v>--</v>
      </c>
      <c r="N22" s="225" t="str">
        <f t="shared" si="4"/>
        <v>--</v>
      </c>
      <c r="O22" s="226" t="str">
        <f t="shared" si="5"/>
        <v>--</v>
      </c>
      <c r="P22" s="227" t="str">
        <f t="shared" si="6"/>
        <v>--</v>
      </c>
      <c r="Q22" s="228" t="str">
        <f t="shared" si="7"/>
        <v>--</v>
      </c>
      <c r="R22" s="229" t="str">
        <f t="shared" si="8"/>
        <v>--</v>
      </c>
      <c r="S22" s="230" t="str">
        <f t="shared" si="9"/>
        <v>--</v>
      </c>
      <c r="T22" s="231" t="str">
        <f t="shared" si="10"/>
        <v>--</v>
      </c>
      <c r="U22" s="232">
        <f t="shared" si="11"/>
      </c>
      <c r="V22" s="12">
        <f t="shared" si="12"/>
      </c>
      <c r="W22" s="233"/>
    </row>
    <row r="23" spans="2:23" ht="16.5" customHeight="1">
      <c r="B23" s="167"/>
      <c r="C23" s="139"/>
      <c r="D23" s="138"/>
      <c r="E23" s="218"/>
      <c r="F23" s="444"/>
      <c r="G23" s="219"/>
      <c r="H23" s="220"/>
      <c r="I23" s="221">
        <f t="shared" si="0"/>
      </c>
      <c r="J23" s="222">
        <f t="shared" si="1"/>
      </c>
      <c r="K23" s="136"/>
      <c r="L23" s="223">
        <f t="shared" si="2"/>
      </c>
      <c r="M23" s="224" t="str">
        <f t="shared" si="3"/>
        <v>--</v>
      </c>
      <c r="N23" s="225" t="str">
        <f t="shared" si="4"/>
        <v>--</v>
      </c>
      <c r="O23" s="226" t="str">
        <f t="shared" si="5"/>
        <v>--</v>
      </c>
      <c r="P23" s="227" t="str">
        <f t="shared" si="6"/>
        <v>--</v>
      </c>
      <c r="Q23" s="228" t="str">
        <f t="shared" si="7"/>
        <v>--</v>
      </c>
      <c r="R23" s="229" t="str">
        <f t="shared" si="8"/>
        <v>--</v>
      </c>
      <c r="S23" s="230" t="str">
        <f t="shared" si="9"/>
        <v>--</v>
      </c>
      <c r="T23" s="231" t="str">
        <f t="shared" si="10"/>
        <v>--</v>
      </c>
      <c r="U23" s="232">
        <f t="shared" si="11"/>
      </c>
      <c r="V23" s="12">
        <f t="shared" si="12"/>
      </c>
      <c r="W23" s="233"/>
    </row>
    <row r="24" spans="2:23" ht="16.5" customHeight="1">
      <c r="B24" s="167"/>
      <c r="C24" s="308"/>
      <c r="D24" s="138"/>
      <c r="E24" s="218"/>
      <c r="F24" s="444"/>
      <c r="G24" s="219"/>
      <c r="H24" s="220"/>
      <c r="I24" s="221">
        <f t="shared" si="0"/>
      </c>
      <c r="J24" s="222">
        <f t="shared" si="1"/>
      </c>
      <c r="K24" s="136"/>
      <c r="L24" s="223">
        <f t="shared" si="2"/>
      </c>
      <c r="M24" s="224" t="str">
        <f t="shared" si="3"/>
        <v>--</v>
      </c>
      <c r="N24" s="225" t="str">
        <f t="shared" si="4"/>
        <v>--</v>
      </c>
      <c r="O24" s="226" t="str">
        <f t="shared" si="5"/>
        <v>--</v>
      </c>
      <c r="P24" s="227" t="str">
        <f t="shared" si="6"/>
        <v>--</v>
      </c>
      <c r="Q24" s="228" t="str">
        <f t="shared" si="7"/>
        <v>--</v>
      </c>
      <c r="R24" s="229" t="str">
        <f t="shared" si="8"/>
        <v>--</v>
      </c>
      <c r="S24" s="230" t="str">
        <f t="shared" si="9"/>
        <v>--</v>
      </c>
      <c r="T24" s="231" t="str">
        <f t="shared" si="10"/>
        <v>--</v>
      </c>
      <c r="U24" s="232">
        <f t="shared" si="11"/>
      </c>
      <c r="V24" s="12">
        <f t="shared" si="12"/>
      </c>
      <c r="W24" s="233"/>
    </row>
    <row r="25" spans="2:23" ht="16.5" customHeight="1">
      <c r="B25" s="167"/>
      <c r="C25" s="139"/>
      <c r="D25" s="138"/>
      <c r="E25" s="218"/>
      <c r="F25" s="444"/>
      <c r="G25" s="219"/>
      <c r="H25" s="220"/>
      <c r="I25" s="221">
        <f t="shared" si="0"/>
      </c>
      <c r="J25" s="222">
        <f t="shared" si="1"/>
      </c>
      <c r="K25" s="136"/>
      <c r="L25" s="223">
        <f t="shared" si="2"/>
      </c>
      <c r="M25" s="224" t="str">
        <f t="shared" si="3"/>
        <v>--</v>
      </c>
      <c r="N25" s="225" t="str">
        <f t="shared" si="4"/>
        <v>--</v>
      </c>
      <c r="O25" s="226" t="str">
        <f t="shared" si="5"/>
        <v>--</v>
      </c>
      <c r="P25" s="227" t="str">
        <f t="shared" si="6"/>
        <v>--</v>
      </c>
      <c r="Q25" s="228" t="str">
        <f t="shared" si="7"/>
        <v>--</v>
      </c>
      <c r="R25" s="229" t="str">
        <f t="shared" si="8"/>
        <v>--</v>
      </c>
      <c r="S25" s="230" t="str">
        <f t="shared" si="9"/>
        <v>--</v>
      </c>
      <c r="T25" s="231" t="str">
        <f t="shared" si="10"/>
        <v>--</v>
      </c>
      <c r="U25" s="232">
        <f t="shared" si="11"/>
      </c>
      <c r="V25" s="12">
        <f t="shared" si="12"/>
      </c>
      <c r="W25" s="233"/>
    </row>
    <row r="26" spans="2:23" ht="16.5" customHeight="1">
      <c r="B26" s="167"/>
      <c r="C26" s="308"/>
      <c r="D26" s="138"/>
      <c r="E26" s="218"/>
      <c r="F26" s="444"/>
      <c r="G26" s="219"/>
      <c r="H26" s="220"/>
      <c r="I26" s="221">
        <f t="shared" si="0"/>
      </c>
      <c r="J26" s="222">
        <f t="shared" si="1"/>
      </c>
      <c r="K26" s="136"/>
      <c r="L26" s="223">
        <f t="shared" si="2"/>
      </c>
      <c r="M26" s="224" t="str">
        <f t="shared" si="3"/>
        <v>--</v>
      </c>
      <c r="N26" s="225" t="str">
        <f t="shared" si="4"/>
        <v>--</v>
      </c>
      <c r="O26" s="226" t="str">
        <f t="shared" si="5"/>
        <v>--</v>
      </c>
      <c r="P26" s="227" t="str">
        <f t="shared" si="6"/>
        <v>--</v>
      </c>
      <c r="Q26" s="228" t="str">
        <f t="shared" si="7"/>
        <v>--</v>
      </c>
      <c r="R26" s="229" t="str">
        <f t="shared" si="8"/>
        <v>--</v>
      </c>
      <c r="S26" s="230" t="str">
        <f t="shared" si="9"/>
        <v>--</v>
      </c>
      <c r="T26" s="231" t="str">
        <f t="shared" si="10"/>
        <v>--</v>
      </c>
      <c r="U26" s="232">
        <f t="shared" si="11"/>
      </c>
      <c r="V26" s="12">
        <f t="shared" si="12"/>
      </c>
      <c r="W26" s="233"/>
    </row>
    <row r="27" spans="2:23" ht="16.5" customHeight="1">
      <c r="B27" s="167"/>
      <c r="C27" s="139"/>
      <c r="D27" s="138"/>
      <c r="E27" s="218"/>
      <c r="F27" s="444"/>
      <c r="G27" s="219"/>
      <c r="H27" s="220"/>
      <c r="I27" s="221">
        <f t="shared" si="0"/>
      </c>
      <c r="J27" s="222">
        <f t="shared" si="1"/>
      </c>
      <c r="K27" s="136"/>
      <c r="L27" s="223">
        <f t="shared" si="2"/>
      </c>
      <c r="M27" s="224" t="str">
        <f t="shared" si="3"/>
        <v>--</v>
      </c>
      <c r="N27" s="225" t="str">
        <f t="shared" si="4"/>
        <v>--</v>
      </c>
      <c r="O27" s="226" t="str">
        <f t="shared" si="5"/>
        <v>--</v>
      </c>
      <c r="P27" s="227" t="str">
        <f t="shared" si="6"/>
        <v>--</v>
      </c>
      <c r="Q27" s="228" t="str">
        <f t="shared" si="7"/>
        <v>--</v>
      </c>
      <c r="R27" s="229" t="str">
        <f t="shared" si="8"/>
        <v>--</v>
      </c>
      <c r="S27" s="230" t="str">
        <f t="shared" si="9"/>
        <v>--</v>
      </c>
      <c r="T27" s="231" t="str">
        <f t="shared" si="10"/>
        <v>--</v>
      </c>
      <c r="U27" s="232">
        <f t="shared" si="11"/>
      </c>
      <c r="V27" s="12">
        <f t="shared" si="12"/>
      </c>
      <c r="W27" s="233"/>
    </row>
    <row r="28" spans="2:23" ht="16.5" customHeight="1">
      <c r="B28" s="167"/>
      <c r="C28" s="308"/>
      <c r="D28" s="138"/>
      <c r="E28" s="218"/>
      <c r="F28" s="444"/>
      <c r="G28" s="219"/>
      <c r="H28" s="220"/>
      <c r="I28" s="221">
        <f t="shared" si="0"/>
      </c>
      <c r="J28" s="222">
        <f t="shared" si="1"/>
      </c>
      <c r="K28" s="136"/>
      <c r="L28" s="223">
        <f t="shared" si="2"/>
      </c>
      <c r="M28" s="224" t="str">
        <f t="shared" si="3"/>
        <v>--</v>
      </c>
      <c r="N28" s="225" t="str">
        <f t="shared" si="4"/>
        <v>--</v>
      </c>
      <c r="O28" s="226" t="str">
        <f t="shared" si="5"/>
        <v>--</v>
      </c>
      <c r="P28" s="227" t="str">
        <f t="shared" si="6"/>
        <v>--</v>
      </c>
      <c r="Q28" s="228" t="str">
        <f t="shared" si="7"/>
        <v>--</v>
      </c>
      <c r="R28" s="229" t="str">
        <f t="shared" si="8"/>
        <v>--</v>
      </c>
      <c r="S28" s="230" t="str">
        <f t="shared" si="9"/>
        <v>--</v>
      </c>
      <c r="T28" s="231" t="str">
        <f t="shared" si="10"/>
        <v>--</v>
      </c>
      <c r="U28" s="232">
        <f t="shared" si="11"/>
      </c>
      <c r="V28" s="12">
        <f t="shared" si="12"/>
      </c>
      <c r="W28" s="233"/>
    </row>
    <row r="29" spans="2:23" ht="16.5" customHeight="1">
      <c r="B29" s="167"/>
      <c r="C29" s="139"/>
      <c r="D29" s="218"/>
      <c r="E29" s="218"/>
      <c r="F29" s="444"/>
      <c r="G29" s="219"/>
      <c r="H29" s="220"/>
      <c r="I29" s="221">
        <f t="shared" si="0"/>
      </c>
      <c r="J29" s="222">
        <f t="shared" si="1"/>
      </c>
      <c r="K29" s="136"/>
      <c r="L29" s="223">
        <f t="shared" si="2"/>
      </c>
      <c r="M29" s="224" t="str">
        <f t="shared" si="3"/>
        <v>--</v>
      </c>
      <c r="N29" s="225" t="str">
        <f t="shared" si="4"/>
        <v>--</v>
      </c>
      <c r="O29" s="226" t="str">
        <f t="shared" si="5"/>
        <v>--</v>
      </c>
      <c r="P29" s="227" t="str">
        <f t="shared" si="6"/>
        <v>--</v>
      </c>
      <c r="Q29" s="228" t="str">
        <f t="shared" si="7"/>
        <v>--</v>
      </c>
      <c r="R29" s="229" t="str">
        <f t="shared" si="8"/>
        <v>--</v>
      </c>
      <c r="S29" s="230" t="str">
        <f t="shared" si="9"/>
        <v>--</v>
      </c>
      <c r="T29" s="231" t="str">
        <f t="shared" si="10"/>
        <v>--</v>
      </c>
      <c r="U29" s="232">
        <f t="shared" si="11"/>
      </c>
      <c r="V29" s="12">
        <f t="shared" si="12"/>
      </c>
      <c r="W29" s="233"/>
    </row>
    <row r="30" spans="2:23" ht="16.5" customHeight="1">
      <c r="B30" s="167"/>
      <c r="C30" s="308"/>
      <c r="D30" s="218"/>
      <c r="E30" s="218"/>
      <c r="F30" s="444"/>
      <c r="G30" s="219"/>
      <c r="H30" s="220"/>
      <c r="I30" s="221">
        <f t="shared" si="0"/>
      </c>
      <c r="J30" s="222">
        <f t="shared" si="1"/>
      </c>
      <c r="K30" s="136"/>
      <c r="L30" s="223">
        <f t="shared" si="2"/>
      </c>
      <c r="M30" s="224" t="str">
        <f t="shared" si="3"/>
        <v>--</v>
      </c>
      <c r="N30" s="225" t="str">
        <f t="shared" si="4"/>
        <v>--</v>
      </c>
      <c r="O30" s="226" t="str">
        <f t="shared" si="5"/>
        <v>--</v>
      </c>
      <c r="P30" s="227" t="str">
        <f t="shared" si="6"/>
        <v>--</v>
      </c>
      <c r="Q30" s="228" t="str">
        <f t="shared" si="7"/>
        <v>--</v>
      </c>
      <c r="R30" s="229" t="str">
        <f t="shared" si="8"/>
        <v>--</v>
      </c>
      <c r="S30" s="230" t="str">
        <f t="shared" si="9"/>
        <v>--</v>
      </c>
      <c r="T30" s="231" t="str">
        <f t="shared" si="10"/>
        <v>--</v>
      </c>
      <c r="U30" s="232">
        <f t="shared" si="11"/>
      </c>
      <c r="V30" s="12">
        <f t="shared" si="12"/>
      </c>
      <c r="W30" s="233"/>
    </row>
    <row r="31" spans="2:23" ht="16.5" customHeight="1">
      <c r="B31" s="167"/>
      <c r="C31" s="139"/>
      <c r="D31" s="218"/>
      <c r="E31" s="218"/>
      <c r="F31" s="444"/>
      <c r="G31" s="219"/>
      <c r="H31" s="220"/>
      <c r="I31" s="221">
        <f t="shared" si="0"/>
      </c>
      <c r="J31" s="222">
        <f t="shared" si="1"/>
      </c>
      <c r="K31" s="136"/>
      <c r="L31" s="223">
        <f t="shared" si="2"/>
      </c>
      <c r="M31" s="224" t="str">
        <f t="shared" si="3"/>
        <v>--</v>
      </c>
      <c r="N31" s="225" t="str">
        <f t="shared" si="4"/>
        <v>--</v>
      </c>
      <c r="O31" s="226" t="str">
        <f t="shared" si="5"/>
        <v>--</v>
      </c>
      <c r="P31" s="227" t="str">
        <f t="shared" si="6"/>
        <v>--</v>
      </c>
      <c r="Q31" s="228" t="str">
        <f t="shared" si="7"/>
        <v>--</v>
      </c>
      <c r="R31" s="229" t="str">
        <f t="shared" si="8"/>
        <v>--</v>
      </c>
      <c r="S31" s="230" t="str">
        <f t="shared" si="9"/>
        <v>--</v>
      </c>
      <c r="T31" s="231" t="str">
        <f t="shared" si="10"/>
        <v>--</v>
      </c>
      <c r="U31" s="232">
        <f t="shared" si="11"/>
      </c>
      <c r="V31" s="12">
        <f t="shared" si="12"/>
      </c>
      <c r="W31" s="233"/>
    </row>
    <row r="32" spans="2:23" ht="16.5" customHeight="1">
      <c r="B32" s="167"/>
      <c r="C32" s="308"/>
      <c r="D32" s="218"/>
      <c r="E32" s="218"/>
      <c r="F32" s="444"/>
      <c r="G32" s="219"/>
      <c r="H32" s="220"/>
      <c r="I32" s="221">
        <f t="shared" si="0"/>
      </c>
      <c r="J32" s="222">
        <f t="shared" si="1"/>
      </c>
      <c r="K32" s="136"/>
      <c r="L32" s="223">
        <f t="shared" si="2"/>
      </c>
      <c r="M32" s="224" t="str">
        <f t="shared" si="3"/>
        <v>--</v>
      </c>
      <c r="N32" s="225" t="str">
        <f t="shared" si="4"/>
        <v>--</v>
      </c>
      <c r="O32" s="226" t="str">
        <f t="shared" si="5"/>
        <v>--</v>
      </c>
      <c r="P32" s="227" t="str">
        <f t="shared" si="6"/>
        <v>--</v>
      </c>
      <c r="Q32" s="228" t="str">
        <f t="shared" si="7"/>
        <v>--</v>
      </c>
      <c r="R32" s="229" t="str">
        <f t="shared" si="8"/>
        <v>--</v>
      </c>
      <c r="S32" s="230" t="str">
        <f t="shared" si="9"/>
        <v>--</v>
      </c>
      <c r="T32" s="231" t="str">
        <f t="shared" si="10"/>
        <v>--</v>
      </c>
      <c r="U32" s="232">
        <f t="shared" si="11"/>
      </c>
      <c r="V32" s="12">
        <f t="shared" si="12"/>
      </c>
      <c r="W32" s="233"/>
    </row>
    <row r="33" spans="2:23" ht="16.5" customHeight="1">
      <c r="B33" s="167"/>
      <c r="C33" s="139"/>
      <c r="D33" s="218"/>
      <c r="E33" s="218"/>
      <c r="F33" s="444"/>
      <c r="G33" s="219"/>
      <c r="H33" s="220"/>
      <c r="I33" s="221">
        <f t="shared" si="0"/>
      </c>
      <c r="J33" s="222">
        <f t="shared" si="1"/>
      </c>
      <c r="K33" s="136"/>
      <c r="L33" s="223">
        <f t="shared" si="2"/>
      </c>
      <c r="M33" s="224" t="str">
        <f t="shared" si="3"/>
        <v>--</v>
      </c>
      <c r="N33" s="225" t="str">
        <f t="shared" si="4"/>
        <v>--</v>
      </c>
      <c r="O33" s="226" t="str">
        <f t="shared" si="5"/>
        <v>--</v>
      </c>
      <c r="P33" s="227" t="str">
        <f t="shared" si="6"/>
        <v>--</v>
      </c>
      <c r="Q33" s="228" t="str">
        <f t="shared" si="7"/>
        <v>--</v>
      </c>
      <c r="R33" s="229" t="str">
        <f t="shared" si="8"/>
        <v>--</v>
      </c>
      <c r="S33" s="230" t="str">
        <f t="shared" si="9"/>
        <v>--</v>
      </c>
      <c r="T33" s="231" t="str">
        <f t="shared" si="10"/>
        <v>--</v>
      </c>
      <c r="U33" s="232">
        <f t="shared" si="11"/>
      </c>
      <c r="V33" s="12">
        <f t="shared" si="12"/>
      </c>
      <c r="W33" s="233"/>
    </row>
    <row r="34" spans="2:23" ht="16.5" customHeight="1">
      <c r="B34" s="167"/>
      <c r="C34" s="308"/>
      <c r="D34" s="218"/>
      <c r="E34" s="218"/>
      <c r="F34" s="444"/>
      <c r="G34" s="219"/>
      <c r="H34" s="220"/>
      <c r="I34" s="221">
        <f t="shared" si="0"/>
      </c>
      <c r="J34" s="222">
        <f t="shared" si="1"/>
      </c>
      <c r="K34" s="136"/>
      <c r="L34" s="223">
        <f t="shared" si="2"/>
      </c>
      <c r="M34" s="224" t="str">
        <f t="shared" si="3"/>
        <v>--</v>
      </c>
      <c r="N34" s="225" t="str">
        <f t="shared" si="4"/>
        <v>--</v>
      </c>
      <c r="O34" s="226" t="str">
        <f t="shared" si="5"/>
        <v>--</v>
      </c>
      <c r="P34" s="227" t="str">
        <f t="shared" si="6"/>
        <v>--</v>
      </c>
      <c r="Q34" s="228" t="str">
        <f t="shared" si="7"/>
        <v>--</v>
      </c>
      <c r="R34" s="229" t="str">
        <f t="shared" si="8"/>
        <v>--</v>
      </c>
      <c r="S34" s="230" t="str">
        <f t="shared" si="9"/>
        <v>--</v>
      </c>
      <c r="T34" s="231" t="str">
        <f t="shared" si="10"/>
        <v>--</v>
      </c>
      <c r="U34" s="232">
        <f t="shared" si="11"/>
      </c>
      <c r="V34" s="12">
        <f t="shared" si="12"/>
      </c>
      <c r="W34" s="233"/>
    </row>
    <row r="35" spans="2:23" ht="16.5" customHeight="1">
      <c r="B35" s="167"/>
      <c r="C35" s="139"/>
      <c r="D35" s="218"/>
      <c r="E35" s="218"/>
      <c r="F35" s="444"/>
      <c r="G35" s="219"/>
      <c r="H35" s="220"/>
      <c r="I35" s="221">
        <f t="shared" si="0"/>
      </c>
      <c r="J35" s="222">
        <f t="shared" si="1"/>
      </c>
      <c r="K35" s="136"/>
      <c r="L35" s="223">
        <f t="shared" si="2"/>
      </c>
      <c r="M35" s="224" t="str">
        <f t="shared" si="3"/>
        <v>--</v>
      </c>
      <c r="N35" s="225" t="str">
        <f t="shared" si="4"/>
        <v>--</v>
      </c>
      <c r="O35" s="226" t="str">
        <f t="shared" si="5"/>
        <v>--</v>
      </c>
      <c r="P35" s="227" t="str">
        <f t="shared" si="6"/>
        <v>--</v>
      </c>
      <c r="Q35" s="228" t="str">
        <f t="shared" si="7"/>
        <v>--</v>
      </c>
      <c r="R35" s="229" t="str">
        <f t="shared" si="8"/>
        <v>--</v>
      </c>
      <c r="S35" s="230" t="str">
        <f t="shared" si="9"/>
        <v>--</v>
      </c>
      <c r="T35" s="231" t="str">
        <f t="shared" si="10"/>
        <v>--</v>
      </c>
      <c r="U35" s="232">
        <f t="shared" si="11"/>
      </c>
      <c r="V35" s="12">
        <f t="shared" si="12"/>
      </c>
      <c r="W35" s="233"/>
    </row>
    <row r="36" spans="2:23" ht="16.5" customHeight="1">
      <c r="B36" s="167"/>
      <c r="C36" s="308"/>
      <c r="D36" s="218"/>
      <c r="E36" s="218"/>
      <c r="F36" s="444"/>
      <c r="G36" s="219"/>
      <c r="H36" s="220"/>
      <c r="I36" s="221">
        <f t="shared" si="0"/>
      </c>
      <c r="J36" s="222">
        <f t="shared" si="1"/>
      </c>
      <c r="K36" s="136"/>
      <c r="L36" s="223">
        <f t="shared" si="2"/>
      </c>
      <c r="M36" s="224" t="str">
        <f t="shared" si="3"/>
        <v>--</v>
      </c>
      <c r="N36" s="225" t="str">
        <f t="shared" si="4"/>
        <v>--</v>
      </c>
      <c r="O36" s="226" t="str">
        <f t="shared" si="5"/>
        <v>--</v>
      </c>
      <c r="P36" s="227" t="str">
        <f t="shared" si="6"/>
        <v>--</v>
      </c>
      <c r="Q36" s="228" t="str">
        <f t="shared" si="7"/>
        <v>--</v>
      </c>
      <c r="R36" s="229" t="str">
        <f t="shared" si="8"/>
        <v>--</v>
      </c>
      <c r="S36" s="230" t="str">
        <f t="shared" si="9"/>
        <v>--</v>
      </c>
      <c r="T36" s="231" t="str">
        <f t="shared" si="10"/>
        <v>--</v>
      </c>
      <c r="U36" s="232">
        <f t="shared" si="11"/>
      </c>
      <c r="V36" s="12">
        <f t="shared" si="12"/>
      </c>
      <c r="W36" s="233"/>
    </row>
    <row r="37" spans="2:23" ht="16.5" customHeight="1">
      <c r="B37" s="167"/>
      <c r="C37" s="139"/>
      <c r="D37" s="218"/>
      <c r="E37" s="218"/>
      <c r="F37" s="444"/>
      <c r="G37" s="219"/>
      <c r="H37" s="220"/>
      <c r="I37" s="221">
        <f t="shared" si="0"/>
      </c>
      <c r="J37" s="222">
        <f t="shared" si="1"/>
      </c>
      <c r="K37" s="136"/>
      <c r="L37" s="223">
        <f t="shared" si="2"/>
      </c>
      <c r="M37" s="224" t="str">
        <f t="shared" si="3"/>
        <v>--</v>
      </c>
      <c r="N37" s="225" t="str">
        <f t="shared" si="4"/>
        <v>--</v>
      </c>
      <c r="O37" s="226" t="str">
        <f t="shared" si="5"/>
        <v>--</v>
      </c>
      <c r="P37" s="227" t="str">
        <f t="shared" si="6"/>
        <v>--</v>
      </c>
      <c r="Q37" s="228" t="str">
        <f t="shared" si="7"/>
        <v>--</v>
      </c>
      <c r="R37" s="229" t="str">
        <f t="shared" si="8"/>
        <v>--</v>
      </c>
      <c r="S37" s="230" t="str">
        <f t="shared" si="9"/>
        <v>--</v>
      </c>
      <c r="T37" s="231" t="str">
        <f t="shared" si="10"/>
        <v>--</v>
      </c>
      <c r="U37" s="232">
        <f t="shared" si="11"/>
      </c>
      <c r="V37" s="12">
        <f t="shared" si="12"/>
      </c>
      <c r="W37" s="233"/>
    </row>
    <row r="38" spans="2:23" ht="16.5" customHeight="1">
      <c r="B38" s="167"/>
      <c r="C38" s="308"/>
      <c r="D38" s="218"/>
      <c r="E38" s="218"/>
      <c r="F38" s="444"/>
      <c r="G38" s="219"/>
      <c r="H38" s="220"/>
      <c r="I38" s="221">
        <f t="shared" si="0"/>
      </c>
      <c r="J38" s="222">
        <f t="shared" si="1"/>
      </c>
      <c r="K38" s="136"/>
      <c r="L38" s="223">
        <f t="shared" si="2"/>
      </c>
      <c r="M38" s="224" t="str">
        <f t="shared" si="3"/>
        <v>--</v>
      </c>
      <c r="N38" s="225" t="str">
        <f t="shared" si="4"/>
        <v>--</v>
      </c>
      <c r="O38" s="226" t="str">
        <f t="shared" si="5"/>
        <v>--</v>
      </c>
      <c r="P38" s="227" t="str">
        <f t="shared" si="6"/>
        <v>--</v>
      </c>
      <c r="Q38" s="228" t="str">
        <f t="shared" si="7"/>
        <v>--</v>
      </c>
      <c r="R38" s="229" t="str">
        <f t="shared" si="8"/>
        <v>--</v>
      </c>
      <c r="S38" s="230" t="str">
        <f t="shared" si="9"/>
        <v>--</v>
      </c>
      <c r="T38" s="231" t="str">
        <f t="shared" si="10"/>
        <v>--</v>
      </c>
      <c r="U38" s="232">
        <f t="shared" si="11"/>
      </c>
      <c r="V38" s="12">
        <f t="shared" si="12"/>
      </c>
      <c r="W38" s="233"/>
    </row>
    <row r="39" spans="2:23" ht="16.5" customHeight="1" thickBot="1">
      <c r="B39" s="167"/>
      <c r="C39" s="139"/>
      <c r="D39" s="234"/>
      <c r="E39" s="234"/>
      <c r="F39" s="446"/>
      <c r="G39" s="135"/>
      <c r="H39" s="135"/>
      <c r="I39" s="235"/>
      <c r="J39" s="235"/>
      <c r="K39" s="135"/>
      <c r="L39" s="236"/>
      <c r="M39" s="237"/>
      <c r="N39" s="238"/>
      <c r="O39" s="239"/>
      <c r="P39" s="240"/>
      <c r="Q39" s="241"/>
      <c r="R39" s="242"/>
      <c r="S39" s="243"/>
      <c r="T39" s="244"/>
      <c r="U39" s="245"/>
      <c r="V39" s="246"/>
      <c r="W39" s="233"/>
    </row>
    <row r="40" spans="2:23" ht="16.5" customHeight="1" thickBot="1" thickTop="1">
      <c r="B40" s="167"/>
      <c r="C40" s="116" t="s">
        <v>21</v>
      </c>
      <c r="D40" s="117" t="s">
        <v>75</v>
      </c>
      <c r="E40" s="106"/>
      <c r="F40" s="247"/>
      <c r="G40" s="247"/>
      <c r="H40" s="247"/>
      <c r="I40" s="247"/>
      <c r="J40" s="247"/>
      <c r="K40" s="248"/>
      <c r="L40" s="449"/>
      <c r="M40" s="448">
        <f aca="true" t="shared" si="13" ref="M40:S40">SUM(N17:N39)</f>
        <v>0</v>
      </c>
      <c r="N40" s="249">
        <f t="shared" si="13"/>
        <v>0</v>
      </c>
      <c r="O40" s="249">
        <f t="shared" si="13"/>
        <v>0</v>
      </c>
      <c r="P40" s="250">
        <f t="shared" si="13"/>
        <v>0</v>
      </c>
      <c r="Q40" s="250">
        <f t="shared" si="13"/>
        <v>0</v>
      </c>
      <c r="R40" s="251">
        <f t="shared" si="13"/>
        <v>0</v>
      </c>
      <c r="S40" s="252">
        <f t="shared" si="13"/>
        <v>0</v>
      </c>
      <c r="T40" s="253"/>
      <c r="U40" s="253"/>
      <c r="V40" s="254">
        <f>SUM(V17:V39)</f>
        <v>2410</v>
      </c>
      <c r="W40" s="255"/>
    </row>
    <row r="41" spans="2:23" s="256" customFormat="1" ht="9.75" thickTop="1">
      <c r="B41" s="257"/>
      <c r="C41" s="118"/>
      <c r="D41" s="119"/>
      <c r="E41" s="258"/>
      <c r="F41" s="259"/>
      <c r="G41" s="259"/>
      <c r="H41" s="259"/>
      <c r="I41" s="259"/>
      <c r="J41" s="259"/>
      <c r="K41" s="260"/>
      <c r="L41" s="261"/>
      <c r="M41" s="261"/>
      <c r="N41" s="262"/>
      <c r="O41" s="262"/>
      <c r="P41" s="263"/>
      <c r="Q41" s="263"/>
      <c r="R41" s="263"/>
      <c r="S41" s="263"/>
      <c r="T41" s="264"/>
      <c r="U41" s="265"/>
      <c r="V41" s="265"/>
      <c r="W41" s="266"/>
    </row>
    <row r="42" spans="2:23" ht="16.5" customHeight="1" thickBot="1">
      <c r="B42" s="267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9"/>
      <c r="U42" s="268"/>
      <c r="V42" s="268"/>
      <c r="W42" s="270"/>
    </row>
    <row r="43" spans="2:22" ht="16.5" customHeight="1" thickTop="1">
      <c r="B43" s="1"/>
      <c r="T43" s="2"/>
      <c r="V43" s="1"/>
    </row>
    <row r="44" ht="16.5" customHeight="1">
      <c r="T44" s="2"/>
    </row>
    <row r="45" ht="16.5" customHeight="1">
      <c r="T45" s="2"/>
    </row>
    <row r="46" ht="12.75">
      <c r="T46" s="2"/>
    </row>
    <row r="47" ht="12.75">
      <c r="T47" s="2"/>
    </row>
    <row r="48" ht="12.75">
      <c r="T48" s="2"/>
    </row>
    <row r="49" ht="12.75">
      <c r="T49" s="2"/>
    </row>
    <row r="50" ht="12.75">
      <c r="T50" s="2"/>
    </row>
    <row r="51" ht="12.75">
      <c r="T51" s="2"/>
    </row>
    <row r="52" ht="12.75">
      <c r="T52" s="2"/>
    </row>
    <row r="53" ht="12.75">
      <c r="T53" s="2"/>
    </row>
    <row r="54" ht="12.75">
      <c r="T54" s="2"/>
    </row>
    <row r="55" ht="12.75">
      <c r="T55" s="2"/>
    </row>
    <row r="56" ht="12.75">
      <c r="T56" s="2"/>
    </row>
    <row r="57" ht="12.75">
      <c r="T57" s="2"/>
    </row>
    <row r="58" ht="12.75">
      <c r="T58" s="2"/>
    </row>
    <row r="59" ht="12.75">
      <c r="T59" s="2"/>
    </row>
    <row r="60" ht="12.75">
      <c r="T60" s="2"/>
    </row>
    <row r="61" ht="12.75">
      <c r="T61" s="2"/>
    </row>
    <row r="62" ht="12.75">
      <c r="T62" s="2"/>
    </row>
    <row r="63" ht="12.75">
      <c r="T63" s="2"/>
    </row>
    <row r="64" ht="12.75">
      <c r="T64" s="2"/>
    </row>
    <row r="65" ht="12.75">
      <c r="T65" s="2"/>
    </row>
    <row r="66" ht="12.75">
      <c r="T66" s="2"/>
    </row>
    <row r="67" ht="12.75">
      <c r="T67" s="2"/>
    </row>
    <row r="68" ht="12.75">
      <c r="T68" s="2"/>
    </row>
    <row r="69" ht="12.75">
      <c r="T69" s="2"/>
    </row>
    <row r="70" ht="12.75">
      <c r="T70" s="2"/>
    </row>
    <row r="71" ht="12.75">
      <c r="T71" s="2"/>
    </row>
    <row r="72" ht="12.75">
      <c r="T72" s="2"/>
    </row>
    <row r="73" ht="12.75">
      <c r="T73" s="2"/>
    </row>
    <row r="74" ht="12.75">
      <c r="T74" s="2"/>
    </row>
    <row r="75" ht="12.75">
      <c r="T75" s="2"/>
    </row>
    <row r="76" ht="12.75">
      <c r="T76" s="2"/>
    </row>
    <row r="77" ht="12.75">
      <c r="T77" s="2"/>
    </row>
    <row r="78" ht="12.75">
      <c r="T78" s="2"/>
    </row>
    <row r="79" ht="12.75">
      <c r="T79" s="2"/>
    </row>
    <row r="80" ht="12.75">
      <c r="T80" s="2"/>
    </row>
    <row r="81" ht="12.75">
      <c r="T81" s="2"/>
    </row>
    <row r="82" ht="12.75">
      <c r="T82" s="2"/>
    </row>
    <row r="83" ht="12.75">
      <c r="T83" s="2"/>
    </row>
    <row r="84" ht="12.75">
      <c r="T84" s="2"/>
    </row>
    <row r="85" ht="12.75">
      <c r="T85" s="2"/>
    </row>
    <row r="86" ht="12.75">
      <c r="T86" s="2"/>
    </row>
    <row r="87" ht="12.75">
      <c r="T87" s="2"/>
    </row>
    <row r="88" ht="12.75">
      <c r="T88" s="2"/>
    </row>
    <row r="89" ht="12.75">
      <c r="T89" s="2"/>
    </row>
    <row r="90" ht="12.75">
      <c r="T90" s="2"/>
    </row>
    <row r="91" ht="12.75">
      <c r="T91" s="2"/>
    </row>
    <row r="92" ht="12.75">
      <c r="T92" s="2"/>
    </row>
    <row r="93" ht="12.75">
      <c r="T93" s="2"/>
    </row>
    <row r="94" ht="12.75">
      <c r="T94" s="2"/>
    </row>
    <row r="95" ht="12.75">
      <c r="T95" s="2"/>
    </row>
    <row r="96" ht="12.75">
      <c r="T96" s="2"/>
    </row>
    <row r="97" ht="12.75">
      <c r="T97" s="2"/>
    </row>
    <row r="98" ht="12.75">
      <c r="T98" s="2"/>
    </row>
    <row r="99" ht="12.75">
      <c r="T99" s="2"/>
    </row>
    <row r="100" ht="12.75">
      <c r="T100" s="2"/>
    </row>
    <row r="101" ht="12.75">
      <c r="T101" s="2"/>
    </row>
    <row r="102" ht="12.75">
      <c r="T102" s="2"/>
    </row>
    <row r="103" ht="12.75">
      <c r="T103" s="2"/>
    </row>
    <row r="104" ht="12.75">
      <c r="T104" s="2"/>
    </row>
    <row r="105" ht="12.75">
      <c r="T105" s="2"/>
    </row>
    <row r="106" ht="12.75">
      <c r="T106" s="2"/>
    </row>
    <row r="107" ht="12.75">
      <c r="T107" s="2"/>
    </row>
    <row r="108" ht="12.75">
      <c r="T108" s="2"/>
    </row>
    <row r="109" ht="12.75">
      <c r="T109" s="2"/>
    </row>
    <row r="110" ht="12.75">
      <c r="T110" s="2"/>
    </row>
    <row r="111" ht="12.75">
      <c r="T111" s="2"/>
    </row>
    <row r="112" ht="12.75">
      <c r="T112" s="2"/>
    </row>
    <row r="113" ht="12.75">
      <c r="T113" s="2"/>
    </row>
    <row r="114" ht="12.75">
      <c r="T114" s="2"/>
    </row>
    <row r="115" ht="12.75">
      <c r="T115" s="2"/>
    </row>
    <row r="116" ht="12.75">
      <c r="T116" s="2"/>
    </row>
    <row r="117" ht="12.75">
      <c r="T117" s="2"/>
    </row>
    <row r="118" ht="12.75">
      <c r="T118" s="2"/>
    </row>
    <row r="119" ht="12.75">
      <c r="T119" s="2"/>
    </row>
    <row r="120" ht="12.75">
      <c r="T120" s="2"/>
    </row>
    <row r="121" ht="12.75">
      <c r="T121" s="2"/>
    </row>
    <row r="122" ht="12.75">
      <c r="T122" s="2"/>
    </row>
    <row r="123" ht="12.75">
      <c r="T123" s="2"/>
    </row>
    <row r="124" ht="12.75">
      <c r="T124" s="2"/>
    </row>
    <row r="125" ht="12.75">
      <c r="T125" s="2"/>
    </row>
    <row r="126" ht="12.75">
      <c r="T126" s="2"/>
    </row>
    <row r="127" ht="12.75">
      <c r="T127" s="2"/>
    </row>
    <row r="128" ht="12.75">
      <c r="T128" s="2"/>
    </row>
    <row r="129" ht="12.75">
      <c r="T129" s="2"/>
    </row>
    <row r="130" ht="12.75">
      <c r="T130" s="2"/>
    </row>
    <row r="131" ht="12.75">
      <c r="T131" s="2"/>
    </row>
    <row r="132" ht="12.75">
      <c r="T132" s="2"/>
    </row>
    <row r="133" ht="12.75">
      <c r="T133" s="2"/>
    </row>
    <row r="134" ht="12.75">
      <c r="T134" s="2"/>
    </row>
    <row r="135" ht="12.75">
      <c r="T135" s="2"/>
    </row>
    <row r="136" ht="12.75">
      <c r="T136" s="2"/>
    </row>
    <row r="137" ht="12.75">
      <c r="T137" s="2"/>
    </row>
    <row r="138" ht="12.75">
      <c r="T138" s="2"/>
    </row>
    <row r="139" ht="12.75">
      <c r="T139" s="2"/>
    </row>
    <row r="140" ht="12.75">
      <c r="T140" s="2"/>
    </row>
    <row r="141" ht="12.75">
      <c r="T141" s="2"/>
    </row>
    <row r="142" ht="12.75">
      <c r="T142" s="2"/>
    </row>
    <row r="143" ht="12.75">
      <c r="T143" s="2"/>
    </row>
    <row r="144" ht="12.75">
      <c r="T144" s="2"/>
    </row>
    <row r="145" ht="12.75">
      <c r="T145" s="2"/>
    </row>
    <row r="146" ht="12.75">
      <c r="T146" s="2"/>
    </row>
    <row r="147" ht="12.75">
      <c r="T147" s="2"/>
    </row>
    <row r="148" ht="12.75">
      <c r="T148" s="2"/>
    </row>
    <row r="149" ht="12.75">
      <c r="T149" s="2"/>
    </row>
    <row r="150" ht="12.75">
      <c r="T150" s="2"/>
    </row>
    <row r="151" ht="12.75">
      <c r="T151" s="2"/>
    </row>
    <row r="152" ht="12.75">
      <c r="T152" s="2"/>
    </row>
    <row r="153" ht="12.75">
      <c r="T153" s="2"/>
    </row>
    <row r="154" ht="12.75">
      <c r="T154" s="2"/>
    </row>
    <row r="155" ht="12.75">
      <c r="T155" s="2"/>
    </row>
  </sheetData>
  <printOptions horizontalCentered="1"/>
  <pageMargins left="0.3937007874015748" right="0.1968503937007874" top="0.7874015748031497" bottom="0.7874015748031497" header="0.5118110236220472" footer="0.5118110236220472"/>
  <pageSetup orientation="landscape" paperSize="9" scale="55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C155"/>
  <sheetViews>
    <sheetView zoomScale="75" zoomScaleNormal="75" workbookViewId="0" topLeftCell="C10">
      <selection activeCell="D41" sqref="D41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39.57421875" style="0" customWidth="1"/>
    <col min="5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4" customFormat="1" ht="26.2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131"/>
    </row>
    <row r="2" spans="1:28" s="14" customFormat="1" ht="26.25">
      <c r="A2" s="80"/>
      <c r="B2" s="277" t="str">
        <f>+'TOT-1206'!B2</f>
        <v>ANEXO I.2. al Memorandum  D.T.E.E. N°          /200</v>
      </c>
      <c r="C2" s="277"/>
      <c r="D2" s="277"/>
      <c r="E2" s="15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</row>
    <row r="3" spans="1:28" s="5" customFormat="1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1:28" s="21" customFormat="1" ht="11.25">
      <c r="A4" s="278" t="s">
        <v>47</v>
      </c>
      <c r="B4" s="10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</row>
    <row r="5" spans="1:28" s="21" customFormat="1" ht="11.25">
      <c r="A5" s="278" t="s">
        <v>2</v>
      </c>
      <c r="B5" s="10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</row>
    <row r="6" spans="1:28" s="5" customFormat="1" ht="13.5" thickBo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</row>
    <row r="7" spans="1:28" s="5" customFormat="1" ht="13.5" thickTop="1">
      <c r="A7" s="79"/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3"/>
    </row>
    <row r="8" spans="1:28" s="25" customFormat="1" ht="20.25">
      <c r="A8" s="95"/>
      <c r="B8" s="96"/>
      <c r="C8" s="95"/>
      <c r="D8" s="279" t="s">
        <v>38</v>
      </c>
      <c r="E8" s="95"/>
      <c r="F8" s="95"/>
      <c r="G8" s="280"/>
      <c r="H8" s="95"/>
      <c r="I8" s="95"/>
      <c r="J8" s="95"/>
      <c r="K8" s="95"/>
      <c r="L8" s="95"/>
      <c r="M8" s="95"/>
      <c r="N8" s="95"/>
      <c r="O8" s="95"/>
      <c r="P8" s="95"/>
      <c r="Q8" s="95"/>
      <c r="R8" s="85"/>
      <c r="S8" s="85"/>
      <c r="T8" s="85"/>
      <c r="U8" s="85"/>
      <c r="V8" s="85"/>
      <c r="W8" s="85"/>
      <c r="X8" s="85"/>
      <c r="Y8" s="85"/>
      <c r="Z8" s="85"/>
      <c r="AA8" s="85"/>
      <c r="AB8" s="97"/>
    </row>
    <row r="9" spans="1:28" s="5" customFormat="1" ht="12.75">
      <c r="A9" s="79"/>
      <c r="B9" s="84"/>
      <c r="C9" s="79"/>
      <c r="D9" s="11"/>
      <c r="E9" s="281"/>
      <c r="F9" s="79"/>
      <c r="G9" s="11"/>
      <c r="H9" s="79"/>
      <c r="I9" s="79"/>
      <c r="J9" s="79"/>
      <c r="K9" s="79"/>
      <c r="L9" s="79"/>
      <c r="M9" s="79"/>
      <c r="N9" s="79"/>
      <c r="O9" s="79"/>
      <c r="P9" s="79"/>
      <c r="Q9" s="79"/>
      <c r="R9" s="11"/>
      <c r="S9" s="11"/>
      <c r="T9" s="11"/>
      <c r="U9" s="11"/>
      <c r="V9" s="11"/>
      <c r="W9" s="11"/>
      <c r="X9" s="11"/>
      <c r="Y9" s="11"/>
      <c r="Z9" s="11"/>
      <c r="AA9" s="11"/>
      <c r="AB9" s="13"/>
    </row>
    <row r="10" spans="1:28" s="25" customFormat="1" ht="20.25">
      <c r="A10" s="95"/>
      <c r="B10" s="96"/>
      <c r="C10" s="95"/>
      <c r="D10" s="160" t="s">
        <v>73</v>
      </c>
      <c r="E10" s="95"/>
      <c r="F10" s="9"/>
      <c r="G10" s="8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7"/>
    </row>
    <row r="11" spans="1:28" s="5" customFormat="1" ht="12.75">
      <c r="A11" s="79"/>
      <c r="B11" s="84"/>
      <c r="C11" s="79"/>
      <c r="D11" s="11"/>
      <c r="E11" s="11"/>
      <c r="F11" s="11"/>
      <c r="G11" s="87"/>
      <c r="H11" s="11"/>
      <c r="I11" s="11"/>
      <c r="J11" s="11"/>
      <c r="K11" s="11"/>
      <c r="L11" s="11"/>
      <c r="M11" s="79"/>
      <c r="N11" s="79"/>
      <c r="O11" s="79"/>
      <c r="P11" s="79"/>
      <c r="Q11" s="79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3"/>
    </row>
    <row r="12" spans="1:28" s="32" customFormat="1" ht="19.5">
      <c r="A12" s="99"/>
      <c r="B12" s="33" t="str">
        <f>'TOT-1206'!B14</f>
        <v>Desde el 01 al 31 de diciembre de 2006</v>
      </c>
      <c r="C12" s="282"/>
      <c r="D12" s="102"/>
      <c r="E12" s="102"/>
      <c r="F12" s="102"/>
      <c r="G12" s="102"/>
      <c r="H12" s="102"/>
      <c r="I12" s="102"/>
      <c r="J12" s="102"/>
      <c r="K12" s="102"/>
      <c r="L12" s="102"/>
      <c r="M12" s="282"/>
      <c r="N12" s="282"/>
      <c r="O12" s="282"/>
      <c r="P12" s="282"/>
      <c r="Q12" s="28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283"/>
    </row>
    <row r="13" spans="1:28" s="5" customFormat="1" ht="13.5" thickBot="1">
      <c r="A13" s="79"/>
      <c r="B13" s="84"/>
      <c r="C13" s="79"/>
      <c r="D13" s="11"/>
      <c r="E13" s="11"/>
      <c r="F13" s="11"/>
      <c r="G13" s="87"/>
      <c r="H13" s="11"/>
      <c r="I13" s="11"/>
      <c r="J13" s="11"/>
      <c r="K13" s="11"/>
      <c r="L13" s="11"/>
      <c r="M13" s="79"/>
      <c r="N13" s="79"/>
      <c r="O13" s="79"/>
      <c r="P13" s="79"/>
      <c r="Q13" s="79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3"/>
    </row>
    <row r="14" spans="1:28" s="5" customFormat="1" ht="16.5" customHeight="1" thickBot="1" thickTop="1">
      <c r="A14" s="79"/>
      <c r="B14" s="84"/>
      <c r="C14" s="79"/>
      <c r="D14" s="284" t="s">
        <v>48</v>
      </c>
      <c r="E14" s="285"/>
      <c r="F14" s="286">
        <v>0.0896</v>
      </c>
      <c r="H14" s="79"/>
      <c r="I14" s="79"/>
      <c r="J14" s="79"/>
      <c r="K14" s="79"/>
      <c r="L14" s="79"/>
      <c r="M14" s="79"/>
      <c r="N14" s="79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3"/>
    </row>
    <row r="15" spans="1:28" s="5" customFormat="1" ht="16.5" customHeight="1" thickBot="1" thickTop="1">
      <c r="A15" s="79"/>
      <c r="B15" s="84"/>
      <c r="C15" s="79"/>
      <c r="D15" s="100" t="s">
        <v>22</v>
      </c>
      <c r="E15" s="101"/>
      <c r="F15" s="447">
        <v>200</v>
      </c>
      <c r="G15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88"/>
      <c r="V15" s="88"/>
      <c r="W15" s="88"/>
      <c r="X15" s="88"/>
      <c r="Y15" s="88"/>
      <c r="Z15" s="88"/>
      <c r="AA15" s="79"/>
      <c r="AB15" s="13"/>
    </row>
    <row r="16" spans="1:28" s="5" customFormat="1" ht="16.5" customHeight="1" thickBot="1" thickTop="1">
      <c r="A16" s="79"/>
      <c r="B16" s="84"/>
      <c r="C16" s="79"/>
      <c r="D16" s="11"/>
      <c r="E16" s="11"/>
      <c r="F16" s="11"/>
      <c r="G16" s="89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3"/>
    </row>
    <row r="17" spans="1:28" s="5" customFormat="1" ht="33.75" customHeight="1" thickBot="1" thickTop="1">
      <c r="A17" s="79"/>
      <c r="B17" s="84"/>
      <c r="C17" s="113" t="s">
        <v>9</v>
      </c>
      <c r="D17" s="109" t="s">
        <v>23</v>
      </c>
      <c r="E17" s="108" t="s">
        <v>24</v>
      </c>
      <c r="F17" s="110" t="s">
        <v>25</v>
      </c>
      <c r="G17" s="111" t="s">
        <v>10</v>
      </c>
      <c r="H17" s="124" t="s">
        <v>12</v>
      </c>
      <c r="I17" s="108" t="s">
        <v>13</v>
      </c>
      <c r="J17" s="108" t="s">
        <v>14</v>
      </c>
      <c r="K17" s="109" t="s">
        <v>26</v>
      </c>
      <c r="L17" s="109" t="s">
        <v>27</v>
      </c>
      <c r="M17" s="78" t="s">
        <v>15</v>
      </c>
      <c r="N17" s="78" t="s">
        <v>33</v>
      </c>
      <c r="O17" s="112" t="s">
        <v>28</v>
      </c>
      <c r="P17" s="108" t="s">
        <v>29</v>
      </c>
      <c r="Q17" s="287" t="s">
        <v>32</v>
      </c>
      <c r="R17" s="288" t="s">
        <v>16</v>
      </c>
      <c r="S17" s="289" t="s">
        <v>17</v>
      </c>
      <c r="T17" s="271" t="s">
        <v>49</v>
      </c>
      <c r="U17" s="272"/>
      <c r="V17" s="290" t="s">
        <v>50</v>
      </c>
      <c r="W17" s="291"/>
      <c r="X17" s="292" t="s">
        <v>18</v>
      </c>
      <c r="Y17" s="293" t="s">
        <v>45</v>
      </c>
      <c r="Z17" s="127" t="s">
        <v>46</v>
      </c>
      <c r="AA17" s="111" t="s">
        <v>20</v>
      </c>
      <c r="AB17" s="13"/>
    </row>
    <row r="18" spans="1:28" s="5" customFormat="1" ht="16.5" customHeight="1" thickTop="1">
      <c r="A18" s="79"/>
      <c r="B18" s="84"/>
      <c r="C18" s="294"/>
      <c r="D18" s="294"/>
      <c r="E18" s="294"/>
      <c r="F18" s="294"/>
      <c r="G18" s="295"/>
      <c r="H18" s="296"/>
      <c r="I18" s="294"/>
      <c r="J18" s="294"/>
      <c r="K18" s="294"/>
      <c r="L18" s="294"/>
      <c r="M18" s="294"/>
      <c r="N18" s="191"/>
      <c r="O18" s="297"/>
      <c r="P18" s="294"/>
      <c r="Q18" s="298"/>
      <c r="R18" s="299"/>
      <c r="S18" s="300"/>
      <c r="T18" s="301"/>
      <c r="U18" s="302"/>
      <c r="V18" s="303"/>
      <c r="W18" s="304"/>
      <c r="X18" s="305"/>
      <c r="Y18" s="306"/>
      <c r="Z18" s="297"/>
      <c r="AA18" s="307"/>
      <c r="AB18" s="13"/>
    </row>
    <row r="19" spans="1:28" s="5" customFormat="1" ht="16.5" customHeight="1">
      <c r="A19" s="79"/>
      <c r="B19" s="84"/>
      <c r="C19" s="308"/>
      <c r="D19" s="308"/>
      <c r="E19" s="308"/>
      <c r="F19" s="308"/>
      <c r="G19" s="309"/>
      <c r="H19" s="310"/>
      <c r="I19" s="308"/>
      <c r="J19" s="308"/>
      <c r="K19" s="308"/>
      <c r="L19" s="308"/>
      <c r="M19" s="308"/>
      <c r="N19" s="207"/>
      <c r="O19" s="311"/>
      <c r="P19" s="308"/>
      <c r="Q19" s="312"/>
      <c r="R19" s="313"/>
      <c r="S19" s="314"/>
      <c r="T19" s="315"/>
      <c r="U19" s="316"/>
      <c r="V19" s="317"/>
      <c r="W19" s="318"/>
      <c r="X19" s="319"/>
      <c r="Y19" s="320"/>
      <c r="Z19" s="311"/>
      <c r="AA19" s="321"/>
      <c r="AB19" s="13"/>
    </row>
    <row r="20" spans="1:28" s="5" customFormat="1" ht="16.5" customHeight="1">
      <c r="A20" s="79"/>
      <c r="B20" s="84"/>
      <c r="C20" s="139" t="s">
        <v>67</v>
      </c>
      <c r="D20" s="133" t="s">
        <v>72</v>
      </c>
      <c r="E20" s="322" t="s">
        <v>60</v>
      </c>
      <c r="F20" s="323">
        <v>300</v>
      </c>
      <c r="G20" s="324" t="s">
        <v>61</v>
      </c>
      <c r="H20" s="325">
        <f aca="true" t="shared" si="0" ref="H20:H39">F20*$F$14</f>
        <v>26.88</v>
      </c>
      <c r="I20" s="140">
        <v>39052</v>
      </c>
      <c r="J20" s="140">
        <v>39056.70277777778</v>
      </c>
      <c r="K20" s="326">
        <f aca="true" t="shared" si="1" ref="K20:K39">IF(D20="","",(J20-I20)*24)</f>
        <v>112.8666666666395</v>
      </c>
      <c r="L20" s="10">
        <f aca="true" t="shared" si="2" ref="L20:L39">IF(D20="","",ROUND((J20-I20)*24*60,0))</f>
        <v>6772</v>
      </c>
      <c r="M20" s="141" t="s">
        <v>74</v>
      </c>
      <c r="N20" s="275" t="str">
        <f aca="true" t="shared" si="3" ref="N20:N39">IF(D20="","","--")</f>
        <v>--</v>
      </c>
      <c r="O20" s="137" t="str">
        <f>IF(D20="","",IF(OR(M20="P",M20="RP"),"--","NO"))</f>
        <v>NO</v>
      </c>
      <c r="P20" s="136" t="str">
        <f aca="true" t="shared" si="4" ref="P20:P39">IF(D20="","","NO")</f>
        <v>NO</v>
      </c>
      <c r="Q20" s="368">
        <f aca="true" t="shared" si="5" ref="Q20:Q39">$F$15*IF(OR(M20="P",M20="RP"),0.1,1)*IF(P20="SI",1,0.1)</f>
        <v>20</v>
      </c>
      <c r="R20" s="351" t="str">
        <f aca="true" t="shared" si="6" ref="R20:R39">IF(M20="P",H20*Q20*ROUND(L20/60,2),"--")</f>
        <v>--</v>
      </c>
      <c r="S20" s="352" t="str">
        <f aca="true" t="shared" si="7" ref="S20:S39">IF(M20="RP",H20*Q20*N20/100*ROUND(L20/60,2),"--")</f>
        <v>--</v>
      </c>
      <c r="T20" s="353" t="str">
        <f aca="true" t="shared" si="8" ref="T20:T39">IF(AND(M20="F",O20="NO"),H20*Q20,"--")</f>
        <v>--</v>
      </c>
      <c r="U20" s="354" t="str">
        <f aca="true" t="shared" si="9" ref="U20:U39">IF(M20="F",H20*Q20*ROUND(L20/60,2),"--")</f>
        <v>--</v>
      </c>
      <c r="V20" s="355" t="str">
        <f aca="true" t="shared" si="10" ref="V20:V39">IF(AND(M20="R",O20="NO"),H20*Q20*N20/100,"--")</f>
        <v>--</v>
      </c>
      <c r="W20" s="356" t="str">
        <f aca="true" t="shared" si="11" ref="W20:W39">IF(M20="R",H20*Q20*N20/100*ROUND(L20/60,2),"--")</f>
        <v>--</v>
      </c>
      <c r="X20" s="357">
        <f aca="true" t="shared" si="12" ref="X20:X39">IF(M20="RF",H20*Q20*ROUND(L20/60,2),"--")</f>
        <v>60678.912000000004</v>
      </c>
      <c r="Y20" s="358" t="str">
        <f aca="true" t="shared" si="13" ref="Y20:Y39">IF(M20="RR",H20*Q20*N20/100*ROUND(L20/60,2),"--")</f>
        <v>--</v>
      </c>
      <c r="Z20" s="143" t="s">
        <v>58</v>
      </c>
      <c r="AA20" s="327">
        <f aca="true" t="shared" si="14" ref="AA20:AA39">IF(D20="","",SUM(R20:Y20)*IF(Z20="SI",1,2))</f>
        <v>60678.912000000004</v>
      </c>
      <c r="AB20" s="13"/>
    </row>
    <row r="21" spans="1:28" s="5" customFormat="1" ht="16.5" customHeight="1">
      <c r="A21" s="79"/>
      <c r="B21" s="84"/>
      <c r="C21" s="308"/>
      <c r="D21" s="133"/>
      <c r="E21" s="322"/>
      <c r="F21" s="323"/>
      <c r="G21" s="324"/>
      <c r="H21" s="325">
        <f t="shared" si="0"/>
        <v>0</v>
      </c>
      <c r="I21" s="140"/>
      <c r="J21" s="140"/>
      <c r="K21" s="326">
        <f t="shared" si="1"/>
      </c>
      <c r="L21" s="10">
        <f t="shared" si="2"/>
      </c>
      <c r="M21" s="141"/>
      <c r="N21" s="275">
        <f t="shared" si="3"/>
      </c>
      <c r="O21" s="137">
        <f aca="true" t="shared" si="15" ref="O21:O39">IF(D21="","",IF(M21="P","--","NO"))</f>
      </c>
      <c r="P21" s="136">
        <f t="shared" si="4"/>
      </c>
      <c r="Q21" s="368">
        <f t="shared" si="5"/>
        <v>20</v>
      </c>
      <c r="R21" s="351" t="str">
        <f t="shared" si="6"/>
        <v>--</v>
      </c>
      <c r="S21" s="352" t="str">
        <f t="shared" si="7"/>
        <v>--</v>
      </c>
      <c r="T21" s="353" t="str">
        <f t="shared" si="8"/>
        <v>--</v>
      </c>
      <c r="U21" s="354" t="str">
        <f t="shared" si="9"/>
        <v>--</v>
      </c>
      <c r="V21" s="355" t="str">
        <f t="shared" si="10"/>
        <v>--</v>
      </c>
      <c r="W21" s="356" t="str">
        <f t="shared" si="11"/>
        <v>--</v>
      </c>
      <c r="X21" s="357" t="str">
        <f t="shared" si="12"/>
        <v>--</v>
      </c>
      <c r="Y21" s="358" t="str">
        <f t="shared" si="13"/>
        <v>--</v>
      </c>
      <c r="Z21" s="143">
        <f aca="true" t="shared" si="16" ref="Z21:Z39">IF(D21="","","SI")</f>
      </c>
      <c r="AA21" s="327">
        <f t="shared" si="14"/>
      </c>
      <c r="AB21" s="13"/>
    </row>
    <row r="22" spans="1:28" s="5" customFormat="1" ht="16.5" customHeight="1">
      <c r="A22" s="79"/>
      <c r="B22" s="84"/>
      <c r="C22" s="139"/>
      <c r="D22" s="133"/>
      <c r="E22" s="322"/>
      <c r="F22" s="323"/>
      <c r="G22" s="324"/>
      <c r="H22" s="325">
        <f t="shared" si="0"/>
        <v>0</v>
      </c>
      <c r="I22" s="140"/>
      <c r="J22" s="140"/>
      <c r="K22" s="326">
        <f t="shared" si="1"/>
      </c>
      <c r="L22" s="10">
        <f t="shared" si="2"/>
      </c>
      <c r="M22" s="141"/>
      <c r="N22" s="275">
        <f t="shared" si="3"/>
      </c>
      <c r="O22" s="137">
        <f t="shared" si="15"/>
      </c>
      <c r="P22" s="136">
        <f t="shared" si="4"/>
      </c>
      <c r="Q22" s="368">
        <f t="shared" si="5"/>
        <v>20</v>
      </c>
      <c r="R22" s="351" t="str">
        <f t="shared" si="6"/>
        <v>--</v>
      </c>
      <c r="S22" s="352" t="str">
        <f t="shared" si="7"/>
        <v>--</v>
      </c>
      <c r="T22" s="353" t="str">
        <f t="shared" si="8"/>
        <v>--</v>
      </c>
      <c r="U22" s="354" t="str">
        <f t="shared" si="9"/>
        <v>--</v>
      </c>
      <c r="V22" s="355" t="str">
        <f t="shared" si="10"/>
        <v>--</v>
      </c>
      <c r="W22" s="356" t="str">
        <f t="shared" si="11"/>
        <v>--</v>
      </c>
      <c r="X22" s="357" t="str">
        <f t="shared" si="12"/>
        <v>--</v>
      </c>
      <c r="Y22" s="358" t="str">
        <f t="shared" si="13"/>
        <v>--</v>
      </c>
      <c r="Z22" s="143">
        <f t="shared" si="16"/>
      </c>
      <c r="AA22" s="327">
        <f t="shared" si="14"/>
      </c>
      <c r="AB22" s="13"/>
    </row>
    <row r="23" spans="1:28" s="5" customFormat="1" ht="16.5" customHeight="1">
      <c r="A23" s="79"/>
      <c r="B23" s="84"/>
      <c r="C23" s="308"/>
      <c r="D23" s="133"/>
      <c r="E23" s="322"/>
      <c r="F23" s="323"/>
      <c r="G23" s="324"/>
      <c r="H23" s="325">
        <f t="shared" si="0"/>
        <v>0</v>
      </c>
      <c r="I23" s="140"/>
      <c r="J23" s="140"/>
      <c r="K23" s="326">
        <f t="shared" si="1"/>
      </c>
      <c r="L23" s="10">
        <f t="shared" si="2"/>
      </c>
      <c r="M23" s="141"/>
      <c r="N23" s="275">
        <f t="shared" si="3"/>
      </c>
      <c r="O23" s="137">
        <f t="shared" si="15"/>
      </c>
      <c r="P23" s="136">
        <f t="shared" si="4"/>
      </c>
      <c r="Q23" s="368">
        <f t="shared" si="5"/>
        <v>20</v>
      </c>
      <c r="R23" s="351" t="str">
        <f t="shared" si="6"/>
        <v>--</v>
      </c>
      <c r="S23" s="352" t="str">
        <f t="shared" si="7"/>
        <v>--</v>
      </c>
      <c r="T23" s="353" t="str">
        <f t="shared" si="8"/>
        <v>--</v>
      </c>
      <c r="U23" s="354" t="str">
        <f t="shared" si="9"/>
        <v>--</v>
      </c>
      <c r="V23" s="355" t="str">
        <f t="shared" si="10"/>
        <v>--</v>
      </c>
      <c r="W23" s="356" t="str">
        <f t="shared" si="11"/>
        <v>--</v>
      </c>
      <c r="X23" s="357" t="str">
        <f t="shared" si="12"/>
        <v>--</v>
      </c>
      <c r="Y23" s="358" t="str">
        <f t="shared" si="13"/>
        <v>--</v>
      </c>
      <c r="Z23" s="143">
        <f t="shared" si="16"/>
      </c>
      <c r="AA23" s="327">
        <f t="shared" si="14"/>
      </c>
      <c r="AB23" s="13"/>
    </row>
    <row r="24" spans="1:28" s="5" customFormat="1" ht="16.5" customHeight="1">
      <c r="A24" s="79"/>
      <c r="B24" s="84"/>
      <c r="C24" s="139"/>
      <c r="D24" s="133"/>
      <c r="E24" s="322"/>
      <c r="F24" s="323"/>
      <c r="G24" s="324"/>
      <c r="H24" s="325">
        <f t="shared" si="0"/>
        <v>0</v>
      </c>
      <c r="I24" s="140"/>
      <c r="J24" s="140"/>
      <c r="K24" s="326">
        <f t="shared" si="1"/>
      </c>
      <c r="L24" s="10">
        <f t="shared" si="2"/>
      </c>
      <c r="M24" s="141"/>
      <c r="N24" s="275">
        <f t="shared" si="3"/>
      </c>
      <c r="O24" s="137">
        <f t="shared" si="15"/>
      </c>
      <c r="P24" s="136">
        <f t="shared" si="4"/>
      </c>
      <c r="Q24" s="368">
        <f t="shared" si="5"/>
        <v>20</v>
      </c>
      <c r="R24" s="351" t="str">
        <f t="shared" si="6"/>
        <v>--</v>
      </c>
      <c r="S24" s="352" t="str">
        <f t="shared" si="7"/>
        <v>--</v>
      </c>
      <c r="T24" s="353" t="str">
        <f t="shared" si="8"/>
        <v>--</v>
      </c>
      <c r="U24" s="354" t="str">
        <f t="shared" si="9"/>
        <v>--</v>
      </c>
      <c r="V24" s="355" t="str">
        <f t="shared" si="10"/>
        <v>--</v>
      </c>
      <c r="W24" s="356" t="str">
        <f t="shared" si="11"/>
        <v>--</v>
      </c>
      <c r="X24" s="357" t="str">
        <f t="shared" si="12"/>
        <v>--</v>
      </c>
      <c r="Y24" s="358" t="str">
        <f t="shared" si="13"/>
        <v>--</v>
      </c>
      <c r="Z24" s="143">
        <f t="shared" si="16"/>
      </c>
      <c r="AA24" s="327">
        <f t="shared" si="14"/>
      </c>
      <c r="AB24" s="13"/>
    </row>
    <row r="25" spans="1:28" s="5" customFormat="1" ht="16.5" customHeight="1">
      <c r="A25" s="79"/>
      <c r="B25" s="84"/>
      <c r="C25" s="308"/>
      <c r="D25" s="133"/>
      <c r="E25" s="322"/>
      <c r="F25" s="323"/>
      <c r="G25" s="324"/>
      <c r="H25" s="325">
        <f t="shared" si="0"/>
        <v>0</v>
      </c>
      <c r="I25" s="140"/>
      <c r="J25" s="140"/>
      <c r="K25" s="326">
        <f t="shared" si="1"/>
      </c>
      <c r="L25" s="10">
        <f t="shared" si="2"/>
      </c>
      <c r="M25" s="141"/>
      <c r="N25" s="275">
        <f t="shared" si="3"/>
      </c>
      <c r="O25" s="137">
        <f t="shared" si="15"/>
      </c>
      <c r="P25" s="136">
        <f t="shared" si="4"/>
      </c>
      <c r="Q25" s="368">
        <f t="shared" si="5"/>
        <v>20</v>
      </c>
      <c r="R25" s="351" t="str">
        <f t="shared" si="6"/>
        <v>--</v>
      </c>
      <c r="S25" s="352" t="str">
        <f t="shared" si="7"/>
        <v>--</v>
      </c>
      <c r="T25" s="353" t="str">
        <f t="shared" si="8"/>
        <v>--</v>
      </c>
      <c r="U25" s="354" t="str">
        <f t="shared" si="9"/>
        <v>--</v>
      </c>
      <c r="V25" s="355" t="str">
        <f t="shared" si="10"/>
        <v>--</v>
      </c>
      <c r="W25" s="356" t="str">
        <f t="shared" si="11"/>
        <v>--</v>
      </c>
      <c r="X25" s="357" t="str">
        <f t="shared" si="12"/>
        <v>--</v>
      </c>
      <c r="Y25" s="358" t="str">
        <f t="shared" si="13"/>
        <v>--</v>
      </c>
      <c r="Z25" s="143">
        <f t="shared" si="16"/>
      </c>
      <c r="AA25" s="327">
        <f t="shared" si="14"/>
      </c>
      <c r="AB25" s="13"/>
    </row>
    <row r="26" spans="1:29" s="5" customFormat="1" ht="16.5" customHeight="1">
      <c r="A26" s="79"/>
      <c r="B26" s="84"/>
      <c r="C26" s="139"/>
      <c r="D26" s="133"/>
      <c r="E26" s="322"/>
      <c r="F26" s="323"/>
      <c r="G26" s="324"/>
      <c r="H26" s="325">
        <f t="shared" si="0"/>
        <v>0</v>
      </c>
      <c r="I26" s="140"/>
      <c r="J26" s="140"/>
      <c r="K26" s="326">
        <f t="shared" si="1"/>
      </c>
      <c r="L26" s="10">
        <f t="shared" si="2"/>
      </c>
      <c r="M26" s="141"/>
      <c r="N26" s="275">
        <f t="shared" si="3"/>
      </c>
      <c r="O26" s="137">
        <f t="shared" si="15"/>
      </c>
      <c r="P26" s="136">
        <f t="shared" si="4"/>
      </c>
      <c r="Q26" s="368">
        <f t="shared" si="5"/>
        <v>20</v>
      </c>
      <c r="R26" s="351" t="str">
        <f t="shared" si="6"/>
        <v>--</v>
      </c>
      <c r="S26" s="352" t="str">
        <f t="shared" si="7"/>
        <v>--</v>
      </c>
      <c r="T26" s="353" t="str">
        <f t="shared" si="8"/>
        <v>--</v>
      </c>
      <c r="U26" s="354" t="str">
        <f t="shared" si="9"/>
        <v>--</v>
      </c>
      <c r="V26" s="355" t="str">
        <f t="shared" si="10"/>
        <v>--</v>
      </c>
      <c r="W26" s="356" t="str">
        <f t="shared" si="11"/>
        <v>--</v>
      </c>
      <c r="X26" s="357" t="str">
        <f t="shared" si="12"/>
        <v>--</v>
      </c>
      <c r="Y26" s="358" t="str">
        <f t="shared" si="13"/>
        <v>--</v>
      </c>
      <c r="Z26" s="143">
        <f t="shared" si="16"/>
      </c>
      <c r="AA26" s="327">
        <f t="shared" si="14"/>
      </c>
      <c r="AB26" s="13"/>
      <c r="AC26" s="11"/>
    </row>
    <row r="27" spans="1:28" s="5" customFormat="1" ht="16.5" customHeight="1">
      <c r="A27" s="79"/>
      <c r="B27" s="84"/>
      <c r="C27" s="308"/>
      <c r="D27" s="133"/>
      <c r="E27" s="322"/>
      <c r="F27" s="323"/>
      <c r="G27" s="324"/>
      <c r="H27" s="325">
        <f t="shared" si="0"/>
        <v>0</v>
      </c>
      <c r="I27" s="140"/>
      <c r="J27" s="140"/>
      <c r="K27" s="326">
        <f t="shared" si="1"/>
      </c>
      <c r="L27" s="10">
        <f t="shared" si="2"/>
      </c>
      <c r="M27" s="141"/>
      <c r="N27" s="275">
        <f t="shared" si="3"/>
      </c>
      <c r="O27" s="137">
        <f t="shared" si="15"/>
      </c>
      <c r="P27" s="136">
        <f t="shared" si="4"/>
      </c>
      <c r="Q27" s="368">
        <f t="shared" si="5"/>
        <v>20</v>
      </c>
      <c r="R27" s="351" t="str">
        <f t="shared" si="6"/>
        <v>--</v>
      </c>
      <c r="S27" s="352" t="str">
        <f t="shared" si="7"/>
        <v>--</v>
      </c>
      <c r="T27" s="353" t="str">
        <f t="shared" si="8"/>
        <v>--</v>
      </c>
      <c r="U27" s="354" t="str">
        <f t="shared" si="9"/>
        <v>--</v>
      </c>
      <c r="V27" s="355" t="str">
        <f t="shared" si="10"/>
        <v>--</v>
      </c>
      <c r="W27" s="356" t="str">
        <f t="shared" si="11"/>
        <v>--</v>
      </c>
      <c r="X27" s="357" t="str">
        <f t="shared" si="12"/>
        <v>--</v>
      </c>
      <c r="Y27" s="358" t="str">
        <f t="shared" si="13"/>
        <v>--</v>
      </c>
      <c r="Z27" s="143">
        <f t="shared" si="16"/>
      </c>
      <c r="AA27" s="327">
        <f t="shared" si="14"/>
      </c>
      <c r="AB27" s="13"/>
    </row>
    <row r="28" spans="1:28" s="5" customFormat="1" ht="16.5" customHeight="1">
      <c r="A28" s="79"/>
      <c r="B28" s="84"/>
      <c r="C28" s="139"/>
      <c r="D28" s="133"/>
      <c r="E28" s="322"/>
      <c r="F28" s="323"/>
      <c r="G28" s="324"/>
      <c r="H28" s="325">
        <f t="shared" si="0"/>
        <v>0</v>
      </c>
      <c r="I28" s="140"/>
      <c r="J28" s="140"/>
      <c r="K28" s="326">
        <f t="shared" si="1"/>
      </c>
      <c r="L28" s="10">
        <f t="shared" si="2"/>
      </c>
      <c r="M28" s="141"/>
      <c r="N28" s="275">
        <f t="shared" si="3"/>
      </c>
      <c r="O28" s="137">
        <f t="shared" si="15"/>
      </c>
      <c r="P28" s="136">
        <f t="shared" si="4"/>
      </c>
      <c r="Q28" s="368">
        <f t="shared" si="5"/>
        <v>20</v>
      </c>
      <c r="R28" s="351" t="str">
        <f t="shared" si="6"/>
        <v>--</v>
      </c>
      <c r="S28" s="352" t="str">
        <f t="shared" si="7"/>
        <v>--</v>
      </c>
      <c r="T28" s="353" t="str">
        <f t="shared" si="8"/>
        <v>--</v>
      </c>
      <c r="U28" s="354" t="str">
        <f t="shared" si="9"/>
        <v>--</v>
      </c>
      <c r="V28" s="355" t="str">
        <f t="shared" si="10"/>
        <v>--</v>
      </c>
      <c r="W28" s="356" t="str">
        <f t="shared" si="11"/>
        <v>--</v>
      </c>
      <c r="X28" s="357" t="str">
        <f t="shared" si="12"/>
        <v>--</v>
      </c>
      <c r="Y28" s="358" t="str">
        <f t="shared" si="13"/>
        <v>--</v>
      </c>
      <c r="Z28" s="143">
        <f t="shared" si="16"/>
      </c>
      <c r="AA28" s="327">
        <f t="shared" si="14"/>
      </c>
      <c r="AB28" s="13"/>
    </row>
    <row r="29" spans="1:28" s="5" customFormat="1" ht="16.5" customHeight="1">
      <c r="A29" s="79"/>
      <c r="B29" s="84"/>
      <c r="C29" s="308"/>
      <c r="D29" s="133"/>
      <c r="E29" s="322"/>
      <c r="F29" s="323"/>
      <c r="G29" s="324"/>
      <c r="H29" s="325">
        <f t="shared" si="0"/>
        <v>0</v>
      </c>
      <c r="I29" s="140"/>
      <c r="J29" s="140"/>
      <c r="K29" s="326">
        <f t="shared" si="1"/>
      </c>
      <c r="L29" s="10">
        <f t="shared" si="2"/>
      </c>
      <c r="M29" s="141"/>
      <c r="N29" s="275">
        <f t="shared" si="3"/>
      </c>
      <c r="O29" s="137">
        <f t="shared" si="15"/>
      </c>
      <c r="P29" s="136">
        <f t="shared" si="4"/>
      </c>
      <c r="Q29" s="368">
        <f t="shared" si="5"/>
        <v>20</v>
      </c>
      <c r="R29" s="351" t="str">
        <f t="shared" si="6"/>
        <v>--</v>
      </c>
      <c r="S29" s="352" t="str">
        <f t="shared" si="7"/>
        <v>--</v>
      </c>
      <c r="T29" s="353" t="str">
        <f t="shared" si="8"/>
        <v>--</v>
      </c>
      <c r="U29" s="354" t="str">
        <f t="shared" si="9"/>
        <v>--</v>
      </c>
      <c r="V29" s="355" t="str">
        <f t="shared" si="10"/>
        <v>--</v>
      </c>
      <c r="W29" s="356" t="str">
        <f t="shared" si="11"/>
        <v>--</v>
      </c>
      <c r="X29" s="357" t="str">
        <f t="shared" si="12"/>
        <v>--</v>
      </c>
      <c r="Y29" s="358" t="str">
        <f t="shared" si="13"/>
        <v>--</v>
      </c>
      <c r="Z29" s="143">
        <f t="shared" si="16"/>
      </c>
      <c r="AA29" s="327">
        <f t="shared" si="14"/>
      </c>
      <c r="AB29" s="13"/>
    </row>
    <row r="30" spans="1:28" s="5" customFormat="1" ht="16.5" customHeight="1">
      <c r="A30" s="79"/>
      <c r="B30" s="84"/>
      <c r="C30" s="139"/>
      <c r="D30" s="133"/>
      <c r="E30" s="328"/>
      <c r="F30" s="323"/>
      <c r="G30" s="324"/>
      <c r="H30" s="325">
        <f t="shared" si="0"/>
        <v>0</v>
      </c>
      <c r="I30" s="140"/>
      <c r="J30" s="140"/>
      <c r="K30" s="326">
        <f t="shared" si="1"/>
      </c>
      <c r="L30" s="10">
        <f t="shared" si="2"/>
      </c>
      <c r="M30" s="141"/>
      <c r="N30" s="275">
        <f t="shared" si="3"/>
      </c>
      <c r="O30" s="137">
        <f t="shared" si="15"/>
      </c>
      <c r="P30" s="136">
        <f t="shared" si="4"/>
      </c>
      <c r="Q30" s="368">
        <f t="shared" si="5"/>
        <v>20</v>
      </c>
      <c r="R30" s="351" t="str">
        <f t="shared" si="6"/>
        <v>--</v>
      </c>
      <c r="S30" s="352" t="str">
        <f t="shared" si="7"/>
        <v>--</v>
      </c>
      <c r="T30" s="353" t="str">
        <f t="shared" si="8"/>
        <v>--</v>
      </c>
      <c r="U30" s="354" t="str">
        <f t="shared" si="9"/>
        <v>--</v>
      </c>
      <c r="V30" s="355" t="str">
        <f t="shared" si="10"/>
        <v>--</v>
      </c>
      <c r="W30" s="356" t="str">
        <f t="shared" si="11"/>
        <v>--</v>
      </c>
      <c r="X30" s="357" t="str">
        <f t="shared" si="12"/>
        <v>--</v>
      </c>
      <c r="Y30" s="358" t="str">
        <f t="shared" si="13"/>
        <v>--</v>
      </c>
      <c r="Z30" s="143">
        <f t="shared" si="16"/>
      </c>
      <c r="AA30" s="327">
        <f t="shared" si="14"/>
      </c>
      <c r="AB30" s="13"/>
    </row>
    <row r="31" spans="1:28" s="5" customFormat="1" ht="16.5" customHeight="1">
      <c r="A31" s="79"/>
      <c r="B31" s="84"/>
      <c r="C31" s="308"/>
      <c r="D31" s="133"/>
      <c r="E31" s="328"/>
      <c r="F31" s="323"/>
      <c r="G31" s="324"/>
      <c r="H31" s="325">
        <f t="shared" si="0"/>
        <v>0</v>
      </c>
      <c r="I31" s="140"/>
      <c r="J31" s="140"/>
      <c r="K31" s="326">
        <f t="shared" si="1"/>
      </c>
      <c r="L31" s="10">
        <f t="shared" si="2"/>
      </c>
      <c r="M31" s="141"/>
      <c r="N31" s="275">
        <f t="shared" si="3"/>
      </c>
      <c r="O31" s="137">
        <f t="shared" si="15"/>
      </c>
      <c r="P31" s="136">
        <f t="shared" si="4"/>
      </c>
      <c r="Q31" s="368">
        <f t="shared" si="5"/>
        <v>20</v>
      </c>
      <c r="R31" s="351" t="str">
        <f t="shared" si="6"/>
        <v>--</v>
      </c>
      <c r="S31" s="352" t="str">
        <f t="shared" si="7"/>
        <v>--</v>
      </c>
      <c r="T31" s="353" t="str">
        <f t="shared" si="8"/>
        <v>--</v>
      </c>
      <c r="U31" s="354" t="str">
        <f t="shared" si="9"/>
        <v>--</v>
      </c>
      <c r="V31" s="355" t="str">
        <f t="shared" si="10"/>
        <v>--</v>
      </c>
      <c r="W31" s="356" t="str">
        <f t="shared" si="11"/>
        <v>--</v>
      </c>
      <c r="X31" s="357" t="str">
        <f t="shared" si="12"/>
        <v>--</v>
      </c>
      <c r="Y31" s="358" t="str">
        <f t="shared" si="13"/>
        <v>--</v>
      </c>
      <c r="Z31" s="143">
        <f t="shared" si="16"/>
      </c>
      <c r="AA31" s="327">
        <f t="shared" si="14"/>
      </c>
      <c r="AB31" s="13"/>
    </row>
    <row r="32" spans="1:28" s="5" customFormat="1" ht="16.5" customHeight="1">
      <c r="A32" s="79"/>
      <c r="B32" s="84"/>
      <c r="C32" s="139"/>
      <c r="D32" s="133"/>
      <c r="E32" s="328"/>
      <c r="F32" s="323"/>
      <c r="G32" s="324"/>
      <c r="H32" s="325">
        <f t="shared" si="0"/>
        <v>0</v>
      </c>
      <c r="I32" s="140"/>
      <c r="J32" s="140"/>
      <c r="K32" s="326">
        <f t="shared" si="1"/>
      </c>
      <c r="L32" s="10">
        <f t="shared" si="2"/>
      </c>
      <c r="M32" s="141"/>
      <c r="N32" s="275">
        <f t="shared" si="3"/>
      </c>
      <c r="O32" s="137">
        <f t="shared" si="15"/>
      </c>
      <c r="P32" s="136">
        <f t="shared" si="4"/>
      </c>
      <c r="Q32" s="368">
        <f t="shared" si="5"/>
        <v>20</v>
      </c>
      <c r="R32" s="351" t="str">
        <f t="shared" si="6"/>
        <v>--</v>
      </c>
      <c r="S32" s="352" t="str">
        <f t="shared" si="7"/>
        <v>--</v>
      </c>
      <c r="T32" s="353" t="str">
        <f t="shared" si="8"/>
        <v>--</v>
      </c>
      <c r="U32" s="354" t="str">
        <f t="shared" si="9"/>
        <v>--</v>
      </c>
      <c r="V32" s="355" t="str">
        <f t="shared" si="10"/>
        <v>--</v>
      </c>
      <c r="W32" s="356" t="str">
        <f t="shared" si="11"/>
        <v>--</v>
      </c>
      <c r="X32" s="357" t="str">
        <f t="shared" si="12"/>
        <v>--</v>
      </c>
      <c r="Y32" s="358" t="str">
        <f t="shared" si="13"/>
        <v>--</v>
      </c>
      <c r="Z32" s="143">
        <f t="shared" si="16"/>
      </c>
      <c r="AA32" s="327">
        <f t="shared" si="14"/>
      </c>
      <c r="AB32" s="13"/>
    </row>
    <row r="33" spans="1:28" s="5" customFormat="1" ht="16.5" customHeight="1">
      <c r="A33" s="79"/>
      <c r="B33" s="84"/>
      <c r="C33" s="308"/>
      <c r="D33" s="133"/>
      <c r="E33" s="328"/>
      <c r="F33" s="323"/>
      <c r="G33" s="324"/>
      <c r="H33" s="325">
        <f t="shared" si="0"/>
        <v>0</v>
      </c>
      <c r="I33" s="140"/>
      <c r="J33" s="140"/>
      <c r="K33" s="326">
        <f t="shared" si="1"/>
      </c>
      <c r="L33" s="10">
        <f t="shared" si="2"/>
      </c>
      <c r="M33" s="141"/>
      <c r="N33" s="275">
        <f t="shared" si="3"/>
      </c>
      <c r="O33" s="137">
        <f t="shared" si="15"/>
      </c>
      <c r="P33" s="136">
        <f t="shared" si="4"/>
      </c>
      <c r="Q33" s="368">
        <f t="shared" si="5"/>
        <v>20</v>
      </c>
      <c r="R33" s="351" t="str">
        <f t="shared" si="6"/>
        <v>--</v>
      </c>
      <c r="S33" s="352" t="str">
        <f t="shared" si="7"/>
        <v>--</v>
      </c>
      <c r="T33" s="353" t="str">
        <f t="shared" si="8"/>
        <v>--</v>
      </c>
      <c r="U33" s="354" t="str">
        <f t="shared" si="9"/>
        <v>--</v>
      </c>
      <c r="V33" s="355" t="str">
        <f t="shared" si="10"/>
        <v>--</v>
      </c>
      <c r="W33" s="356" t="str">
        <f t="shared" si="11"/>
        <v>--</v>
      </c>
      <c r="X33" s="357" t="str">
        <f t="shared" si="12"/>
        <v>--</v>
      </c>
      <c r="Y33" s="358" t="str">
        <f t="shared" si="13"/>
        <v>--</v>
      </c>
      <c r="Z33" s="143">
        <f t="shared" si="16"/>
      </c>
      <c r="AA33" s="327">
        <f t="shared" si="14"/>
      </c>
      <c r="AB33" s="13"/>
    </row>
    <row r="34" spans="1:28" s="5" customFormat="1" ht="16.5" customHeight="1">
      <c r="A34" s="79"/>
      <c r="B34" s="84"/>
      <c r="C34" s="139"/>
      <c r="D34" s="133"/>
      <c r="E34" s="328"/>
      <c r="F34" s="323"/>
      <c r="G34" s="324"/>
      <c r="H34" s="325">
        <f t="shared" si="0"/>
        <v>0</v>
      </c>
      <c r="I34" s="140"/>
      <c r="J34" s="140"/>
      <c r="K34" s="326">
        <f t="shared" si="1"/>
      </c>
      <c r="L34" s="10">
        <f t="shared" si="2"/>
      </c>
      <c r="M34" s="141"/>
      <c r="N34" s="275">
        <f t="shared" si="3"/>
      </c>
      <c r="O34" s="137">
        <f t="shared" si="15"/>
      </c>
      <c r="P34" s="136">
        <f t="shared" si="4"/>
      </c>
      <c r="Q34" s="368">
        <f t="shared" si="5"/>
        <v>20</v>
      </c>
      <c r="R34" s="351" t="str">
        <f t="shared" si="6"/>
        <v>--</v>
      </c>
      <c r="S34" s="352" t="str">
        <f t="shared" si="7"/>
        <v>--</v>
      </c>
      <c r="T34" s="353" t="str">
        <f t="shared" si="8"/>
        <v>--</v>
      </c>
      <c r="U34" s="354" t="str">
        <f t="shared" si="9"/>
        <v>--</v>
      </c>
      <c r="V34" s="355" t="str">
        <f t="shared" si="10"/>
        <v>--</v>
      </c>
      <c r="W34" s="356" t="str">
        <f t="shared" si="11"/>
        <v>--</v>
      </c>
      <c r="X34" s="357" t="str">
        <f t="shared" si="12"/>
        <v>--</v>
      </c>
      <c r="Y34" s="358" t="str">
        <f t="shared" si="13"/>
        <v>--</v>
      </c>
      <c r="Z34" s="143">
        <f t="shared" si="16"/>
      </c>
      <c r="AA34" s="327">
        <f t="shared" si="14"/>
      </c>
      <c r="AB34" s="13"/>
    </row>
    <row r="35" spans="1:28" s="5" customFormat="1" ht="16.5" customHeight="1">
      <c r="A35" s="79"/>
      <c r="B35" s="84"/>
      <c r="C35" s="308"/>
      <c r="D35" s="133"/>
      <c r="E35" s="328"/>
      <c r="F35" s="323"/>
      <c r="G35" s="324"/>
      <c r="H35" s="325">
        <f t="shared" si="0"/>
        <v>0</v>
      </c>
      <c r="I35" s="140"/>
      <c r="J35" s="140"/>
      <c r="K35" s="326">
        <f t="shared" si="1"/>
      </c>
      <c r="L35" s="10">
        <f t="shared" si="2"/>
      </c>
      <c r="M35" s="141"/>
      <c r="N35" s="275">
        <f t="shared" si="3"/>
      </c>
      <c r="O35" s="137">
        <f t="shared" si="15"/>
      </c>
      <c r="P35" s="136">
        <f t="shared" si="4"/>
      </c>
      <c r="Q35" s="368">
        <f t="shared" si="5"/>
        <v>20</v>
      </c>
      <c r="R35" s="351" t="str">
        <f t="shared" si="6"/>
        <v>--</v>
      </c>
      <c r="S35" s="352" t="str">
        <f t="shared" si="7"/>
        <v>--</v>
      </c>
      <c r="T35" s="353" t="str">
        <f t="shared" si="8"/>
        <v>--</v>
      </c>
      <c r="U35" s="354" t="str">
        <f t="shared" si="9"/>
        <v>--</v>
      </c>
      <c r="V35" s="355" t="str">
        <f t="shared" si="10"/>
        <v>--</v>
      </c>
      <c r="W35" s="356" t="str">
        <f t="shared" si="11"/>
        <v>--</v>
      </c>
      <c r="X35" s="357" t="str">
        <f t="shared" si="12"/>
        <v>--</v>
      </c>
      <c r="Y35" s="358" t="str">
        <f t="shared" si="13"/>
        <v>--</v>
      </c>
      <c r="Z35" s="143">
        <f t="shared" si="16"/>
      </c>
      <c r="AA35" s="327">
        <f t="shared" si="14"/>
      </c>
      <c r="AB35" s="13"/>
    </row>
    <row r="36" spans="1:28" s="5" customFormat="1" ht="16.5" customHeight="1">
      <c r="A36" s="79"/>
      <c r="B36" s="84"/>
      <c r="C36" s="139"/>
      <c r="D36" s="133"/>
      <c r="E36" s="328"/>
      <c r="F36" s="323"/>
      <c r="G36" s="324"/>
      <c r="H36" s="325">
        <f t="shared" si="0"/>
        <v>0</v>
      </c>
      <c r="I36" s="140"/>
      <c r="J36" s="140"/>
      <c r="K36" s="326">
        <f t="shared" si="1"/>
      </c>
      <c r="L36" s="10">
        <f t="shared" si="2"/>
      </c>
      <c r="M36" s="141"/>
      <c r="N36" s="275">
        <f t="shared" si="3"/>
      </c>
      <c r="O36" s="137">
        <f t="shared" si="15"/>
      </c>
      <c r="P36" s="136">
        <f t="shared" si="4"/>
      </c>
      <c r="Q36" s="368">
        <f t="shared" si="5"/>
        <v>20</v>
      </c>
      <c r="R36" s="351" t="str">
        <f t="shared" si="6"/>
        <v>--</v>
      </c>
      <c r="S36" s="352" t="str">
        <f t="shared" si="7"/>
        <v>--</v>
      </c>
      <c r="T36" s="353" t="str">
        <f t="shared" si="8"/>
        <v>--</v>
      </c>
      <c r="U36" s="354" t="str">
        <f t="shared" si="9"/>
        <v>--</v>
      </c>
      <c r="V36" s="355" t="str">
        <f t="shared" si="10"/>
        <v>--</v>
      </c>
      <c r="W36" s="356" t="str">
        <f t="shared" si="11"/>
        <v>--</v>
      </c>
      <c r="X36" s="357" t="str">
        <f t="shared" si="12"/>
        <v>--</v>
      </c>
      <c r="Y36" s="358" t="str">
        <f t="shared" si="13"/>
        <v>--</v>
      </c>
      <c r="Z36" s="143">
        <f t="shared" si="16"/>
      </c>
      <c r="AA36" s="327">
        <f t="shared" si="14"/>
      </c>
      <c r="AB36" s="13"/>
    </row>
    <row r="37" spans="1:28" s="5" customFormat="1" ht="16.5" customHeight="1">
      <c r="A37" s="79"/>
      <c r="B37" s="84"/>
      <c r="C37" s="308"/>
      <c r="D37" s="133"/>
      <c r="E37" s="328"/>
      <c r="F37" s="323"/>
      <c r="G37" s="324"/>
      <c r="H37" s="325">
        <f t="shared" si="0"/>
        <v>0</v>
      </c>
      <c r="I37" s="140"/>
      <c r="J37" s="140"/>
      <c r="K37" s="326">
        <f t="shared" si="1"/>
      </c>
      <c r="L37" s="10">
        <f t="shared" si="2"/>
      </c>
      <c r="M37" s="141"/>
      <c r="N37" s="275">
        <f t="shared" si="3"/>
      </c>
      <c r="O37" s="137">
        <f t="shared" si="15"/>
      </c>
      <c r="P37" s="136">
        <f t="shared" si="4"/>
      </c>
      <c r="Q37" s="368">
        <f t="shared" si="5"/>
        <v>20</v>
      </c>
      <c r="R37" s="351" t="str">
        <f t="shared" si="6"/>
        <v>--</v>
      </c>
      <c r="S37" s="352" t="str">
        <f t="shared" si="7"/>
        <v>--</v>
      </c>
      <c r="T37" s="353" t="str">
        <f t="shared" si="8"/>
        <v>--</v>
      </c>
      <c r="U37" s="354" t="str">
        <f t="shared" si="9"/>
        <v>--</v>
      </c>
      <c r="V37" s="355" t="str">
        <f t="shared" si="10"/>
        <v>--</v>
      </c>
      <c r="W37" s="356" t="str">
        <f t="shared" si="11"/>
        <v>--</v>
      </c>
      <c r="X37" s="357" t="str">
        <f t="shared" si="12"/>
        <v>--</v>
      </c>
      <c r="Y37" s="358" t="str">
        <f t="shared" si="13"/>
        <v>--</v>
      </c>
      <c r="Z37" s="143">
        <f t="shared" si="16"/>
      </c>
      <c r="AA37" s="327">
        <f t="shared" si="14"/>
      </c>
      <c r="AB37" s="13"/>
    </row>
    <row r="38" spans="1:28" s="5" customFormat="1" ht="16.5" customHeight="1">
      <c r="A38" s="79"/>
      <c r="B38" s="84"/>
      <c r="C38" s="139"/>
      <c r="D38" s="133"/>
      <c r="E38" s="328"/>
      <c r="F38" s="323"/>
      <c r="G38" s="324"/>
      <c r="H38" s="325">
        <f t="shared" si="0"/>
        <v>0</v>
      </c>
      <c r="I38" s="140"/>
      <c r="J38" s="140"/>
      <c r="K38" s="326">
        <f t="shared" si="1"/>
      </c>
      <c r="L38" s="10">
        <f t="shared" si="2"/>
      </c>
      <c r="M38" s="141"/>
      <c r="N38" s="275">
        <f t="shared" si="3"/>
      </c>
      <c r="O38" s="137">
        <f t="shared" si="15"/>
      </c>
      <c r="P38" s="136">
        <f t="shared" si="4"/>
      </c>
      <c r="Q38" s="368">
        <f t="shared" si="5"/>
        <v>20</v>
      </c>
      <c r="R38" s="351" t="str">
        <f t="shared" si="6"/>
        <v>--</v>
      </c>
      <c r="S38" s="352" t="str">
        <f t="shared" si="7"/>
        <v>--</v>
      </c>
      <c r="T38" s="353" t="str">
        <f t="shared" si="8"/>
        <v>--</v>
      </c>
      <c r="U38" s="354" t="str">
        <f t="shared" si="9"/>
        <v>--</v>
      </c>
      <c r="V38" s="355" t="str">
        <f t="shared" si="10"/>
        <v>--</v>
      </c>
      <c r="W38" s="356" t="str">
        <f t="shared" si="11"/>
        <v>--</v>
      </c>
      <c r="X38" s="357" t="str">
        <f t="shared" si="12"/>
        <v>--</v>
      </c>
      <c r="Y38" s="358" t="str">
        <f t="shared" si="13"/>
        <v>--</v>
      </c>
      <c r="Z38" s="143">
        <f t="shared" si="16"/>
      </c>
      <c r="AA38" s="327">
        <f t="shared" si="14"/>
      </c>
      <c r="AB38" s="13"/>
    </row>
    <row r="39" spans="1:28" s="5" customFormat="1" ht="16.5" customHeight="1">
      <c r="A39" s="79"/>
      <c r="B39" s="84"/>
      <c r="C39" s="308"/>
      <c r="D39" s="133"/>
      <c r="E39" s="328"/>
      <c r="F39" s="323"/>
      <c r="G39" s="324"/>
      <c r="H39" s="325">
        <f t="shared" si="0"/>
        <v>0</v>
      </c>
      <c r="I39" s="140"/>
      <c r="J39" s="140"/>
      <c r="K39" s="326">
        <f t="shared" si="1"/>
      </c>
      <c r="L39" s="10">
        <f t="shared" si="2"/>
      </c>
      <c r="M39" s="141"/>
      <c r="N39" s="275">
        <f t="shared" si="3"/>
      </c>
      <c r="O39" s="137">
        <f t="shared" si="15"/>
      </c>
      <c r="P39" s="136">
        <f t="shared" si="4"/>
      </c>
      <c r="Q39" s="368">
        <f t="shared" si="5"/>
        <v>20</v>
      </c>
      <c r="R39" s="351" t="str">
        <f t="shared" si="6"/>
        <v>--</v>
      </c>
      <c r="S39" s="352" t="str">
        <f t="shared" si="7"/>
        <v>--</v>
      </c>
      <c r="T39" s="353" t="str">
        <f t="shared" si="8"/>
        <v>--</v>
      </c>
      <c r="U39" s="354" t="str">
        <f t="shared" si="9"/>
        <v>--</v>
      </c>
      <c r="V39" s="355" t="str">
        <f t="shared" si="10"/>
        <v>--</v>
      </c>
      <c r="W39" s="356" t="str">
        <f t="shared" si="11"/>
        <v>--</v>
      </c>
      <c r="X39" s="357" t="str">
        <f t="shared" si="12"/>
        <v>--</v>
      </c>
      <c r="Y39" s="358" t="str">
        <f t="shared" si="13"/>
        <v>--</v>
      </c>
      <c r="Z39" s="143">
        <f t="shared" si="16"/>
      </c>
      <c r="AA39" s="327">
        <f t="shared" si="14"/>
      </c>
      <c r="AB39" s="13"/>
    </row>
    <row r="40" spans="1:28" s="5" customFormat="1" ht="16.5" customHeight="1" thickBot="1">
      <c r="A40" s="79"/>
      <c r="B40" s="84"/>
      <c r="C40" s="139"/>
      <c r="D40" s="329"/>
      <c r="E40" s="330"/>
      <c r="F40" s="329"/>
      <c r="G40" s="331"/>
      <c r="H40" s="126"/>
      <c r="I40" s="142"/>
      <c r="J40" s="332"/>
      <c r="K40" s="333"/>
      <c r="L40" s="334"/>
      <c r="M40" s="147"/>
      <c r="N40" s="236"/>
      <c r="O40" s="145"/>
      <c r="P40" s="147"/>
      <c r="Q40" s="369"/>
      <c r="R40" s="359"/>
      <c r="S40" s="360"/>
      <c r="T40" s="361"/>
      <c r="U40" s="362"/>
      <c r="V40" s="363"/>
      <c r="W40" s="364"/>
      <c r="X40" s="365"/>
      <c r="Y40" s="366"/>
      <c r="Z40" s="367"/>
      <c r="AA40" s="335"/>
      <c r="AB40" s="13"/>
    </row>
    <row r="41" spans="1:28" s="5" customFormat="1" ht="16.5" customHeight="1" thickBot="1" thickTop="1">
      <c r="A41" s="79"/>
      <c r="B41" s="84"/>
      <c r="C41" s="116" t="s">
        <v>21</v>
      </c>
      <c r="D41" s="117" t="s">
        <v>76</v>
      </c>
      <c r="E41" s="11"/>
      <c r="F41" s="11"/>
      <c r="G41" s="11"/>
      <c r="H41" s="11"/>
      <c r="I41" s="11"/>
      <c r="J41" s="88"/>
      <c r="K41" s="11"/>
      <c r="L41" s="11"/>
      <c r="M41" s="11"/>
      <c r="N41" s="11"/>
      <c r="O41" s="11"/>
      <c r="P41" s="11"/>
      <c r="Q41" s="11"/>
      <c r="R41" s="336">
        <f aca="true" t="shared" si="17" ref="R41:Y41">SUM(R18:R40)</f>
        <v>0</v>
      </c>
      <c r="S41" s="337">
        <f t="shared" si="17"/>
        <v>0</v>
      </c>
      <c r="T41" s="338">
        <f t="shared" si="17"/>
        <v>0</v>
      </c>
      <c r="U41" s="339">
        <f t="shared" si="17"/>
        <v>0</v>
      </c>
      <c r="V41" s="340">
        <f t="shared" si="17"/>
        <v>0</v>
      </c>
      <c r="W41" s="341">
        <f t="shared" si="17"/>
        <v>0</v>
      </c>
      <c r="X41" s="342">
        <f t="shared" si="17"/>
        <v>60678.912000000004</v>
      </c>
      <c r="Y41" s="343">
        <f t="shared" si="17"/>
        <v>0</v>
      </c>
      <c r="Z41" s="79"/>
      <c r="AA41" s="344">
        <f>ROUND(SUM(AA18:AA40),2)</f>
        <v>60678.91</v>
      </c>
      <c r="AB41" s="13"/>
    </row>
    <row r="42" spans="1:28" s="122" customFormat="1" ht="9.75" thickTop="1">
      <c r="A42" s="345"/>
      <c r="B42" s="346"/>
      <c r="C42" s="118"/>
      <c r="D42" s="119"/>
      <c r="E42" s="347"/>
      <c r="F42" s="347"/>
      <c r="G42" s="347"/>
      <c r="H42" s="347"/>
      <c r="I42" s="347"/>
      <c r="J42" s="348"/>
      <c r="K42" s="347"/>
      <c r="L42" s="347"/>
      <c r="M42" s="347"/>
      <c r="N42" s="347"/>
      <c r="O42" s="347"/>
      <c r="P42" s="347"/>
      <c r="Q42" s="347"/>
      <c r="R42" s="349"/>
      <c r="S42" s="349"/>
      <c r="T42" s="349"/>
      <c r="U42" s="349"/>
      <c r="V42" s="349"/>
      <c r="W42" s="349"/>
      <c r="X42" s="349"/>
      <c r="Y42" s="349"/>
      <c r="Z42" s="345"/>
      <c r="AA42" s="350"/>
      <c r="AB42" s="123"/>
    </row>
    <row r="43" spans="1:28" s="5" customFormat="1" ht="16.5" customHeight="1" thickBot="1">
      <c r="A43" s="79"/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3"/>
    </row>
    <row r="44" spans="1:29" ht="16.5" customHeight="1" thickTop="1">
      <c r="A44" s="2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</row>
    <row r="45" spans="1:29" ht="16.5" customHeight="1">
      <c r="A45" s="2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</row>
    <row r="46" spans="1:29" ht="16.5" customHeight="1">
      <c r="A46" s="2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</row>
    <row r="47" spans="1:29" ht="16.5" customHeight="1">
      <c r="A47" s="2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</row>
    <row r="48" spans="4:29" ht="16.5" customHeight="1"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</row>
    <row r="49" spans="4:29" ht="16.5" customHeight="1"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</row>
    <row r="50" spans="4:29" ht="16.5" customHeight="1"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</row>
    <row r="51" spans="4:29" ht="16.5" customHeight="1"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</row>
    <row r="52" spans="4:29" ht="16.5" customHeight="1"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</row>
    <row r="53" spans="4:29" ht="16.5" customHeight="1"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</row>
    <row r="54" spans="4:29" ht="16.5" customHeight="1"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</row>
    <row r="55" spans="4:29" ht="16.5" customHeight="1"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</row>
    <row r="56" spans="4:29" ht="16.5" customHeight="1"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</row>
    <row r="57" spans="4:29" ht="16.5" customHeight="1"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</row>
    <row r="58" spans="4:29" ht="16.5" customHeight="1"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</row>
    <row r="59" spans="4:29" ht="16.5" customHeight="1"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</row>
    <row r="60" spans="4:29" ht="16.5" customHeight="1"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</row>
    <row r="61" spans="4:29" ht="16.5" customHeight="1"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</row>
    <row r="62" spans="4:29" ht="16.5" customHeight="1"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</row>
    <row r="63" spans="4:29" ht="16.5" customHeight="1"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</row>
    <row r="64" spans="4:29" ht="16.5" customHeight="1"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</row>
    <row r="65" spans="4:29" ht="16.5" customHeight="1"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</row>
    <row r="66" spans="4:29" ht="16.5" customHeight="1"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</row>
    <row r="67" spans="4:29" ht="16.5" customHeight="1"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</row>
    <row r="68" spans="4:29" ht="16.5" customHeight="1"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</row>
    <row r="69" spans="4:29" ht="16.5" customHeight="1"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</row>
    <row r="70" spans="4:29" ht="16.5" customHeight="1"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</row>
    <row r="71" spans="4:29" ht="16.5" customHeight="1"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</row>
    <row r="72" spans="4:29" ht="16.5" customHeight="1"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</row>
    <row r="73" spans="4:29" ht="16.5" customHeight="1"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</row>
    <row r="74" spans="4:29" ht="16.5" customHeight="1"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</row>
    <row r="75" spans="4:29" ht="16.5" customHeight="1"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</row>
    <row r="76" spans="4:29" ht="16.5" customHeight="1"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</row>
    <row r="77" spans="4:29" ht="16.5" customHeight="1"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</row>
    <row r="78" spans="4:29" ht="16.5" customHeight="1"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</row>
    <row r="79" spans="4:29" ht="16.5" customHeight="1"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</row>
    <row r="80" spans="4:29" ht="16.5" customHeight="1"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</row>
    <row r="81" spans="4:29" ht="16.5" customHeight="1"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</row>
    <row r="82" spans="4:29" ht="16.5" customHeight="1"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</row>
    <row r="83" spans="4:29" ht="16.5" customHeight="1"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</row>
    <row r="84" spans="4:29" ht="16.5" customHeight="1"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</row>
    <row r="85" spans="4:29" ht="16.5" customHeight="1"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</row>
    <row r="86" spans="4:29" ht="16.5" customHeight="1"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</row>
    <row r="87" spans="4:29" ht="16.5" customHeight="1"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</row>
    <row r="88" spans="4:29" ht="16.5" customHeight="1"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</row>
    <row r="89" spans="4:29" ht="16.5" customHeight="1"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</row>
    <row r="90" spans="4:29" ht="16.5" customHeight="1"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</row>
    <row r="91" spans="4:29" ht="16.5" customHeight="1"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</row>
    <row r="92" spans="4:29" ht="16.5" customHeight="1"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</row>
    <row r="93" spans="4:29" ht="16.5" customHeight="1"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</row>
    <row r="94" spans="4:29" ht="16.5" customHeight="1"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</row>
    <row r="95" spans="4:29" ht="16.5" customHeight="1"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</row>
    <row r="96" spans="4:29" ht="16.5" customHeight="1"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</row>
    <row r="97" spans="4:29" ht="16.5" customHeight="1"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</row>
    <row r="98" spans="4:29" ht="16.5" customHeight="1"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</row>
    <row r="99" spans="4:29" ht="16.5" customHeight="1"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</row>
    <row r="100" spans="4:29" ht="16.5" customHeight="1"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</row>
    <row r="101" spans="4:29" ht="16.5" customHeight="1"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</row>
    <row r="102" spans="4:29" ht="16.5" customHeight="1"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</row>
    <row r="103" spans="4:29" ht="16.5" customHeight="1"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</row>
    <row r="104" spans="4:29" ht="16.5" customHeight="1"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</row>
    <row r="105" spans="4:29" ht="16.5" customHeight="1"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</row>
    <row r="106" spans="4:29" ht="16.5" customHeight="1"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</row>
    <row r="107" spans="4:29" ht="16.5" customHeight="1"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</row>
    <row r="108" spans="4:29" ht="16.5" customHeight="1"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</row>
    <row r="109" spans="4:29" ht="16.5" customHeight="1"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</row>
    <row r="110" spans="4:29" ht="16.5" customHeight="1"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</row>
    <row r="111" spans="4:29" ht="16.5" customHeight="1"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</row>
    <row r="112" spans="4:29" ht="16.5" customHeight="1"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</row>
    <row r="113" spans="4:29" ht="16.5" customHeight="1"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</row>
    <row r="114" spans="4:29" ht="16.5" customHeight="1"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</row>
    <row r="115" spans="4:29" ht="16.5" customHeight="1"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</row>
    <row r="116" spans="4:29" ht="16.5" customHeight="1"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</row>
    <row r="117" spans="4:29" ht="16.5" customHeight="1"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</row>
    <row r="118" spans="4:29" ht="16.5" customHeight="1"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</row>
    <row r="119" spans="4:29" ht="16.5" customHeight="1"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</row>
    <row r="120" spans="4:29" ht="16.5" customHeight="1"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</row>
    <row r="121" spans="4:29" ht="16.5" customHeight="1"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</row>
    <row r="122" spans="4:29" ht="16.5" customHeight="1"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</row>
    <row r="123" spans="4:29" ht="16.5" customHeight="1"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</row>
    <row r="124" spans="4:29" ht="16.5" customHeight="1"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</row>
    <row r="125" spans="4:29" ht="16.5" customHeight="1"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</row>
    <row r="126" spans="4:29" ht="16.5" customHeight="1"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</row>
    <row r="127" spans="4:29" ht="16.5" customHeight="1"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</row>
    <row r="128" spans="4:29" ht="16.5" customHeight="1"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</row>
    <row r="129" spans="4:29" ht="16.5" customHeight="1"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</row>
    <row r="130" spans="4:29" ht="16.5" customHeight="1"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</row>
    <row r="131" spans="4:29" ht="16.5" customHeight="1"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</row>
    <row r="132" spans="4:29" ht="16.5" customHeight="1"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</row>
    <row r="133" spans="4:29" ht="16.5" customHeight="1"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</row>
    <row r="134" spans="4:29" ht="16.5" customHeight="1"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</row>
    <row r="135" spans="4:29" ht="16.5" customHeight="1"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</row>
    <row r="136" spans="4:29" ht="16.5" customHeight="1"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</row>
    <row r="137" spans="4:29" ht="16.5" customHeight="1"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</row>
    <row r="138" spans="4:29" ht="16.5" customHeight="1"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</row>
    <row r="139" spans="4:29" ht="16.5" customHeight="1"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</row>
    <row r="140" spans="4:29" ht="16.5" customHeight="1"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</row>
    <row r="141" spans="4:29" ht="16.5" customHeight="1"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</row>
    <row r="142" spans="4:29" ht="16.5" customHeight="1"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</row>
    <row r="143" spans="4:29" ht="16.5" customHeight="1"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</row>
    <row r="144" spans="4:29" ht="16.5" customHeight="1"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</row>
    <row r="145" spans="4:29" ht="16.5" customHeight="1"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</row>
    <row r="146" spans="4:29" ht="16.5" customHeight="1"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</row>
    <row r="147" spans="4:29" ht="16.5" customHeight="1"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</row>
    <row r="148" spans="4:29" ht="16.5" customHeight="1"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</row>
    <row r="149" spans="4:29" ht="16.5" customHeight="1"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</row>
    <row r="150" spans="4:29" ht="16.5" customHeight="1"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</row>
    <row r="151" spans="4:29" ht="16.5" customHeight="1"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</row>
    <row r="152" ht="16.5" customHeight="1">
      <c r="AC152" s="161"/>
    </row>
    <row r="153" ht="16.5" customHeight="1">
      <c r="AC153" s="161"/>
    </row>
    <row r="154" ht="16.5" customHeight="1">
      <c r="AC154" s="161"/>
    </row>
    <row r="155" ht="16.5" customHeight="1">
      <c r="AC155" s="161"/>
    </row>
    <row r="156" ht="16.5" customHeight="1"/>
    <row r="157" ht="16.5" customHeight="1"/>
    <row r="15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6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W158"/>
  <sheetViews>
    <sheetView zoomScale="75" zoomScaleNormal="75" workbookViewId="0" topLeftCell="C14">
      <selection activeCell="D44" sqref="D44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4" customFormat="1" ht="26.25">
      <c r="U1" s="130"/>
    </row>
    <row r="2" spans="1:21" s="14" customFormat="1" ht="26.25">
      <c r="A2" s="80"/>
      <c r="B2" s="15" t="str">
        <f>+'TOT-1206'!B2</f>
        <v>ANEXO I.2. al Memorandum  D.T.E.E. N°          /200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="5" customFormat="1" ht="12.75">
      <c r="A3" s="79"/>
    </row>
    <row r="4" spans="1:2" s="21" customFormat="1" ht="11.25">
      <c r="A4" s="19" t="s">
        <v>1</v>
      </c>
      <c r="B4" s="114"/>
    </row>
    <row r="5" spans="1:2" s="21" customFormat="1" ht="11.25">
      <c r="A5" s="19" t="s">
        <v>2</v>
      </c>
      <c r="B5" s="114"/>
    </row>
    <row r="6" s="5" customFormat="1" ht="13.5" thickBot="1"/>
    <row r="7" spans="2:21" s="5" customFormat="1" ht="13.5" thickTop="1"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7"/>
    </row>
    <row r="8" spans="2:21" s="25" customFormat="1" ht="20.25">
      <c r="B8" s="71"/>
      <c r="C8" s="26"/>
      <c r="D8" s="9" t="s">
        <v>38</v>
      </c>
      <c r="L8" s="95"/>
      <c r="M8" s="95"/>
      <c r="N8" s="85"/>
      <c r="O8" s="26"/>
      <c r="P8" s="26"/>
      <c r="Q8" s="26"/>
      <c r="R8" s="26"/>
      <c r="S8" s="26"/>
      <c r="T8" s="26"/>
      <c r="U8" s="72"/>
    </row>
    <row r="9" spans="2:21" s="5" customFormat="1" ht="12.75">
      <c r="B9" s="46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4"/>
      <c r="P9" s="4"/>
      <c r="Q9" s="4"/>
      <c r="R9" s="4"/>
      <c r="S9" s="4"/>
      <c r="T9" s="4"/>
      <c r="U9" s="6"/>
    </row>
    <row r="10" spans="2:21" s="25" customFormat="1" ht="20.25">
      <c r="B10" s="71"/>
      <c r="C10" s="26"/>
      <c r="D10" s="103" t="s">
        <v>55</v>
      </c>
      <c r="E10" s="370"/>
      <c r="F10" s="95"/>
      <c r="G10" s="98"/>
      <c r="I10" s="98"/>
      <c r="J10" s="98"/>
      <c r="K10" s="98"/>
      <c r="L10" s="98"/>
      <c r="M10" s="98"/>
      <c r="N10" s="98"/>
      <c r="O10" s="26"/>
      <c r="P10" s="26"/>
      <c r="Q10" s="26"/>
      <c r="R10" s="26"/>
      <c r="S10" s="26"/>
      <c r="T10" s="26"/>
      <c r="U10" s="72"/>
    </row>
    <row r="11" spans="2:21" s="5" customFormat="1" ht="13.5">
      <c r="B11" s="46"/>
      <c r="C11" s="4"/>
      <c r="D11" s="371"/>
      <c r="E11" s="371"/>
      <c r="F11" s="79"/>
      <c r="G11" s="86"/>
      <c r="H11" s="48"/>
      <c r="I11" s="86"/>
      <c r="J11" s="86"/>
      <c r="K11" s="86"/>
      <c r="L11" s="86"/>
      <c r="M11" s="86"/>
      <c r="N11" s="86"/>
      <c r="O11" s="4"/>
      <c r="P11" s="4"/>
      <c r="Q11" s="4"/>
      <c r="R11" s="4"/>
      <c r="S11" s="4"/>
      <c r="T11" s="4"/>
      <c r="U11" s="6"/>
    </row>
    <row r="12" spans="2:21" s="5" customFormat="1" ht="19.5">
      <c r="B12" s="33" t="str">
        <f>'TOT-1206'!B14</f>
        <v>Desde el 01 al 31 de diciembre de 2006</v>
      </c>
      <c r="C12" s="36"/>
      <c r="D12" s="36"/>
      <c r="E12" s="36"/>
      <c r="F12" s="36"/>
      <c r="G12" s="372"/>
      <c r="H12" s="372"/>
      <c r="I12" s="372"/>
      <c r="J12" s="372"/>
      <c r="K12" s="372"/>
      <c r="L12" s="372"/>
      <c r="M12" s="372"/>
      <c r="N12" s="372"/>
      <c r="O12" s="36"/>
      <c r="P12" s="36"/>
      <c r="Q12" s="36"/>
      <c r="R12" s="36"/>
      <c r="S12" s="36"/>
      <c r="T12" s="36"/>
      <c r="U12" s="373"/>
    </row>
    <row r="13" spans="2:21" s="5" customFormat="1" ht="14.25" thickBot="1">
      <c r="B13" s="374"/>
      <c r="C13" s="375"/>
      <c r="D13" s="375"/>
      <c r="E13" s="375"/>
      <c r="F13" s="375"/>
      <c r="G13" s="376"/>
      <c r="H13" s="376"/>
      <c r="I13" s="376"/>
      <c r="J13" s="376"/>
      <c r="K13" s="376"/>
      <c r="L13" s="376"/>
      <c r="M13" s="376"/>
      <c r="N13" s="376"/>
      <c r="O13" s="375"/>
      <c r="P13" s="375"/>
      <c r="Q13" s="375"/>
      <c r="R13" s="375"/>
      <c r="S13" s="375"/>
      <c r="T13" s="375"/>
      <c r="U13" s="377"/>
    </row>
    <row r="14" spans="2:21" s="5" customFormat="1" ht="15" thickBot="1" thickTop="1">
      <c r="B14" s="46"/>
      <c r="C14" s="4"/>
      <c r="D14" s="378"/>
      <c r="E14" s="378"/>
      <c r="F14" s="107" t="s">
        <v>51</v>
      </c>
      <c r="G14" s="4"/>
      <c r="H14" s="4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</row>
    <row r="15" spans="2:21" s="5" customFormat="1" ht="16.5" customHeight="1" thickBot="1" thickTop="1">
      <c r="B15" s="46"/>
      <c r="C15" s="4"/>
      <c r="D15" s="379" t="s">
        <v>52</v>
      </c>
      <c r="E15" s="380">
        <v>17.848</v>
      </c>
      <c r="F15" s="381">
        <v>200</v>
      </c>
      <c r="T15" s="105"/>
      <c r="U15" s="6"/>
    </row>
    <row r="16" spans="2:21" s="5" customFormat="1" ht="16.5" customHeight="1" thickBot="1" thickTop="1">
      <c r="B16" s="46"/>
      <c r="C16" s="4"/>
      <c r="D16" s="382" t="s">
        <v>53</v>
      </c>
      <c r="E16" s="383">
        <v>16.064</v>
      </c>
      <c r="F16" s="381">
        <v>100</v>
      </c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46"/>
      <c r="C17" s="4"/>
      <c r="D17" s="384" t="s">
        <v>54</v>
      </c>
      <c r="E17" s="436">
        <v>14.279</v>
      </c>
      <c r="F17" s="381">
        <v>40</v>
      </c>
      <c r="M17" s="4"/>
      <c r="O17" s="4"/>
      <c r="P17" s="4"/>
      <c r="Q17" s="4"/>
      <c r="R17" s="4"/>
      <c r="S17" s="4"/>
      <c r="T17" s="4"/>
      <c r="U17" s="6"/>
    </row>
    <row r="18" spans="2:21" s="5" customFormat="1" ht="16.5" customHeight="1" thickBot="1" thickTop="1">
      <c r="B18" s="46"/>
      <c r="C18" s="385"/>
      <c r="D18" s="386"/>
      <c r="E18" s="386"/>
      <c r="F18" s="387"/>
      <c r="G18" s="388"/>
      <c r="H18" s="388"/>
      <c r="I18" s="388"/>
      <c r="J18" s="388"/>
      <c r="K18" s="388"/>
      <c r="L18" s="388"/>
      <c r="M18" s="388"/>
      <c r="N18" s="389"/>
      <c r="O18" s="390"/>
      <c r="P18" s="391"/>
      <c r="Q18" s="391"/>
      <c r="R18" s="391"/>
      <c r="S18" s="392"/>
      <c r="T18" s="393"/>
      <c r="U18" s="6"/>
    </row>
    <row r="19" spans="2:21" s="5" customFormat="1" ht="33.75" customHeight="1" thickBot="1" thickTop="1">
      <c r="B19" s="46"/>
      <c r="C19" s="75" t="s">
        <v>9</v>
      </c>
      <c r="D19" s="77" t="s">
        <v>23</v>
      </c>
      <c r="E19" s="394" t="s">
        <v>24</v>
      </c>
      <c r="F19" s="395" t="s">
        <v>10</v>
      </c>
      <c r="G19" s="124" t="s">
        <v>12</v>
      </c>
      <c r="H19" s="76" t="s">
        <v>13</v>
      </c>
      <c r="I19" s="394" t="s">
        <v>14</v>
      </c>
      <c r="J19" s="396" t="s">
        <v>31</v>
      </c>
      <c r="K19" s="396" t="s">
        <v>27</v>
      </c>
      <c r="L19" s="78" t="s">
        <v>15</v>
      </c>
      <c r="M19" s="181" t="s">
        <v>28</v>
      </c>
      <c r="N19" s="129" t="s">
        <v>32</v>
      </c>
      <c r="O19" s="397" t="s">
        <v>41</v>
      </c>
      <c r="P19" s="186" t="s">
        <v>30</v>
      </c>
      <c r="Q19" s="398"/>
      <c r="R19" s="128" t="s">
        <v>18</v>
      </c>
      <c r="S19" s="127" t="s">
        <v>46</v>
      </c>
      <c r="T19" s="111" t="s">
        <v>20</v>
      </c>
      <c r="U19" s="6"/>
    </row>
    <row r="20" spans="2:21" s="5" customFormat="1" ht="16.5" customHeight="1" thickTop="1">
      <c r="B20" s="46"/>
      <c r="C20" s="7"/>
      <c r="D20" s="399"/>
      <c r="E20" s="399"/>
      <c r="F20" s="399"/>
      <c r="G20" s="273"/>
      <c r="H20" s="399"/>
      <c r="I20" s="399"/>
      <c r="J20" s="399"/>
      <c r="K20" s="399"/>
      <c r="L20" s="399"/>
      <c r="M20" s="399"/>
      <c r="N20" s="400"/>
      <c r="O20" s="401"/>
      <c r="P20" s="402"/>
      <c r="Q20" s="403"/>
      <c r="R20" s="404"/>
      <c r="S20" s="399"/>
      <c r="T20" s="405"/>
      <c r="U20" s="6"/>
    </row>
    <row r="21" spans="2:21" s="5" customFormat="1" ht="16.5" customHeight="1">
      <c r="B21" s="46"/>
      <c r="C21" s="308"/>
      <c r="D21" s="406"/>
      <c r="E21" s="406"/>
      <c r="F21" s="406"/>
      <c r="G21" s="407"/>
      <c r="H21" s="406"/>
      <c r="I21" s="406"/>
      <c r="J21" s="406"/>
      <c r="K21" s="406"/>
      <c r="L21" s="406"/>
      <c r="M21" s="406"/>
      <c r="N21" s="408"/>
      <c r="O21" s="409"/>
      <c r="P21" s="228"/>
      <c r="Q21" s="410"/>
      <c r="R21" s="411"/>
      <c r="S21" s="406"/>
      <c r="T21" s="412"/>
      <c r="U21" s="6"/>
    </row>
    <row r="22" spans="2:21" s="5" customFormat="1" ht="16.5" customHeight="1">
      <c r="B22" s="46"/>
      <c r="C22" s="139" t="s">
        <v>68</v>
      </c>
      <c r="D22" s="413" t="s">
        <v>62</v>
      </c>
      <c r="E22" s="413" t="s">
        <v>71</v>
      </c>
      <c r="F22" s="414">
        <v>132</v>
      </c>
      <c r="G22" s="125">
        <f aca="true" t="shared" si="0" ref="G22:G41">IF(F22=500,$E$15,IF(F22=220,$E$16,$E$17))</f>
        <v>14.279</v>
      </c>
      <c r="H22" s="415">
        <v>39062.33611111111</v>
      </c>
      <c r="I22" s="134">
        <v>39062.36736111111</v>
      </c>
      <c r="J22" s="416">
        <f aca="true" t="shared" si="1" ref="J22:J41">IF(D22="","",(I22-H22)*24)</f>
        <v>0.75</v>
      </c>
      <c r="K22" s="417">
        <f aca="true" t="shared" si="2" ref="K22:K41">IF(D22="","",ROUND((I22-H22)*24*60,0))</f>
        <v>45</v>
      </c>
      <c r="L22" s="274" t="s">
        <v>57</v>
      </c>
      <c r="M22" s="136" t="str">
        <f aca="true" t="shared" si="3" ref="M22:M41">IF(D22="","",IF(L22="P","--","NO"))</f>
        <v>--</v>
      </c>
      <c r="N22" s="418">
        <f aca="true" t="shared" si="4" ref="N22:N41">IF(F22=500,$F$15,IF(F22=220,$F$16,$F$17))</f>
        <v>40</v>
      </c>
      <c r="O22" s="419">
        <f aca="true" t="shared" si="5" ref="O22:O41">IF(L22="P",G22*N22*ROUND(K22/60,2)*0.1,"--")</f>
        <v>42.837</v>
      </c>
      <c r="P22" s="420" t="str">
        <f aca="true" t="shared" si="6" ref="P22:P41">IF(AND(L22="F",M22="NO"),G22*N22,"--")</f>
        <v>--</v>
      </c>
      <c r="Q22" s="421" t="str">
        <f aca="true" t="shared" si="7" ref="Q22:Q41">IF(L22="F",G22*N22*ROUND(K22/60,2),"--")</f>
        <v>--</v>
      </c>
      <c r="R22" s="144" t="str">
        <f aca="true" t="shared" si="8" ref="R22:R41">IF(L22="RF",G22*N22*ROUND(K22/60,2),"--")</f>
        <v>--</v>
      </c>
      <c r="S22" s="136" t="str">
        <f aca="true" t="shared" si="9" ref="S22:S41">IF(D22="","","SI")</f>
        <v>SI</v>
      </c>
      <c r="T22" s="422">
        <f aca="true" t="shared" si="10" ref="T22:T41">IF(D22="","",SUM(O22:R22)*IF(S22="SI",1,2))</f>
        <v>42.837</v>
      </c>
      <c r="U22" s="6"/>
    </row>
    <row r="23" spans="2:21" s="5" customFormat="1" ht="16.5" customHeight="1">
      <c r="B23" s="46"/>
      <c r="C23" s="308" t="s">
        <v>69</v>
      </c>
      <c r="D23" s="413" t="s">
        <v>62</v>
      </c>
      <c r="E23" s="413" t="s">
        <v>65</v>
      </c>
      <c r="F23" s="414">
        <v>132</v>
      </c>
      <c r="G23" s="125">
        <f t="shared" si="0"/>
        <v>14.279</v>
      </c>
      <c r="H23" s="415">
        <v>39070.35902777778</v>
      </c>
      <c r="I23" s="134">
        <v>39070.60277777778</v>
      </c>
      <c r="J23" s="416">
        <f t="shared" si="1"/>
        <v>5.850000000034925</v>
      </c>
      <c r="K23" s="417">
        <f t="shared" si="2"/>
        <v>351</v>
      </c>
      <c r="L23" s="274" t="s">
        <v>57</v>
      </c>
      <c r="M23" s="136" t="str">
        <f t="shared" si="3"/>
        <v>--</v>
      </c>
      <c r="N23" s="418">
        <f t="shared" si="4"/>
        <v>40</v>
      </c>
      <c r="O23" s="419">
        <f t="shared" si="5"/>
        <v>334.1286</v>
      </c>
      <c r="P23" s="420" t="str">
        <f t="shared" si="6"/>
        <v>--</v>
      </c>
      <c r="Q23" s="421" t="str">
        <f t="shared" si="7"/>
        <v>--</v>
      </c>
      <c r="R23" s="144" t="str">
        <f t="shared" si="8"/>
        <v>--</v>
      </c>
      <c r="S23" s="136" t="str">
        <f t="shared" si="9"/>
        <v>SI</v>
      </c>
      <c r="T23" s="422">
        <f t="shared" si="10"/>
        <v>334.1286</v>
      </c>
      <c r="U23" s="6"/>
    </row>
    <row r="24" spans="2:21" s="5" customFormat="1" ht="16.5" customHeight="1">
      <c r="B24" s="46"/>
      <c r="C24" s="139" t="s">
        <v>70</v>
      </c>
      <c r="D24" s="413" t="s">
        <v>62</v>
      </c>
      <c r="E24" s="413" t="s">
        <v>64</v>
      </c>
      <c r="F24" s="414">
        <v>132</v>
      </c>
      <c r="G24" s="125">
        <f t="shared" si="0"/>
        <v>14.279</v>
      </c>
      <c r="H24" s="415">
        <v>39079.27291666667</v>
      </c>
      <c r="I24" s="134">
        <v>39079.35555555556</v>
      </c>
      <c r="J24" s="416">
        <f t="shared" si="1"/>
        <v>1.9833333333372138</v>
      </c>
      <c r="K24" s="417">
        <f t="shared" si="2"/>
        <v>119</v>
      </c>
      <c r="L24" s="274" t="s">
        <v>57</v>
      </c>
      <c r="M24" s="136" t="str">
        <f t="shared" si="3"/>
        <v>--</v>
      </c>
      <c r="N24" s="418">
        <f t="shared" si="4"/>
        <v>40</v>
      </c>
      <c r="O24" s="419">
        <f t="shared" si="5"/>
        <v>113.08968</v>
      </c>
      <c r="P24" s="420" t="str">
        <f t="shared" si="6"/>
        <v>--</v>
      </c>
      <c r="Q24" s="421" t="str">
        <f t="shared" si="7"/>
        <v>--</v>
      </c>
      <c r="R24" s="144" t="str">
        <f t="shared" si="8"/>
        <v>--</v>
      </c>
      <c r="S24" s="136" t="str">
        <f t="shared" si="9"/>
        <v>SI</v>
      </c>
      <c r="T24" s="422">
        <f t="shared" si="10"/>
        <v>113.08968</v>
      </c>
      <c r="U24" s="6"/>
    </row>
    <row r="25" spans="2:21" s="5" customFormat="1" ht="16.5" customHeight="1">
      <c r="B25" s="46"/>
      <c r="C25" s="308"/>
      <c r="D25" s="413"/>
      <c r="E25" s="413"/>
      <c r="F25" s="414"/>
      <c r="G25" s="125">
        <f t="shared" si="0"/>
        <v>14.279</v>
      </c>
      <c r="H25" s="415"/>
      <c r="I25" s="134"/>
      <c r="J25" s="416">
        <f t="shared" si="1"/>
      </c>
      <c r="K25" s="417">
        <f t="shared" si="2"/>
      </c>
      <c r="L25" s="274"/>
      <c r="M25" s="136">
        <f t="shared" si="3"/>
      </c>
      <c r="N25" s="418">
        <f t="shared" si="4"/>
        <v>40</v>
      </c>
      <c r="O25" s="419" t="str">
        <f t="shared" si="5"/>
        <v>--</v>
      </c>
      <c r="P25" s="420" t="str">
        <f t="shared" si="6"/>
        <v>--</v>
      </c>
      <c r="Q25" s="421" t="str">
        <f t="shared" si="7"/>
        <v>--</v>
      </c>
      <c r="R25" s="144" t="str">
        <f t="shared" si="8"/>
        <v>--</v>
      </c>
      <c r="S25" s="136">
        <f t="shared" si="9"/>
      </c>
      <c r="T25" s="422">
        <f t="shared" si="10"/>
      </c>
      <c r="U25" s="6"/>
    </row>
    <row r="26" spans="2:21" s="5" customFormat="1" ht="16.5" customHeight="1">
      <c r="B26" s="46"/>
      <c r="C26" s="139"/>
      <c r="D26" s="413"/>
      <c r="E26" s="413"/>
      <c r="F26" s="414"/>
      <c r="G26" s="125">
        <f t="shared" si="0"/>
        <v>14.279</v>
      </c>
      <c r="H26" s="415"/>
      <c r="I26" s="134"/>
      <c r="J26" s="416">
        <f t="shared" si="1"/>
      </c>
      <c r="K26" s="417">
        <f t="shared" si="2"/>
      </c>
      <c r="L26" s="274"/>
      <c r="M26" s="136">
        <f t="shared" si="3"/>
      </c>
      <c r="N26" s="418">
        <f t="shared" si="4"/>
        <v>40</v>
      </c>
      <c r="O26" s="419" t="str">
        <f t="shared" si="5"/>
        <v>--</v>
      </c>
      <c r="P26" s="420" t="str">
        <f t="shared" si="6"/>
        <v>--</v>
      </c>
      <c r="Q26" s="421" t="str">
        <f t="shared" si="7"/>
        <v>--</v>
      </c>
      <c r="R26" s="144" t="str">
        <f t="shared" si="8"/>
        <v>--</v>
      </c>
      <c r="S26" s="136">
        <f t="shared" si="9"/>
      </c>
      <c r="T26" s="422">
        <f t="shared" si="10"/>
      </c>
      <c r="U26" s="6"/>
    </row>
    <row r="27" spans="2:21" s="5" customFormat="1" ht="16.5" customHeight="1">
      <c r="B27" s="46"/>
      <c r="C27" s="308"/>
      <c r="D27" s="413"/>
      <c r="E27" s="413"/>
      <c r="F27" s="414"/>
      <c r="G27" s="125">
        <f t="shared" si="0"/>
        <v>14.279</v>
      </c>
      <c r="H27" s="415"/>
      <c r="I27" s="134"/>
      <c r="J27" s="416">
        <f t="shared" si="1"/>
      </c>
      <c r="K27" s="417">
        <f t="shared" si="2"/>
      </c>
      <c r="L27" s="274"/>
      <c r="M27" s="136">
        <f t="shared" si="3"/>
      </c>
      <c r="N27" s="418">
        <f t="shared" si="4"/>
        <v>40</v>
      </c>
      <c r="O27" s="419" t="str">
        <f t="shared" si="5"/>
        <v>--</v>
      </c>
      <c r="P27" s="420" t="str">
        <f t="shared" si="6"/>
        <v>--</v>
      </c>
      <c r="Q27" s="421" t="str">
        <f t="shared" si="7"/>
        <v>--</v>
      </c>
      <c r="R27" s="144" t="str">
        <f t="shared" si="8"/>
        <v>--</v>
      </c>
      <c r="S27" s="136">
        <f t="shared" si="9"/>
      </c>
      <c r="T27" s="422">
        <f t="shared" si="10"/>
      </c>
      <c r="U27" s="6"/>
    </row>
    <row r="28" spans="2:21" s="5" customFormat="1" ht="16.5" customHeight="1">
      <c r="B28" s="46"/>
      <c r="C28" s="139"/>
      <c r="D28" s="413"/>
      <c r="E28" s="413"/>
      <c r="F28" s="414"/>
      <c r="G28" s="125">
        <f t="shared" si="0"/>
        <v>14.279</v>
      </c>
      <c r="H28" s="415"/>
      <c r="I28" s="134"/>
      <c r="J28" s="416">
        <f t="shared" si="1"/>
      </c>
      <c r="K28" s="417">
        <f t="shared" si="2"/>
      </c>
      <c r="L28" s="274"/>
      <c r="M28" s="136">
        <f t="shared" si="3"/>
      </c>
      <c r="N28" s="418">
        <f t="shared" si="4"/>
        <v>40</v>
      </c>
      <c r="O28" s="419" t="str">
        <f t="shared" si="5"/>
        <v>--</v>
      </c>
      <c r="P28" s="420" t="str">
        <f t="shared" si="6"/>
        <v>--</v>
      </c>
      <c r="Q28" s="421" t="str">
        <f t="shared" si="7"/>
        <v>--</v>
      </c>
      <c r="R28" s="144" t="str">
        <f t="shared" si="8"/>
        <v>--</v>
      </c>
      <c r="S28" s="136">
        <f t="shared" si="9"/>
      </c>
      <c r="T28" s="422">
        <f t="shared" si="10"/>
      </c>
      <c r="U28" s="6"/>
    </row>
    <row r="29" spans="2:21" s="5" customFormat="1" ht="16.5" customHeight="1">
      <c r="B29" s="46"/>
      <c r="C29" s="308"/>
      <c r="D29" s="413"/>
      <c r="E29" s="413"/>
      <c r="F29" s="414"/>
      <c r="G29" s="125">
        <f t="shared" si="0"/>
        <v>14.279</v>
      </c>
      <c r="H29" s="415"/>
      <c r="I29" s="134"/>
      <c r="J29" s="416">
        <f t="shared" si="1"/>
      </c>
      <c r="K29" s="417">
        <f t="shared" si="2"/>
      </c>
      <c r="L29" s="274"/>
      <c r="M29" s="136">
        <f t="shared" si="3"/>
      </c>
      <c r="N29" s="418">
        <f t="shared" si="4"/>
        <v>40</v>
      </c>
      <c r="O29" s="419" t="str">
        <f t="shared" si="5"/>
        <v>--</v>
      </c>
      <c r="P29" s="420" t="str">
        <f t="shared" si="6"/>
        <v>--</v>
      </c>
      <c r="Q29" s="421" t="str">
        <f t="shared" si="7"/>
        <v>--</v>
      </c>
      <c r="R29" s="144" t="str">
        <f t="shared" si="8"/>
        <v>--</v>
      </c>
      <c r="S29" s="136">
        <f t="shared" si="9"/>
      </c>
      <c r="T29" s="422">
        <f t="shared" si="10"/>
      </c>
      <c r="U29" s="6"/>
    </row>
    <row r="30" spans="2:21" s="5" customFormat="1" ht="16.5" customHeight="1">
      <c r="B30" s="46"/>
      <c r="C30" s="139"/>
      <c r="D30" s="413"/>
      <c r="E30" s="413"/>
      <c r="F30" s="414"/>
      <c r="G30" s="125">
        <f t="shared" si="0"/>
        <v>14.279</v>
      </c>
      <c r="H30" s="415"/>
      <c r="I30" s="134"/>
      <c r="J30" s="416">
        <f t="shared" si="1"/>
      </c>
      <c r="K30" s="417">
        <f t="shared" si="2"/>
      </c>
      <c r="L30" s="274"/>
      <c r="M30" s="136">
        <f t="shared" si="3"/>
      </c>
      <c r="N30" s="418">
        <f t="shared" si="4"/>
        <v>40</v>
      </c>
      <c r="O30" s="419" t="str">
        <f t="shared" si="5"/>
        <v>--</v>
      </c>
      <c r="P30" s="420" t="str">
        <f t="shared" si="6"/>
        <v>--</v>
      </c>
      <c r="Q30" s="421" t="str">
        <f t="shared" si="7"/>
        <v>--</v>
      </c>
      <c r="R30" s="144" t="str">
        <f t="shared" si="8"/>
        <v>--</v>
      </c>
      <c r="S30" s="136">
        <f t="shared" si="9"/>
      </c>
      <c r="T30" s="422">
        <f t="shared" si="10"/>
      </c>
      <c r="U30" s="6"/>
    </row>
    <row r="31" spans="2:21" s="5" customFormat="1" ht="16.5" customHeight="1">
      <c r="B31" s="46"/>
      <c r="C31" s="308"/>
      <c r="D31" s="413"/>
      <c r="E31" s="413"/>
      <c r="F31" s="414"/>
      <c r="G31" s="125">
        <f t="shared" si="0"/>
        <v>14.279</v>
      </c>
      <c r="H31" s="415"/>
      <c r="I31" s="134"/>
      <c r="J31" s="416">
        <f t="shared" si="1"/>
      </c>
      <c r="K31" s="417">
        <f t="shared" si="2"/>
      </c>
      <c r="L31" s="274"/>
      <c r="M31" s="136">
        <f t="shared" si="3"/>
      </c>
      <c r="N31" s="418">
        <f t="shared" si="4"/>
        <v>40</v>
      </c>
      <c r="O31" s="419" t="str">
        <f t="shared" si="5"/>
        <v>--</v>
      </c>
      <c r="P31" s="420" t="str">
        <f t="shared" si="6"/>
        <v>--</v>
      </c>
      <c r="Q31" s="421" t="str">
        <f t="shared" si="7"/>
        <v>--</v>
      </c>
      <c r="R31" s="144" t="str">
        <f t="shared" si="8"/>
        <v>--</v>
      </c>
      <c r="S31" s="136">
        <f t="shared" si="9"/>
      </c>
      <c r="T31" s="422">
        <f t="shared" si="10"/>
      </c>
      <c r="U31" s="6"/>
    </row>
    <row r="32" spans="2:21" s="5" customFormat="1" ht="16.5" customHeight="1">
      <c r="B32" s="46"/>
      <c r="C32" s="139"/>
      <c r="D32" s="413"/>
      <c r="E32" s="413"/>
      <c r="F32" s="414"/>
      <c r="G32" s="125">
        <f t="shared" si="0"/>
        <v>14.279</v>
      </c>
      <c r="H32" s="415"/>
      <c r="I32" s="134"/>
      <c r="J32" s="416">
        <f t="shared" si="1"/>
      </c>
      <c r="K32" s="417">
        <f t="shared" si="2"/>
      </c>
      <c r="L32" s="274"/>
      <c r="M32" s="136">
        <f t="shared" si="3"/>
      </c>
      <c r="N32" s="418">
        <f t="shared" si="4"/>
        <v>40</v>
      </c>
      <c r="O32" s="419" t="str">
        <f t="shared" si="5"/>
        <v>--</v>
      </c>
      <c r="P32" s="420" t="str">
        <f t="shared" si="6"/>
        <v>--</v>
      </c>
      <c r="Q32" s="421" t="str">
        <f t="shared" si="7"/>
        <v>--</v>
      </c>
      <c r="R32" s="144" t="str">
        <f t="shared" si="8"/>
        <v>--</v>
      </c>
      <c r="S32" s="136">
        <f t="shared" si="9"/>
      </c>
      <c r="T32" s="422">
        <f t="shared" si="10"/>
      </c>
      <c r="U32" s="6"/>
    </row>
    <row r="33" spans="2:21" s="5" customFormat="1" ht="16.5" customHeight="1">
      <c r="B33" s="46"/>
      <c r="C33" s="308"/>
      <c r="D33" s="413"/>
      <c r="E33" s="413"/>
      <c r="F33" s="414"/>
      <c r="G33" s="125">
        <f t="shared" si="0"/>
        <v>14.279</v>
      </c>
      <c r="H33" s="415"/>
      <c r="I33" s="134"/>
      <c r="J33" s="416">
        <f t="shared" si="1"/>
      </c>
      <c r="K33" s="417">
        <f t="shared" si="2"/>
      </c>
      <c r="L33" s="274"/>
      <c r="M33" s="136">
        <f t="shared" si="3"/>
      </c>
      <c r="N33" s="418">
        <f t="shared" si="4"/>
        <v>40</v>
      </c>
      <c r="O33" s="419" t="str">
        <f t="shared" si="5"/>
        <v>--</v>
      </c>
      <c r="P33" s="420" t="str">
        <f t="shared" si="6"/>
        <v>--</v>
      </c>
      <c r="Q33" s="421" t="str">
        <f t="shared" si="7"/>
        <v>--</v>
      </c>
      <c r="R33" s="144" t="str">
        <f t="shared" si="8"/>
        <v>--</v>
      </c>
      <c r="S33" s="136">
        <f t="shared" si="9"/>
      </c>
      <c r="T33" s="422">
        <f t="shared" si="10"/>
      </c>
      <c r="U33" s="6"/>
    </row>
    <row r="34" spans="2:21" s="5" customFormat="1" ht="16.5" customHeight="1">
      <c r="B34" s="46"/>
      <c r="C34" s="139"/>
      <c r="D34" s="413"/>
      <c r="E34" s="413"/>
      <c r="F34" s="414"/>
      <c r="G34" s="125">
        <f t="shared" si="0"/>
        <v>14.279</v>
      </c>
      <c r="H34" s="415"/>
      <c r="I34" s="134"/>
      <c r="J34" s="416">
        <f t="shared" si="1"/>
      </c>
      <c r="K34" s="417">
        <f t="shared" si="2"/>
      </c>
      <c r="L34" s="274"/>
      <c r="M34" s="136">
        <f t="shared" si="3"/>
      </c>
      <c r="N34" s="418">
        <f t="shared" si="4"/>
        <v>40</v>
      </c>
      <c r="O34" s="419" t="str">
        <f t="shared" si="5"/>
        <v>--</v>
      </c>
      <c r="P34" s="420" t="str">
        <f t="shared" si="6"/>
        <v>--</v>
      </c>
      <c r="Q34" s="421" t="str">
        <f t="shared" si="7"/>
        <v>--</v>
      </c>
      <c r="R34" s="144" t="str">
        <f t="shared" si="8"/>
        <v>--</v>
      </c>
      <c r="S34" s="136">
        <f t="shared" si="9"/>
      </c>
      <c r="T34" s="422">
        <f t="shared" si="10"/>
      </c>
      <c r="U34" s="6"/>
    </row>
    <row r="35" spans="2:21" s="5" customFormat="1" ht="16.5" customHeight="1">
      <c r="B35" s="46"/>
      <c r="C35" s="308"/>
      <c r="D35" s="413"/>
      <c r="E35" s="413"/>
      <c r="F35" s="414"/>
      <c r="G35" s="125">
        <f t="shared" si="0"/>
        <v>14.279</v>
      </c>
      <c r="H35" s="415"/>
      <c r="I35" s="134"/>
      <c r="J35" s="416">
        <f t="shared" si="1"/>
      </c>
      <c r="K35" s="417">
        <f t="shared" si="2"/>
      </c>
      <c r="L35" s="274"/>
      <c r="M35" s="136">
        <f t="shared" si="3"/>
      </c>
      <c r="N35" s="418">
        <f t="shared" si="4"/>
        <v>40</v>
      </c>
      <c r="O35" s="419" t="str">
        <f t="shared" si="5"/>
        <v>--</v>
      </c>
      <c r="P35" s="420" t="str">
        <f t="shared" si="6"/>
        <v>--</v>
      </c>
      <c r="Q35" s="421" t="str">
        <f t="shared" si="7"/>
        <v>--</v>
      </c>
      <c r="R35" s="144" t="str">
        <f t="shared" si="8"/>
        <v>--</v>
      </c>
      <c r="S35" s="136">
        <f t="shared" si="9"/>
      </c>
      <c r="T35" s="422">
        <f t="shared" si="10"/>
      </c>
      <c r="U35" s="6"/>
    </row>
    <row r="36" spans="2:21" s="5" customFormat="1" ht="16.5" customHeight="1">
      <c r="B36" s="46"/>
      <c r="C36" s="139"/>
      <c r="D36" s="413"/>
      <c r="E36" s="413"/>
      <c r="F36" s="414"/>
      <c r="G36" s="125">
        <f t="shared" si="0"/>
        <v>14.279</v>
      </c>
      <c r="H36" s="415"/>
      <c r="I36" s="134"/>
      <c r="J36" s="416">
        <f t="shared" si="1"/>
      </c>
      <c r="K36" s="417">
        <f t="shared" si="2"/>
      </c>
      <c r="L36" s="274"/>
      <c r="M36" s="136">
        <f t="shared" si="3"/>
      </c>
      <c r="N36" s="418">
        <f t="shared" si="4"/>
        <v>40</v>
      </c>
      <c r="O36" s="419" t="str">
        <f t="shared" si="5"/>
        <v>--</v>
      </c>
      <c r="P36" s="420" t="str">
        <f t="shared" si="6"/>
        <v>--</v>
      </c>
      <c r="Q36" s="421" t="str">
        <f t="shared" si="7"/>
        <v>--</v>
      </c>
      <c r="R36" s="144" t="str">
        <f t="shared" si="8"/>
        <v>--</v>
      </c>
      <c r="S36" s="136">
        <f t="shared" si="9"/>
      </c>
      <c r="T36" s="422">
        <f t="shared" si="10"/>
      </c>
      <c r="U36" s="6"/>
    </row>
    <row r="37" spans="2:21" s="5" customFormat="1" ht="16.5" customHeight="1">
      <c r="B37" s="46"/>
      <c r="C37" s="308"/>
      <c r="D37" s="413"/>
      <c r="E37" s="413"/>
      <c r="F37" s="414"/>
      <c r="G37" s="125">
        <f t="shared" si="0"/>
        <v>14.279</v>
      </c>
      <c r="H37" s="415"/>
      <c r="I37" s="134"/>
      <c r="J37" s="416">
        <f t="shared" si="1"/>
      </c>
      <c r="K37" s="417">
        <f t="shared" si="2"/>
      </c>
      <c r="L37" s="274"/>
      <c r="M37" s="136">
        <f t="shared" si="3"/>
      </c>
      <c r="N37" s="418">
        <f t="shared" si="4"/>
        <v>40</v>
      </c>
      <c r="O37" s="419" t="str">
        <f t="shared" si="5"/>
        <v>--</v>
      </c>
      <c r="P37" s="420" t="str">
        <f t="shared" si="6"/>
        <v>--</v>
      </c>
      <c r="Q37" s="421" t="str">
        <f t="shared" si="7"/>
        <v>--</v>
      </c>
      <c r="R37" s="144" t="str">
        <f t="shared" si="8"/>
        <v>--</v>
      </c>
      <c r="S37" s="136">
        <f t="shared" si="9"/>
      </c>
      <c r="T37" s="422">
        <f t="shared" si="10"/>
      </c>
      <c r="U37" s="6"/>
    </row>
    <row r="38" spans="2:21" s="5" customFormat="1" ht="16.5" customHeight="1">
      <c r="B38" s="46"/>
      <c r="C38" s="139"/>
      <c r="D38" s="413"/>
      <c r="E38" s="413"/>
      <c r="F38" s="414"/>
      <c r="G38" s="125">
        <f t="shared" si="0"/>
        <v>14.279</v>
      </c>
      <c r="H38" s="415"/>
      <c r="I38" s="134"/>
      <c r="J38" s="416">
        <f t="shared" si="1"/>
      </c>
      <c r="K38" s="417">
        <f t="shared" si="2"/>
      </c>
      <c r="L38" s="274"/>
      <c r="M38" s="136">
        <f t="shared" si="3"/>
      </c>
      <c r="N38" s="418">
        <f t="shared" si="4"/>
        <v>40</v>
      </c>
      <c r="O38" s="419" t="str">
        <f t="shared" si="5"/>
        <v>--</v>
      </c>
      <c r="P38" s="420" t="str">
        <f t="shared" si="6"/>
        <v>--</v>
      </c>
      <c r="Q38" s="421" t="str">
        <f t="shared" si="7"/>
        <v>--</v>
      </c>
      <c r="R38" s="144" t="str">
        <f t="shared" si="8"/>
        <v>--</v>
      </c>
      <c r="S38" s="136">
        <f t="shared" si="9"/>
      </c>
      <c r="T38" s="422">
        <f t="shared" si="10"/>
      </c>
      <c r="U38" s="6"/>
    </row>
    <row r="39" spans="2:21" s="5" customFormat="1" ht="16.5" customHeight="1">
      <c r="B39" s="46"/>
      <c r="C39" s="308"/>
      <c r="D39" s="413"/>
      <c r="E39" s="413"/>
      <c r="F39" s="414"/>
      <c r="G39" s="125">
        <f t="shared" si="0"/>
        <v>14.279</v>
      </c>
      <c r="H39" s="415"/>
      <c r="I39" s="134"/>
      <c r="J39" s="416">
        <f t="shared" si="1"/>
      </c>
      <c r="K39" s="417">
        <f t="shared" si="2"/>
      </c>
      <c r="L39" s="274"/>
      <c r="M39" s="136">
        <f t="shared" si="3"/>
      </c>
      <c r="N39" s="418">
        <f t="shared" si="4"/>
        <v>40</v>
      </c>
      <c r="O39" s="419" t="str">
        <f t="shared" si="5"/>
        <v>--</v>
      </c>
      <c r="P39" s="420" t="str">
        <f t="shared" si="6"/>
        <v>--</v>
      </c>
      <c r="Q39" s="421" t="str">
        <f t="shared" si="7"/>
        <v>--</v>
      </c>
      <c r="R39" s="144" t="str">
        <f t="shared" si="8"/>
        <v>--</v>
      </c>
      <c r="S39" s="136">
        <f t="shared" si="9"/>
      </c>
      <c r="T39" s="422">
        <f t="shared" si="10"/>
      </c>
      <c r="U39" s="6"/>
    </row>
    <row r="40" spans="2:21" s="5" customFormat="1" ht="16.5" customHeight="1">
      <c r="B40" s="46"/>
      <c r="C40" s="139"/>
      <c r="D40" s="413"/>
      <c r="E40" s="413"/>
      <c r="F40" s="414"/>
      <c r="G40" s="125">
        <f t="shared" si="0"/>
        <v>14.279</v>
      </c>
      <c r="H40" s="415"/>
      <c r="I40" s="134"/>
      <c r="J40" s="416">
        <f t="shared" si="1"/>
      </c>
      <c r="K40" s="417">
        <f t="shared" si="2"/>
      </c>
      <c r="L40" s="274"/>
      <c r="M40" s="136">
        <f t="shared" si="3"/>
      </c>
      <c r="N40" s="418">
        <f t="shared" si="4"/>
        <v>40</v>
      </c>
      <c r="O40" s="419" t="str">
        <f t="shared" si="5"/>
        <v>--</v>
      </c>
      <c r="P40" s="420" t="str">
        <f t="shared" si="6"/>
        <v>--</v>
      </c>
      <c r="Q40" s="421" t="str">
        <f t="shared" si="7"/>
        <v>--</v>
      </c>
      <c r="R40" s="144" t="str">
        <f t="shared" si="8"/>
        <v>--</v>
      </c>
      <c r="S40" s="136">
        <f t="shared" si="9"/>
      </c>
      <c r="T40" s="422">
        <f t="shared" si="10"/>
      </c>
      <c r="U40" s="6"/>
    </row>
    <row r="41" spans="2:21" s="5" customFormat="1" ht="16.5" customHeight="1">
      <c r="B41" s="46"/>
      <c r="C41" s="308"/>
      <c r="D41" s="413"/>
      <c r="E41" s="413"/>
      <c r="F41" s="414"/>
      <c r="G41" s="125">
        <f t="shared" si="0"/>
        <v>14.279</v>
      </c>
      <c r="H41" s="415"/>
      <c r="I41" s="134"/>
      <c r="J41" s="416">
        <f t="shared" si="1"/>
      </c>
      <c r="K41" s="417">
        <f t="shared" si="2"/>
      </c>
      <c r="L41" s="274"/>
      <c r="M41" s="136">
        <f t="shared" si="3"/>
      </c>
      <c r="N41" s="418">
        <f t="shared" si="4"/>
        <v>40</v>
      </c>
      <c r="O41" s="419" t="str">
        <f t="shared" si="5"/>
        <v>--</v>
      </c>
      <c r="P41" s="420" t="str">
        <f t="shared" si="6"/>
        <v>--</v>
      </c>
      <c r="Q41" s="421" t="str">
        <f t="shared" si="7"/>
        <v>--</v>
      </c>
      <c r="R41" s="144" t="str">
        <f t="shared" si="8"/>
        <v>--</v>
      </c>
      <c r="S41" s="136">
        <f t="shared" si="9"/>
      </c>
      <c r="T41" s="422">
        <f t="shared" si="10"/>
      </c>
      <c r="U41" s="6"/>
    </row>
    <row r="42" spans="2:21" s="5" customFormat="1" ht="16.5" customHeight="1" thickBot="1">
      <c r="B42" s="46"/>
      <c r="C42" s="139"/>
      <c r="D42" s="132"/>
      <c r="E42" s="132"/>
      <c r="F42" s="276"/>
      <c r="G42" s="126"/>
      <c r="H42" s="423"/>
      <c r="I42" s="423"/>
      <c r="J42" s="424"/>
      <c r="K42" s="424"/>
      <c r="L42" s="423"/>
      <c r="M42" s="135"/>
      <c r="N42" s="425"/>
      <c r="O42" s="426"/>
      <c r="P42" s="427"/>
      <c r="Q42" s="428"/>
      <c r="R42" s="146"/>
      <c r="S42" s="135"/>
      <c r="T42" s="429"/>
      <c r="U42" s="6"/>
    </row>
    <row r="43" spans="2:21" s="5" customFormat="1" ht="16.5" customHeight="1" thickBot="1" thickTop="1">
      <c r="B43" s="46"/>
      <c r="C43" s="116" t="s">
        <v>21</v>
      </c>
      <c r="D43" s="117" t="s">
        <v>77</v>
      </c>
      <c r="E43"/>
      <c r="F43" s="4"/>
      <c r="G43" s="4"/>
      <c r="H43" s="4"/>
      <c r="I43" s="4"/>
      <c r="J43" s="4"/>
      <c r="K43" s="4"/>
      <c r="L43" s="4"/>
      <c r="M43" s="4"/>
      <c r="N43" s="4"/>
      <c r="O43" s="430">
        <f>SUM(O20:O42)</f>
        <v>490.05528</v>
      </c>
      <c r="P43" s="431">
        <f>SUM(P20:P42)</f>
        <v>0</v>
      </c>
      <c r="Q43" s="432">
        <f>SUM(Q20:Q42)</f>
        <v>0</v>
      </c>
      <c r="R43" s="433">
        <f>SUM(R20:R42)</f>
        <v>0</v>
      </c>
      <c r="S43" s="434"/>
      <c r="T43" s="90">
        <f>ROUND(SUM(T20:T42),2)</f>
        <v>490.06</v>
      </c>
      <c r="U43" s="6"/>
    </row>
    <row r="44" spans="2:21" s="122" customFormat="1" ht="13.5" thickTop="1">
      <c r="B44" s="121"/>
      <c r="C44" s="118"/>
      <c r="D44" s="119"/>
      <c r="E44"/>
      <c r="F44" s="120"/>
      <c r="G44" s="120"/>
      <c r="H44" s="120"/>
      <c r="I44" s="120"/>
      <c r="J44" s="120"/>
      <c r="K44" s="120"/>
      <c r="L44" s="120"/>
      <c r="M44" s="120"/>
      <c r="N44" s="120"/>
      <c r="O44" s="349"/>
      <c r="P44" s="349"/>
      <c r="Q44" s="349"/>
      <c r="R44" s="349"/>
      <c r="S44" s="349"/>
      <c r="T44" s="265"/>
      <c r="U44" s="435"/>
    </row>
    <row r="45" spans="2:21" s="5" customFormat="1" ht="16.5" customHeight="1" thickBot="1">
      <c r="B45" s="68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70"/>
    </row>
    <row r="46" spans="21:23" ht="16.5" customHeight="1" thickTop="1">
      <c r="U46" s="161"/>
      <c r="V46" s="161"/>
      <c r="W46" s="161"/>
    </row>
    <row r="47" spans="21:23" ht="16.5" customHeight="1">
      <c r="U47" s="161"/>
      <c r="V47" s="161"/>
      <c r="W47" s="161"/>
    </row>
    <row r="48" spans="21:23" ht="16.5" customHeight="1">
      <c r="U48" s="161"/>
      <c r="V48" s="161"/>
      <c r="W48" s="161"/>
    </row>
    <row r="49" spans="21:23" ht="16.5" customHeight="1">
      <c r="U49" s="161"/>
      <c r="V49" s="161"/>
      <c r="W49" s="161"/>
    </row>
    <row r="50" spans="21:23" ht="16.5" customHeight="1">
      <c r="U50" s="161"/>
      <c r="V50" s="161"/>
      <c r="W50" s="161"/>
    </row>
    <row r="51" spans="4:23" ht="16.5" customHeight="1"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</row>
    <row r="52" spans="4:23" ht="16.5" customHeight="1"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</row>
    <row r="53" spans="4:23" ht="16.5" customHeight="1"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</row>
    <row r="54" spans="4:23" ht="16.5" customHeight="1"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</row>
    <row r="55" spans="4:23" ht="16.5" customHeight="1"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</row>
    <row r="56" spans="4:23" ht="16.5" customHeight="1"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</row>
    <row r="57" spans="4:23" ht="16.5" customHeight="1"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</row>
    <row r="58" spans="4:23" ht="16.5" customHeight="1"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</row>
    <row r="59" spans="4:23" ht="16.5" customHeight="1"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</row>
    <row r="60" spans="4:23" ht="16.5" customHeight="1"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</row>
    <row r="61" spans="4:23" ht="16.5" customHeight="1"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</row>
    <row r="62" spans="4:23" ht="16.5" customHeight="1"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</row>
    <row r="63" spans="4:23" ht="16.5" customHeight="1"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</row>
    <row r="64" spans="4:23" ht="16.5" customHeight="1"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</row>
    <row r="65" spans="4:23" ht="16.5" customHeight="1"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</row>
    <row r="66" spans="4:23" ht="16.5" customHeight="1"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</row>
    <row r="67" spans="4:23" ht="16.5" customHeight="1"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</row>
    <row r="68" spans="4:23" ht="16.5" customHeight="1"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</row>
    <row r="69" spans="4:23" ht="16.5" customHeight="1"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</row>
    <row r="70" spans="4:23" ht="16.5" customHeight="1"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</row>
    <row r="71" spans="4:23" ht="16.5" customHeight="1"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</row>
    <row r="72" spans="4:23" ht="16.5" customHeight="1"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</row>
    <row r="73" spans="4:23" ht="16.5" customHeight="1"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</row>
    <row r="74" spans="4:23" ht="16.5" customHeight="1"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</row>
    <row r="75" spans="4:23" ht="16.5" customHeight="1"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</row>
    <row r="76" spans="4:23" ht="16.5" customHeight="1"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</row>
    <row r="77" spans="4:23" ht="16.5" customHeight="1"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</row>
    <row r="78" spans="4:23" ht="16.5" customHeight="1"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</row>
    <row r="79" spans="4:23" ht="16.5" customHeight="1"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</row>
    <row r="80" spans="4:23" ht="16.5" customHeight="1"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</row>
    <row r="81" spans="4:23" ht="16.5" customHeight="1"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</row>
    <row r="82" spans="4:23" ht="16.5" customHeight="1"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</row>
    <row r="83" spans="4:23" ht="16.5" customHeight="1"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</row>
    <row r="84" spans="4:23" ht="16.5" customHeight="1"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</row>
    <row r="85" spans="4:23" ht="16.5" customHeight="1"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</row>
    <row r="86" spans="4:23" ht="16.5" customHeight="1"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</row>
    <row r="87" spans="4:23" ht="16.5" customHeight="1"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</row>
    <row r="88" spans="4:23" ht="16.5" customHeight="1"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</row>
    <row r="89" spans="4:23" ht="16.5" customHeight="1"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</row>
    <row r="90" spans="4:23" ht="16.5" customHeight="1"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</row>
    <row r="91" spans="4:23" ht="16.5" customHeight="1"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</row>
    <row r="92" spans="4:23" ht="16.5" customHeight="1"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</row>
    <row r="93" spans="4:23" ht="16.5" customHeight="1"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</row>
    <row r="94" spans="4:23" ht="16.5" customHeight="1"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</row>
    <row r="95" spans="4:23" ht="16.5" customHeight="1"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</row>
    <row r="96" spans="4:23" ht="16.5" customHeight="1"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</row>
    <row r="97" spans="4:23" ht="16.5" customHeight="1"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</row>
    <row r="98" spans="4:23" ht="16.5" customHeight="1"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</row>
    <row r="99" spans="4:23" ht="16.5" customHeight="1"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</row>
    <row r="100" spans="4:23" ht="16.5" customHeight="1"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4:23" ht="16.5" customHeight="1"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4:23" ht="16.5" customHeight="1"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4:23" ht="16.5" customHeight="1"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</row>
    <row r="104" spans="4:23" ht="16.5" customHeight="1"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</row>
    <row r="105" spans="4:23" ht="16.5" customHeight="1"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</row>
    <row r="106" spans="4:23" ht="16.5" customHeight="1"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4:23" ht="16.5" customHeight="1"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4:23" ht="16.5" customHeight="1"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</row>
    <row r="109" spans="4:23" ht="16.5" customHeight="1"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</row>
    <row r="110" spans="4:23" ht="16.5" customHeight="1"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</row>
    <row r="111" spans="4:23" ht="16.5" customHeight="1"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</row>
    <row r="112" spans="4:23" ht="16.5" customHeight="1"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</row>
    <row r="113" spans="4:23" ht="16.5" customHeight="1"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</row>
    <row r="114" spans="4:23" ht="16.5" customHeight="1"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</row>
    <row r="115" spans="4:23" ht="16.5" customHeight="1"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</row>
    <row r="116" spans="4:23" ht="16.5" customHeight="1"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</row>
    <row r="117" spans="4:23" ht="16.5" customHeight="1"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4:23" ht="16.5" customHeight="1"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</row>
    <row r="119" spans="4:23" ht="16.5" customHeight="1"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</row>
    <row r="120" spans="4:23" ht="16.5" customHeight="1"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</row>
    <row r="121" spans="4:23" ht="16.5" customHeight="1"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4:23" ht="16.5" customHeight="1"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</row>
    <row r="123" spans="4:23" ht="16.5" customHeight="1"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</row>
    <row r="124" spans="4:23" ht="16.5" customHeight="1"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</row>
    <row r="125" spans="4:23" ht="16.5" customHeight="1"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</row>
    <row r="126" spans="4:23" ht="16.5" customHeight="1"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</row>
    <row r="127" spans="4:23" ht="16.5" customHeight="1"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</row>
    <row r="128" spans="4:23" ht="16.5" customHeight="1"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</row>
    <row r="129" spans="4:23" ht="16.5" customHeight="1"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</row>
    <row r="130" spans="4:23" ht="16.5" customHeight="1"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</row>
    <row r="131" spans="4:23" ht="16.5" customHeight="1"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</row>
    <row r="132" spans="4:23" ht="16.5" customHeight="1"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</row>
    <row r="133" spans="4:23" ht="16.5" customHeight="1"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</row>
    <row r="134" spans="4:23" ht="16.5" customHeight="1"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</row>
    <row r="135" spans="4:23" ht="16.5" customHeight="1"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</row>
    <row r="136" spans="4:23" ht="16.5" customHeight="1"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</row>
    <row r="137" spans="4:23" ht="16.5" customHeight="1"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</row>
    <row r="138" spans="4:23" ht="16.5" customHeight="1"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</row>
    <row r="139" spans="4:23" ht="16.5" customHeight="1"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</row>
    <row r="140" spans="4:23" ht="16.5" customHeight="1"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</row>
    <row r="141" spans="4:23" ht="16.5" customHeight="1"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</row>
    <row r="142" spans="4:23" ht="16.5" customHeight="1"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</row>
    <row r="143" spans="4:23" ht="16.5" customHeight="1"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</row>
    <row r="144" spans="4:23" ht="16.5" customHeight="1"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</row>
    <row r="145" spans="4:23" ht="16.5" customHeight="1"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</row>
    <row r="146" spans="4:23" ht="16.5" customHeight="1"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</row>
    <row r="147" spans="4:23" ht="16.5" customHeight="1"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</row>
    <row r="148" spans="4:23" ht="16.5" customHeight="1"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</row>
    <row r="149" spans="4:23" ht="16.5" customHeight="1"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</row>
    <row r="150" spans="4:23" ht="16.5" customHeight="1"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</row>
    <row r="151" spans="4:23" ht="16.5" customHeight="1"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</row>
    <row r="152" spans="4:23" ht="16.5" customHeight="1"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</row>
    <row r="153" spans="4:23" ht="16.5" customHeight="1"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</row>
    <row r="154" spans="4:23" ht="16.5" customHeight="1"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</row>
    <row r="155" spans="4:23" ht="16.5" customHeight="1"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</row>
    <row r="156" spans="4:23" ht="16.5" customHeight="1"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</row>
    <row r="157" spans="4:23" ht="16.5" customHeight="1"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</row>
    <row r="158" spans="4:23" ht="16.5" customHeight="1"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</row>
    <row r="161" ht="12.75"/>
    <row r="162" ht="12.75"/>
    <row r="163" ht="12.75"/>
    <row r="164" ht="12.75"/>
    <row r="165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headerFooter alignWithMargins="0">
    <oddFooter>&amp;L&amp;"Times New Roman,Normal"&amp;5&amp;F  - TRANSPORTE de ENERGÍA ELÉCTRICA - PJL - JI -JM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verdini</cp:lastModifiedBy>
  <cp:lastPrinted>2009-06-30T22:18:36Z</cp:lastPrinted>
  <dcterms:created xsi:type="dcterms:W3CDTF">1998-04-21T14:04:37Z</dcterms:created>
  <dcterms:modified xsi:type="dcterms:W3CDTF">2009-07-24T16:26:54Z</dcterms:modified>
  <cp:category/>
  <cp:version/>
  <cp:contentType/>
  <cp:contentStatus/>
</cp:coreProperties>
</file>