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802" sheetId="1" r:id="rId1"/>
    <sheet name="LI-0802" sheetId="2" r:id="rId2"/>
    <sheet name="TR-0802" sheetId="3" r:id="rId3"/>
    <sheet name="SA-0802" sheetId="4" r:id="rId4"/>
    <sheet name="TASA FALLA" sheetId="5" r:id="rId5"/>
  </sheets>
  <externalReferences>
    <externalReference r:id="rId8"/>
  </externalReferences>
  <definedNames>
    <definedName name="_xlnm.Print_Area" localSheetId="3">'SA-0802'!$A$1:$U$44</definedName>
    <definedName name="_xlnm.Print_Area" localSheetId="4">'TASA FALLA'!$A$1:$V$58</definedName>
    <definedName name="_xlnm.Print_Area" localSheetId="0">'tot-0802'!$A$1:$K$31</definedName>
    <definedName name="_xlnm.Print_Area" localSheetId="2">'TR-0802'!$A$1:$Z$43</definedName>
    <definedName name="DD" localSheetId="1">'LI-0802'!DD</definedName>
    <definedName name="DD" localSheetId="3">'SA-0802'!DD</definedName>
    <definedName name="DD" localSheetId="4">'TASA FALLA'!DD</definedName>
    <definedName name="DD" localSheetId="2">'TR-0802'!DD</definedName>
    <definedName name="DD">[0]!DD</definedName>
    <definedName name="DDD" localSheetId="1">'LI-0802'!DDD</definedName>
    <definedName name="DDD" localSheetId="3">'SA-0802'!DDD</definedName>
    <definedName name="DDD" localSheetId="4">'TASA FALLA'!DDD</definedName>
    <definedName name="DDD" localSheetId="2">'TR-0802'!DDD</definedName>
    <definedName name="DDD">[0]!DDD</definedName>
    <definedName name="DISTROCUYO" localSheetId="1">'LI-0802'!DISTROCUYO</definedName>
    <definedName name="DISTROCUYO" localSheetId="3">'SA-0802'!DISTROCUYO</definedName>
    <definedName name="DISTROCUYO" localSheetId="4">'TASA FALLA'!DISTROCUYO</definedName>
    <definedName name="DISTROCUYO" localSheetId="2">'TR-0802'!DISTROCUYO</definedName>
    <definedName name="DISTROCUYO">[0]!DISTROCUYO</definedName>
    <definedName name="INICIO" localSheetId="1">'LI-0802'!INICIO</definedName>
    <definedName name="INICIO" localSheetId="3">'SA-0802'!INICIO</definedName>
    <definedName name="INICIO" localSheetId="4">'TASA FALLA'!INICIO</definedName>
    <definedName name="INICIO" localSheetId="2">'TR-0802'!INICIO</definedName>
    <definedName name="INICIO">[0]!INICIO</definedName>
    <definedName name="INICIOTI" localSheetId="1">'LI-0802'!INICIOTI</definedName>
    <definedName name="INICIOTI" localSheetId="3">'SA-0802'!INICIOTI</definedName>
    <definedName name="INICIOTI" localSheetId="4">'TASA FALLA'!INICIOTI</definedName>
    <definedName name="INICIOTI" localSheetId="2">'TR-0802'!INICIOTI</definedName>
    <definedName name="INICIOTI">[0]!INICIOTI</definedName>
    <definedName name="LINEAS" localSheetId="1">'LI-0802'!LINEAS</definedName>
    <definedName name="LINEAS" localSheetId="3">'SA-0802'!LINEAS</definedName>
    <definedName name="LINEAS" localSheetId="4">'TASA FALLA'!LINEAS</definedName>
    <definedName name="LINEAS" localSheetId="2">'TR-0802'!LINEAS</definedName>
    <definedName name="LINEAS">[0]!LINEAS</definedName>
    <definedName name="LINEASTI" localSheetId="1">'LI-0802'!LINEASTI</definedName>
    <definedName name="LINEASTI" localSheetId="3">'SA-0802'!LINEASTI</definedName>
    <definedName name="LINEASTI" localSheetId="4">'TASA FALLA'!LINEASTI</definedName>
    <definedName name="LINEASTI" localSheetId="2">'TR-0802'!LINEASTI</definedName>
    <definedName name="LINEASTI">[0]!LINEASTI</definedName>
    <definedName name="NAME_L" localSheetId="1">'LI-0802'!NAME_L</definedName>
    <definedName name="NAME_L" localSheetId="3">'SA-0802'!NAME_L</definedName>
    <definedName name="NAME_L" localSheetId="4">'TASA FALLA'!NAME_L</definedName>
    <definedName name="NAME_L" localSheetId="2">'TR-0802'!NAME_L</definedName>
    <definedName name="NAME_L">[0]!NAME_L</definedName>
    <definedName name="NAME_L_TI" localSheetId="1">'LI-0802'!NAME_L_TI</definedName>
    <definedName name="NAME_L_TI" localSheetId="3">'SA-0802'!NAME_L_TI</definedName>
    <definedName name="NAME_L_TI" localSheetId="4">'TASA FALLA'!NAME_L_TI</definedName>
    <definedName name="NAME_L_TI" localSheetId="2">'TR-0802'!NAME_L_TI</definedName>
    <definedName name="NAME_L_TI">[0]!NAME_L_TI</definedName>
    <definedName name="TRANSNOA" localSheetId="1">'LI-0802'!TRANSNOA</definedName>
    <definedName name="TRANSNOA" localSheetId="3">'SA-0802'!TRANSNOA</definedName>
    <definedName name="TRANSNOA" localSheetId="4">'TASA FALLA'!TRANSNOA</definedName>
    <definedName name="TRANSNOA" localSheetId="2">'TR-0802'!TRANSNOA</definedName>
    <definedName name="TRANSNOA">[0]!TRANSNOA</definedName>
    <definedName name="TRANSPA" localSheetId="1">'LI-0802'!TRANSPA</definedName>
    <definedName name="TRANSPA" localSheetId="3">'SA-0802'!TRANSPA</definedName>
    <definedName name="TRANSPA" localSheetId="4">'TASA FALLA'!TRANSPA</definedName>
    <definedName name="TRANSPA" localSheetId="2">'TR-0802'!TRANSPA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<sst xmlns="http://schemas.openxmlformats.org/spreadsheetml/2006/main" count="152" uniqueCount="97">
  <si>
    <t>SISTEMA DE TRANSPORTE DE ENERGÍA ELÉCTRICA POR DISTRIBUCIÓN TRONCAL</t>
  </si>
  <si>
    <t>LÍNEAS</t>
  </si>
  <si>
    <t>ALTO VALLE - CIPOLLETTI</t>
  </si>
  <si>
    <t>CINCO SALTOS - PLAYA PLANICIE BANDERITA</t>
  </si>
  <si>
    <t>CINCO SALTOS - TERMOROCA</t>
  </si>
  <si>
    <t>GRAL. ROCA - VILLA REGINA</t>
  </si>
  <si>
    <t>TERMOROCA - GRAL. ROCA</t>
  </si>
  <si>
    <t xml:space="preserve"> TRAFO 1</t>
  </si>
  <si>
    <t>132/33/13,2</t>
  </si>
  <si>
    <t xml:space="preserve"> TRAFO 2</t>
  </si>
  <si>
    <t>132/66/13,2</t>
  </si>
  <si>
    <t xml:space="preserve">GENERAL ROCA </t>
  </si>
  <si>
    <t xml:space="preserve">MEDANITOS </t>
  </si>
  <si>
    <t>GRAL. ROCA</t>
  </si>
  <si>
    <t>VILLA REGINA</t>
  </si>
  <si>
    <t>SALIDA LINEA VALLE MEDIO</t>
  </si>
  <si>
    <t>ALIMENTADOR FLOR DEL VALLE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</si>
  <si>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</si>
  <si>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</si>
  <si>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</si>
  <si>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</si>
  <si>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</si>
  <si>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</si>
  <si>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</si>
  <si>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</si>
  <si>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</si>
  <si>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</si>
  <si>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</si>
  <si>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</si>
  <si>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</si>
  <si>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</si>
  <si>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</si>
  <si>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</si>
  <si>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</si>
  <si>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</si>
  <si>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</si>
  <si>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</si>
  <si>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</si>
  <si>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</si>
  <si>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</si>
  <si>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</si>
  <si>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</si>
  <si>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</si>
  <si>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</si>
  <si>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</si>
  <si>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</si>
  <si>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</si>
  <si>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</si>
  <si>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</si>
  <si>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</si>
  <si>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</si>
  <si>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</si>
  <si>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</si>
  <si>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</si>
  <si>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</si>
  <si>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</si>
  <si>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</si>
  <si>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</si>
  <si>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</si>
  <si>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</si>
  <si>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</si>
  <si>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</si>
  <si>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</si>
  <si>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</si>
  <si>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</si>
  <si>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</si>
  <si>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</si>
  <si>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</si>
  <si>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</si>
  <si>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</si>
  <si>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</si>
  <si>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</si>
  <si>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</si>
  <si>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TRANSCO</t>
  </si>
  <si>
    <t>DEL COMAHUE S.A. - TRANSCO S.A.</t>
  </si>
  <si>
    <t>SISTEMA DE TRANSPORTE DE ENERGÍA ELÉCTRICA POR DISTRIBUCIÓN TRONCAL - TRANSCO S.A.</t>
  </si>
  <si>
    <t>SALIDA ALIMENT. N° 2 YPF</t>
  </si>
  <si>
    <t>SALIDA ALIMENT. N° 3 YPF</t>
  </si>
  <si>
    <t>Desde el 01 al 29 de febrero de 2008</t>
  </si>
  <si>
    <t>P</t>
  </si>
  <si>
    <t>F</t>
  </si>
  <si>
    <t>P - PROGRAMADA                    F - FORZADA</t>
  </si>
  <si>
    <t xml:space="preserve">P - PROGRAMADA 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</si>
  <si>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</si>
  <si>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</si>
  <si>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</si>
  <si>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</si>
  <si>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</si>
  <si>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</si>
  <si>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</si>
  <si>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</si>
  <si>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</si>
  <si>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</si>
  <si>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Correspondiente al mes de Febrero de 2008 (provisoria).-</t>
  </si>
  <si>
    <t>TOTAL DE PENALIZACIONES</t>
  </si>
  <si>
    <t>Valores remuneratorios según Res. ENRE N° 332/08</t>
  </si>
  <si>
    <t>ANEXO V al Memorandum D.T.E.E. N°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</si>
</sst>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0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2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Border="1" applyAlignment="1" applyProtection="1">
      <alignment horizontal="center"/>
      <protection locked="0"/>
    </xf>
    <xf numFmtId="170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2" fillId="0" borderId="0" xfId="21" applyNumberFormat="1" applyFont="1" applyBorder="1" applyAlignment="1" applyProtection="1">
      <alignment horizontal="center"/>
      <protection/>
    </xf>
    <xf numFmtId="170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0" fontId="2" fillId="0" borderId="14" xfId="21" applyNumberFormat="1" applyFont="1" applyFill="1" applyBorder="1" applyAlignment="1" applyProtection="1">
      <alignment horizontal="center"/>
      <protection locked="0"/>
    </xf>
    <xf numFmtId="170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 quotePrefix="1">
      <alignment horizontal="center" vertic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>
      <alignment horizontal="center"/>
      <protection locked="0"/>
    </xf>
    <xf numFmtId="170" fontId="2" fillId="0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68" fontId="2" fillId="0" borderId="29" xfId="21" applyNumberFormat="1" applyFont="1" applyFill="1" applyBorder="1" applyAlignment="1" applyProtection="1" quotePrefix="1">
      <alignment horizontal="center"/>
      <protection/>
    </xf>
    <xf numFmtId="170" fontId="2" fillId="0" borderId="22" xfId="21" applyNumberFormat="1" applyFont="1" applyFill="1" applyBorder="1" applyAlignment="1" applyProtection="1">
      <alignment horizontal="center"/>
      <protection locked="0"/>
    </xf>
    <xf numFmtId="170" fontId="2" fillId="0" borderId="29" xfId="21" applyNumberFormat="1" applyFont="1" applyFill="1" applyBorder="1" applyAlignment="1" applyProtection="1">
      <alignment horizontal="center"/>
      <protection locked="0"/>
    </xf>
    <xf numFmtId="171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/>
    </xf>
    <xf numFmtId="170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42" xfId="21" applyFont="1" applyFill="1" applyBorder="1" applyProtection="1">
      <alignment/>
      <protection/>
    </xf>
    <xf numFmtId="0" fontId="2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5" xfId="21" applyNumberFormat="1" applyFont="1" applyFill="1" applyBorder="1" applyAlignment="1" applyProtection="1" quotePrefix="1">
      <alignment horizontal="center"/>
      <protection/>
    </xf>
    <xf numFmtId="170" fontId="78" fillId="10" borderId="46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3" fillId="0" borderId="49" xfId="21" applyNumberFormat="1" applyFont="1" applyBorder="1" applyAlignment="1" applyProtection="1">
      <alignment horizontal="right"/>
      <protection/>
    </xf>
    <xf numFmtId="7" fontId="3" fillId="0" borderId="49" xfId="21" applyNumberFormat="1" applyFont="1" applyFill="1" applyBorder="1" applyAlignment="1" applyProtection="1">
      <alignment horizontal="right"/>
      <protection/>
    </xf>
    <xf numFmtId="0" fontId="2" fillId="0" borderId="14" xfId="21" applyFont="1" applyBorder="1" applyAlignment="1" applyProtection="1" quotePrefix="1">
      <alignment horizontal="center" vertical="center"/>
      <protection locked="0"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3" fillId="0" borderId="52" xfId="23" applyFont="1" applyBorder="1">
      <alignment/>
      <protection/>
    </xf>
    <xf numFmtId="0" fontId="93" fillId="0" borderId="53" xfId="23" applyFont="1" applyBorder="1">
      <alignment/>
      <protection/>
    </xf>
    <xf numFmtId="0" fontId="2" fillId="0" borderId="53" xfId="23" applyFont="1" applyBorder="1" applyAlignment="1" applyProtection="1">
      <alignment horizontal="left"/>
      <protection/>
    </xf>
    <xf numFmtId="0" fontId="2" fillId="12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1" fontId="2" fillId="12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0" fontId="2" fillId="13" borderId="29" xfId="23" applyFont="1" applyFill="1" applyBorder="1" applyAlignment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2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0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95" fillId="0" borderId="0" xfId="23" applyNumberFormat="1" applyFont="1" applyBorder="1" applyAlignment="1">
      <alignment horizontal="right"/>
      <protection/>
    </xf>
    <xf numFmtId="2" fontId="3" fillId="12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6" fillId="12" borderId="56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0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0" xfId="24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0" fontId="93" fillId="0" borderId="6" xfId="24" applyFont="1" applyBorder="1">
      <alignment/>
      <protection/>
    </xf>
    <xf numFmtId="0" fontId="0" fillId="0" borderId="13" xfId="24" applyBorder="1">
      <alignment/>
      <protection/>
    </xf>
    <xf numFmtId="2" fontId="97" fillId="0" borderId="13" xfId="24" applyNumberFormat="1" applyFont="1" applyBorder="1" applyAlignment="1">
      <alignment horizontal="center"/>
      <protection/>
    </xf>
    <xf numFmtId="0" fontId="98" fillId="0" borderId="13" xfId="24" applyFont="1" applyBorder="1" applyAlignment="1">
      <alignment horizontal="center"/>
      <protection/>
    </xf>
    <xf numFmtId="0" fontId="98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9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6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9" fillId="0" borderId="0" xfId="23" applyFont="1" applyBorder="1" applyAlignment="1" applyProtection="1">
      <alignment horizontal="left"/>
      <protection/>
    </xf>
    <xf numFmtId="1" fontId="96" fillId="0" borderId="0" xfId="23" applyNumberFormat="1" applyFont="1" applyBorder="1" applyAlignment="1" applyProtection="1">
      <alignment horizontal="center"/>
      <protection/>
    </xf>
    <xf numFmtId="0" fontId="99" fillId="0" borderId="0" xfId="23" applyFont="1" applyBorder="1">
      <alignment/>
      <protection/>
    </xf>
    <xf numFmtId="0" fontId="96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5" fillId="0" borderId="0" xfId="23" applyFont="1" applyBorder="1">
      <alignment/>
      <protection/>
    </xf>
    <xf numFmtId="170" fontId="96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6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6" fillId="0" borderId="0" xfId="23" applyNumberFormat="1" applyFont="1">
      <alignment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J20" t="str">
            <v>XXXX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  <cell r="FR20" t="str">
            <v>XXXX</v>
          </cell>
          <cell r="FS20" t="str">
            <v>XXXX</v>
          </cell>
          <cell r="FT20" t="str">
            <v>XXXX</v>
          </cell>
          <cell r="FU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J23" t="str">
            <v>XXXX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  <cell r="FR23" t="str">
            <v>XXXX</v>
          </cell>
          <cell r="FS23" t="str">
            <v>XXXX</v>
          </cell>
          <cell r="FT23" t="str">
            <v>XXXX</v>
          </cell>
          <cell r="FU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J25">
            <v>1</v>
          </cell>
          <cell r="FS25">
            <v>1</v>
          </cell>
          <cell r="FT25">
            <v>1</v>
          </cell>
          <cell r="FU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J27">
            <v>1</v>
          </cell>
          <cell r="FS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J28" t="str">
            <v>XXXX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  <cell r="FR28" t="str">
            <v>XXXX</v>
          </cell>
          <cell r="FS28" t="str">
            <v>XXXX</v>
          </cell>
          <cell r="FT28" t="str">
            <v>XXXX</v>
          </cell>
          <cell r="FU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J29" t="str">
            <v>XXXX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  <cell r="FR29" t="str">
            <v>XXXX</v>
          </cell>
          <cell r="FS29" t="str">
            <v>XXXX</v>
          </cell>
          <cell r="FT29" t="str">
            <v>XXXX</v>
          </cell>
          <cell r="FU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J38">
            <v>3.35</v>
          </cell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  <cell r="FS38">
            <v>0.89</v>
          </cell>
          <cell r="FT38">
            <v>1.34</v>
          </cell>
          <cell r="FU38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96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17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18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74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94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78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19</v>
      </c>
      <c r="D18" s="46" t="s">
        <v>1</v>
      </c>
      <c r="E18" s="39"/>
      <c r="F18" s="42"/>
      <c r="G18" s="42"/>
      <c r="H18" s="42"/>
      <c r="I18" s="47">
        <f>ROUND('LI-0802'!Z40,2)</f>
        <v>7102.21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20</v>
      </c>
      <c r="D20" s="46" t="s">
        <v>21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22</v>
      </c>
      <c r="E22" s="55" t="s">
        <v>23</v>
      </c>
      <c r="F22" s="42"/>
      <c r="G22" s="42"/>
      <c r="H22" s="42"/>
      <c r="I22" s="47">
        <f>ROUND('TR-0802'!Y41,2)</f>
        <v>83.72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24</v>
      </c>
      <c r="E24" s="55" t="s">
        <v>25</v>
      </c>
      <c r="F24" s="42"/>
      <c r="G24" s="42"/>
      <c r="H24" s="42"/>
      <c r="I24" s="47">
        <f>ROUND('SA-0802'!T42,2)</f>
        <v>94.37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26</v>
      </c>
      <c r="G28" s="58">
        <f>SUM(I18:I26)</f>
        <v>7280.3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4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5" t="s">
        <v>95</v>
      </c>
      <c r="D30" s="45"/>
      <c r="F30" s="424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6"/>
  <sheetViews>
    <sheetView zoomScale="75" zoomScaleNormal="75" workbookViewId="0" topLeftCell="A1">
      <selection activeCell="E15" sqref="E15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+'tot-0802'!B2</f>
        <v>ANEXO V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17</v>
      </c>
      <c r="B4" s="237"/>
    </row>
    <row r="5" spans="1:2" s="78" customFormat="1" ht="11.25">
      <c r="A5" s="10" t="s">
        <v>18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75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27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+'tot-0802'!B14</f>
        <v>Desde el 01 al 29 de febrero de 2008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28</v>
      </c>
      <c r="E14" s="96">
        <v>87.444</v>
      </c>
      <c r="F14" s="97"/>
      <c r="G14" s="94"/>
      <c r="H14" s="98"/>
      <c r="I14" s="99" t="s">
        <v>29</v>
      </c>
      <c r="J14" s="239">
        <f>30*'tot-0802'!B13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30</v>
      </c>
      <c r="D16" s="108" t="s">
        <v>1</v>
      </c>
      <c r="E16" s="109" t="s">
        <v>31</v>
      </c>
      <c r="F16" s="109" t="s">
        <v>32</v>
      </c>
      <c r="G16" s="110" t="s">
        <v>33</v>
      </c>
      <c r="H16" s="108" t="s">
        <v>34</v>
      </c>
      <c r="I16" s="108" t="s">
        <v>35</v>
      </c>
      <c r="J16" s="111" t="s">
        <v>36</v>
      </c>
      <c r="K16" s="109" t="s">
        <v>37</v>
      </c>
      <c r="L16" s="112" t="s">
        <v>71</v>
      </c>
      <c r="M16" s="109" t="s">
        <v>38</v>
      </c>
      <c r="N16" s="108" t="s">
        <v>39</v>
      </c>
      <c r="O16" s="113" t="s">
        <v>40</v>
      </c>
      <c r="P16" s="114" t="s">
        <v>41</v>
      </c>
      <c r="Q16" s="115" t="s">
        <v>42</v>
      </c>
      <c r="R16" s="116"/>
      <c r="S16" s="117"/>
      <c r="T16" s="118" t="s">
        <v>43</v>
      </c>
      <c r="U16" s="119"/>
      <c r="V16" s="120"/>
      <c r="W16" s="121" t="s">
        <v>44</v>
      </c>
      <c r="X16" s="122" t="s">
        <v>45</v>
      </c>
      <c r="Y16" s="109" t="s">
        <v>46</v>
      </c>
      <c r="Z16" s="109" t="s">
        <v>47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1</v>
      </c>
      <c r="D19" s="124" t="s">
        <v>4</v>
      </c>
      <c r="E19" s="125">
        <v>132</v>
      </c>
      <c r="F19" s="126">
        <v>40.3</v>
      </c>
      <c r="G19" s="127">
        <f aca="true" t="shared" si="0" ref="G19:G38">F19*$E$14/100</f>
        <v>35.239931999999996</v>
      </c>
      <c r="H19" s="128">
        <v>39485.425</v>
      </c>
      <c r="I19" s="128">
        <v>39485.427777777775</v>
      </c>
      <c r="J19" s="129">
        <f aca="true" t="shared" si="1" ref="J19:J38">IF(H19="","",(I19-H19)*24)</f>
        <v>0.0666666665347293</v>
      </c>
      <c r="K19" s="130">
        <f aca="true" t="shared" si="2" ref="K19:K38">IF(I19="","",ROUND((I19-H19)*24*60,0))</f>
        <v>4</v>
      </c>
      <c r="L19" s="131" t="s">
        <v>79</v>
      </c>
      <c r="M19" s="131" t="str">
        <f aca="true" t="shared" si="3" ref="M19:M38">IF(D19="","","--")</f>
        <v>--</v>
      </c>
      <c r="N19" s="132" t="str">
        <f aca="true" t="shared" si="4" ref="N19:N38">IF(D19="","",IF(OR(L19="P",L19="RP"),"--","NO"))</f>
        <v>--</v>
      </c>
      <c r="O19" s="276">
        <f aca="true" t="shared" si="5" ref="O19:O38">IF(L19="P",ROUND(K19/60,2)*G19*$J$14*0.01,"--")</f>
        <v>0.740038572</v>
      </c>
      <c r="P19" s="277" t="str">
        <f aca="true" t="shared" si="6" ref="P19:P38">IF(L19="RP",ROUND(K19/60,2)*G19*$J$14*0.01*M19/100,"--")</f>
        <v>--</v>
      </c>
      <c r="Q19" s="278" t="str">
        <f aca="true" t="shared" si="7" ref="Q19:Q38">IF(N19="SI","--",IF(L19="F",ROUND(G19*$J$14,2),"--"))</f>
        <v>--</v>
      </c>
      <c r="R19" s="279" t="str">
        <f aca="true" t="shared" si="8" ref="R19:R38">IF(L19="F",IF(K19&lt;10,"--",IF(K19&gt;180,ROUND(G19*$J$14*3,2),G19*$J$14*ROUND(K19/60,2))),"--")</f>
        <v>--</v>
      </c>
      <c r="S19" s="280" t="str">
        <f aca="true" t="shared" si="9" ref="S19:S38">IF(AND(L19="F",K19&gt;180),G19*$J$14*0.1*(ROUND(K19/60,2)-3),"--")</f>
        <v>--</v>
      </c>
      <c r="T19" s="281" t="str">
        <f aca="true" t="shared" si="10" ref="T19:T38">IF(N19="SI","--",IF(L19="R",ROUND(G19*$J$14*M19/100,2),"--"))</f>
        <v>--</v>
      </c>
      <c r="U19" s="282" t="str">
        <f aca="true" t="shared" si="11" ref="U19:U38">IF(L19="R",IF(K19&lt;10,"--",IF(K19&gt;180,ROUND(G19*$J$14*3*M19/100,2),G19*$J$14*M19/100*ROUND(K19/60,2))),"--")</f>
        <v>--</v>
      </c>
      <c r="V19" s="283" t="str">
        <f aca="true" t="shared" si="12" ref="V19:V38">IF(AND(L19="R",K19&gt;180),G19*$J$14*M19/100*0.1*(ROUND(K19/60,2)-3),"--")</f>
        <v>--</v>
      </c>
      <c r="W19" s="284" t="str">
        <f aca="true" t="shared" si="13" ref="W19:W38">IF(L19="RF",G19*$J$14*0.1*ROUND(K19/60,2),"--")</f>
        <v>--</v>
      </c>
      <c r="X19" s="285" t="str">
        <f aca="true" t="shared" si="14" ref="X19:X38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0.740038572</v>
      </c>
      <c r="AA19" s="135"/>
    </row>
    <row r="20" spans="2:27" ht="16.5" customHeight="1">
      <c r="B20" s="82"/>
      <c r="C20" s="124">
        <v>2</v>
      </c>
      <c r="D20" s="124" t="s">
        <v>6</v>
      </c>
      <c r="E20" s="125">
        <v>132</v>
      </c>
      <c r="F20" s="126">
        <v>10.5</v>
      </c>
      <c r="G20" s="127">
        <f t="shared" si="0"/>
        <v>9.18162</v>
      </c>
      <c r="H20" s="128">
        <v>39485.425</v>
      </c>
      <c r="I20" s="128">
        <v>39485.447916666664</v>
      </c>
      <c r="J20" s="129">
        <f t="shared" si="1"/>
        <v>0.5499999998719431</v>
      </c>
      <c r="K20" s="130">
        <f t="shared" si="2"/>
        <v>33</v>
      </c>
      <c r="L20" s="131" t="s">
        <v>80</v>
      </c>
      <c r="M20" s="131" t="str">
        <f t="shared" si="3"/>
        <v>--</v>
      </c>
      <c r="N20" s="132" t="str">
        <f t="shared" si="4"/>
        <v>NO</v>
      </c>
      <c r="O20" s="276" t="str">
        <f t="shared" si="5"/>
        <v>--</v>
      </c>
      <c r="P20" s="277" t="str">
        <f t="shared" si="6"/>
        <v>--</v>
      </c>
      <c r="Q20" s="278">
        <f t="shared" si="7"/>
        <v>275.45</v>
      </c>
      <c r="R20" s="279">
        <f t="shared" si="8"/>
        <v>151.49673</v>
      </c>
      <c r="S20" s="280" t="str">
        <f t="shared" si="9"/>
        <v>--</v>
      </c>
      <c r="T20" s="281" t="str">
        <f t="shared" si="10"/>
        <v>--</v>
      </c>
      <c r="U20" s="282" t="str">
        <f t="shared" si="11"/>
        <v>--</v>
      </c>
      <c r="V20" s="283" t="str">
        <f t="shared" si="12"/>
        <v>--</v>
      </c>
      <c r="W20" s="284" t="str">
        <f t="shared" si="13"/>
        <v>--</v>
      </c>
      <c r="X20" s="285" t="str">
        <f t="shared" si="14"/>
        <v>--</v>
      </c>
      <c r="Y20" s="133" t="str">
        <f t="shared" si="15"/>
        <v>SI</v>
      </c>
      <c r="Z20" s="134">
        <f t="shared" si="16"/>
        <v>426.94673</v>
      </c>
      <c r="AA20" s="135"/>
    </row>
    <row r="21" spans="2:27" ht="16.5" customHeight="1">
      <c r="B21" s="82"/>
      <c r="C21" s="124">
        <v>3</v>
      </c>
      <c r="D21" s="124" t="s">
        <v>6</v>
      </c>
      <c r="E21" s="125">
        <v>132</v>
      </c>
      <c r="F21" s="126">
        <v>10.5</v>
      </c>
      <c r="G21" s="127">
        <f t="shared" si="0"/>
        <v>9.18162</v>
      </c>
      <c r="H21" s="128">
        <v>39488.31597222222</v>
      </c>
      <c r="I21" s="128">
        <v>39488.4</v>
      </c>
      <c r="J21" s="129">
        <f t="shared" si="1"/>
        <v>2.0166666667792015</v>
      </c>
      <c r="K21" s="130">
        <f t="shared" si="2"/>
        <v>121</v>
      </c>
      <c r="L21" s="131" t="s">
        <v>79</v>
      </c>
      <c r="M21" s="131" t="str">
        <f t="shared" si="3"/>
        <v>--</v>
      </c>
      <c r="N21" s="132" t="str">
        <f t="shared" si="4"/>
        <v>--</v>
      </c>
      <c r="O21" s="276">
        <f t="shared" si="5"/>
        <v>5.564061720000001</v>
      </c>
      <c r="P21" s="277" t="str">
        <f t="shared" si="6"/>
        <v>--</v>
      </c>
      <c r="Q21" s="278" t="str">
        <f t="shared" si="7"/>
        <v>--</v>
      </c>
      <c r="R21" s="279" t="str">
        <f t="shared" si="8"/>
        <v>--</v>
      </c>
      <c r="S21" s="280" t="str">
        <f t="shared" si="9"/>
        <v>--</v>
      </c>
      <c r="T21" s="281" t="str">
        <f t="shared" si="10"/>
        <v>--</v>
      </c>
      <c r="U21" s="282" t="str">
        <f t="shared" si="11"/>
        <v>--</v>
      </c>
      <c r="V21" s="283" t="str">
        <f t="shared" si="12"/>
        <v>--</v>
      </c>
      <c r="W21" s="284" t="str">
        <f t="shared" si="13"/>
        <v>--</v>
      </c>
      <c r="X21" s="285" t="str">
        <f t="shared" si="14"/>
        <v>--</v>
      </c>
      <c r="Y21" s="133" t="str">
        <f t="shared" si="15"/>
        <v>SI</v>
      </c>
      <c r="Z21" s="134">
        <f t="shared" si="16"/>
        <v>5.564061720000001</v>
      </c>
      <c r="AA21" s="135"/>
    </row>
    <row r="22" spans="2:27" ht="16.5" customHeight="1">
      <c r="B22" s="82"/>
      <c r="C22" s="124">
        <v>4</v>
      </c>
      <c r="D22" s="124" t="s">
        <v>5</v>
      </c>
      <c r="E22" s="125">
        <v>132</v>
      </c>
      <c r="F22" s="126">
        <v>44.7</v>
      </c>
      <c r="G22" s="127">
        <f t="shared" si="0"/>
        <v>39.087468</v>
      </c>
      <c r="H22" s="128">
        <v>39493.54375</v>
      </c>
      <c r="I22" s="128">
        <v>39493.54722222222</v>
      </c>
      <c r="J22" s="129">
        <f t="shared" si="1"/>
        <v>0.0833333334303461</v>
      </c>
      <c r="K22" s="130">
        <f t="shared" si="2"/>
        <v>5</v>
      </c>
      <c r="L22" s="131" t="s">
        <v>80</v>
      </c>
      <c r="M22" s="131" t="str">
        <f t="shared" si="3"/>
        <v>--</v>
      </c>
      <c r="N22" s="132" t="str">
        <f t="shared" si="4"/>
        <v>NO</v>
      </c>
      <c r="O22" s="276" t="str">
        <f t="shared" si="5"/>
        <v>--</v>
      </c>
      <c r="P22" s="277" t="str">
        <f t="shared" si="6"/>
        <v>--</v>
      </c>
      <c r="Q22" s="278">
        <f t="shared" si="7"/>
        <v>1172.62</v>
      </c>
      <c r="R22" s="279" t="str">
        <f t="shared" si="8"/>
        <v>--</v>
      </c>
      <c r="S22" s="280" t="str">
        <f t="shared" si="9"/>
        <v>--</v>
      </c>
      <c r="T22" s="281" t="str">
        <f t="shared" si="10"/>
        <v>--</v>
      </c>
      <c r="U22" s="282" t="str">
        <f t="shared" si="11"/>
        <v>--</v>
      </c>
      <c r="V22" s="283" t="str">
        <f t="shared" si="12"/>
        <v>--</v>
      </c>
      <c r="W22" s="284" t="str">
        <f t="shared" si="13"/>
        <v>--</v>
      </c>
      <c r="X22" s="285" t="str">
        <f t="shared" si="14"/>
        <v>--</v>
      </c>
      <c r="Y22" s="133" t="str">
        <f t="shared" si="15"/>
        <v>SI</v>
      </c>
      <c r="Z22" s="134">
        <f t="shared" si="16"/>
        <v>1172.62</v>
      </c>
      <c r="AA22" s="135"/>
    </row>
    <row r="23" spans="2:27" ht="16.5" customHeight="1">
      <c r="B23" s="82"/>
      <c r="C23" s="124">
        <v>5</v>
      </c>
      <c r="D23" s="124" t="s">
        <v>3</v>
      </c>
      <c r="E23" s="125">
        <v>132</v>
      </c>
      <c r="F23" s="126">
        <v>56.5</v>
      </c>
      <c r="G23" s="127">
        <f t="shared" si="0"/>
        <v>49.405860000000004</v>
      </c>
      <c r="H23" s="128">
        <v>39493.69583333333</v>
      </c>
      <c r="I23" s="128">
        <v>39493.808333333334</v>
      </c>
      <c r="J23" s="129">
        <f t="shared" si="1"/>
        <v>2.700000000069849</v>
      </c>
      <c r="K23" s="130">
        <f t="shared" si="2"/>
        <v>162</v>
      </c>
      <c r="L23" s="131" t="s">
        <v>80</v>
      </c>
      <c r="M23" s="131" t="str">
        <f t="shared" si="3"/>
        <v>--</v>
      </c>
      <c r="N23" s="132" t="str">
        <f t="shared" si="4"/>
        <v>NO</v>
      </c>
      <c r="O23" s="276" t="str">
        <f t="shared" si="5"/>
        <v>--</v>
      </c>
      <c r="P23" s="277" t="str">
        <f t="shared" si="6"/>
        <v>--</v>
      </c>
      <c r="Q23" s="278">
        <f t="shared" si="7"/>
        <v>1482.18</v>
      </c>
      <c r="R23" s="279">
        <f t="shared" si="8"/>
        <v>4001.874660000001</v>
      </c>
      <c r="S23" s="280" t="str">
        <f t="shared" si="9"/>
        <v>--</v>
      </c>
      <c r="T23" s="281" t="str">
        <f t="shared" si="10"/>
        <v>--</v>
      </c>
      <c r="U23" s="282" t="str">
        <f t="shared" si="11"/>
        <v>--</v>
      </c>
      <c r="V23" s="283" t="str">
        <f t="shared" si="12"/>
        <v>--</v>
      </c>
      <c r="W23" s="284" t="str">
        <f t="shared" si="13"/>
        <v>--</v>
      </c>
      <c r="X23" s="285" t="str">
        <f t="shared" si="14"/>
        <v>--</v>
      </c>
      <c r="Y23" s="133" t="str">
        <f t="shared" si="15"/>
        <v>SI</v>
      </c>
      <c r="Z23" s="134">
        <f t="shared" si="16"/>
        <v>5484.054660000001</v>
      </c>
      <c r="AA23" s="135"/>
    </row>
    <row r="24" spans="2:27" ht="16.5" customHeight="1">
      <c r="B24" s="82"/>
      <c r="C24" s="124">
        <v>6</v>
      </c>
      <c r="D24" s="124" t="s">
        <v>6</v>
      </c>
      <c r="E24" s="125">
        <v>132</v>
      </c>
      <c r="F24" s="126">
        <v>10.5</v>
      </c>
      <c r="G24" s="127">
        <f t="shared" si="0"/>
        <v>9.18162</v>
      </c>
      <c r="H24" s="128">
        <v>39495.31319444445</v>
      </c>
      <c r="I24" s="128">
        <v>39495.424305555556</v>
      </c>
      <c r="J24" s="129">
        <f t="shared" si="1"/>
        <v>2.6666666666278616</v>
      </c>
      <c r="K24" s="130">
        <f t="shared" si="2"/>
        <v>160</v>
      </c>
      <c r="L24" s="131" t="s">
        <v>79</v>
      </c>
      <c r="M24" s="131" t="str">
        <f t="shared" si="3"/>
        <v>--</v>
      </c>
      <c r="N24" s="132" t="str">
        <f t="shared" si="4"/>
        <v>--</v>
      </c>
      <c r="O24" s="276">
        <f t="shared" si="5"/>
        <v>7.35447762</v>
      </c>
      <c r="P24" s="277" t="str">
        <f t="shared" si="6"/>
        <v>--</v>
      </c>
      <c r="Q24" s="278" t="str">
        <f t="shared" si="7"/>
        <v>--</v>
      </c>
      <c r="R24" s="279" t="str">
        <f t="shared" si="8"/>
        <v>--</v>
      </c>
      <c r="S24" s="280" t="str">
        <f t="shared" si="9"/>
        <v>--</v>
      </c>
      <c r="T24" s="281" t="str">
        <f t="shared" si="10"/>
        <v>--</v>
      </c>
      <c r="U24" s="282" t="str">
        <f t="shared" si="11"/>
        <v>--</v>
      </c>
      <c r="V24" s="283" t="str">
        <f t="shared" si="12"/>
        <v>--</v>
      </c>
      <c r="W24" s="284" t="str">
        <f t="shared" si="13"/>
        <v>--</v>
      </c>
      <c r="X24" s="285" t="str">
        <f t="shared" si="14"/>
        <v>--</v>
      </c>
      <c r="Y24" s="133" t="str">
        <f t="shared" si="15"/>
        <v>SI</v>
      </c>
      <c r="Z24" s="134">
        <f t="shared" si="16"/>
        <v>7.35447762</v>
      </c>
      <c r="AA24" s="135"/>
    </row>
    <row r="25" spans="2:27" ht="16.5" customHeight="1">
      <c r="B25" s="82"/>
      <c r="C25" s="124">
        <v>7</v>
      </c>
      <c r="D25" s="124" t="s">
        <v>2</v>
      </c>
      <c r="E25" s="125">
        <v>132</v>
      </c>
      <c r="F25" s="126">
        <v>10</v>
      </c>
      <c r="G25" s="127">
        <f t="shared" si="0"/>
        <v>8.7444</v>
      </c>
      <c r="H25" s="128">
        <v>39496.43402777778</v>
      </c>
      <c r="I25" s="128">
        <v>39496.5125</v>
      </c>
      <c r="J25" s="129">
        <f t="shared" si="1"/>
        <v>1.883333333185874</v>
      </c>
      <c r="K25" s="130">
        <f t="shared" si="2"/>
        <v>113</v>
      </c>
      <c r="L25" s="131" t="s">
        <v>79</v>
      </c>
      <c r="M25" s="131" t="str">
        <f t="shared" si="3"/>
        <v>--</v>
      </c>
      <c r="N25" s="132" t="str">
        <f t="shared" si="4"/>
        <v>--</v>
      </c>
      <c r="O25" s="276">
        <f t="shared" si="5"/>
        <v>4.931841599999999</v>
      </c>
      <c r="P25" s="277" t="str">
        <f t="shared" si="6"/>
        <v>--</v>
      </c>
      <c r="Q25" s="278" t="str">
        <f t="shared" si="7"/>
        <v>--</v>
      </c>
      <c r="R25" s="279" t="str">
        <f t="shared" si="8"/>
        <v>--</v>
      </c>
      <c r="S25" s="280" t="str">
        <f t="shared" si="9"/>
        <v>--</v>
      </c>
      <c r="T25" s="281" t="str">
        <f t="shared" si="10"/>
        <v>--</v>
      </c>
      <c r="U25" s="282" t="str">
        <f t="shared" si="11"/>
        <v>--</v>
      </c>
      <c r="V25" s="283" t="str">
        <f t="shared" si="12"/>
        <v>--</v>
      </c>
      <c r="W25" s="284" t="str">
        <f t="shared" si="13"/>
        <v>--</v>
      </c>
      <c r="X25" s="285" t="str">
        <f t="shared" si="14"/>
        <v>--</v>
      </c>
      <c r="Y25" s="133" t="str">
        <f t="shared" si="15"/>
        <v>SI</v>
      </c>
      <c r="Z25" s="134">
        <f t="shared" si="16"/>
        <v>4.931841599999999</v>
      </c>
      <c r="AA25" s="135"/>
    </row>
    <row r="26" spans="2:27" ht="16.5" customHeight="1">
      <c r="B26" s="82"/>
      <c r="C26" s="124"/>
      <c r="D26" s="124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76" t="str">
        <f t="shared" si="5"/>
        <v>--</v>
      </c>
      <c r="P26" s="277" t="str">
        <f t="shared" si="6"/>
        <v>--</v>
      </c>
      <c r="Q26" s="278" t="str">
        <f t="shared" si="7"/>
        <v>--</v>
      </c>
      <c r="R26" s="279" t="str">
        <f t="shared" si="8"/>
        <v>--</v>
      </c>
      <c r="S26" s="280" t="str">
        <f t="shared" si="9"/>
        <v>--</v>
      </c>
      <c r="T26" s="281" t="str">
        <f t="shared" si="10"/>
        <v>--</v>
      </c>
      <c r="U26" s="282" t="str">
        <f t="shared" si="11"/>
        <v>--</v>
      </c>
      <c r="V26" s="283" t="str">
        <f t="shared" si="12"/>
        <v>--</v>
      </c>
      <c r="W26" s="284" t="str">
        <f t="shared" si="13"/>
        <v>--</v>
      </c>
      <c r="X26" s="285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24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76" t="str">
        <f t="shared" si="5"/>
        <v>--</v>
      </c>
      <c r="P27" s="277" t="str">
        <f t="shared" si="6"/>
        <v>--</v>
      </c>
      <c r="Q27" s="278" t="str">
        <f t="shared" si="7"/>
        <v>--</v>
      </c>
      <c r="R27" s="279" t="str">
        <f t="shared" si="8"/>
        <v>--</v>
      </c>
      <c r="S27" s="280" t="str">
        <f t="shared" si="9"/>
        <v>--</v>
      </c>
      <c r="T27" s="281" t="str">
        <f t="shared" si="10"/>
        <v>--</v>
      </c>
      <c r="U27" s="282" t="str">
        <f t="shared" si="11"/>
        <v>--</v>
      </c>
      <c r="V27" s="283" t="str">
        <f t="shared" si="12"/>
        <v>--</v>
      </c>
      <c r="W27" s="284" t="str">
        <f t="shared" si="13"/>
        <v>--</v>
      </c>
      <c r="X27" s="285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76" t="str">
        <f t="shared" si="5"/>
        <v>--</v>
      </c>
      <c r="P28" s="277" t="str">
        <f t="shared" si="6"/>
        <v>--</v>
      </c>
      <c r="Q28" s="278" t="str">
        <f t="shared" si="7"/>
        <v>--</v>
      </c>
      <c r="R28" s="279" t="str">
        <f t="shared" si="8"/>
        <v>--</v>
      </c>
      <c r="S28" s="280" t="str">
        <f t="shared" si="9"/>
        <v>--</v>
      </c>
      <c r="T28" s="281" t="str">
        <f t="shared" si="10"/>
        <v>--</v>
      </c>
      <c r="U28" s="282" t="str">
        <f t="shared" si="11"/>
        <v>--</v>
      </c>
      <c r="V28" s="283" t="str">
        <f t="shared" si="12"/>
        <v>--</v>
      </c>
      <c r="W28" s="284" t="str">
        <f t="shared" si="13"/>
        <v>--</v>
      </c>
      <c r="X28" s="285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6" t="str">
        <f t="shared" si="5"/>
        <v>--</v>
      </c>
      <c r="P29" s="277" t="str">
        <f t="shared" si="6"/>
        <v>--</v>
      </c>
      <c r="Q29" s="278" t="str">
        <f t="shared" si="7"/>
        <v>--</v>
      </c>
      <c r="R29" s="279" t="str">
        <f t="shared" si="8"/>
        <v>--</v>
      </c>
      <c r="S29" s="280" t="str">
        <f t="shared" si="9"/>
        <v>--</v>
      </c>
      <c r="T29" s="281" t="str">
        <f t="shared" si="10"/>
        <v>--</v>
      </c>
      <c r="U29" s="282" t="str">
        <f t="shared" si="11"/>
        <v>--</v>
      </c>
      <c r="V29" s="283" t="str">
        <f t="shared" si="12"/>
        <v>--</v>
      </c>
      <c r="W29" s="284" t="str">
        <f t="shared" si="13"/>
        <v>--</v>
      </c>
      <c r="X29" s="285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6" t="str">
        <f t="shared" si="5"/>
        <v>--</v>
      </c>
      <c r="P30" s="277" t="str">
        <f t="shared" si="6"/>
        <v>--</v>
      </c>
      <c r="Q30" s="278" t="str">
        <f t="shared" si="7"/>
        <v>--</v>
      </c>
      <c r="R30" s="279" t="str">
        <f t="shared" si="8"/>
        <v>--</v>
      </c>
      <c r="S30" s="280" t="str">
        <f t="shared" si="9"/>
        <v>--</v>
      </c>
      <c r="T30" s="281" t="str">
        <f t="shared" si="10"/>
        <v>--</v>
      </c>
      <c r="U30" s="282" t="str">
        <f t="shared" si="11"/>
        <v>--</v>
      </c>
      <c r="V30" s="283" t="str">
        <f t="shared" si="12"/>
        <v>--</v>
      </c>
      <c r="W30" s="284" t="str">
        <f t="shared" si="13"/>
        <v>--</v>
      </c>
      <c r="X30" s="285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6" t="str">
        <f t="shared" si="5"/>
        <v>--</v>
      </c>
      <c r="P31" s="277" t="str">
        <f t="shared" si="6"/>
        <v>--</v>
      </c>
      <c r="Q31" s="278" t="str">
        <f t="shared" si="7"/>
        <v>--</v>
      </c>
      <c r="R31" s="279" t="str">
        <f t="shared" si="8"/>
        <v>--</v>
      </c>
      <c r="S31" s="280" t="str">
        <f t="shared" si="9"/>
        <v>--</v>
      </c>
      <c r="T31" s="281" t="str">
        <f t="shared" si="10"/>
        <v>--</v>
      </c>
      <c r="U31" s="282" t="str">
        <f t="shared" si="11"/>
        <v>--</v>
      </c>
      <c r="V31" s="283" t="str">
        <f t="shared" si="12"/>
        <v>--</v>
      </c>
      <c r="W31" s="284" t="str">
        <f t="shared" si="13"/>
        <v>--</v>
      </c>
      <c r="X31" s="285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6" t="str">
        <f t="shared" si="5"/>
        <v>--</v>
      </c>
      <c r="P32" s="277" t="str">
        <f t="shared" si="6"/>
        <v>--</v>
      </c>
      <c r="Q32" s="278" t="str">
        <f t="shared" si="7"/>
        <v>--</v>
      </c>
      <c r="R32" s="279" t="str">
        <f t="shared" si="8"/>
        <v>--</v>
      </c>
      <c r="S32" s="280" t="str">
        <f t="shared" si="9"/>
        <v>--</v>
      </c>
      <c r="T32" s="281" t="str">
        <f t="shared" si="10"/>
        <v>--</v>
      </c>
      <c r="U32" s="282" t="str">
        <f t="shared" si="11"/>
        <v>--</v>
      </c>
      <c r="V32" s="283" t="str">
        <f t="shared" si="12"/>
        <v>--</v>
      </c>
      <c r="W32" s="284" t="str">
        <f t="shared" si="13"/>
        <v>--</v>
      </c>
      <c r="X32" s="285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76" t="str">
        <f t="shared" si="5"/>
        <v>--</v>
      </c>
      <c r="P33" s="277" t="str">
        <f t="shared" si="6"/>
        <v>--</v>
      </c>
      <c r="Q33" s="278" t="str">
        <f t="shared" si="7"/>
        <v>--</v>
      </c>
      <c r="R33" s="279" t="str">
        <f t="shared" si="8"/>
        <v>--</v>
      </c>
      <c r="S33" s="280" t="str">
        <f t="shared" si="9"/>
        <v>--</v>
      </c>
      <c r="T33" s="281" t="str">
        <f t="shared" si="10"/>
        <v>--</v>
      </c>
      <c r="U33" s="282" t="str">
        <f t="shared" si="11"/>
        <v>--</v>
      </c>
      <c r="V33" s="283" t="str">
        <f t="shared" si="12"/>
        <v>--</v>
      </c>
      <c r="W33" s="284" t="str">
        <f t="shared" si="13"/>
        <v>--</v>
      </c>
      <c r="X33" s="285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76" t="str">
        <f t="shared" si="5"/>
        <v>--</v>
      </c>
      <c r="P34" s="277" t="str">
        <f t="shared" si="6"/>
        <v>--</v>
      </c>
      <c r="Q34" s="278" t="str">
        <f t="shared" si="7"/>
        <v>--</v>
      </c>
      <c r="R34" s="279" t="str">
        <f t="shared" si="8"/>
        <v>--</v>
      </c>
      <c r="S34" s="280" t="str">
        <f t="shared" si="9"/>
        <v>--</v>
      </c>
      <c r="T34" s="281" t="str">
        <f t="shared" si="10"/>
        <v>--</v>
      </c>
      <c r="U34" s="282" t="str">
        <f t="shared" si="11"/>
        <v>--</v>
      </c>
      <c r="V34" s="283" t="str">
        <f t="shared" si="12"/>
        <v>--</v>
      </c>
      <c r="W34" s="284" t="str">
        <f t="shared" si="13"/>
        <v>--</v>
      </c>
      <c r="X34" s="285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76" t="str">
        <f t="shared" si="5"/>
        <v>--</v>
      </c>
      <c r="P35" s="277" t="str">
        <f t="shared" si="6"/>
        <v>--</v>
      </c>
      <c r="Q35" s="278" t="str">
        <f t="shared" si="7"/>
        <v>--</v>
      </c>
      <c r="R35" s="279" t="str">
        <f t="shared" si="8"/>
        <v>--</v>
      </c>
      <c r="S35" s="280" t="str">
        <f t="shared" si="9"/>
        <v>--</v>
      </c>
      <c r="T35" s="281" t="str">
        <f t="shared" si="10"/>
        <v>--</v>
      </c>
      <c r="U35" s="282" t="str">
        <f t="shared" si="11"/>
        <v>--</v>
      </c>
      <c r="V35" s="283" t="str">
        <f t="shared" si="12"/>
        <v>--</v>
      </c>
      <c r="W35" s="284" t="str">
        <f t="shared" si="13"/>
        <v>--</v>
      </c>
      <c r="X35" s="285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76" t="str">
        <f t="shared" si="5"/>
        <v>--</v>
      </c>
      <c r="P36" s="277" t="str">
        <f t="shared" si="6"/>
        <v>--</v>
      </c>
      <c r="Q36" s="278" t="str">
        <f t="shared" si="7"/>
        <v>--</v>
      </c>
      <c r="R36" s="279" t="str">
        <f t="shared" si="8"/>
        <v>--</v>
      </c>
      <c r="S36" s="280" t="str">
        <f t="shared" si="9"/>
        <v>--</v>
      </c>
      <c r="T36" s="281" t="str">
        <f t="shared" si="10"/>
        <v>--</v>
      </c>
      <c r="U36" s="282" t="str">
        <f t="shared" si="11"/>
        <v>--</v>
      </c>
      <c r="V36" s="283" t="str">
        <f t="shared" si="12"/>
        <v>--</v>
      </c>
      <c r="W36" s="284" t="str">
        <f t="shared" si="13"/>
        <v>--</v>
      </c>
      <c r="X36" s="285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76" t="str">
        <f t="shared" si="5"/>
        <v>--</v>
      </c>
      <c r="P37" s="277" t="str">
        <f t="shared" si="6"/>
        <v>--</v>
      </c>
      <c r="Q37" s="278" t="str">
        <f t="shared" si="7"/>
        <v>--</v>
      </c>
      <c r="R37" s="279" t="str">
        <f t="shared" si="8"/>
        <v>--</v>
      </c>
      <c r="S37" s="280" t="str">
        <f t="shared" si="9"/>
        <v>--</v>
      </c>
      <c r="T37" s="281" t="str">
        <f t="shared" si="10"/>
        <v>--</v>
      </c>
      <c r="U37" s="282" t="str">
        <f t="shared" si="11"/>
        <v>--</v>
      </c>
      <c r="V37" s="283" t="str">
        <f t="shared" si="12"/>
        <v>--</v>
      </c>
      <c r="W37" s="284" t="str">
        <f t="shared" si="13"/>
        <v>--</v>
      </c>
      <c r="X37" s="285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76" t="str">
        <f t="shared" si="5"/>
        <v>--</v>
      </c>
      <c r="P38" s="277" t="str">
        <f t="shared" si="6"/>
        <v>--</v>
      </c>
      <c r="Q38" s="278" t="str">
        <f t="shared" si="7"/>
        <v>--</v>
      </c>
      <c r="R38" s="279" t="str">
        <f t="shared" si="8"/>
        <v>--</v>
      </c>
      <c r="S38" s="280" t="str">
        <f t="shared" si="9"/>
        <v>--</v>
      </c>
      <c r="T38" s="281" t="str">
        <f t="shared" si="10"/>
        <v>--</v>
      </c>
      <c r="U38" s="282" t="str">
        <f t="shared" si="11"/>
        <v>--</v>
      </c>
      <c r="V38" s="283" t="str">
        <f t="shared" si="12"/>
        <v>--</v>
      </c>
      <c r="W38" s="284" t="str">
        <f t="shared" si="13"/>
        <v>--</v>
      </c>
      <c r="X38" s="285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86"/>
      <c r="P39" s="287"/>
      <c r="Q39" s="288"/>
      <c r="R39" s="289"/>
      <c r="S39" s="290"/>
      <c r="T39" s="291"/>
      <c r="U39" s="292"/>
      <c r="V39" s="293"/>
      <c r="W39" s="294"/>
      <c r="X39" s="295"/>
      <c r="Y39" s="144"/>
      <c r="Z39" s="145"/>
      <c r="AA39" s="135"/>
    </row>
    <row r="40" spans="2:27" ht="16.5" customHeight="1" thickBot="1" thickTop="1">
      <c r="B40" s="82"/>
      <c r="C40" s="274" t="s">
        <v>72</v>
      </c>
      <c r="D40" s="146" t="s">
        <v>81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426">
        <f>ROUND(SUM(Z17:Z39),2)</f>
        <v>7102.21</v>
      </c>
      <c r="AA40" s="135"/>
    </row>
    <row r="41" spans="2:27" s="154" customFormat="1" ht="9.75" thickTop="1">
      <c r="B41" s="155"/>
      <c r="C41" s="275"/>
      <c r="D41" s="156"/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Z43"/>
  <sheetViews>
    <sheetView zoomScale="75" zoomScaleNormal="75" workbookViewId="0" topLeftCell="A1">
      <selection activeCell="G17" sqref="G17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+'tot-0802'!B2</f>
        <v>ANEXO V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17</v>
      </c>
      <c r="B4" s="237"/>
      <c r="C4" s="296"/>
    </row>
    <row r="5" spans="1:3" s="78" customFormat="1" ht="11.25">
      <c r="A5" s="10" t="s">
        <v>18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75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48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49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+'tot-0802'!B14</f>
        <v>Desde el 01 al 29 de febrero de 2008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50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51</v>
      </c>
      <c r="E17" s="169"/>
      <c r="F17" s="169"/>
      <c r="G17" s="317">
        <f>30*'tot-0802'!B13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52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30</v>
      </c>
      <c r="D19" s="171" t="s">
        <v>53</v>
      </c>
      <c r="E19" s="172" t="s">
        <v>54</v>
      </c>
      <c r="F19" s="173" t="s">
        <v>55</v>
      </c>
      <c r="G19" s="171" t="s">
        <v>56</v>
      </c>
      <c r="H19" s="110" t="s">
        <v>33</v>
      </c>
      <c r="I19" s="171" t="s">
        <v>34</v>
      </c>
      <c r="J19" s="171" t="s">
        <v>35</v>
      </c>
      <c r="K19" s="171" t="s">
        <v>57</v>
      </c>
      <c r="L19" s="171" t="s">
        <v>58</v>
      </c>
      <c r="M19" s="112" t="s">
        <v>71</v>
      </c>
      <c r="N19" s="174" t="s">
        <v>38</v>
      </c>
      <c r="O19" s="175" t="s">
        <v>39</v>
      </c>
      <c r="P19" s="113" t="s">
        <v>40</v>
      </c>
      <c r="Q19" s="320" t="s">
        <v>41</v>
      </c>
      <c r="R19" s="176" t="s">
        <v>59</v>
      </c>
      <c r="S19" s="321"/>
      <c r="T19" s="177" t="s">
        <v>60</v>
      </c>
      <c r="U19" s="322"/>
      <c r="V19" s="323" t="s">
        <v>61</v>
      </c>
      <c r="W19" s="324" t="s">
        <v>62</v>
      </c>
      <c r="X19" s="171" t="s">
        <v>63</v>
      </c>
      <c r="Y19" s="171" t="s">
        <v>47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8</v>
      </c>
      <c r="D22" s="182" t="s">
        <v>11</v>
      </c>
      <c r="E22" s="183" t="s">
        <v>9</v>
      </c>
      <c r="F22" s="428">
        <v>30</v>
      </c>
      <c r="G22" s="185" t="s">
        <v>8</v>
      </c>
      <c r="H22" s="186">
        <f aca="true" t="shared" si="0" ref="H22:H39">F22*$G$16</f>
        <v>9.209999999999999</v>
      </c>
      <c r="I22" s="187">
        <v>39488.40347222222</v>
      </c>
      <c r="J22" s="187">
        <v>39488.430555555555</v>
      </c>
      <c r="K22" s="188">
        <f aca="true" t="shared" si="1" ref="K22:K39">IF(I22="","",(J22-I22)*24)</f>
        <v>0.6500000000232831</v>
      </c>
      <c r="L22" s="189">
        <f aca="true" t="shared" si="2" ref="L22:L39">IF(J22="","",ROUND((J22-I22)*24*60,0))</f>
        <v>39</v>
      </c>
      <c r="M22" s="190" t="s">
        <v>79</v>
      </c>
      <c r="N22" s="191" t="str">
        <f aca="true" t="shared" si="3" ref="N22:N39">IF(D22="","","--")</f>
        <v>--</v>
      </c>
      <c r="O22" s="190" t="str">
        <f aca="true" t="shared" si="4" ref="O22:O39">IF(M22="","",IF(OR(M22="P",M22="RP"),"--","NO"))</f>
        <v>--</v>
      </c>
      <c r="P22" s="348">
        <f aca="true" t="shared" si="5" ref="P22:P39">IF(M22="P",H22*$G$17*0.1*ROUND(L22/60,2),"--")</f>
        <v>17.9595</v>
      </c>
      <c r="Q22" s="349" t="str">
        <f aca="true" t="shared" si="6" ref="Q22:Q39">IF(M22="RP",H22*$G$17*0.1*N22/100*ROUND(L22/60,2),"--")</f>
        <v>--</v>
      </c>
      <c r="R22" s="350" t="str">
        <f aca="true" t="shared" si="7" ref="R22:R39">IF(AND(M22="F",O22="NO"),H22*$G$17,"--")</f>
        <v>--</v>
      </c>
      <c r="S22" s="351" t="str">
        <f aca="true" t="shared" si="8" ref="S22:S39">IF(M22="F",H22*$G$17*ROUND(L22/60,2),"--")</f>
        <v>--</v>
      </c>
      <c r="T22" s="352" t="str">
        <f aca="true" t="shared" si="9" ref="T22:T39">IF(AND(M22="R",O22="NO"),H22*$G$17*N22/100,"--")</f>
        <v>--</v>
      </c>
      <c r="U22" s="353" t="str">
        <f aca="true" t="shared" si="10" ref="U22:U39">IF(M22="R",H22*$G$17*N22/100*ROUND(L22/60,2),"--")</f>
        <v>--</v>
      </c>
      <c r="V22" s="354" t="str">
        <f aca="true" t="shared" si="11" ref="V22:V39">IF(M22="RF",H22*$G$17*ROUND(L22/60,2),"--")</f>
        <v>--</v>
      </c>
      <c r="W22" s="355" t="str">
        <f aca="true" t="shared" si="12" ref="W22:W39">IF(M22="RR",H22*$G$17*N22/100*ROUND(L22/60,2),"--")</f>
        <v>--</v>
      </c>
      <c r="X22" s="347" t="str">
        <f aca="true" t="shared" si="13" ref="X22:X39">IF(D22="","","SI")</f>
        <v>SI</v>
      </c>
      <c r="Y22" s="356">
        <f aca="true" t="shared" si="14" ref="Y22:Y39">IF(D22="","",IF(X22="SI",SUM(P22:W22),2*SUM(P22:W22)))</f>
        <v>17.9595</v>
      </c>
      <c r="Z22" s="135"/>
    </row>
    <row r="23" spans="2:26" ht="16.5" customHeight="1">
      <c r="B23" s="303"/>
      <c r="C23" s="179">
        <v>9</v>
      </c>
      <c r="D23" s="182" t="s">
        <v>11</v>
      </c>
      <c r="E23" s="183" t="s">
        <v>7</v>
      </c>
      <c r="F23" s="194">
        <v>30</v>
      </c>
      <c r="G23" s="185" t="s">
        <v>10</v>
      </c>
      <c r="H23" s="186">
        <f t="shared" si="0"/>
        <v>9.209999999999999</v>
      </c>
      <c r="I23" s="187">
        <v>39495.32638888889</v>
      </c>
      <c r="J23" s="187">
        <v>39495.42569444444</v>
      </c>
      <c r="K23" s="188">
        <f t="shared" si="1"/>
        <v>2.3833333332440816</v>
      </c>
      <c r="L23" s="189">
        <f t="shared" si="2"/>
        <v>143</v>
      </c>
      <c r="M23" s="190" t="s">
        <v>79</v>
      </c>
      <c r="N23" s="191" t="str">
        <f t="shared" si="3"/>
        <v>--</v>
      </c>
      <c r="O23" s="190" t="str">
        <f t="shared" si="4"/>
        <v>--</v>
      </c>
      <c r="P23" s="348">
        <f t="shared" si="5"/>
        <v>65.75939999999999</v>
      </c>
      <c r="Q23" s="349" t="str">
        <f t="shared" si="6"/>
        <v>--</v>
      </c>
      <c r="R23" s="350" t="str">
        <f t="shared" si="7"/>
        <v>--</v>
      </c>
      <c r="S23" s="351" t="str">
        <f t="shared" si="8"/>
        <v>--</v>
      </c>
      <c r="T23" s="352" t="str">
        <f t="shared" si="9"/>
        <v>--</v>
      </c>
      <c r="U23" s="353" t="str">
        <f t="shared" si="10"/>
        <v>--</v>
      </c>
      <c r="V23" s="354" t="str">
        <f t="shared" si="11"/>
        <v>--</v>
      </c>
      <c r="W23" s="355" t="str">
        <f t="shared" si="12"/>
        <v>--</v>
      </c>
      <c r="X23" s="347" t="str">
        <f t="shared" si="13"/>
        <v>SI</v>
      </c>
      <c r="Y23" s="356">
        <f t="shared" si="14"/>
        <v>65.75939999999999</v>
      </c>
      <c r="Z23" s="135"/>
    </row>
    <row r="24" spans="2:26" ht="16.5" customHeight="1">
      <c r="B24" s="303"/>
      <c r="C24" s="179"/>
      <c r="D24" s="182"/>
      <c r="E24" s="183"/>
      <c r="F24" s="183"/>
      <c r="G24" s="185"/>
      <c r="H24" s="186">
        <f t="shared" si="0"/>
        <v>0</v>
      </c>
      <c r="I24" s="187"/>
      <c r="J24" s="187"/>
      <c r="K24" s="188">
        <f t="shared" si="1"/>
      </c>
      <c r="L24" s="189">
        <f t="shared" si="2"/>
      </c>
      <c r="M24" s="190"/>
      <c r="N24" s="191">
        <f t="shared" si="3"/>
      </c>
      <c r="O24" s="190">
        <f t="shared" si="4"/>
      </c>
      <c r="P24" s="348" t="str">
        <f t="shared" si="5"/>
        <v>--</v>
      </c>
      <c r="Q24" s="349" t="str">
        <f t="shared" si="6"/>
        <v>--</v>
      </c>
      <c r="R24" s="350" t="str">
        <f t="shared" si="7"/>
        <v>--</v>
      </c>
      <c r="S24" s="351" t="str">
        <f t="shared" si="8"/>
        <v>--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>
        <f t="shared" si="13"/>
      </c>
      <c r="Y24" s="356">
        <f t="shared" si="14"/>
      </c>
      <c r="Z24" s="135"/>
    </row>
    <row r="25" spans="2:26" ht="16.5" customHeight="1">
      <c r="B25" s="303"/>
      <c r="C25" s="179"/>
      <c r="D25" s="182"/>
      <c r="E25" s="183"/>
      <c r="F25" s="183"/>
      <c r="G25" s="185"/>
      <c r="H25" s="186">
        <f t="shared" si="0"/>
        <v>0</v>
      </c>
      <c r="I25" s="187"/>
      <c r="J25" s="187"/>
      <c r="K25" s="188">
        <f t="shared" si="1"/>
      </c>
      <c r="L25" s="189">
        <f t="shared" si="2"/>
      </c>
      <c r="M25" s="190"/>
      <c r="N25" s="191">
        <f t="shared" si="3"/>
      </c>
      <c r="O25" s="190">
        <f t="shared" si="4"/>
      </c>
      <c r="P25" s="348" t="str">
        <f t="shared" si="5"/>
        <v>--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>
        <f t="shared" si="13"/>
      </c>
      <c r="Y25" s="356">
        <f t="shared" si="14"/>
      </c>
      <c r="Z25" s="135"/>
    </row>
    <row r="26" spans="2:26" ht="16.5" customHeight="1">
      <c r="B26" s="303"/>
      <c r="C26" s="179"/>
      <c r="D26" s="194"/>
      <c r="E26" s="183"/>
      <c r="F26" s="193"/>
      <c r="G26" s="18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3"/>
      </c>
      <c r="O26" s="190">
        <f t="shared" si="4"/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 t="str">
        <f t="shared" si="8"/>
        <v>--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>
        <f t="shared" si="13"/>
      </c>
      <c r="Y26" s="356">
        <f t="shared" si="14"/>
      </c>
      <c r="Z26" s="135"/>
    </row>
    <row r="27" spans="2:26" ht="16.5" customHeight="1">
      <c r="B27" s="303"/>
      <c r="C27" s="179"/>
      <c r="D27" s="182"/>
      <c r="E27" s="183"/>
      <c r="F27" s="195"/>
      <c r="G27" s="196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3"/>
      </c>
      <c r="O27" s="190">
        <f t="shared" si="4"/>
      </c>
      <c r="P27" s="348" t="str">
        <f t="shared" si="5"/>
        <v>--</v>
      </c>
      <c r="Q27" s="349" t="str">
        <f t="shared" si="6"/>
        <v>--</v>
      </c>
      <c r="R27" s="350" t="str">
        <f t="shared" si="7"/>
        <v>--</v>
      </c>
      <c r="S27" s="351" t="str">
        <f t="shared" si="8"/>
        <v>--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>
        <f t="shared" si="13"/>
      </c>
      <c r="Y27" s="356">
        <f t="shared" si="14"/>
      </c>
      <c r="Z27" s="135"/>
    </row>
    <row r="28" spans="2:26" ht="16.5" customHeight="1">
      <c r="B28" s="303"/>
      <c r="C28" s="179"/>
      <c r="D28" s="182"/>
      <c r="E28" s="183"/>
      <c r="F28" s="195"/>
      <c r="G28" s="196"/>
      <c r="H28" s="186">
        <f t="shared" si="0"/>
        <v>0</v>
      </c>
      <c r="I28" s="187"/>
      <c r="J28" s="187"/>
      <c r="K28" s="188">
        <f t="shared" si="1"/>
      </c>
      <c r="L28" s="189">
        <f t="shared" si="2"/>
      </c>
      <c r="M28" s="190"/>
      <c r="N28" s="191">
        <f t="shared" si="3"/>
      </c>
      <c r="O28" s="190">
        <f t="shared" si="4"/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 t="str">
        <f t="shared" si="9"/>
        <v>--</v>
      </c>
      <c r="U28" s="353" t="str">
        <f t="shared" si="10"/>
        <v>--</v>
      </c>
      <c r="V28" s="354" t="str">
        <f t="shared" si="11"/>
        <v>--</v>
      </c>
      <c r="W28" s="355" t="str">
        <f t="shared" si="12"/>
        <v>--</v>
      </c>
      <c r="X28" s="347">
        <f t="shared" si="13"/>
      </c>
      <c r="Y28" s="356">
        <f t="shared" si="14"/>
      </c>
      <c r="Z28" s="135"/>
    </row>
    <row r="29" spans="2:26" ht="16.5" customHeight="1">
      <c r="B29" s="303"/>
      <c r="C29" s="179"/>
      <c r="D29" s="182"/>
      <c r="E29" s="183"/>
      <c r="F29" s="195"/>
      <c r="G29" s="196"/>
      <c r="H29" s="186">
        <f t="shared" si="0"/>
        <v>0</v>
      </c>
      <c r="I29" s="187"/>
      <c r="J29" s="187"/>
      <c r="K29" s="188">
        <f t="shared" si="1"/>
      </c>
      <c r="L29" s="189">
        <f t="shared" si="2"/>
      </c>
      <c r="M29" s="190"/>
      <c r="N29" s="191">
        <f t="shared" si="3"/>
      </c>
      <c r="O29" s="190">
        <f t="shared" si="4"/>
      </c>
      <c r="P29" s="348" t="str">
        <f t="shared" si="5"/>
        <v>--</v>
      </c>
      <c r="Q29" s="349" t="str">
        <f t="shared" si="6"/>
        <v>--</v>
      </c>
      <c r="R29" s="350" t="str">
        <f t="shared" si="7"/>
        <v>--</v>
      </c>
      <c r="S29" s="351" t="str">
        <f t="shared" si="8"/>
        <v>--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>
        <f t="shared" si="13"/>
      </c>
      <c r="Y29" s="356">
        <f t="shared" si="14"/>
      </c>
      <c r="Z29" s="135"/>
    </row>
    <row r="30" spans="2:26" ht="16.5" customHeight="1">
      <c r="B30" s="303"/>
      <c r="C30" s="179"/>
      <c r="D30" s="182"/>
      <c r="E30" s="183"/>
      <c r="F30" s="195"/>
      <c r="G30" s="196"/>
      <c r="H30" s="186">
        <f t="shared" si="0"/>
        <v>0</v>
      </c>
      <c r="I30" s="187"/>
      <c r="J30" s="187"/>
      <c r="K30" s="188">
        <f t="shared" si="1"/>
      </c>
      <c r="L30" s="189">
        <f t="shared" si="2"/>
      </c>
      <c r="M30" s="190"/>
      <c r="N30" s="191">
        <f t="shared" si="3"/>
      </c>
      <c r="O30" s="190">
        <f t="shared" si="4"/>
      </c>
      <c r="P30" s="348" t="str">
        <f t="shared" si="5"/>
        <v>--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>
        <f t="shared" si="13"/>
      </c>
      <c r="Y30" s="356">
        <f t="shared" si="14"/>
      </c>
      <c r="Z30" s="135"/>
    </row>
    <row r="31" spans="2:26" ht="16.5" customHeight="1">
      <c r="B31" s="303"/>
      <c r="C31" s="179"/>
      <c r="D31" s="182"/>
      <c r="E31" s="183"/>
      <c r="F31" s="195"/>
      <c r="G31" s="196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5"/>
      <c r="G32" s="196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>
      <c r="B33" s="303"/>
      <c r="C33" s="179"/>
      <c r="D33" s="182"/>
      <c r="E33" s="183"/>
      <c r="F33" s="195"/>
      <c r="G33" s="196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3"/>
      </c>
      <c r="O33" s="190">
        <f t="shared" si="4"/>
      </c>
      <c r="P33" s="348" t="str">
        <f t="shared" si="5"/>
        <v>--</v>
      </c>
      <c r="Q33" s="349" t="str">
        <f t="shared" si="6"/>
        <v>--</v>
      </c>
      <c r="R33" s="350" t="str">
        <f t="shared" si="7"/>
        <v>--</v>
      </c>
      <c r="S33" s="351" t="str">
        <f t="shared" si="8"/>
        <v>--</v>
      </c>
      <c r="T33" s="352" t="str">
        <f t="shared" si="9"/>
        <v>--</v>
      </c>
      <c r="U33" s="353" t="str">
        <f t="shared" si="10"/>
        <v>--</v>
      </c>
      <c r="V33" s="354" t="str">
        <f t="shared" si="11"/>
        <v>--</v>
      </c>
      <c r="W33" s="355" t="str">
        <f t="shared" si="12"/>
        <v>--</v>
      </c>
      <c r="X33" s="347">
        <f t="shared" si="13"/>
      </c>
      <c r="Y33" s="356">
        <f t="shared" si="14"/>
      </c>
      <c r="Z33" s="135"/>
    </row>
    <row r="34" spans="2:26" ht="16.5" customHeight="1">
      <c r="B34" s="303"/>
      <c r="C34" s="179"/>
      <c r="D34" s="182"/>
      <c r="E34" s="183"/>
      <c r="F34" s="195"/>
      <c r="G34" s="196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3"/>
      </c>
      <c r="O34" s="190">
        <f t="shared" si="4"/>
      </c>
      <c r="P34" s="348" t="str">
        <f t="shared" si="5"/>
        <v>--</v>
      </c>
      <c r="Q34" s="349" t="str">
        <f t="shared" si="6"/>
        <v>--</v>
      </c>
      <c r="R34" s="350" t="str">
        <f t="shared" si="7"/>
        <v>--</v>
      </c>
      <c r="S34" s="351" t="str">
        <f t="shared" si="8"/>
        <v>--</v>
      </c>
      <c r="T34" s="352" t="str">
        <f t="shared" si="9"/>
        <v>--</v>
      </c>
      <c r="U34" s="353" t="str">
        <f t="shared" si="10"/>
        <v>--</v>
      </c>
      <c r="V34" s="354" t="str">
        <f t="shared" si="11"/>
        <v>--</v>
      </c>
      <c r="W34" s="355" t="str">
        <f t="shared" si="12"/>
        <v>--</v>
      </c>
      <c r="X34" s="347">
        <f t="shared" si="13"/>
      </c>
      <c r="Y34" s="356">
        <f t="shared" si="14"/>
      </c>
      <c r="Z34" s="135"/>
    </row>
    <row r="35" spans="2:26" ht="16.5" customHeight="1">
      <c r="B35" s="303"/>
      <c r="C35" s="179"/>
      <c r="D35" s="182"/>
      <c r="E35" s="183"/>
      <c r="F35" s="195"/>
      <c r="G35" s="196"/>
      <c r="H35" s="186">
        <f t="shared" si="0"/>
        <v>0</v>
      </c>
      <c r="I35" s="187"/>
      <c r="J35" s="187"/>
      <c r="K35" s="188">
        <f t="shared" si="1"/>
      </c>
      <c r="L35" s="189">
        <f t="shared" si="2"/>
      </c>
      <c r="M35" s="190"/>
      <c r="N35" s="191">
        <f t="shared" si="3"/>
      </c>
      <c r="O35" s="190">
        <f t="shared" si="4"/>
      </c>
      <c r="P35" s="348" t="str">
        <f t="shared" si="5"/>
        <v>--</v>
      </c>
      <c r="Q35" s="349" t="str">
        <f t="shared" si="6"/>
        <v>--</v>
      </c>
      <c r="R35" s="350" t="str">
        <f t="shared" si="7"/>
        <v>--</v>
      </c>
      <c r="S35" s="351" t="str">
        <f t="shared" si="8"/>
        <v>--</v>
      </c>
      <c r="T35" s="352" t="str">
        <f t="shared" si="9"/>
        <v>--</v>
      </c>
      <c r="U35" s="353" t="str">
        <f t="shared" si="10"/>
        <v>--</v>
      </c>
      <c r="V35" s="354" t="str">
        <f t="shared" si="11"/>
        <v>--</v>
      </c>
      <c r="W35" s="355" t="str">
        <f t="shared" si="12"/>
        <v>--</v>
      </c>
      <c r="X35" s="347">
        <f t="shared" si="13"/>
      </c>
      <c r="Y35" s="356">
        <f t="shared" si="14"/>
      </c>
      <c r="Z35" s="135"/>
    </row>
    <row r="36" spans="2:26" ht="16.5" customHeight="1">
      <c r="B36" s="303"/>
      <c r="C36" s="179"/>
      <c r="D36" s="182"/>
      <c r="E36" s="183"/>
      <c r="F36" s="195"/>
      <c r="G36" s="196"/>
      <c r="H36" s="186">
        <f t="shared" si="0"/>
        <v>0</v>
      </c>
      <c r="I36" s="187"/>
      <c r="J36" s="187"/>
      <c r="K36" s="188">
        <f t="shared" si="1"/>
      </c>
      <c r="L36" s="189">
        <f t="shared" si="2"/>
      </c>
      <c r="M36" s="190"/>
      <c r="N36" s="191">
        <f t="shared" si="3"/>
      </c>
      <c r="O36" s="190">
        <f t="shared" si="4"/>
      </c>
      <c r="P36" s="348" t="str">
        <f t="shared" si="5"/>
        <v>--</v>
      </c>
      <c r="Q36" s="349" t="str">
        <f t="shared" si="6"/>
        <v>--</v>
      </c>
      <c r="R36" s="350" t="str">
        <f t="shared" si="7"/>
        <v>--</v>
      </c>
      <c r="S36" s="351" t="str">
        <f t="shared" si="8"/>
        <v>--</v>
      </c>
      <c r="T36" s="352" t="str">
        <f t="shared" si="9"/>
        <v>--</v>
      </c>
      <c r="U36" s="353" t="str">
        <f t="shared" si="10"/>
        <v>--</v>
      </c>
      <c r="V36" s="354" t="str">
        <f t="shared" si="11"/>
        <v>--</v>
      </c>
      <c r="W36" s="355" t="str">
        <f t="shared" si="12"/>
        <v>--</v>
      </c>
      <c r="X36" s="347">
        <f t="shared" si="13"/>
      </c>
      <c r="Y36" s="356">
        <f t="shared" si="14"/>
      </c>
      <c r="Z36" s="135"/>
    </row>
    <row r="37" spans="2:26" ht="16.5" customHeight="1">
      <c r="B37" s="303"/>
      <c r="C37" s="179"/>
      <c r="D37" s="182"/>
      <c r="E37" s="183"/>
      <c r="F37" s="184"/>
      <c r="G37" s="185"/>
      <c r="H37" s="186">
        <f t="shared" si="0"/>
        <v>0</v>
      </c>
      <c r="I37" s="187"/>
      <c r="J37" s="187"/>
      <c r="K37" s="188">
        <f t="shared" si="1"/>
      </c>
      <c r="L37" s="189">
        <f t="shared" si="2"/>
      </c>
      <c r="M37" s="190"/>
      <c r="N37" s="191">
        <f t="shared" si="3"/>
      </c>
      <c r="O37" s="190">
        <f t="shared" si="4"/>
      </c>
      <c r="P37" s="348" t="str">
        <f t="shared" si="5"/>
        <v>--</v>
      </c>
      <c r="Q37" s="349" t="str">
        <f t="shared" si="6"/>
        <v>--</v>
      </c>
      <c r="R37" s="350" t="str">
        <f t="shared" si="7"/>
        <v>--</v>
      </c>
      <c r="S37" s="351" t="str">
        <f t="shared" si="8"/>
        <v>--</v>
      </c>
      <c r="T37" s="352" t="str">
        <f t="shared" si="9"/>
        <v>--</v>
      </c>
      <c r="U37" s="353" t="str">
        <f t="shared" si="10"/>
        <v>--</v>
      </c>
      <c r="V37" s="354" t="str">
        <f t="shared" si="11"/>
        <v>--</v>
      </c>
      <c r="W37" s="355" t="str">
        <f t="shared" si="12"/>
        <v>--</v>
      </c>
      <c r="X37" s="347">
        <f t="shared" si="13"/>
      </c>
      <c r="Y37" s="356">
        <f t="shared" si="14"/>
      </c>
      <c r="Z37" s="135"/>
    </row>
    <row r="38" spans="2:26" ht="16.5" customHeight="1">
      <c r="B38" s="303"/>
      <c r="C38" s="179"/>
      <c r="D38" s="182"/>
      <c r="E38" s="183"/>
      <c r="F38" s="192"/>
      <c r="G38" s="185"/>
      <c r="H38" s="186">
        <f t="shared" si="0"/>
        <v>0</v>
      </c>
      <c r="I38" s="187"/>
      <c r="J38" s="187"/>
      <c r="K38" s="188">
        <f t="shared" si="1"/>
      </c>
      <c r="L38" s="189">
        <f t="shared" si="2"/>
      </c>
      <c r="M38" s="190"/>
      <c r="N38" s="191">
        <f t="shared" si="3"/>
      </c>
      <c r="O38" s="190">
        <f t="shared" si="4"/>
      </c>
      <c r="P38" s="348" t="str">
        <f t="shared" si="5"/>
        <v>--</v>
      </c>
      <c r="Q38" s="349" t="str">
        <f t="shared" si="6"/>
        <v>--</v>
      </c>
      <c r="R38" s="350" t="str">
        <f t="shared" si="7"/>
        <v>--</v>
      </c>
      <c r="S38" s="351" t="str">
        <f t="shared" si="8"/>
        <v>--</v>
      </c>
      <c r="T38" s="352" t="str">
        <f t="shared" si="9"/>
        <v>--</v>
      </c>
      <c r="U38" s="353" t="str">
        <f t="shared" si="10"/>
        <v>--</v>
      </c>
      <c r="V38" s="354" t="str">
        <f t="shared" si="11"/>
        <v>--</v>
      </c>
      <c r="W38" s="355" t="str">
        <f t="shared" si="12"/>
        <v>--</v>
      </c>
      <c r="X38" s="347">
        <f t="shared" si="13"/>
      </c>
      <c r="Y38" s="356">
        <f t="shared" si="14"/>
      </c>
      <c r="Z38" s="135"/>
    </row>
    <row r="39" spans="2:26" ht="16.5" customHeight="1">
      <c r="B39" s="303"/>
      <c r="C39" s="179"/>
      <c r="D39" s="182"/>
      <c r="E39" s="183"/>
      <c r="F39" s="193"/>
      <c r="G39" s="185"/>
      <c r="H39" s="186">
        <f t="shared" si="0"/>
        <v>0</v>
      </c>
      <c r="I39" s="187"/>
      <c r="J39" s="187"/>
      <c r="K39" s="188">
        <f t="shared" si="1"/>
      </c>
      <c r="L39" s="189">
        <f t="shared" si="2"/>
      </c>
      <c r="M39" s="190"/>
      <c r="N39" s="191">
        <f t="shared" si="3"/>
      </c>
      <c r="O39" s="190">
        <f t="shared" si="4"/>
      </c>
      <c r="P39" s="348" t="str">
        <f t="shared" si="5"/>
        <v>--</v>
      </c>
      <c r="Q39" s="349" t="str">
        <f t="shared" si="6"/>
        <v>--</v>
      </c>
      <c r="R39" s="350" t="str">
        <f t="shared" si="7"/>
        <v>--</v>
      </c>
      <c r="S39" s="351" t="str">
        <f t="shared" si="8"/>
        <v>--</v>
      </c>
      <c r="T39" s="352" t="str">
        <f t="shared" si="9"/>
        <v>--</v>
      </c>
      <c r="U39" s="353" t="str">
        <f t="shared" si="10"/>
        <v>--</v>
      </c>
      <c r="V39" s="354" t="str">
        <f t="shared" si="11"/>
        <v>--</v>
      </c>
      <c r="W39" s="355" t="str">
        <f t="shared" si="12"/>
        <v>--</v>
      </c>
      <c r="X39" s="347">
        <f t="shared" si="13"/>
      </c>
      <c r="Y39" s="356">
        <f t="shared" si="14"/>
      </c>
      <c r="Z39" s="135"/>
    </row>
    <row r="40" spans="2:26" ht="16.5" customHeight="1" thickBot="1">
      <c r="B40" s="303"/>
      <c r="C40" s="197"/>
      <c r="D40" s="198"/>
      <c r="E40" s="199"/>
      <c r="F40" s="198"/>
      <c r="G40" s="200"/>
      <c r="H40" s="201"/>
      <c r="I40" s="202"/>
      <c r="J40" s="202"/>
      <c r="K40" s="203"/>
      <c r="L40" s="203"/>
      <c r="M40" s="202"/>
      <c r="N40" s="204"/>
      <c r="O40" s="202"/>
      <c r="P40" s="357"/>
      <c r="Q40" s="358"/>
      <c r="R40" s="205"/>
      <c r="S40" s="206"/>
      <c r="T40" s="207"/>
      <c r="U40" s="208"/>
      <c r="V40" s="209"/>
      <c r="W40" s="210"/>
      <c r="X40" s="203"/>
      <c r="Y40" s="359"/>
      <c r="Z40" s="135"/>
    </row>
    <row r="41" spans="2:26" ht="16.5" customHeight="1" thickBot="1" thickTop="1">
      <c r="B41" s="303"/>
      <c r="C41" s="274" t="s">
        <v>72</v>
      </c>
      <c r="D41" s="146" t="s">
        <v>82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427">
        <f>ROUND(SUM(Y20:Y40),2)</f>
        <v>83.72</v>
      </c>
      <c r="Z41" s="135"/>
    </row>
    <row r="42" spans="2:26" s="154" customFormat="1" ht="9.75" thickTop="1">
      <c r="B42" s="360"/>
      <c r="C42" s="275"/>
      <c r="D42" s="156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2"/>
      <c r="Z42" s="157"/>
    </row>
    <row r="43" spans="2:26" ht="16.5" customHeight="1" thickBot="1">
      <c r="B43" s="363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5"/>
    </row>
    <row r="44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U16381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+'tot-0802'!B2</f>
        <v>ANEXO V al Memorandum D.T.E.E. N°  1761 /2009</v>
      </c>
      <c r="C2" s="366"/>
      <c r="D2" s="366"/>
      <c r="E2" s="75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17</v>
      </c>
      <c r="B4" s="237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20" s="78" customFormat="1" ht="11.25">
      <c r="A5" s="10" t="s">
        <v>18</v>
      </c>
      <c r="B5" s="237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75</v>
      </c>
      <c r="L8" s="369"/>
      <c r="M8" s="369"/>
      <c r="N8" s="369"/>
      <c r="O8" s="164"/>
      <c r="P8" s="164"/>
      <c r="Q8" s="164"/>
      <c r="R8" s="164"/>
      <c r="S8" s="164"/>
      <c r="T8" s="164"/>
      <c r="U8" s="370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64</v>
      </c>
      <c r="E10" s="211"/>
      <c r="F10" s="369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0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+'tot-0802'!B14</f>
        <v>Desde el 01 al 29 de febrero de 2008</v>
      </c>
      <c r="C12" s="308"/>
      <c r="D12" s="309"/>
      <c r="E12" s="309"/>
      <c r="F12" s="309"/>
      <c r="G12" s="371"/>
      <c r="H12" s="90"/>
      <c r="I12" s="371"/>
      <c r="J12" s="371"/>
      <c r="K12" s="371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65</v>
      </c>
      <c r="E14" s="213">
        <v>4.068</v>
      </c>
      <c r="F14" s="314">
        <f>50*'tot-0802'!B13</f>
        <v>50</v>
      </c>
      <c r="G14" s="372"/>
      <c r="H14" s="100" t="str">
        <f>IF(F14=50," ",IF(F14=100,"  Coeficiente duplicado por tasa de falla &gt;4 Sal. x año/100 km.","REVISAR COEFICIENTE"))</f>
        <v> </v>
      </c>
      <c r="I14" s="372"/>
      <c r="J14" s="372"/>
      <c r="K14" s="372"/>
      <c r="L14" s="372"/>
      <c r="M14" s="372"/>
      <c r="N14" s="372"/>
      <c r="O14" s="372"/>
      <c r="P14" s="372"/>
      <c r="Q14" s="312"/>
      <c r="R14" s="312"/>
      <c r="S14" s="373"/>
      <c r="T14" s="312"/>
      <c r="U14" s="85"/>
    </row>
    <row r="15" spans="2:21" ht="16.5" customHeight="1" thickBot="1" thickTop="1">
      <c r="B15" s="303"/>
      <c r="C15" s="312"/>
      <c r="D15" s="212" t="s">
        <v>66</v>
      </c>
      <c r="E15" s="213">
        <v>3.05</v>
      </c>
      <c r="F15" s="314">
        <f>25*'tot-0802'!B13</f>
        <v>25</v>
      </c>
      <c r="G15" s="372"/>
      <c r="H15" s="100" t="str">
        <f>IF(F15=25," ",IF(F15=50,"  Coeficiente duplicado por tasa de falla &gt;4 Sal. x año/100 km.","REVISAR COEFICIENTE"))</f>
        <v> </v>
      </c>
      <c r="I15" s="372"/>
      <c r="J15" s="372"/>
      <c r="K15" s="372"/>
      <c r="L15" s="372"/>
      <c r="M15" s="312"/>
      <c r="N15" s="312"/>
      <c r="O15" s="374"/>
      <c r="P15" s="170"/>
      <c r="Q15" s="312"/>
      <c r="R15" s="312"/>
      <c r="S15" s="373"/>
      <c r="T15" s="312"/>
      <c r="U15" s="85"/>
    </row>
    <row r="16" spans="2:21" ht="16.5" customHeight="1" thickBot="1" thickTop="1">
      <c r="B16" s="303"/>
      <c r="C16" s="312"/>
      <c r="D16" s="212" t="s">
        <v>67</v>
      </c>
      <c r="E16" s="375">
        <v>3.05</v>
      </c>
      <c r="F16" s="314">
        <f>20*'tot-0802'!B13</f>
        <v>20</v>
      </c>
      <c r="G16" s="372"/>
      <c r="H16" s="100" t="str">
        <f>IF(F16=20," ",IF(F16=40,"  Coeficiente duplicado por tasa de falla &gt;4 Sal. x año/100 km.","REVISAR COEFICIENTE"))</f>
        <v> </v>
      </c>
      <c r="I16" s="372"/>
      <c r="J16" s="372"/>
      <c r="K16" s="372"/>
      <c r="L16" s="372"/>
      <c r="M16" s="312"/>
      <c r="N16" s="312"/>
      <c r="O16" s="374"/>
      <c r="P16" s="170"/>
      <c r="Q16" s="312"/>
      <c r="R16" s="312"/>
      <c r="S16" s="373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6"/>
      <c r="C18" s="172" t="s">
        <v>30</v>
      </c>
      <c r="D18" s="171" t="s">
        <v>68</v>
      </c>
      <c r="E18" s="215" t="s">
        <v>54</v>
      </c>
      <c r="F18" s="216" t="s">
        <v>31</v>
      </c>
      <c r="G18" s="217" t="s">
        <v>33</v>
      </c>
      <c r="H18" s="172" t="s">
        <v>34</v>
      </c>
      <c r="I18" s="215" t="s">
        <v>35</v>
      </c>
      <c r="J18" s="218" t="s">
        <v>57</v>
      </c>
      <c r="K18" s="218" t="s">
        <v>58</v>
      </c>
      <c r="L18" s="112" t="s">
        <v>71</v>
      </c>
      <c r="M18" s="172" t="s">
        <v>39</v>
      </c>
      <c r="N18" s="219" t="s">
        <v>69</v>
      </c>
      <c r="O18" s="377" t="s">
        <v>40</v>
      </c>
      <c r="P18" s="378" t="s">
        <v>70</v>
      </c>
      <c r="Q18" s="379"/>
      <c r="R18" s="380" t="s">
        <v>61</v>
      </c>
      <c r="S18" s="218" t="s">
        <v>46</v>
      </c>
      <c r="T18" s="171" t="s">
        <v>47</v>
      </c>
      <c r="U18" s="381"/>
    </row>
    <row r="19" spans="2:21" ht="16.5" customHeight="1" hidden="1" thickTop="1">
      <c r="B19" s="382"/>
      <c r="C19" s="383"/>
      <c r="D19" s="327"/>
      <c r="E19" s="384"/>
      <c r="F19" s="385"/>
      <c r="G19" s="386"/>
      <c r="H19" s="327"/>
      <c r="I19" s="327"/>
      <c r="J19" s="327"/>
      <c r="K19" s="327"/>
      <c r="L19" s="327"/>
      <c r="M19" s="327"/>
      <c r="N19" s="387"/>
      <c r="O19" s="388"/>
      <c r="P19" s="389"/>
      <c r="Q19" s="390"/>
      <c r="R19" s="391"/>
      <c r="S19" s="384"/>
      <c r="T19" s="257"/>
      <c r="U19" s="85"/>
    </row>
    <row r="20" spans="2:21" ht="16.5" customHeight="1" thickTop="1">
      <c r="B20" s="382"/>
      <c r="C20" s="392"/>
      <c r="D20" s="393"/>
      <c r="E20" s="393"/>
      <c r="F20" s="338"/>
      <c r="G20" s="394"/>
      <c r="H20" s="338"/>
      <c r="I20" s="395"/>
      <c r="J20" s="337"/>
      <c r="K20" s="396"/>
      <c r="L20" s="397"/>
      <c r="M20" s="338"/>
      <c r="N20" s="398"/>
      <c r="O20" s="399"/>
      <c r="P20" s="400"/>
      <c r="Q20" s="401"/>
      <c r="R20" s="402"/>
      <c r="S20" s="337"/>
      <c r="T20" s="337"/>
      <c r="U20" s="85"/>
    </row>
    <row r="21" spans="2:21" ht="16.5" customHeight="1">
      <c r="B21" s="382"/>
      <c r="C21" s="220">
        <v>10</v>
      </c>
      <c r="D21" s="194" t="s">
        <v>12</v>
      </c>
      <c r="E21" s="183" t="s">
        <v>76</v>
      </c>
      <c r="F21" s="183">
        <v>33</v>
      </c>
      <c r="G21" s="403">
        <f aca="true" t="shared" si="0" ref="G21:G40">IF(OR(F21=132,F21=66),$E$14,IF(F21=33,$E$15,$E$16))</f>
        <v>3.05</v>
      </c>
      <c r="H21" s="221">
        <v>39484.49097222222</v>
      </c>
      <c r="I21" s="221">
        <v>39484.53194444445</v>
      </c>
      <c r="J21" s="222">
        <f aca="true" t="shared" si="1" ref="J21:J40">IF(H21="","",(I21-H21)*24)</f>
        <v>0.9833333333954215</v>
      </c>
      <c r="K21" s="223">
        <f aca="true" t="shared" si="2" ref="K21:K40">IF(I21="","",ROUND((I21-H21)*24*60,0))</f>
        <v>59</v>
      </c>
      <c r="L21" s="224" t="s">
        <v>79</v>
      </c>
      <c r="M21" s="225" t="str">
        <f aca="true" t="shared" si="3" ref="M21:M40">IF(L21="","",IF(OR(L21="P",L21="RP"),"--","NO"))</f>
        <v>--</v>
      </c>
      <c r="N21" s="404">
        <f aca="true" t="shared" si="4" ref="N21:N40">IF(OR(F21=132,F21=66),$F$14,IF(F21=33,$F$15,$F$16))</f>
        <v>25</v>
      </c>
      <c r="O21" s="405">
        <f aca="true" t="shared" si="5" ref="O21:O40">IF(L21="P",G21*N21*0.1*ROUND(K21/60,2),"--")</f>
        <v>7.4725</v>
      </c>
      <c r="P21" s="406" t="str">
        <f aca="true" t="shared" si="6" ref="P21:P40">IF(M21="NO",IF(L21="F",G21*N21,"--"),"--")</f>
        <v>--</v>
      </c>
      <c r="Q21" s="407" t="str">
        <f aca="true" t="shared" si="7" ref="Q21:Q40">IF(L21="F",G21*N21*ROUND(K21/60,2),"--")</f>
        <v>--</v>
      </c>
      <c r="R21" s="408" t="str">
        <f aca="true" t="shared" si="8" ref="R21:R40">IF(L21="RF",G21*N21*ROUND(K21/60,2),"--")</f>
        <v>--</v>
      </c>
      <c r="S21" s="409" t="str">
        <f aca="true" t="shared" si="9" ref="S21:S40">IF(D21="","","SI")</f>
        <v>SI</v>
      </c>
      <c r="T21" s="410">
        <f aca="true" t="shared" si="10" ref="T21:T40">IF(D21="","",IF(F21="500/220",0,IF(S21="SI",SUM(O21:R21),2*SUM(O21:R21))))</f>
        <v>7.4725</v>
      </c>
      <c r="U21" s="135"/>
    </row>
    <row r="22" spans="2:21" ht="16.5" customHeight="1">
      <c r="B22" s="382"/>
      <c r="C22" s="220">
        <v>11</v>
      </c>
      <c r="D22" s="194" t="s">
        <v>12</v>
      </c>
      <c r="E22" s="183" t="s">
        <v>77</v>
      </c>
      <c r="F22" s="183">
        <v>33</v>
      </c>
      <c r="G22" s="403">
        <f t="shared" si="0"/>
        <v>3.05</v>
      </c>
      <c r="H22" s="221">
        <v>39491.458333333336</v>
      </c>
      <c r="I22" s="221">
        <v>39491.510416666664</v>
      </c>
      <c r="J22" s="222">
        <f t="shared" si="1"/>
        <v>1.2499999998835847</v>
      </c>
      <c r="K22" s="223">
        <f t="shared" si="2"/>
        <v>75</v>
      </c>
      <c r="L22" s="224" t="s">
        <v>79</v>
      </c>
      <c r="M22" s="225" t="str">
        <f t="shared" si="3"/>
        <v>--</v>
      </c>
      <c r="N22" s="404">
        <f t="shared" si="4"/>
        <v>25</v>
      </c>
      <c r="O22" s="405">
        <f t="shared" si="5"/>
        <v>9.53125</v>
      </c>
      <c r="P22" s="406" t="str">
        <f t="shared" si="6"/>
        <v>--</v>
      </c>
      <c r="Q22" s="407" t="str">
        <f t="shared" si="7"/>
        <v>--</v>
      </c>
      <c r="R22" s="408" t="str">
        <f t="shared" si="8"/>
        <v>--</v>
      </c>
      <c r="S22" s="409" t="str">
        <f t="shared" si="9"/>
        <v>SI</v>
      </c>
      <c r="T22" s="410">
        <f t="shared" si="10"/>
        <v>9.53125</v>
      </c>
      <c r="U22" s="135"/>
    </row>
    <row r="23" spans="2:21" ht="16.5" customHeight="1">
      <c r="B23" s="382"/>
      <c r="C23" s="220">
        <v>12</v>
      </c>
      <c r="D23" s="194" t="s">
        <v>13</v>
      </c>
      <c r="E23" s="183" t="s">
        <v>16</v>
      </c>
      <c r="F23" s="183">
        <v>13.2</v>
      </c>
      <c r="G23" s="403">
        <f t="shared" si="0"/>
        <v>3.05</v>
      </c>
      <c r="H23" s="221">
        <v>39492.36875</v>
      </c>
      <c r="I23" s="221">
        <v>39492.44305555556</v>
      </c>
      <c r="J23" s="222">
        <f t="shared" si="1"/>
        <v>1.78333333338378</v>
      </c>
      <c r="K23" s="223">
        <f t="shared" si="2"/>
        <v>107</v>
      </c>
      <c r="L23" s="224" t="s">
        <v>79</v>
      </c>
      <c r="M23" s="225" t="str">
        <f t="shared" si="3"/>
        <v>--</v>
      </c>
      <c r="N23" s="404">
        <f t="shared" si="4"/>
        <v>20</v>
      </c>
      <c r="O23" s="405">
        <f t="shared" si="5"/>
        <v>10.858</v>
      </c>
      <c r="P23" s="406" t="str">
        <f t="shared" si="6"/>
        <v>--</v>
      </c>
      <c r="Q23" s="407" t="str">
        <f t="shared" si="7"/>
        <v>--</v>
      </c>
      <c r="R23" s="408" t="str">
        <f t="shared" si="8"/>
        <v>--</v>
      </c>
      <c r="S23" s="409" t="str">
        <f t="shared" si="9"/>
        <v>SI</v>
      </c>
      <c r="T23" s="410">
        <f t="shared" si="10"/>
        <v>10.858</v>
      </c>
      <c r="U23" s="135"/>
    </row>
    <row r="24" spans="2:21" ht="16.5" customHeight="1">
      <c r="B24" s="376"/>
      <c r="C24" s="220">
        <v>13</v>
      </c>
      <c r="D24" s="194" t="s">
        <v>14</v>
      </c>
      <c r="E24" s="183" t="s">
        <v>15</v>
      </c>
      <c r="F24" s="183">
        <v>66</v>
      </c>
      <c r="G24" s="403">
        <f t="shared" si="0"/>
        <v>4.068</v>
      </c>
      <c r="H24" s="221">
        <v>39504.36319444444</v>
      </c>
      <c r="I24" s="221">
        <v>39504.49930555555</v>
      </c>
      <c r="J24" s="222">
        <f t="shared" si="1"/>
        <v>3.266666666662786</v>
      </c>
      <c r="K24" s="223">
        <f t="shared" si="2"/>
        <v>196</v>
      </c>
      <c r="L24" s="224" t="s">
        <v>79</v>
      </c>
      <c r="M24" s="225" t="str">
        <f t="shared" si="3"/>
        <v>--</v>
      </c>
      <c r="N24" s="404">
        <f t="shared" si="4"/>
        <v>50</v>
      </c>
      <c r="O24" s="405">
        <f t="shared" si="5"/>
        <v>66.5118</v>
      </c>
      <c r="P24" s="406" t="str">
        <f t="shared" si="6"/>
        <v>--</v>
      </c>
      <c r="Q24" s="407" t="str">
        <f t="shared" si="7"/>
        <v>--</v>
      </c>
      <c r="R24" s="408" t="str">
        <f t="shared" si="8"/>
        <v>--</v>
      </c>
      <c r="S24" s="409" t="str">
        <f t="shared" si="9"/>
        <v>SI</v>
      </c>
      <c r="T24" s="410">
        <f t="shared" si="10"/>
        <v>66.5118</v>
      </c>
      <c r="U24" s="135"/>
    </row>
    <row r="25" spans="2:21" ht="16.5" customHeight="1">
      <c r="B25" s="382"/>
      <c r="C25" s="220"/>
      <c r="D25" s="194"/>
      <c r="E25" s="183"/>
      <c r="F25" s="183"/>
      <c r="G25" s="403">
        <f t="shared" si="0"/>
        <v>3.05</v>
      </c>
      <c r="H25" s="221"/>
      <c r="I25" s="221"/>
      <c r="J25" s="222">
        <f t="shared" si="1"/>
      </c>
      <c r="K25" s="223">
        <f t="shared" si="2"/>
      </c>
      <c r="L25" s="224"/>
      <c r="M25" s="225">
        <f t="shared" si="3"/>
      </c>
      <c r="N25" s="404">
        <f t="shared" si="4"/>
        <v>20</v>
      </c>
      <c r="O25" s="405" t="str">
        <f t="shared" si="5"/>
        <v>--</v>
      </c>
      <c r="P25" s="406" t="str">
        <f t="shared" si="6"/>
        <v>--</v>
      </c>
      <c r="Q25" s="407" t="str">
        <f t="shared" si="7"/>
        <v>--</v>
      </c>
      <c r="R25" s="408" t="str">
        <f t="shared" si="8"/>
        <v>--</v>
      </c>
      <c r="S25" s="409">
        <f t="shared" si="9"/>
      </c>
      <c r="T25" s="410">
        <f t="shared" si="10"/>
      </c>
      <c r="U25" s="135"/>
    </row>
    <row r="26" spans="2:21" ht="16.5" customHeight="1">
      <c r="B26" s="382"/>
      <c r="C26" s="220"/>
      <c r="D26" s="194"/>
      <c r="E26" s="183"/>
      <c r="F26" s="183"/>
      <c r="G26" s="403">
        <f t="shared" si="0"/>
        <v>3.05</v>
      </c>
      <c r="H26" s="221"/>
      <c r="I26" s="221"/>
      <c r="J26" s="222">
        <f t="shared" si="1"/>
      </c>
      <c r="K26" s="223">
        <f t="shared" si="2"/>
      </c>
      <c r="L26" s="224"/>
      <c r="M26" s="225">
        <f t="shared" si="3"/>
      </c>
      <c r="N26" s="404">
        <f t="shared" si="4"/>
        <v>20</v>
      </c>
      <c r="O26" s="405" t="str">
        <f t="shared" si="5"/>
        <v>--</v>
      </c>
      <c r="P26" s="406" t="str">
        <f t="shared" si="6"/>
        <v>--</v>
      </c>
      <c r="Q26" s="407" t="str">
        <f t="shared" si="7"/>
        <v>--</v>
      </c>
      <c r="R26" s="408" t="str">
        <f t="shared" si="8"/>
        <v>--</v>
      </c>
      <c r="S26" s="409">
        <f t="shared" si="9"/>
      </c>
      <c r="T26" s="410">
        <f t="shared" si="10"/>
      </c>
      <c r="U26" s="135"/>
    </row>
    <row r="27" spans="2:21" ht="16.5" customHeight="1">
      <c r="B27" s="382"/>
      <c r="C27" s="220"/>
      <c r="D27" s="194"/>
      <c r="E27" s="183"/>
      <c r="F27" s="183"/>
      <c r="G27" s="403">
        <f t="shared" si="0"/>
        <v>3.05</v>
      </c>
      <c r="H27" s="221"/>
      <c r="I27" s="221"/>
      <c r="J27" s="222">
        <f t="shared" si="1"/>
      </c>
      <c r="K27" s="223">
        <f t="shared" si="2"/>
      </c>
      <c r="L27" s="224"/>
      <c r="M27" s="225">
        <f t="shared" si="3"/>
      </c>
      <c r="N27" s="404">
        <f t="shared" si="4"/>
        <v>20</v>
      </c>
      <c r="O27" s="405" t="str">
        <f t="shared" si="5"/>
        <v>--</v>
      </c>
      <c r="P27" s="406" t="str">
        <f t="shared" si="6"/>
        <v>--</v>
      </c>
      <c r="Q27" s="407" t="str">
        <f t="shared" si="7"/>
        <v>--</v>
      </c>
      <c r="R27" s="408" t="str">
        <f t="shared" si="8"/>
        <v>--</v>
      </c>
      <c r="S27" s="409">
        <f t="shared" si="9"/>
      </c>
      <c r="T27" s="410">
        <f t="shared" si="10"/>
      </c>
      <c r="U27" s="135"/>
    </row>
    <row r="28" spans="2:21" ht="16.5" customHeight="1">
      <c r="B28" s="382"/>
      <c r="C28" s="220"/>
      <c r="D28" s="194"/>
      <c r="E28" s="183"/>
      <c r="F28" s="183"/>
      <c r="G28" s="403">
        <f t="shared" si="0"/>
        <v>3.05</v>
      </c>
      <c r="H28" s="221"/>
      <c r="I28" s="221"/>
      <c r="J28" s="222">
        <f t="shared" si="1"/>
      </c>
      <c r="K28" s="223">
        <f t="shared" si="2"/>
      </c>
      <c r="L28" s="224"/>
      <c r="M28" s="225">
        <f t="shared" si="3"/>
      </c>
      <c r="N28" s="404">
        <f t="shared" si="4"/>
        <v>20</v>
      </c>
      <c r="O28" s="405" t="str">
        <f t="shared" si="5"/>
        <v>--</v>
      </c>
      <c r="P28" s="406" t="str">
        <f t="shared" si="6"/>
        <v>--</v>
      </c>
      <c r="Q28" s="407" t="str">
        <f t="shared" si="7"/>
        <v>--</v>
      </c>
      <c r="R28" s="408" t="str">
        <f t="shared" si="8"/>
        <v>--</v>
      </c>
      <c r="S28" s="409">
        <f t="shared" si="9"/>
      </c>
      <c r="T28" s="410">
        <f t="shared" si="10"/>
      </c>
      <c r="U28" s="135"/>
    </row>
    <row r="29" spans="2:21" ht="16.5" customHeight="1">
      <c r="B29" s="382"/>
      <c r="C29" s="220"/>
      <c r="D29" s="194"/>
      <c r="E29" s="183"/>
      <c r="F29" s="226"/>
      <c r="G29" s="403">
        <f t="shared" si="0"/>
        <v>3.05</v>
      </c>
      <c r="H29" s="221"/>
      <c r="I29" s="221"/>
      <c r="J29" s="222">
        <f t="shared" si="1"/>
      </c>
      <c r="K29" s="223">
        <f t="shared" si="2"/>
      </c>
      <c r="L29" s="224"/>
      <c r="M29" s="225">
        <f t="shared" si="3"/>
      </c>
      <c r="N29" s="404">
        <f t="shared" si="4"/>
        <v>20</v>
      </c>
      <c r="O29" s="405" t="str">
        <f t="shared" si="5"/>
        <v>--</v>
      </c>
      <c r="P29" s="406" t="str">
        <f t="shared" si="6"/>
        <v>--</v>
      </c>
      <c r="Q29" s="407" t="str">
        <f t="shared" si="7"/>
        <v>--</v>
      </c>
      <c r="R29" s="408" t="str">
        <f t="shared" si="8"/>
        <v>--</v>
      </c>
      <c r="S29" s="409">
        <f t="shared" si="9"/>
      </c>
      <c r="T29" s="410">
        <f t="shared" si="10"/>
      </c>
      <c r="U29" s="135"/>
    </row>
    <row r="30" spans="2:21" ht="16.5" customHeight="1">
      <c r="B30" s="382"/>
      <c r="C30" s="220"/>
      <c r="D30" s="194"/>
      <c r="E30" s="183"/>
      <c r="F30" s="226"/>
      <c r="G30" s="403">
        <f t="shared" si="0"/>
        <v>3.05</v>
      </c>
      <c r="H30" s="221"/>
      <c r="I30" s="221"/>
      <c r="J30" s="222">
        <f t="shared" si="1"/>
      </c>
      <c r="K30" s="223">
        <f t="shared" si="2"/>
      </c>
      <c r="L30" s="224"/>
      <c r="M30" s="225">
        <f t="shared" si="3"/>
      </c>
      <c r="N30" s="404">
        <f t="shared" si="4"/>
        <v>20</v>
      </c>
      <c r="O30" s="405" t="str">
        <f t="shared" si="5"/>
        <v>--</v>
      </c>
      <c r="P30" s="406" t="str">
        <f t="shared" si="6"/>
        <v>--</v>
      </c>
      <c r="Q30" s="407" t="str">
        <f t="shared" si="7"/>
        <v>--</v>
      </c>
      <c r="R30" s="408" t="str">
        <f t="shared" si="8"/>
        <v>--</v>
      </c>
      <c r="S30" s="409">
        <f t="shared" si="9"/>
      </c>
      <c r="T30" s="410">
        <f t="shared" si="10"/>
      </c>
      <c r="U30" s="135"/>
    </row>
    <row r="31" spans="2:21" ht="16.5" customHeight="1">
      <c r="B31" s="382"/>
      <c r="C31" s="220"/>
      <c r="D31" s="194"/>
      <c r="E31" s="183"/>
      <c r="F31" s="226"/>
      <c r="G31" s="403">
        <f t="shared" si="0"/>
        <v>3.05</v>
      </c>
      <c r="H31" s="221"/>
      <c r="I31" s="221"/>
      <c r="J31" s="222">
        <f t="shared" si="1"/>
      </c>
      <c r="K31" s="223">
        <f t="shared" si="2"/>
      </c>
      <c r="L31" s="224"/>
      <c r="M31" s="225">
        <f t="shared" si="3"/>
      </c>
      <c r="N31" s="404">
        <f t="shared" si="4"/>
        <v>20</v>
      </c>
      <c r="O31" s="405" t="str">
        <f t="shared" si="5"/>
        <v>--</v>
      </c>
      <c r="P31" s="406" t="str">
        <f t="shared" si="6"/>
        <v>--</v>
      </c>
      <c r="Q31" s="407" t="str">
        <f t="shared" si="7"/>
        <v>--</v>
      </c>
      <c r="R31" s="408" t="str">
        <f t="shared" si="8"/>
        <v>--</v>
      </c>
      <c r="S31" s="409">
        <f t="shared" si="9"/>
      </c>
      <c r="T31" s="410">
        <f t="shared" si="10"/>
      </c>
      <c r="U31" s="135"/>
    </row>
    <row r="32" spans="2:21" ht="16.5" customHeight="1">
      <c r="B32" s="382"/>
      <c r="C32" s="220"/>
      <c r="D32" s="194"/>
      <c r="E32" s="183"/>
      <c r="F32" s="226"/>
      <c r="G32" s="403">
        <f t="shared" si="0"/>
        <v>3.05</v>
      </c>
      <c r="H32" s="221"/>
      <c r="I32" s="221"/>
      <c r="J32" s="222">
        <f t="shared" si="1"/>
      </c>
      <c r="K32" s="223">
        <f t="shared" si="2"/>
      </c>
      <c r="L32" s="224"/>
      <c r="M32" s="225">
        <f t="shared" si="3"/>
      </c>
      <c r="N32" s="404">
        <f t="shared" si="4"/>
        <v>20</v>
      </c>
      <c r="O32" s="405" t="str">
        <f t="shared" si="5"/>
        <v>--</v>
      </c>
      <c r="P32" s="406" t="str">
        <f t="shared" si="6"/>
        <v>--</v>
      </c>
      <c r="Q32" s="407" t="str">
        <f t="shared" si="7"/>
        <v>--</v>
      </c>
      <c r="R32" s="408" t="str">
        <f t="shared" si="8"/>
        <v>--</v>
      </c>
      <c r="S32" s="409">
        <f t="shared" si="9"/>
      </c>
      <c r="T32" s="410">
        <f t="shared" si="10"/>
      </c>
      <c r="U32" s="135"/>
    </row>
    <row r="33" spans="2:21" ht="16.5" customHeight="1">
      <c r="B33" s="382"/>
      <c r="C33" s="220"/>
      <c r="D33" s="194"/>
      <c r="E33" s="183"/>
      <c r="F33" s="226"/>
      <c r="G33" s="403">
        <f t="shared" si="0"/>
        <v>3.05</v>
      </c>
      <c r="H33" s="221"/>
      <c r="I33" s="221"/>
      <c r="J33" s="222">
        <f t="shared" si="1"/>
      </c>
      <c r="K33" s="223">
        <f t="shared" si="2"/>
      </c>
      <c r="L33" s="224"/>
      <c r="M33" s="225">
        <f t="shared" si="3"/>
      </c>
      <c r="N33" s="404">
        <f t="shared" si="4"/>
        <v>20</v>
      </c>
      <c r="O33" s="405" t="str">
        <f t="shared" si="5"/>
        <v>--</v>
      </c>
      <c r="P33" s="406" t="str">
        <f t="shared" si="6"/>
        <v>--</v>
      </c>
      <c r="Q33" s="407" t="str">
        <f t="shared" si="7"/>
        <v>--</v>
      </c>
      <c r="R33" s="408" t="str">
        <f t="shared" si="8"/>
        <v>--</v>
      </c>
      <c r="S33" s="409">
        <f t="shared" si="9"/>
      </c>
      <c r="T33" s="410">
        <f t="shared" si="10"/>
      </c>
      <c r="U33" s="135"/>
    </row>
    <row r="34" spans="2:21" ht="16.5" customHeight="1">
      <c r="B34" s="382"/>
      <c r="C34" s="220"/>
      <c r="D34" s="194"/>
      <c r="E34" s="183"/>
      <c r="F34" s="226"/>
      <c r="G34" s="403">
        <f t="shared" si="0"/>
        <v>3.05</v>
      </c>
      <c r="H34" s="221"/>
      <c r="I34" s="221"/>
      <c r="J34" s="222">
        <f t="shared" si="1"/>
      </c>
      <c r="K34" s="223">
        <f t="shared" si="2"/>
      </c>
      <c r="L34" s="224"/>
      <c r="M34" s="225">
        <f t="shared" si="3"/>
      </c>
      <c r="N34" s="404">
        <f t="shared" si="4"/>
        <v>20</v>
      </c>
      <c r="O34" s="405" t="str">
        <f t="shared" si="5"/>
        <v>--</v>
      </c>
      <c r="P34" s="406" t="str">
        <f t="shared" si="6"/>
        <v>--</v>
      </c>
      <c r="Q34" s="407" t="str">
        <f t="shared" si="7"/>
        <v>--</v>
      </c>
      <c r="R34" s="408" t="str">
        <f t="shared" si="8"/>
        <v>--</v>
      </c>
      <c r="S34" s="409">
        <f t="shared" si="9"/>
      </c>
      <c r="T34" s="410">
        <f t="shared" si="10"/>
      </c>
      <c r="U34" s="135"/>
    </row>
    <row r="35" spans="2:21" ht="16.5" customHeight="1">
      <c r="B35" s="382"/>
      <c r="C35" s="220"/>
      <c r="D35" s="194"/>
      <c r="E35" s="183"/>
      <c r="F35" s="226"/>
      <c r="G35" s="403">
        <f t="shared" si="0"/>
        <v>3.05</v>
      </c>
      <c r="H35" s="221"/>
      <c r="I35" s="221"/>
      <c r="J35" s="222">
        <f t="shared" si="1"/>
      </c>
      <c r="K35" s="223">
        <f t="shared" si="2"/>
      </c>
      <c r="L35" s="224"/>
      <c r="M35" s="225">
        <f t="shared" si="3"/>
      </c>
      <c r="N35" s="404">
        <f t="shared" si="4"/>
        <v>20</v>
      </c>
      <c r="O35" s="405" t="str">
        <f t="shared" si="5"/>
        <v>--</v>
      </c>
      <c r="P35" s="406" t="str">
        <f t="shared" si="6"/>
        <v>--</v>
      </c>
      <c r="Q35" s="407" t="str">
        <f t="shared" si="7"/>
        <v>--</v>
      </c>
      <c r="R35" s="408" t="str">
        <f t="shared" si="8"/>
        <v>--</v>
      </c>
      <c r="S35" s="409">
        <f t="shared" si="9"/>
      </c>
      <c r="T35" s="410">
        <f t="shared" si="10"/>
      </c>
      <c r="U35" s="135"/>
    </row>
    <row r="36" spans="2:21" ht="16.5" customHeight="1">
      <c r="B36" s="382"/>
      <c r="C36" s="220"/>
      <c r="D36" s="194"/>
      <c r="E36" s="183"/>
      <c r="F36" s="226"/>
      <c r="G36" s="403">
        <f t="shared" si="0"/>
        <v>3.05</v>
      </c>
      <c r="H36" s="221"/>
      <c r="I36" s="221"/>
      <c r="J36" s="222">
        <f t="shared" si="1"/>
      </c>
      <c r="K36" s="223">
        <f t="shared" si="2"/>
      </c>
      <c r="L36" s="224"/>
      <c r="M36" s="225">
        <f t="shared" si="3"/>
      </c>
      <c r="N36" s="404">
        <f t="shared" si="4"/>
        <v>20</v>
      </c>
      <c r="O36" s="405" t="str">
        <f t="shared" si="5"/>
        <v>--</v>
      </c>
      <c r="P36" s="406" t="str">
        <f t="shared" si="6"/>
        <v>--</v>
      </c>
      <c r="Q36" s="407" t="str">
        <f t="shared" si="7"/>
        <v>--</v>
      </c>
      <c r="R36" s="408" t="str">
        <f t="shared" si="8"/>
        <v>--</v>
      </c>
      <c r="S36" s="409">
        <f t="shared" si="9"/>
      </c>
      <c r="T36" s="410">
        <f t="shared" si="10"/>
      </c>
      <c r="U36" s="135"/>
    </row>
    <row r="37" spans="2:21" ht="16.5" customHeight="1">
      <c r="B37" s="382"/>
      <c r="C37" s="220"/>
      <c r="D37" s="194"/>
      <c r="E37" s="183"/>
      <c r="F37" s="226"/>
      <c r="G37" s="403">
        <f t="shared" si="0"/>
        <v>3.05</v>
      </c>
      <c r="H37" s="221"/>
      <c r="I37" s="221"/>
      <c r="J37" s="222">
        <f t="shared" si="1"/>
      </c>
      <c r="K37" s="223">
        <f t="shared" si="2"/>
      </c>
      <c r="L37" s="224"/>
      <c r="M37" s="225">
        <f t="shared" si="3"/>
      </c>
      <c r="N37" s="404">
        <f t="shared" si="4"/>
        <v>20</v>
      </c>
      <c r="O37" s="405" t="str">
        <f t="shared" si="5"/>
        <v>--</v>
      </c>
      <c r="P37" s="406" t="str">
        <f t="shared" si="6"/>
        <v>--</v>
      </c>
      <c r="Q37" s="407" t="str">
        <f t="shared" si="7"/>
        <v>--</v>
      </c>
      <c r="R37" s="408" t="str">
        <f t="shared" si="8"/>
        <v>--</v>
      </c>
      <c r="S37" s="409">
        <f t="shared" si="9"/>
      </c>
      <c r="T37" s="410">
        <f t="shared" si="10"/>
      </c>
      <c r="U37" s="135"/>
    </row>
    <row r="38" spans="2:21" ht="16.5" customHeight="1">
      <c r="B38" s="382"/>
      <c r="C38" s="220"/>
      <c r="D38" s="194"/>
      <c r="E38" s="183"/>
      <c r="F38" s="226"/>
      <c r="G38" s="403">
        <f t="shared" si="0"/>
        <v>3.05</v>
      </c>
      <c r="H38" s="221"/>
      <c r="I38" s="221"/>
      <c r="J38" s="222">
        <f t="shared" si="1"/>
      </c>
      <c r="K38" s="223">
        <f t="shared" si="2"/>
      </c>
      <c r="L38" s="224"/>
      <c r="M38" s="225">
        <f t="shared" si="3"/>
      </c>
      <c r="N38" s="404">
        <f t="shared" si="4"/>
        <v>20</v>
      </c>
      <c r="O38" s="405" t="str">
        <f t="shared" si="5"/>
        <v>--</v>
      </c>
      <c r="P38" s="406" t="str">
        <f t="shared" si="6"/>
        <v>--</v>
      </c>
      <c r="Q38" s="407" t="str">
        <f t="shared" si="7"/>
        <v>--</v>
      </c>
      <c r="R38" s="408" t="str">
        <f t="shared" si="8"/>
        <v>--</v>
      </c>
      <c r="S38" s="409">
        <f t="shared" si="9"/>
      </c>
      <c r="T38" s="410">
        <f t="shared" si="10"/>
      </c>
      <c r="U38" s="135"/>
    </row>
    <row r="39" spans="2:21" ht="16.5" customHeight="1">
      <c r="B39" s="382"/>
      <c r="C39" s="220"/>
      <c r="D39" s="194"/>
      <c r="E39" s="183"/>
      <c r="F39" s="226"/>
      <c r="G39" s="403">
        <f t="shared" si="0"/>
        <v>3.05</v>
      </c>
      <c r="H39" s="221"/>
      <c r="I39" s="221"/>
      <c r="J39" s="222">
        <f t="shared" si="1"/>
      </c>
      <c r="K39" s="223">
        <f t="shared" si="2"/>
      </c>
      <c r="L39" s="224"/>
      <c r="M39" s="225">
        <f t="shared" si="3"/>
      </c>
      <c r="N39" s="404">
        <f t="shared" si="4"/>
        <v>20</v>
      </c>
      <c r="O39" s="405" t="str">
        <f t="shared" si="5"/>
        <v>--</v>
      </c>
      <c r="P39" s="406" t="str">
        <f t="shared" si="6"/>
        <v>--</v>
      </c>
      <c r="Q39" s="407" t="str">
        <f t="shared" si="7"/>
        <v>--</v>
      </c>
      <c r="R39" s="408" t="str">
        <f t="shared" si="8"/>
        <v>--</v>
      </c>
      <c r="S39" s="409">
        <f t="shared" si="9"/>
      </c>
      <c r="T39" s="410">
        <f t="shared" si="10"/>
      </c>
      <c r="U39" s="135"/>
    </row>
    <row r="40" spans="2:21" ht="16.5" customHeight="1">
      <c r="B40" s="382"/>
      <c r="C40" s="220"/>
      <c r="D40" s="194"/>
      <c r="E40" s="183"/>
      <c r="F40" s="226"/>
      <c r="G40" s="403">
        <f t="shared" si="0"/>
        <v>3.05</v>
      </c>
      <c r="H40" s="221"/>
      <c r="I40" s="221"/>
      <c r="J40" s="222">
        <f t="shared" si="1"/>
      </c>
      <c r="K40" s="223">
        <f t="shared" si="2"/>
      </c>
      <c r="L40" s="224"/>
      <c r="M40" s="225">
        <f t="shared" si="3"/>
      </c>
      <c r="N40" s="404">
        <f t="shared" si="4"/>
        <v>20</v>
      </c>
      <c r="O40" s="405" t="str">
        <f t="shared" si="5"/>
        <v>--</v>
      </c>
      <c r="P40" s="406" t="str">
        <f t="shared" si="6"/>
        <v>--</v>
      </c>
      <c r="Q40" s="407" t="str">
        <f t="shared" si="7"/>
        <v>--</v>
      </c>
      <c r="R40" s="408" t="str">
        <f t="shared" si="8"/>
        <v>--</v>
      </c>
      <c r="S40" s="409">
        <f t="shared" si="9"/>
      </c>
      <c r="T40" s="410">
        <f t="shared" si="10"/>
      </c>
      <c r="U40" s="135"/>
    </row>
    <row r="41" spans="2:21" ht="16.5" customHeight="1" thickBot="1">
      <c r="B41" s="382"/>
      <c r="C41" s="227"/>
      <c r="D41" s="228"/>
      <c r="E41" s="229"/>
      <c r="F41" s="229"/>
      <c r="G41" s="411"/>
      <c r="H41" s="229"/>
      <c r="I41" s="230"/>
      <c r="J41" s="231"/>
      <c r="K41" s="231"/>
      <c r="L41" s="230"/>
      <c r="M41" s="232"/>
      <c r="N41" s="412"/>
      <c r="O41" s="413"/>
      <c r="P41" s="414"/>
      <c r="Q41" s="415"/>
      <c r="R41" s="416"/>
      <c r="S41" s="417"/>
      <c r="T41" s="418"/>
      <c r="U41" s="135"/>
    </row>
    <row r="42" spans="2:21" ht="16.5" customHeight="1" thickBot="1" thickTop="1">
      <c r="B42" s="303"/>
      <c r="C42" s="274" t="s">
        <v>72</v>
      </c>
      <c r="D42" s="146" t="s">
        <v>82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9"/>
      <c r="P42" s="420"/>
      <c r="Q42" s="420"/>
      <c r="R42" s="420"/>
      <c r="S42" s="421"/>
      <c r="T42" s="427">
        <f>ROUND(SUM(T19:T41),2)</f>
        <v>94.37</v>
      </c>
      <c r="U42" s="422"/>
    </row>
    <row r="43" spans="2:21" s="154" customFormat="1" ht="9.75" thickTop="1">
      <c r="B43" s="360"/>
      <c r="C43" s="275"/>
      <c r="D43" s="156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423"/>
      <c r="P43" s="423"/>
      <c r="Q43" s="423"/>
      <c r="R43" s="423"/>
      <c r="S43" s="423"/>
      <c r="T43" s="362"/>
      <c r="U43" s="157"/>
    </row>
    <row r="44" spans="2:21" ht="16.5" customHeight="1" thickBot="1"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160"/>
    </row>
    <row r="45" ht="13.5" thickTop="1"/>
    <row r="16381" ht="12.75">
      <c r="D16381" s="23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1">
      <selection activeCell="H15" sqref="H15"/>
    </sheetView>
  </sheetViews>
  <sheetFormatPr defaultColWidth="11.421875" defaultRowHeight="12.75"/>
  <cols>
    <col min="1" max="1" width="20.7109375" style="429" customWidth="1"/>
    <col min="2" max="2" width="15.7109375" style="429" customWidth="1"/>
    <col min="3" max="3" width="5.7109375" style="429" customWidth="1"/>
    <col min="4" max="4" width="45.7109375" style="429" customWidth="1"/>
    <col min="5" max="5" width="7.7109375" style="429" customWidth="1"/>
    <col min="6" max="20" width="10.7109375" style="429" customWidth="1"/>
    <col min="21" max="21" width="15.7109375" style="429" customWidth="1"/>
    <col min="22" max="16384" width="11.421875" style="429" customWidth="1"/>
  </cols>
  <sheetData>
    <row r="1" ht="43.5" customHeight="1">
      <c r="U1" s="430"/>
    </row>
    <row r="2" spans="2:21" s="431" customFormat="1" ht="26.25">
      <c r="B2" s="432" t="str">
        <f>'tot-0802'!B2</f>
        <v>ANEXO V al Memorandum D.T.E.E. N°  1761 /2009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" s="433" customFormat="1" ht="10.5">
      <c r="A3" s="552" t="s">
        <v>17</v>
      </c>
      <c r="B3" s="552"/>
    </row>
    <row r="4" spans="1:4" s="433" customFormat="1" ht="11.25">
      <c r="A4" s="434" t="s">
        <v>18</v>
      </c>
      <c r="B4" s="435"/>
      <c r="D4" s="436"/>
    </row>
    <row r="5" spans="1:4" ht="18.75" customHeight="1">
      <c r="A5" s="437"/>
      <c r="D5" s="438"/>
    </row>
    <row r="6" spans="1:21" ht="26.25">
      <c r="A6" s="437"/>
      <c r="B6" s="439" t="s">
        <v>83</v>
      </c>
      <c r="C6" s="440"/>
      <c r="D6" s="438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</row>
    <row r="7" spans="1:4" ht="18.75" customHeight="1">
      <c r="A7" s="437"/>
      <c r="D7" s="438"/>
    </row>
    <row r="8" spans="1:21" ht="26.25">
      <c r="A8" s="437"/>
      <c r="B8" s="441" t="s">
        <v>73</v>
      </c>
      <c r="C8" s="440"/>
      <c r="D8" s="438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</row>
    <row r="9" spans="1:4" ht="18.75" customHeight="1">
      <c r="A9" s="437"/>
      <c r="D9" s="438"/>
    </row>
    <row r="10" spans="1:21" ht="26.25">
      <c r="A10" s="437"/>
      <c r="B10" s="441" t="s">
        <v>84</v>
      </c>
      <c r="C10" s="440"/>
      <c r="D10" s="438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</row>
    <row r="11" ht="18.75" customHeight="1" thickBot="1"/>
    <row r="12" spans="2:21" ht="18.75" customHeight="1" thickTop="1">
      <c r="B12" s="442"/>
      <c r="C12" s="443"/>
      <c r="D12" s="444"/>
      <c r="E12" s="444"/>
      <c r="F12" s="444"/>
      <c r="G12" s="444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5"/>
    </row>
    <row r="13" spans="2:21" ht="19.5">
      <c r="B13" s="446" t="s">
        <v>93</v>
      </c>
      <c r="C13" s="440"/>
      <c r="D13" s="447"/>
      <c r="E13" s="447"/>
      <c r="F13" s="447"/>
      <c r="G13" s="447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</row>
    <row r="14" spans="2:21" ht="18.75" customHeight="1" thickBot="1">
      <c r="B14" s="450"/>
      <c r="C14" s="451"/>
      <c r="D14" s="452"/>
      <c r="E14" s="452"/>
      <c r="F14" s="453"/>
      <c r="G14" s="453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5"/>
    </row>
    <row r="15" spans="1:21" s="465" customFormat="1" ht="34.5" customHeight="1" thickBot="1" thickTop="1">
      <c r="A15" s="456"/>
      <c r="B15" s="457"/>
      <c r="C15" s="458"/>
      <c r="D15" s="459" t="s">
        <v>1</v>
      </c>
      <c r="E15" s="460" t="s">
        <v>85</v>
      </c>
      <c r="F15" s="461" t="s">
        <v>32</v>
      </c>
      <c r="G15" s="462" t="s">
        <v>86</v>
      </c>
      <c r="H15" s="463">
        <v>39114</v>
      </c>
      <c r="I15" s="463">
        <v>39142</v>
      </c>
      <c r="J15" s="463">
        <v>39173</v>
      </c>
      <c r="K15" s="463">
        <v>39203</v>
      </c>
      <c r="L15" s="463">
        <v>39234</v>
      </c>
      <c r="M15" s="463">
        <v>39264</v>
      </c>
      <c r="N15" s="463">
        <v>39295</v>
      </c>
      <c r="O15" s="463">
        <v>39326</v>
      </c>
      <c r="P15" s="463">
        <v>39356</v>
      </c>
      <c r="Q15" s="463">
        <v>39387</v>
      </c>
      <c r="R15" s="463">
        <v>39417</v>
      </c>
      <c r="S15" s="463">
        <v>39448</v>
      </c>
      <c r="T15" s="463">
        <v>39479</v>
      </c>
      <c r="U15" s="464"/>
    </row>
    <row r="16" spans="1:21" s="465" customFormat="1" ht="34.5" customHeight="1" hidden="1">
      <c r="A16" s="456"/>
      <c r="B16" s="457"/>
      <c r="C16" s="466"/>
      <c r="D16" s="467"/>
      <c r="E16" s="468"/>
      <c r="F16" s="469"/>
      <c r="G16" s="470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64"/>
    </row>
    <row r="17" spans="1:21" s="465" customFormat="1" ht="34.5" customHeight="1" hidden="1">
      <c r="A17" s="456"/>
      <c r="B17" s="457"/>
      <c r="C17" s="466"/>
      <c r="D17" s="467"/>
      <c r="E17" s="468"/>
      <c r="F17" s="469"/>
      <c r="G17" s="470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64"/>
    </row>
    <row r="18" spans="2:21" ht="15" customHeight="1" thickTop="1">
      <c r="B18" s="450"/>
      <c r="C18" s="472"/>
      <c r="D18" s="473"/>
      <c r="E18" s="473"/>
      <c r="F18" s="474"/>
      <c r="G18" s="475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7"/>
      <c r="U18" s="455"/>
    </row>
    <row r="19" spans="2:21" ht="15" customHeight="1">
      <c r="B19" s="450"/>
      <c r="C19" s="478">
        <f>'[1]TASA DE FALLA'!C19</f>
        <v>1</v>
      </c>
      <c r="D19" s="478" t="str">
        <f>'[1]TASA DE FALLA'!D19</f>
        <v>ALTO VALLE - CIPOLLETTI</v>
      </c>
      <c r="E19" s="478">
        <f>'[1]TASA DE FALLA'!E19</f>
        <v>132</v>
      </c>
      <c r="F19" s="479">
        <f>'[1]TASA DE FALLA'!F19</f>
        <v>10</v>
      </c>
      <c r="G19" s="480" t="str">
        <f>'[1]TASA DE FALLA'!G19</f>
        <v>L</v>
      </c>
      <c r="H19" s="481">
        <f>IF('[1]TASA DE FALLA'!FJ19=0,"",'[1]TASA DE FALLA'!FJ19)</f>
      </c>
      <c r="I19" s="481">
        <f>IF('[1]TASA DE FALLA'!FK19=0,"",'[1]TASA DE FALLA'!FK19)</f>
      </c>
      <c r="J19" s="481">
        <f>IF('[1]TASA DE FALLA'!FL19=0,"",'[1]TASA DE FALLA'!FL19)</f>
      </c>
      <c r="K19" s="481">
        <f>IF('[1]TASA DE FALLA'!FM19=0,"",'[1]TASA DE FALLA'!FM19)</f>
      </c>
      <c r="L19" s="481">
        <f>IF('[1]TASA DE FALLA'!FN19=0,"",'[1]TASA DE FALLA'!FN19)</f>
      </c>
      <c r="M19" s="481">
        <f>IF('[1]TASA DE FALLA'!FO19=0,"",'[1]TASA DE FALLA'!FO19)</f>
      </c>
      <c r="N19" s="481">
        <f>IF('[1]TASA DE FALLA'!FP19=0,"",'[1]TASA DE FALLA'!FP19)</f>
      </c>
      <c r="O19" s="481">
        <f>IF('[1]TASA DE FALLA'!FQ19=0,"",'[1]TASA DE FALLA'!FQ19)</f>
      </c>
      <c r="P19" s="481">
        <f>IF('[1]TASA DE FALLA'!FR19=0,"",'[1]TASA DE FALLA'!FR19)</f>
      </c>
      <c r="Q19" s="481">
        <f>IF('[1]TASA DE FALLA'!FS19=0,"",'[1]TASA DE FALLA'!FS19)</f>
      </c>
      <c r="R19" s="481">
        <f>IF('[1]TASA DE FALLA'!FT19=0,"",'[1]TASA DE FALLA'!FT19)</f>
      </c>
      <c r="S19" s="481">
        <f>IF('[1]TASA DE FALLA'!FU19=0,"",'[1]TASA DE FALLA'!FU19)</f>
      </c>
      <c r="T19" s="482"/>
      <c r="U19" s="483"/>
    </row>
    <row r="20" spans="2:21" ht="15" customHeight="1">
      <c r="B20" s="450"/>
      <c r="C20" s="484">
        <f>'[1]TASA DE FALLA'!C20</f>
        <v>2</v>
      </c>
      <c r="D20" s="484" t="str">
        <f>'[1]TASA DE FALLA'!D20</f>
        <v>CIPOLLETTI - TERMOROCA</v>
      </c>
      <c r="E20" s="484">
        <f>'[1]TASA DE FALLA'!E20</f>
        <v>132</v>
      </c>
      <c r="F20" s="485">
        <f>'[1]TASA DE FALLA'!F20</f>
        <v>40.7</v>
      </c>
      <c r="G20" s="484" t="str">
        <f>'[1]TASA DE FALLA'!G20</f>
        <v>L</v>
      </c>
      <c r="H20" s="481" t="str">
        <f>IF('[1]TASA DE FALLA'!FJ20=0,"",'[1]TASA DE FALLA'!FJ20)</f>
        <v>XXXX</v>
      </c>
      <c r="I20" s="481" t="str">
        <f>IF('[1]TASA DE FALLA'!FK20=0,"",'[1]TASA DE FALLA'!FK20)</f>
        <v>XXXX</v>
      </c>
      <c r="J20" s="481" t="str">
        <f>IF('[1]TASA DE FALLA'!FL20=0,"",'[1]TASA DE FALLA'!FL20)</f>
        <v>XXXX</v>
      </c>
      <c r="K20" s="481" t="str">
        <f>IF('[1]TASA DE FALLA'!FM20=0,"",'[1]TASA DE FALLA'!FM20)</f>
        <v>XXXX</v>
      </c>
      <c r="L20" s="481" t="str">
        <f>IF('[1]TASA DE FALLA'!FN20=0,"",'[1]TASA DE FALLA'!FN20)</f>
        <v>XXXX</v>
      </c>
      <c r="M20" s="481" t="str">
        <f>IF('[1]TASA DE FALLA'!FO20=0,"",'[1]TASA DE FALLA'!FO20)</f>
        <v>XXXX</v>
      </c>
      <c r="N20" s="481" t="str">
        <f>IF('[1]TASA DE FALLA'!FP20=0,"",'[1]TASA DE FALLA'!FP20)</f>
        <v>XXXX</v>
      </c>
      <c r="O20" s="481" t="str">
        <f>IF('[1]TASA DE FALLA'!FQ20=0,"",'[1]TASA DE FALLA'!FQ20)</f>
        <v>XXXX</v>
      </c>
      <c r="P20" s="481" t="str">
        <f>IF('[1]TASA DE FALLA'!FR20=0,"",'[1]TASA DE FALLA'!FR20)</f>
        <v>XXXX</v>
      </c>
      <c r="Q20" s="481" t="str">
        <f>IF('[1]TASA DE FALLA'!FS20=0,"",'[1]TASA DE FALLA'!FS20)</f>
        <v>XXXX</v>
      </c>
      <c r="R20" s="481" t="str">
        <f>IF('[1]TASA DE FALLA'!FT20=0,"",'[1]TASA DE FALLA'!FT20)</f>
        <v>XXXX</v>
      </c>
      <c r="S20" s="481" t="str">
        <f>IF('[1]TASA DE FALLA'!FU20=0,"",'[1]TASA DE FALLA'!FU20)</f>
        <v>XXXX</v>
      </c>
      <c r="T20" s="486"/>
      <c r="U20" s="483"/>
    </row>
    <row r="21" spans="2:21" ht="15" customHeight="1">
      <c r="B21" s="450"/>
      <c r="C21" s="478">
        <f>'[1]TASA DE FALLA'!C21</f>
        <v>3</v>
      </c>
      <c r="D21" s="478" t="str">
        <f>'[1]TASA DE FALLA'!D21</f>
        <v>CENTENARIO - ENTRE LOMAS - MEDANITOS</v>
      </c>
      <c r="E21" s="478">
        <f>'[1]TASA DE FALLA'!E21</f>
        <v>132</v>
      </c>
      <c r="F21" s="479">
        <f>'[1]TASA DE FALLA'!F21</f>
        <v>101</v>
      </c>
      <c r="G21" s="480" t="str">
        <f>'[1]TASA DE FALLA'!G21</f>
        <v>L</v>
      </c>
      <c r="H21" s="481">
        <f>IF('[1]TASA DE FALLA'!FJ21=0,"",'[1]TASA DE FALLA'!FJ21)</f>
      </c>
      <c r="I21" s="481">
        <f>IF('[1]TASA DE FALLA'!FK21=0,"",'[1]TASA DE FALLA'!FK21)</f>
      </c>
      <c r="J21" s="481">
        <f>IF('[1]TASA DE FALLA'!FL21=0,"",'[1]TASA DE FALLA'!FL21)</f>
      </c>
      <c r="K21" s="481">
        <f>IF('[1]TASA DE FALLA'!FM21=0,"",'[1]TASA DE FALLA'!FM21)</f>
      </c>
      <c r="L21" s="481">
        <f>IF('[1]TASA DE FALLA'!FN21=0,"",'[1]TASA DE FALLA'!FN21)</f>
      </c>
      <c r="M21" s="481">
        <f>IF('[1]TASA DE FALLA'!FO21=0,"",'[1]TASA DE FALLA'!FO21)</f>
      </c>
      <c r="N21" s="481">
        <f>IF('[1]TASA DE FALLA'!FP21=0,"",'[1]TASA DE FALLA'!FP21)</f>
      </c>
      <c r="O21" s="481">
        <f>IF('[1]TASA DE FALLA'!FQ21=0,"",'[1]TASA DE FALLA'!FQ21)</f>
      </c>
      <c r="P21" s="481">
        <f>IF('[1]TASA DE FALLA'!FR21=0,"",'[1]TASA DE FALLA'!FR21)</f>
      </c>
      <c r="Q21" s="481">
        <f>IF('[1]TASA DE FALLA'!FS21=0,"",'[1]TASA DE FALLA'!FS21)</f>
      </c>
      <c r="R21" s="481">
        <f>IF('[1]TASA DE FALLA'!FT21=0,"",'[1]TASA DE FALLA'!FT21)</f>
      </c>
      <c r="S21" s="481">
        <f>IF('[1]TASA DE FALLA'!FU21=0,"",'[1]TASA DE FALLA'!FU21)</f>
      </c>
      <c r="T21" s="486"/>
      <c r="U21" s="483"/>
    </row>
    <row r="22" spans="2:21" ht="15" customHeight="1">
      <c r="B22" s="450"/>
      <c r="C22" s="484">
        <f>'[1]TASA DE FALLA'!C22</f>
        <v>4</v>
      </c>
      <c r="D22" s="484" t="str">
        <f>'[1]TASA DE FALLA'!D22</f>
        <v>GRAL. ROCA - VILLA REGINA</v>
      </c>
      <c r="E22" s="484">
        <f>'[1]TASA DE FALLA'!E22</f>
        <v>132</v>
      </c>
      <c r="F22" s="485">
        <f>'[1]TASA DE FALLA'!F22</f>
        <v>45</v>
      </c>
      <c r="G22" s="484" t="str">
        <f>'[1]TASA DE FALLA'!G22</f>
        <v>L</v>
      </c>
      <c r="H22" s="481">
        <f>IF('[1]TASA DE FALLA'!FJ22=0,"",'[1]TASA DE FALLA'!FJ22)</f>
      </c>
      <c r="I22" s="481">
        <f>IF('[1]TASA DE FALLA'!FK22=0,"",'[1]TASA DE FALLA'!FK22)</f>
      </c>
      <c r="J22" s="481">
        <f>IF('[1]TASA DE FALLA'!FL22=0,"",'[1]TASA DE FALLA'!FL22)</f>
      </c>
      <c r="K22" s="481">
        <f>IF('[1]TASA DE FALLA'!FM22=0,"",'[1]TASA DE FALLA'!FM22)</f>
      </c>
      <c r="L22" s="481">
        <f>IF('[1]TASA DE FALLA'!FN22=0,"",'[1]TASA DE FALLA'!FN22)</f>
      </c>
      <c r="M22" s="481">
        <f>IF('[1]TASA DE FALLA'!FO22=0,"",'[1]TASA DE FALLA'!FO22)</f>
      </c>
      <c r="N22" s="481">
        <f>IF('[1]TASA DE FALLA'!FP22=0,"",'[1]TASA DE FALLA'!FP22)</f>
      </c>
      <c r="O22" s="481">
        <f>IF('[1]TASA DE FALLA'!FQ22=0,"",'[1]TASA DE FALLA'!FQ22)</f>
      </c>
      <c r="P22" s="481">
        <f>IF('[1]TASA DE FALLA'!FR22=0,"",'[1]TASA DE FALLA'!FR22)</f>
      </c>
      <c r="Q22" s="481">
        <f>IF('[1]TASA DE FALLA'!FS22=0,"",'[1]TASA DE FALLA'!FS22)</f>
      </c>
      <c r="R22" s="481">
        <f>IF('[1]TASA DE FALLA'!FT22=0,"",'[1]TASA DE FALLA'!FT22)</f>
      </c>
      <c r="S22" s="481">
        <f>IF('[1]TASA DE FALLA'!FU22=0,"",'[1]TASA DE FALLA'!FU22)</f>
      </c>
      <c r="T22" s="486"/>
      <c r="U22" s="483"/>
    </row>
    <row r="23" spans="2:21" ht="15" customHeight="1">
      <c r="B23" s="450"/>
      <c r="C23" s="478">
        <f>'[1]TASA DE FALLA'!C23</f>
        <v>5</v>
      </c>
      <c r="D23" s="478" t="str">
        <f>'[1]TASA DE FALLA'!D23</f>
        <v>ALTO VALLE - INDUPA - PLANICIE BANDERITA</v>
      </c>
      <c r="E23" s="478">
        <f>'[1]TASA DE FALLA'!E23</f>
        <v>132</v>
      </c>
      <c r="F23" s="479">
        <f>'[1]TASA DE FALLA'!F23</f>
        <v>73</v>
      </c>
      <c r="G23" s="480" t="str">
        <f>'[1]TASA DE FALLA'!G23</f>
        <v>L</v>
      </c>
      <c r="H23" s="481" t="str">
        <f>IF('[1]TASA DE FALLA'!FJ23=0,"",'[1]TASA DE FALLA'!FJ23)</f>
        <v>XXXX</v>
      </c>
      <c r="I23" s="481" t="str">
        <f>IF('[1]TASA DE FALLA'!FK23=0,"",'[1]TASA DE FALLA'!FK23)</f>
        <v>XXXX</v>
      </c>
      <c r="J23" s="481" t="str">
        <f>IF('[1]TASA DE FALLA'!FL23=0,"",'[1]TASA DE FALLA'!FL23)</f>
        <v>XXXX</v>
      </c>
      <c r="K23" s="481" t="str">
        <f>IF('[1]TASA DE FALLA'!FM23=0,"",'[1]TASA DE FALLA'!FM23)</f>
        <v>XXXX</v>
      </c>
      <c r="L23" s="481" t="str">
        <f>IF('[1]TASA DE FALLA'!FN23=0,"",'[1]TASA DE FALLA'!FN23)</f>
        <v>XXXX</v>
      </c>
      <c r="M23" s="481" t="str">
        <f>IF('[1]TASA DE FALLA'!FO23=0,"",'[1]TASA DE FALLA'!FO23)</f>
        <v>XXXX</v>
      </c>
      <c r="N23" s="481" t="str">
        <f>IF('[1]TASA DE FALLA'!FP23=0,"",'[1]TASA DE FALLA'!FP23)</f>
        <v>XXXX</v>
      </c>
      <c r="O23" s="481" t="str">
        <f>IF('[1]TASA DE FALLA'!FQ23=0,"",'[1]TASA DE FALLA'!FQ23)</f>
        <v>XXXX</v>
      </c>
      <c r="P23" s="481" t="str">
        <f>IF('[1]TASA DE FALLA'!FR23=0,"",'[1]TASA DE FALLA'!FR23)</f>
        <v>XXXX</v>
      </c>
      <c r="Q23" s="481" t="str">
        <f>IF('[1]TASA DE FALLA'!FS23=0,"",'[1]TASA DE FALLA'!FS23)</f>
        <v>XXXX</v>
      </c>
      <c r="R23" s="481" t="str">
        <f>IF('[1]TASA DE FALLA'!FT23=0,"",'[1]TASA DE FALLA'!FT23)</f>
        <v>XXXX</v>
      </c>
      <c r="S23" s="481" t="str">
        <f>IF('[1]TASA DE FALLA'!FU23=0,"",'[1]TASA DE FALLA'!FU23)</f>
        <v>XXXX</v>
      </c>
      <c r="T23" s="486"/>
      <c r="U23" s="483"/>
    </row>
    <row r="24" spans="2:21" ht="15" customHeight="1">
      <c r="B24" s="450"/>
      <c r="C24" s="484">
        <f>'[1]TASA DE FALLA'!C24</f>
        <v>6</v>
      </c>
      <c r="D24" s="484" t="str">
        <f>'[1]TASA DE FALLA'!D24</f>
        <v>ALTO VALLE - CINCO SALTOS</v>
      </c>
      <c r="E24" s="484">
        <f>'[1]TASA DE FALLA'!E24</f>
        <v>132</v>
      </c>
      <c r="F24" s="485">
        <f>'[1]TASA DE FALLA'!F24</f>
        <v>17</v>
      </c>
      <c r="G24" s="484" t="str">
        <f>'[1]TASA DE FALLA'!G24</f>
        <v>L</v>
      </c>
      <c r="H24" s="481">
        <f>IF('[1]TASA DE FALLA'!FJ24=0,"",'[1]TASA DE FALLA'!FJ24)</f>
      </c>
      <c r="I24" s="481">
        <f>IF('[1]TASA DE FALLA'!FK24=0,"",'[1]TASA DE FALLA'!FK24)</f>
      </c>
      <c r="J24" s="481">
        <f>IF('[1]TASA DE FALLA'!FL24=0,"",'[1]TASA DE FALLA'!FL24)</f>
      </c>
      <c r="K24" s="481">
        <f>IF('[1]TASA DE FALLA'!FM24=0,"",'[1]TASA DE FALLA'!FM24)</f>
      </c>
      <c r="L24" s="481">
        <f>IF('[1]TASA DE FALLA'!FN24=0,"",'[1]TASA DE FALLA'!FN24)</f>
      </c>
      <c r="M24" s="481">
        <f>IF('[1]TASA DE FALLA'!FO24=0,"",'[1]TASA DE FALLA'!FO24)</f>
      </c>
      <c r="N24" s="481">
        <f>IF('[1]TASA DE FALLA'!FP24=0,"",'[1]TASA DE FALLA'!FP24)</f>
      </c>
      <c r="O24" s="481">
        <f>IF('[1]TASA DE FALLA'!FQ24=0,"",'[1]TASA DE FALLA'!FQ24)</f>
      </c>
      <c r="P24" s="481">
        <f>IF('[1]TASA DE FALLA'!FR24=0,"",'[1]TASA DE FALLA'!FR24)</f>
      </c>
      <c r="Q24" s="481">
        <f>IF('[1]TASA DE FALLA'!FS24=0,"",'[1]TASA DE FALLA'!FS24)</f>
      </c>
      <c r="R24" s="481">
        <f>IF('[1]TASA DE FALLA'!FT24=0,"",'[1]TASA DE FALLA'!FT24)</f>
      </c>
      <c r="S24" s="481">
        <f>IF('[1]TASA DE FALLA'!FU24=0,"",'[1]TASA DE FALLA'!FU24)</f>
      </c>
      <c r="T24" s="486"/>
      <c r="U24" s="483"/>
    </row>
    <row r="25" spans="2:21" ht="15" customHeight="1">
      <c r="B25" s="450"/>
      <c r="C25" s="478">
        <f>'[1]TASA DE FALLA'!C25</f>
        <v>7</v>
      </c>
      <c r="D25" s="478" t="str">
        <f>'[1]TASA DE FALLA'!D25</f>
        <v>CINCO SALTOS - PLANICIE BANDERITA</v>
      </c>
      <c r="E25" s="478">
        <f>'[1]TASA DE FALLA'!E25</f>
        <v>132</v>
      </c>
      <c r="F25" s="479">
        <f>'[1]TASA DE FALLA'!F25</f>
        <v>56</v>
      </c>
      <c r="G25" s="480" t="str">
        <f>'[1]TASA DE FALLA'!G25</f>
        <v>L</v>
      </c>
      <c r="H25" s="481">
        <f>IF('[1]TASA DE FALLA'!FJ25=0,"",'[1]TASA DE FALLA'!FJ25)</f>
        <v>1</v>
      </c>
      <c r="I25" s="481">
        <f>IF('[1]TASA DE FALLA'!FK25=0,"",'[1]TASA DE FALLA'!FK25)</f>
      </c>
      <c r="J25" s="481">
        <f>IF('[1]TASA DE FALLA'!FL25=0,"",'[1]TASA DE FALLA'!FL25)</f>
      </c>
      <c r="K25" s="481">
        <f>IF('[1]TASA DE FALLA'!FM25=0,"",'[1]TASA DE FALLA'!FM25)</f>
      </c>
      <c r="L25" s="481">
        <f>IF('[1]TASA DE FALLA'!FN25=0,"",'[1]TASA DE FALLA'!FN25)</f>
      </c>
      <c r="M25" s="481">
        <f>IF('[1]TASA DE FALLA'!FO25=0,"",'[1]TASA DE FALLA'!FO25)</f>
      </c>
      <c r="N25" s="481">
        <f>IF('[1]TASA DE FALLA'!FP25=0,"",'[1]TASA DE FALLA'!FP25)</f>
      </c>
      <c r="O25" s="481">
        <f>IF('[1]TASA DE FALLA'!FQ25=0,"",'[1]TASA DE FALLA'!FQ25)</f>
      </c>
      <c r="P25" s="481">
        <f>IF('[1]TASA DE FALLA'!FR25=0,"",'[1]TASA DE FALLA'!FR25)</f>
      </c>
      <c r="Q25" s="481">
        <f>IF('[1]TASA DE FALLA'!FS25=0,"",'[1]TASA DE FALLA'!FS25)</f>
        <v>1</v>
      </c>
      <c r="R25" s="481">
        <f>IF('[1]TASA DE FALLA'!FT25=0,"",'[1]TASA DE FALLA'!FT25)</f>
        <v>1</v>
      </c>
      <c r="S25" s="481">
        <f>IF('[1]TASA DE FALLA'!FU25=0,"",'[1]TASA DE FALLA'!FU25)</f>
        <v>1</v>
      </c>
      <c r="T25" s="486"/>
      <c r="U25" s="483"/>
    </row>
    <row r="26" spans="2:21" ht="15" customHeight="1">
      <c r="B26" s="450"/>
      <c r="C26" s="484">
        <f>'[1]TASA DE FALLA'!C26</f>
        <v>8</v>
      </c>
      <c r="D26" s="484" t="str">
        <f>'[1]TASA DE FALLA'!D26</f>
        <v>MEDANITOS - DIVISADEROS</v>
      </c>
      <c r="E26" s="484">
        <f>'[1]TASA DE FALLA'!E26</f>
        <v>132</v>
      </c>
      <c r="F26" s="485">
        <f>'[1]TASA DE FALLA'!F26</f>
        <v>30</v>
      </c>
      <c r="G26" s="484" t="str">
        <f>'[1]TASA DE FALLA'!G26</f>
        <v>L</v>
      </c>
      <c r="H26" s="481">
        <f>IF('[1]TASA DE FALLA'!FJ26=0,"",'[1]TASA DE FALLA'!FJ26)</f>
      </c>
      <c r="I26" s="481">
        <f>IF('[1]TASA DE FALLA'!FK26=0,"",'[1]TASA DE FALLA'!FK26)</f>
      </c>
      <c r="J26" s="481">
        <f>IF('[1]TASA DE FALLA'!FL26=0,"",'[1]TASA DE FALLA'!FL26)</f>
      </c>
      <c r="K26" s="481">
        <f>IF('[1]TASA DE FALLA'!FM26=0,"",'[1]TASA DE FALLA'!FM26)</f>
      </c>
      <c r="L26" s="481">
        <f>IF('[1]TASA DE FALLA'!FN26=0,"",'[1]TASA DE FALLA'!FN26)</f>
      </c>
      <c r="M26" s="481">
        <f>IF('[1]TASA DE FALLA'!FO26=0,"",'[1]TASA DE FALLA'!FO26)</f>
      </c>
      <c r="N26" s="481">
        <f>IF('[1]TASA DE FALLA'!FP26=0,"",'[1]TASA DE FALLA'!FP26)</f>
      </c>
      <c r="O26" s="481">
        <f>IF('[1]TASA DE FALLA'!FQ26=0,"",'[1]TASA DE FALLA'!FQ26)</f>
      </c>
      <c r="P26" s="481">
        <f>IF('[1]TASA DE FALLA'!FR26=0,"",'[1]TASA DE FALLA'!FR26)</f>
      </c>
      <c r="Q26" s="481">
        <f>IF('[1]TASA DE FALLA'!FS26=0,"",'[1]TASA DE FALLA'!FS26)</f>
      </c>
      <c r="R26" s="481">
        <f>IF('[1]TASA DE FALLA'!FT26=0,"",'[1]TASA DE FALLA'!FT26)</f>
      </c>
      <c r="S26" s="481">
        <f>IF('[1]TASA DE FALLA'!FU26=0,"",'[1]TASA DE FALLA'!FU26)</f>
      </c>
      <c r="T26" s="486"/>
      <c r="U26" s="483"/>
    </row>
    <row r="27" spans="2:21" ht="15" customHeight="1">
      <c r="B27" s="450"/>
      <c r="C27" s="478">
        <f>'[1]TASA DE FALLA'!C27</f>
        <v>9</v>
      </c>
      <c r="D27" s="478" t="str">
        <f>'[1]TASA DE FALLA'!D27</f>
        <v>MEDANITOS - PLAYA PLANICIE BANDERITA</v>
      </c>
      <c r="E27" s="478">
        <f>'[1]TASA DE FALLA'!E27</f>
        <v>132</v>
      </c>
      <c r="F27" s="479">
        <f>'[1]TASA DE FALLA'!F27</f>
        <v>81</v>
      </c>
      <c r="G27" s="480" t="str">
        <f>'[1]TASA DE FALLA'!G27</f>
        <v>L</v>
      </c>
      <c r="H27" s="481">
        <f>IF('[1]TASA DE FALLA'!FJ27=0,"",'[1]TASA DE FALLA'!FJ27)</f>
        <v>1</v>
      </c>
      <c r="I27" s="481">
        <f>IF('[1]TASA DE FALLA'!FK27=0,"",'[1]TASA DE FALLA'!FK27)</f>
      </c>
      <c r="J27" s="481">
        <f>IF('[1]TASA DE FALLA'!FL27=0,"",'[1]TASA DE FALLA'!FL27)</f>
      </c>
      <c r="K27" s="481">
        <f>IF('[1]TASA DE FALLA'!FM27=0,"",'[1]TASA DE FALLA'!FM27)</f>
      </c>
      <c r="L27" s="481">
        <f>IF('[1]TASA DE FALLA'!FN27=0,"",'[1]TASA DE FALLA'!FN27)</f>
      </c>
      <c r="M27" s="481">
        <f>IF('[1]TASA DE FALLA'!FO27=0,"",'[1]TASA DE FALLA'!FO27)</f>
      </c>
      <c r="N27" s="481">
        <f>IF('[1]TASA DE FALLA'!FP27=0,"",'[1]TASA DE FALLA'!FP27)</f>
      </c>
      <c r="O27" s="481">
        <f>IF('[1]TASA DE FALLA'!FQ27=0,"",'[1]TASA DE FALLA'!FQ27)</f>
      </c>
      <c r="P27" s="481">
        <f>IF('[1]TASA DE FALLA'!FR27=0,"",'[1]TASA DE FALLA'!FR27)</f>
      </c>
      <c r="Q27" s="481">
        <f>IF('[1]TASA DE FALLA'!FS27=0,"",'[1]TASA DE FALLA'!FS27)</f>
        <v>1</v>
      </c>
      <c r="R27" s="481">
        <f>IF('[1]TASA DE FALLA'!FT27=0,"",'[1]TASA DE FALLA'!FT27)</f>
      </c>
      <c r="S27" s="481">
        <f>IF('[1]TASA DE FALLA'!FU27=0,"",'[1]TASA DE FALLA'!FU27)</f>
      </c>
      <c r="T27" s="486"/>
      <c r="U27" s="483"/>
    </row>
    <row r="28" spans="2:21" ht="15" customHeight="1">
      <c r="B28" s="450"/>
      <c r="C28" s="484">
        <f>'[1]TASA DE FALLA'!C28</f>
        <v>10</v>
      </c>
      <c r="D28" s="484" t="str">
        <f>'[1]TASA DE FALLA'!D28</f>
        <v>TERMOROCA - GRAL. ROCA</v>
      </c>
      <c r="E28" s="484">
        <f>'[1]TASA DE FALLA'!E28</f>
        <v>132</v>
      </c>
      <c r="F28" s="485">
        <f>'[1]TASA DE FALLA'!F28</f>
        <v>10.2</v>
      </c>
      <c r="G28" s="484" t="str">
        <f>'[1]TASA DE FALLA'!G28</f>
        <v>L</v>
      </c>
      <c r="H28" s="481" t="str">
        <f>IF('[1]TASA DE FALLA'!FJ28=0,"",'[1]TASA DE FALLA'!FJ28)</f>
        <v>XXXX</v>
      </c>
      <c r="I28" s="481" t="str">
        <f>IF('[1]TASA DE FALLA'!FK28=0,"",'[1]TASA DE FALLA'!FK28)</f>
        <v>XXXX</v>
      </c>
      <c r="J28" s="481" t="str">
        <f>IF('[1]TASA DE FALLA'!FL28=0,"",'[1]TASA DE FALLA'!FL28)</f>
        <v>XXXX</v>
      </c>
      <c r="K28" s="481" t="str">
        <f>IF('[1]TASA DE FALLA'!FM28=0,"",'[1]TASA DE FALLA'!FM28)</f>
        <v>XXXX</v>
      </c>
      <c r="L28" s="481" t="str">
        <f>IF('[1]TASA DE FALLA'!FN28=0,"",'[1]TASA DE FALLA'!FN28)</f>
        <v>XXXX</v>
      </c>
      <c r="M28" s="481" t="str">
        <f>IF('[1]TASA DE FALLA'!FO28=0,"",'[1]TASA DE FALLA'!FO28)</f>
        <v>XXXX</v>
      </c>
      <c r="N28" s="481" t="str">
        <f>IF('[1]TASA DE FALLA'!FP28=0,"",'[1]TASA DE FALLA'!FP28)</f>
        <v>XXXX</v>
      </c>
      <c r="O28" s="481" t="str">
        <f>IF('[1]TASA DE FALLA'!FQ28=0,"",'[1]TASA DE FALLA'!FQ28)</f>
        <v>XXXX</v>
      </c>
      <c r="P28" s="481" t="str">
        <f>IF('[1]TASA DE FALLA'!FR28=0,"",'[1]TASA DE FALLA'!FR28)</f>
        <v>XXXX</v>
      </c>
      <c r="Q28" s="481" t="str">
        <f>IF('[1]TASA DE FALLA'!FS28=0,"",'[1]TASA DE FALLA'!FS28)</f>
        <v>XXXX</v>
      </c>
      <c r="R28" s="481" t="str">
        <f>IF('[1]TASA DE FALLA'!FT28=0,"",'[1]TASA DE FALLA'!FT28)</f>
        <v>XXXX</v>
      </c>
      <c r="S28" s="481" t="str">
        <f>IF('[1]TASA DE FALLA'!FU28=0,"",'[1]TASA DE FALLA'!FU28)</f>
        <v>XXXX</v>
      </c>
      <c r="T28" s="486"/>
      <c r="U28" s="483"/>
    </row>
    <row r="29" spans="2:21" ht="15" customHeight="1">
      <c r="B29" s="450"/>
      <c r="C29" s="478">
        <f>'[1]TASA DE FALLA'!C29</f>
        <v>11</v>
      </c>
      <c r="D29" s="478" t="str">
        <f>'[1]TASA DE FALLA'!D29</f>
        <v>CIPOLLETTI - GRAL. ROCA</v>
      </c>
      <c r="E29" s="478">
        <f>'[1]TASA DE FALLA'!E29</f>
        <v>132</v>
      </c>
      <c r="F29" s="479">
        <f>'[1]TASA DE FALLA'!F29</f>
        <v>36</v>
      </c>
      <c r="G29" s="480" t="str">
        <f>'[1]TASA DE FALLA'!G29</f>
        <v>L</v>
      </c>
      <c r="H29" s="481" t="str">
        <f>IF('[1]TASA DE FALLA'!FJ29=0,"",'[1]TASA DE FALLA'!FJ29)</f>
        <v>XXXX</v>
      </c>
      <c r="I29" s="481" t="str">
        <f>IF('[1]TASA DE FALLA'!FK29=0,"",'[1]TASA DE FALLA'!FK29)</f>
        <v>XXXX</v>
      </c>
      <c r="J29" s="481" t="str">
        <f>IF('[1]TASA DE FALLA'!FL29=0,"",'[1]TASA DE FALLA'!FL29)</f>
        <v>XXXX</v>
      </c>
      <c r="K29" s="481" t="str">
        <f>IF('[1]TASA DE FALLA'!FM29=0,"",'[1]TASA DE FALLA'!FM29)</f>
        <v>XXXX</v>
      </c>
      <c r="L29" s="481" t="str">
        <f>IF('[1]TASA DE FALLA'!FN29=0,"",'[1]TASA DE FALLA'!FN29)</f>
        <v>XXXX</v>
      </c>
      <c r="M29" s="481" t="str">
        <f>IF('[1]TASA DE FALLA'!FO29=0,"",'[1]TASA DE FALLA'!FO29)</f>
        <v>XXXX</v>
      </c>
      <c r="N29" s="481" t="str">
        <f>IF('[1]TASA DE FALLA'!FP29=0,"",'[1]TASA DE FALLA'!FP29)</f>
        <v>XXXX</v>
      </c>
      <c r="O29" s="481" t="str">
        <f>IF('[1]TASA DE FALLA'!FQ29=0,"",'[1]TASA DE FALLA'!FQ29)</f>
        <v>XXXX</v>
      </c>
      <c r="P29" s="481" t="str">
        <f>IF('[1]TASA DE FALLA'!FR29=0,"",'[1]TASA DE FALLA'!FR29)</f>
        <v>XXXX</v>
      </c>
      <c r="Q29" s="481" t="str">
        <f>IF('[1]TASA DE FALLA'!FS29=0,"",'[1]TASA DE FALLA'!FS29)</f>
        <v>XXXX</v>
      </c>
      <c r="R29" s="481" t="str">
        <f>IF('[1]TASA DE FALLA'!FT29=0,"",'[1]TASA DE FALLA'!FT29)</f>
        <v>XXXX</v>
      </c>
      <c r="S29" s="481" t="str">
        <f>IF('[1]TASA DE FALLA'!FU29=0,"",'[1]TASA DE FALLA'!FU29)</f>
        <v>XXXX</v>
      </c>
      <c r="T29" s="486"/>
      <c r="U29" s="483"/>
    </row>
    <row r="30" spans="2:21" ht="15" customHeight="1">
      <c r="B30" s="450"/>
      <c r="C30" s="484">
        <f>'[1]TASA DE FALLA'!C30</f>
        <v>12</v>
      </c>
      <c r="D30" s="484" t="str">
        <f>'[1]TASA DE FALLA'!D30</f>
        <v>CINCO SALTOS - TERMOROCA</v>
      </c>
      <c r="E30" s="484">
        <f>'[1]TASA DE FALLA'!E30</f>
        <v>132</v>
      </c>
      <c r="F30" s="485">
        <f>'[1]TASA DE FALLA'!F30</f>
        <v>40.3</v>
      </c>
      <c r="G30" s="484" t="str">
        <f>'[1]TASA DE FALLA'!G30</f>
        <v>L</v>
      </c>
      <c r="H30" s="481">
        <f>IF('[1]TASA DE FALLA'!FJ30=0,"",'[1]TASA DE FALLA'!FJ30)</f>
      </c>
      <c r="I30" s="481">
        <f>IF('[1]TASA DE FALLA'!FK30=0,"",'[1]TASA DE FALLA'!FK30)</f>
      </c>
      <c r="J30" s="481">
        <f>IF('[1]TASA DE FALLA'!FL30=0,"",'[1]TASA DE FALLA'!FL30)</f>
      </c>
      <c r="K30" s="481">
        <f>IF('[1]TASA DE FALLA'!FM30=0,"",'[1]TASA DE FALLA'!FM30)</f>
      </c>
      <c r="L30" s="481">
        <f>IF('[1]TASA DE FALLA'!FN30=0,"",'[1]TASA DE FALLA'!FN30)</f>
      </c>
      <c r="M30" s="481">
        <f>IF('[1]TASA DE FALLA'!FO30=0,"",'[1]TASA DE FALLA'!FO30)</f>
      </c>
      <c r="N30" s="481">
        <f>IF('[1]TASA DE FALLA'!FP30=0,"",'[1]TASA DE FALLA'!FP30)</f>
      </c>
      <c r="O30" s="481">
        <f>IF('[1]TASA DE FALLA'!FQ30=0,"",'[1]TASA DE FALLA'!FQ30)</f>
      </c>
      <c r="P30" s="481">
        <f>IF('[1]TASA DE FALLA'!FR30=0,"",'[1]TASA DE FALLA'!FR30)</f>
      </c>
      <c r="Q30" s="481">
        <f>IF('[1]TASA DE FALLA'!FS30=0,"",'[1]TASA DE FALLA'!FS30)</f>
      </c>
      <c r="R30" s="481">
        <f>IF('[1]TASA DE FALLA'!FT30=0,"",'[1]TASA DE FALLA'!FT30)</f>
      </c>
      <c r="S30" s="481">
        <f>IF('[1]TASA DE FALLA'!FU30=0,"",'[1]TASA DE FALLA'!FU30)</f>
      </c>
      <c r="T30" s="486"/>
      <c r="U30" s="483"/>
    </row>
    <row r="31" spans="2:21" ht="15" customHeight="1">
      <c r="B31" s="450"/>
      <c r="C31" s="478">
        <f>'[1]TASA DE FALLA'!C31</f>
        <v>13</v>
      </c>
      <c r="D31" s="478" t="str">
        <f>'[1]TASA DE FALLA'!D31</f>
        <v>TERMORROCA - LOMA NEGRA</v>
      </c>
      <c r="E31" s="478">
        <f>'[1]TASA DE FALLA'!E31</f>
        <v>132</v>
      </c>
      <c r="F31" s="479">
        <f>'[1]TASA DE FALLA'!F31</f>
        <v>20.75</v>
      </c>
      <c r="G31" s="480" t="str">
        <f>'[1]TASA DE FALLA'!G31</f>
        <v>l</v>
      </c>
      <c r="H31" s="481">
        <f>IF('[1]TASA DE FALLA'!FJ31=0,"",'[1]TASA DE FALLA'!FJ31)</f>
      </c>
      <c r="I31" s="481">
        <f>IF('[1]TASA DE FALLA'!FK31=0,"",'[1]TASA DE FALLA'!FK31)</f>
      </c>
      <c r="J31" s="481">
        <f>IF('[1]TASA DE FALLA'!FL31=0,"",'[1]TASA DE FALLA'!FL31)</f>
      </c>
      <c r="K31" s="481">
        <f>IF('[1]TASA DE FALLA'!FM31=0,"",'[1]TASA DE FALLA'!FM31)</f>
      </c>
      <c r="L31" s="481">
        <f>IF('[1]TASA DE FALLA'!FN31=0,"",'[1]TASA DE FALLA'!FN31)</f>
      </c>
      <c r="M31" s="481">
        <f>IF('[1]TASA DE FALLA'!FO31=0,"",'[1]TASA DE FALLA'!FO31)</f>
      </c>
      <c r="N31" s="481">
        <f>IF('[1]TASA DE FALLA'!FP31=0,"",'[1]TASA DE FALLA'!FP31)</f>
      </c>
      <c r="O31" s="481">
        <f>IF('[1]TASA DE FALLA'!FQ31=0,"",'[1]TASA DE FALLA'!FQ31)</f>
      </c>
      <c r="P31" s="481">
        <f>IF('[1]TASA DE FALLA'!FR31=0,"",'[1]TASA DE FALLA'!FR31)</f>
      </c>
      <c r="Q31" s="481">
        <f>IF('[1]TASA DE FALLA'!FS31=0,"",'[1]TASA DE FALLA'!FS31)</f>
      </c>
      <c r="R31" s="481">
        <f>IF('[1]TASA DE FALLA'!FT31=0,"",'[1]TASA DE FALLA'!FT31)</f>
      </c>
      <c r="S31" s="481">
        <f>IF('[1]TASA DE FALLA'!FU31=0,"",'[1]TASA DE FALLA'!FU31)</f>
      </c>
      <c r="T31" s="486"/>
      <c r="U31" s="483"/>
    </row>
    <row r="32" spans="2:21" ht="15" customHeight="1">
      <c r="B32" s="450"/>
      <c r="C32" s="484">
        <f>'[1]TASA DE FALLA'!C32</f>
        <v>14</v>
      </c>
      <c r="D32" s="484" t="str">
        <f>'[1]TASA DE FALLA'!D32</f>
        <v>GRAL. ROCA - TERMORROCA</v>
      </c>
      <c r="E32" s="484">
        <f>'[1]TASA DE FALLA'!E32</f>
        <v>132</v>
      </c>
      <c r="F32" s="485">
        <f>'[1]TASA DE FALLA'!F32</f>
        <v>10.5</v>
      </c>
      <c r="G32" s="484" t="str">
        <f>'[1]TASA DE FALLA'!G32</f>
        <v>L</v>
      </c>
      <c r="H32" s="481">
        <f>IF('[1]TASA DE FALLA'!FJ32=0,"",'[1]TASA DE FALLA'!FJ32)</f>
      </c>
      <c r="I32" s="481">
        <f>IF('[1]TASA DE FALLA'!FK32=0,"",'[1]TASA DE FALLA'!FK32)</f>
      </c>
      <c r="J32" s="481">
        <f>IF('[1]TASA DE FALLA'!FL32=0,"",'[1]TASA DE FALLA'!FL32)</f>
      </c>
      <c r="K32" s="481">
        <f>IF('[1]TASA DE FALLA'!FM32=0,"",'[1]TASA DE FALLA'!FM32)</f>
      </c>
      <c r="L32" s="481">
        <f>IF('[1]TASA DE FALLA'!FN32=0,"",'[1]TASA DE FALLA'!FN32)</f>
      </c>
      <c r="M32" s="481">
        <f>IF('[1]TASA DE FALLA'!FO32=0,"",'[1]TASA DE FALLA'!FO32)</f>
      </c>
      <c r="N32" s="481">
        <f>IF('[1]TASA DE FALLA'!FP32=0,"",'[1]TASA DE FALLA'!FP32)</f>
      </c>
      <c r="O32" s="481">
        <f>IF('[1]TASA DE FALLA'!FQ32=0,"",'[1]TASA DE FALLA'!FQ32)</f>
      </c>
      <c r="P32" s="481">
        <f>IF('[1]TASA DE FALLA'!FR32=0,"",'[1]TASA DE FALLA'!FR32)</f>
      </c>
      <c r="Q32" s="481">
        <f>IF('[1]TASA DE FALLA'!FS32=0,"",'[1]TASA DE FALLA'!FS32)</f>
      </c>
      <c r="R32" s="481">
        <f>IF('[1]TASA DE FALLA'!FT32=0,"",'[1]TASA DE FALLA'!FT32)</f>
      </c>
      <c r="S32" s="481">
        <f>IF('[1]TASA DE FALLA'!FU32=0,"",'[1]TASA DE FALLA'!FU32)</f>
      </c>
      <c r="T32" s="486"/>
      <c r="U32" s="483"/>
    </row>
    <row r="33" spans="2:21" ht="15" customHeight="1">
      <c r="B33" s="450"/>
      <c r="C33" s="478">
        <f>'[1]TASA DE FALLA'!C33</f>
        <v>15</v>
      </c>
      <c r="D33" s="478" t="str">
        <f>'[1]TASA DE FALLA'!D33</f>
        <v>CIPOLLETI - GRAL ROCA</v>
      </c>
      <c r="E33" s="478">
        <f>'[1]TASA DE FALLA'!E33</f>
        <v>132</v>
      </c>
      <c r="F33" s="479">
        <f>'[1]TASA DE FALLA'!F33</f>
        <v>36.6</v>
      </c>
      <c r="G33" s="480" t="str">
        <f>'[1]TASA DE FALLA'!G33</f>
        <v>L</v>
      </c>
      <c r="H33" s="481">
        <f>IF('[1]TASA DE FALLA'!FJ33=0,"",'[1]TASA DE FALLA'!FJ33)</f>
      </c>
      <c r="I33" s="481">
        <f>IF('[1]TASA DE FALLA'!FK33=0,"",'[1]TASA DE FALLA'!FK33)</f>
      </c>
      <c r="J33" s="481">
        <f>IF('[1]TASA DE FALLA'!FL33=0,"",'[1]TASA DE FALLA'!FL33)</f>
      </c>
      <c r="K33" s="481">
        <f>IF('[1]TASA DE FALLA'!FM33=0,"",'[1]TASA DE FALLA'!FM33)</f>
      </c>
      <c r="L33" s="481">
        <f>IF('[1]TASA DE FALLA'!FN33=0,"",'[1]TASA DE FALLA'!FN33)</f>
      </c>
      <c r="M33" s="481">
        <f>IF('[1]TASA DE FALLA'!FO33=0,"",'[1]TASA DE FALLA'!FO33)</f>
      </c>
      <c r="N33" s="481">
        <f>IF('[1]TASA DE FALLA'!FP33=0,"",'[1]TASA DE FALLA'!FP33)</f>
      </c>
      <c r="O33" s="481">
        <f>IF('[1]TASA DE FALLA'!FQ33=0,"",'[1]TASA DE FALLA'!FQ33)</f>
      </c>
      <c r="P33" s="481">
        <f>IF('[1]TASA DE FALLA'!FR33=0,"",'[1]TASA DE FALLA'!FR33)</f>
      </c>
      <c r="Q33" s="481">
        <f>IF('[1]TASA DE FALLA'!FS33=0,"",'[1]TASA DE FALLA'!FS33)</f>
      </c>
      <c r="R33" s="481">
        <f>IF('[1]TASA DE FALLA'!FT33=0,"",'[1]TASA DE FALLA'!FT33)</f>
      </c>
      <c r="S33" s="481">
        <f>IF('[1]TASA DE FALLA'!FU33=0,"",'[1]TASA DE FALLA'!FU33)</f>
      </c>
      <c r="T33" s="486"/>
      <c r="U33" s="483"/>
    </row>
    <row r="34" spans="2:21" ht="15" customHeight="1">
      <c r="B34" s="450"/>
      <c r="C34" s="484"/>
      <c r="D34" s="484"/>
      <c r="E34" s="484"/>
      <c r="F34" s="484"/>
      <c r="G34" s="484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6"/>
      <c r="U34" s="483"/>
    </row>
    <row r="35" spans="2:21" ht="15" customHeight="1">
      <c r="B35" s="450"/>
      <c r="C35" s="487"/>
      <c r="D35" s="488"/>
      <c r="E35" s="488"/>
      <c r="F35" s="479"/>
      <c r="G35" s="489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6"/>
      <c r="U35" s="483"/>
    </row>
    <row r="36" spans="2:21" ht="15" customHeight="1">
      <c r="B36" s="450"/>
      <c r="C36" s="490"/>
      <c r="D36" s="484"/>
      <c r="E36" s="484"/>
      <c r="F36" s="485"/>
      <c r="G36" s="49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6"/>
      <c r="U36" s="483"/>
    </row>
    <row r="37" spans="2:21" ht="15" customHeight="1">
      <c r="B37" s="450"/>
      <c r="C37" s="487"/>
      <c r="D37" s="488"/>
      <c r="E37" s="488"/>
      <c r="F37" s="479"/>
      <c r="G37" s="489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6"/>
      <c r="U37" s="483"/>
    </row>
    <row r="38" spans="2:21" ht="15" customHeight="1">
      <c r="B38" s="450"/>
      <c r="C38" s="490"/>
      <c r="D38" s="484"/>
      <c r="E38" s="484"/>
      <c r="F38" s="485"/>
      <c r="G38" s="49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6"/>
      <c r="U38" s="483"/>
    </row>
    <row r="39" spans="2:21" ht="15" customHeight="1">
      <c r="B39" s="450"/>
      <c r="C39" s="487"/>
      <c r="D39" s="488"/>
      <c r="E39" s="488"/>
      <c r="F39" s="479"/>
      <c r="G39" s="489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6"/>
      <c r="U39" s="483"/>
    </row>
    <row r="40" spans="2:21" ht="15" customHeight="1">
      <c r="B40" s="450"/>
      <c r="C40" s="490"/>
      <c r="D40" s="484"/>
      <c r="E40" s="484"/>
      <c r="F40" s="485"/>
      <c r="G40" s="49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6"/>
      <c r="U40" s="483"/>
    </row>
    <row r="41" spans="2:21" ht="15" customHeight="1">
      <c r="B41" s="450"/>
      <c r="C41" s="487"/>
      <c r="D41" s="488"/>
      <c r="E41" s="488"/>
      <c r="F41" s="479"/>
      <c r="G41" s="489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6"/>
      <c r="U41" s="483"/>
    </row>
    <row r="42" spans="2:21" ht="15" customHeight="1">
      <c r="B42" s="450"/>
      <c r="C42" s="490"/>
      <c r="D42" s="484"/>
      <c r="E42" s="484"/>
      <c r="F42" s="485"/>
      <c r="G42" s="49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6"/>
      <c r="U42" s="483"/>
    </row>
    <row r="43" spans="2:21" ht="15" customHeight="1">
      <c r="B43" s="450"/>
      <c r="C43" s="487"/>
      <c r="D43" s="488"/>
      <c r="E43" s="488"/>
      <c r="F43" s="479"/>
      <c r="G43" s="489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6"/>
      <c r="U43" s="483"/>
    </row>
    <row r="44" spans="2:21" ht="15" customHeight="1">
      <c r="B44" s="450"/>
      <c r="C44" s="490"/>
      <c r="D44" s="484"/>
      <c r="E44" s="484"/>
      <c r="F44" s="485"/>
      <c r="G44" s="49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6"/>
      <c r="U44" s="483"/>
    </row>
    <row r="45" spans="2:21" ht="15" customHeight="1">
      <c r="B45" s="450"/>
      <c r="C45" s="487"/>
      <c r="D45" s="488"/>
      <c r="E45" s="488"/>
      <c r="F45" s="479"/>
      <c r="G45" s="489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6"/>
      <c r="U45" s="483"/>
    </row>
    <row r="46" spans="2:21" ht="15" customHeight="1">
      <c r="B46" s="450"/>
      <c r="C46" s="490"/>
      <c r="D46" s="484"/>
      <c r="E46" s="484"/>
      <c r="F46" s="485"/>
      <c r="G46" s="49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6"/>
      <c r="U46" s="483"/>
    </row>
    <row r="47" spans="2:21" ht="15" customHeight="1">
      <c r="B47" s="450"/>
      <c r="C47" s="487"/>
      <c r="D47" s="488"/>
      <c r="E47" s="488"/>
      <c r="F47" s="479"/>
      <c r="G47" s="489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6"/>
      <c r="U47" s="483"/>
    </row>
    <row r="48" spans="2:21" ht="15" customHeight="1">
      <c r="B48" s="450"/>
      <c r="C48" s="490"/>
      <c r="D48" s="484"/>
      <c r="E48" s="484"/>
      <c r="F48" s="485"/>
      <c r="G48" s="49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6"/>
      <c r="U48" s="483"/>
    </row>
    <row r="49" spans="2:21" ht="15" customHeight="1">
      <c r="B49" s="450"/>
      <c r="C49" s="487"/>
      <c r="D49" s="488"/>
      <c r="E49" s="488"/>
      <c r="F49" s="479"/>
      <c r="G49" s="489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6"/>
      <c r="U49" s="483"/>
    </row>
    <row r="50" spans="2:21" ht="15" customHeight="1">
      <c r="B50" s="450"/>
      <c r="C50" s="490"/>
      <c r="D50" s="484"/>
      <c r="E50" s="484"/>
      <c r="F50" s="485"/>
      <c r="G50" s="49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6"/>
      <c r="U50" s="483"/>
    </row>
    <row r="51" spans="2:21" ht="15" customHeight="1" thickBot="1">
      <c r="B51" s="450"/>
      <c r="C51" s="492"/>
      <c r="D51" s="493"/>
      <c r="E51" s="493"/>
      <c r="F51" s="494"/>
      <c r="G51" s="495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86"/>
      <c r="U51" s="483"/>
    </row>
    <row r="52" spans="2:21" ht="15" customHeight="1" thickBot="1" thickTop="1">
      <c r="B52" s="450"/>
      <c r="C52" s="497"/>
      <c r="D52" s="498"/>
      <c r="E52" s="499" t="s">
        <v>87</v>
      </c>
      <c r="F52" s="500">
        <f>SUM(F19:F51)-F29-F28-F23-F20</f>
        <v>448.1499999999999</v>
      </c>
      <c r="G52" s="501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486"/>
      <c r="U52" s="483"/>
    </row>
    <row r="53" spans="2:21" ht="15" customHeight="1" thickBot="1" thickTop="1">
      <c r="B53" s="450"/>
      <c r="C53" s="503"/>
      <c r="D53" s="504"/>
      <c r="E53" s="505"/>
      <c r="F53" s="454"/>
      <c r="G53" s="506" t="s">
        <v>88</v>
      </c>
      <c r="H53" s="507">
        <f aca="true" t="shared" si="0" ref="H53:M53">SUM(H19:H51)</f>
        <v>2</v>
      </c>
      <c r="I53" s="507">
        <f t="shared" si="0"/>
        <v>0</v>
      </c>
      <c r="J53" s="507">
        <f t="shared" si="0"/>
        <v>0</v>
      </c>
      <c r="K53" s="507">
        <f t="shared" si="0"/>
        <v>0</v>
      </c>
      <c r="L53" s="507">
        <f t="shared" si="0"/>
        <v>0</v>
      </c>
      <c r="M53" s="507">
        <f t="shared" si="0"/>
        <v>0</v>
      </c>
      <c r="N53" s="507">
        <f aca="true" t="shared" si="1" ref="N53:S53">SUM(N19:N51)</f>
        <v>0</v>
      </c>
      <c r="O53" s="507">
        <f t="shared" si="1"/>
        <v>0</v>
      </c>
      <c r="P53" s="507">
        <f t="shared" si="1"/>
        <v>0</v>
      </c>
      <c r="Q53" s="507">
        <f t="shared" si="1"/>
        <v>2</v>
      </c>
      <c r="R53" s="507">
        <f t="shared" si="1"/>
        <v>1</v>
      </c>
      <c r="S53" s="507">
        <f t="shared" si="1"/>
        <v>1</v>
      </c>
      <c r="T53" s="508"/>
      <c r="U53" s="509"/>
    </row>
    <row r="54" spans="2:21" ht="17.25" thickBot="1" thickTop="1">
      <c r="B54" s="450"/>
      <c r="C54" s="503"/>
      <c r="D54" s="503"/>
      <c r="E54" s="503"/>
      <c r="G54" s="510" t="s">
        <v>89</v>
      </c>
      <c r="H54" s="511">
        <f>'[1]TASA DE FALLA'!FJ38</f>
        <v>3.35</v>
      </c>
      <c r="I54" s="511">
        <f>'[1]TASA DE FALLA'!FK38</f>
        <v>3.12</v>
      </c>
      <c r="J54" s="511">
        <f>'[1]TASA DE FALLA'!FL38</f>
        <v>2.9</v>
      </c>
      <c r="K54" s="511">
        <f>'[1]TASA DE FALLA'!FM38</f>
        <v>2.9</v>
      </c>
      <c r="L54" s="511">
        <f>'[1]TASA DE FALLA'!FN38</f>
        <v>2.68</v>
      </c>
      <c r="M54" s="511">
        <f>'[1]TASA DE FALLA'!FO38</f>
        <v>2.45</v>
      </c>
      <c r="N54" s="511">
        <f>'[1]TASA DE FALLA'!FP38</f>
        <v>1.79</v>
      </c>
      <c r="O54" s="511">
        <f>'[1]TASA DE FALLA'!FQ38</f>
        <v>1.56</v>
      </c>
      <c r="P54" s="511">
        <f>'[1]TASA DE FALLA'!FR38</f>
        <v>1.56</v>
      </c>
      <c r="Q54" s="511">
        <f>'[1]TASA DE FALLA'!FS38</f>
        <v>0.89</v>
      </c>
      <c r="R54" s="511">
        <f>'[1]TASA DE FALLA'!FT38</f>
        <v>1.34</v>
      </c>
      <c r="S54" s="511">
        <f>'[1]TASA DE FALLA'!FU38</f>
        <v>1.34</v>
      </c>
      <c r="T54" s="511">
        <f>ROUND(SUM(H53:S53)/$F$52*100,2)</f>
        <v>1.34</v>
      </c>
      <c r="U54" s="512"/>
    </row>
    <row r="55" spans="2:22" ht="18.75" customHeight="1" thickBot="1" thickTop="1">
      <c r="B55" s="450"/>
      <c r="C55" s="513"/>
      <c r="D55" s="514" t="s">
        <v>90</v>
      </c>
      <c r="E55" s="515"/>
      <c r="F55" s="516"/>
      <c r="G55" s="517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9"/>
      <c r="V55" s="520"/>
    </row>
    <row r="56" spans="2:23" s="521" customFormat="1" ht="21.75" thickBot="1" thickTop="1">
      <c r="B56" s="522"/>
      <c r="C56" s="523"/>
      <c r="D56" s="523"/>
      <c r="E56" s="524"/>
      <c r="H56" s="525" t="s">
        <v>91</v>
      </c>
      <c r="I56" s="526"/>
      <c r="J56" s="527">
        <f>T54</f>
        <v>1.34</v>
      </c>
      <c r="K56" s="526"/>
      <c r="L56" s="528" t="s">
        <v>92</v>
      </c>
      <c r="M56" s="529"/>
      <c r="T56" s="530"/>
      <c r="U56" s="531"/>
      <c r="V56" s="530"/>
      <c r="W56" s="530"/>
    </row>
    <row r="57" spans="2:21" ht="18.75" customHeight="1" thickBot="1" thickTop="1">
      <c r="B57" s="532"/>
      <c r="C57" s="533"/>
      <c r="D57" s="534"/>
      <c r="E57" s="534"/>
      <c r="F57" s="535"/>
      <c r="G57" s="536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7"/>
    </row>
    <row r="58" spans="2:22" ht="15" customHeight="1" thickTop="1">
      <c r="B58" s="538"/>
      <c r="C58" s="454"/>
      <c r="D58" s="454"/>
      <c r="E58" s="454"/>
      <c r="F58" s="539"/>
      <c r="G58" s="539"/>
      <c r="H58" s="454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</row>
    <row r="59" spans="2:22" ht="22.5" customHeight="1">
      <c r="B59" s="540"/>
      <c r="C59" s="541"/>
      <c r="D59" s="454"/>
      <c r="E59" s="454"/>
      <c r="F59" s="542"/>
      <c r="G59" s="539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</row>
    <row r="60" spans="2:22" ht="22.5" customHeight="1">
      <c r="B60" s="541"/>
      <c r="C60" s="541"/>
      <c r="D60" s="543"/>
      <c r="E60" s="454"/>
      <c r="F60" s="544"/>
      <c r="G60" s="539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</row>
    <row r="61" spans="2:22" ht="22.5" customHeight="1">
      <c r="B61" s="454"/>
      <c r="D61" s="454"/>
      <c r="E61" s="454"/>
      <c r="F61" s="454"/>
      <c r="G61" s="545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</row>
    <row r="62" spans="2:22" ht="22.5" customHeight="1">
      <c r="B62" s="454"/>
      <c r="C62" s="454"/>
      <c r="D62" s="546"/>
      <c r="E62" s="546"/>
      <c r="F62" s="452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</row>
    <row r="63" spans="2:22" ht="22.5" customHeight="1">
      <c r="B63" s="454"/>
      <c r="C63" s="454"/>
      <c r="D63" s="546"/>
      <c r="E63" s="546"/>
      <c r="F63" s="548"/>
      <c r="G63" s="545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</row>
    <row r="64" spans="2:22" ht="22.5" customHeight="1">
      <c r="B64" s="454"/>
      <c r="C64" s="454"/>
      <c r="D64" s="453"/>
      <c r="E64" s="453"/>
      <c r="F64" s="453"/>
      <c r="G64" s="545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</row>
    <row r="65" spans="2:22" ht="22.5" customHeight="1">
      <c r="B65" s="454"/>
      <c r="C65" s="454"/>
      <c r="D65" s="546"/>
      <c r="E65" s="546"/>
      <c r="F65" s="453"/>
      <c r="G65" s="549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</row>
    <row r="66" ht="22.5" customHeight="1">
      <c r="G66" s="550"/>
    </row>
    <row r="67" ht="22.5" customHeight="1">
      <c r="G67" s="550"/>
    </row>
    <row r="68" ht="22.5" customHeight="1">
      <c r="G68" s="551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9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2008-05-20T17:20:37Z</cp:lastPrinted>
  <dcterms:created xsi:type="dcterms:W3CDTF">1998-09-02T19:31:06Z</dcterms:created>
  <dcterms:modified xsi:type="dcterms:W3CDTF">2010-02-18T19:49:01Z</dcterms:modified>
  <cp:category/>
  <cp:version/>
  <cp:contentType/>
  <cp:contentStatus/>
</cp:coreProperties>
</file>