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tabRatio="909" activeTab="0"/>
  </bookViews>
  <sheets>
    <sheet name="TOT-0216" sheetId="49" r:id="rId1"/>
    <sheet name="LI-02 (1)" sheetId="79" r:id="rId2"/>
    <sheet name="LI-02 (2)" sheetId="80" r:id="rId3"/>
    <sheet name="Incendio" sheetId="140" r:id="rId4"/>
    <sheet name="LI-INTESAR 5-02 (1)" sheetId="133" r:id="rId5"/>
    <sheet name="LI-INTESAR 2-02 (1)" sheetId="136" r:id="rId6"/>
    <sheet name="LI-INTESAR -02 (1)" sheetId="84" r:id="rId7"/>
    <sheet name="LI-INTESAR 3-02 (1)" sheetId="120" r:id="rId8"/>
    <sheet name="LI-LITSA-02 (1)" sheetId="113" r:id="rId9"/>
    <sheet name="LI-IV-02 (1)" sheetId="83" r:id="rId10"/>
    <sheet name="TR-02 (1)" sheetId="88" r:id="rId11"/>
    <sheet name="TR-INTESAR 4-02 (1)" sheetId="126" r:id="rId12"/>
    <sheet name="TR-INTESAR - 02 (1)" sheetId="135" r:id="rId13"/>
    <sheet name="TR-INTESAR 3-04 (1)" sheetId="137" r:id="rId14"/>
    <sheet name="TR-LINSA-02 (1)" sheetId="116" r:id="rId15"/>
    <sheet name="TR-LITSA SG-02 (1)" sheetId="130" r:id="rId16"/>
    <sheet name="TR-TIBA-02 (1)" sheetId="127" r:id="rId17"/>
    <sheet name="SA-02 (1)" sheetId="96" r:id="rId18"/>
    <sheet name="SA-02 (2)" sheetId="97" r:id="rId19"/>
    <sheet name="SA-ET ESPERANZA-02 (1)" sheetId="121" r:id="rId20"/>
    <sheet name="SA-INTESAR 4-02 (1)" sheetId="138" r:id="rId21"/>
    <sheet name="SA-INTESAR 3-02 (1)" sheetId="131" r:id="rId22"/>
    <sheet name="SA-LINSA-02 (1)" sheetId="117" r:id="rId23"/>
    <sheet name="SA-TIBA-02 (1)" sheetId="98" r:id="rId24"/>
    <sheet name="RE-02 (1)" sheetId="104" r:id="rId25"/>
    <sheet name="RE-TIBA-02 (1)" sheetId="139" r:id="rId26"/>
    <sheet name="RE-YACY-02 (1)" sheetId="106" r:id="rId27"/>
    <sheet name="SUP-INTESAR 5" sheetId="134" r:id="rId28"/>
    <sheet name="SUP-INTESAR" sheetId="60" r:id="rId29"/>
    <sheet name="SUP-LITSA" sheetId="114" r:id="rId30"/>
    <sheet name="SUP-LINSA" sheetId="115" r:id="rId31"/>
    <sheet name="SUP-LITSA T. SG" sheetId="129" r:id="rId32"/>
    <sheet name="SUP-TIBA" sheetId="118" r:id="rId33"/>
    <sheet name="SUP-YACYLEC" sheetId="119" r:id="rId34"/>
    <sheet name="DATO" sheetId="18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30">'SUP-LINSA'!$A$1:$AD$98</definedName>
    <definedName name="_xlnm.Print_Area" localSheetId="32">'SUP-TIBA'!$A$1:$W$67</definedName>
    <definedName name="_xlnm.Print_Area" localSheetId="33">'SUP-YACYLEC'!$A$1:$AD$82</definedName>
    <definedName name="DD" localSheetId="3">'Incendio'!DD</definedName>
    <definedName name="DD" localSheetId="5">'LI-INTESAR 2-02 (1)'!DD</definedName>
    <definedName name="DD" localSheetId="4">'LI-INTESAR 5-02 (1)'!DD</definedName>
    <definedName name="DD" localSheetId="8">'LI-LITSA-02 (1)'!DD</definedName>
    <definedName name="DD" localSheetId="19">'SA-ET ESPERANZA-02 (1)'!DD</definedName>
    <definedName name="DD" localSheetId="21">'SA-INTESAR 3-02 (1)'!DD</definedName>
    <definedName name="DD" localSheetId="20">'SA-INTESAR 4-02 (1)'!DD</definedName>
    <definedName name="DD" localSheetId="22">'SA-LINSA-02 (1)'!DD</definedName>
    <definedName name="DD" localSheetId="27">'SUP-INTESAR 5'!DD</definedName>
    <definedName name="DD" localSheetId="30">'SUP-LINSA'!DD</definedName>
    <definedName name="DD" localSheetId="29">'SUP-LITSA'!DD</definedName>
    <definedName name="DD" localSheetId="31">'SUP-LITSA T. SG'!DD</definedName>
    <definedName name="DD" localSheetId="32">'SUP-TIBA'!DD</definedName>
    <definedName name="DD" localSheetId="33">'SUP-YACYLEC'!DD</definedName>
    <definedName name="DD" localSheetId="12">'TR-INTESAR - 02 (1)'!DD</definedName>
    <definedName name="DD" localSheetId="13">'TR-INTESAR 3-04 (1)'!DD</definedName>
    <definedName name="DD" localSheetId="11">'TR-INTESAR 4-02 (1)'!DD</definedName>
    <definedName name="DD" localSheetId="14">'TR-LINSA-02 (1)'!DD</definedName>
    <definedName name="DD" localSheetId="15">'TR-LITSA SG-02 (1)'!DD</definedName>
    <definedName name="DD" localSheetId="16">'TR-TIBA-02 (1)'!DD</definedName>
    <definedName name="DD">[0]!DD</definedName>
    <definedName name="DDD" localSheetId="3">'Incendio'!DDD</definedName>
    <definedName name="DDD" localSheetId="5">'LI-INTESAR 2-02 (1)'!DDD</definedName>
    <definedName name="DDD" localSheetId="4">'LI-INTESAR 5-02 (1)'!DDD</definedName>
    <definedName name="DDD" localSheetId="8">'LI-LITSA-02 (1)'!DDD</definedName>
    <definedName name="DDD" localSheetId="19">'SA-ET ESPERANZA-02 (1)'!DDD</definedName>
    <definedName name="DDD" localSheetId="21">'SA-INTESAR 3-02 (1)'!DDD</definedName>
    <definedName name="DDD" localSheetId="20">'SA-INTESAR 4-02 (1)'!DDD</definedName>
    <definedName name="DDD" localSheetId="22">'SA-LINSA-02 (1)'!DDD</definedName>
    <definedName name="DDD" localSheetId="27">'SUP-INTESAR 5'!DDD</definedName>
    <definedName name="DDD" localSheetId="30">'SUP-LINSA'!DDD</definedName>
    <definedName name="DDD" localSheetId="29">'SUP-LITSA'!DDD</definedName>
    <definedName name="DDD" localSheetId="31">'SUP-LITSA T. SG'!DDD</definedName>
    <definedName name="DDD" localSheetId="32">'SUP-TIBA'!DDD</definedName>
    <definedName name="DDD" localSheetId="33">'SUP-YACYLEC'!DDD</definedName>
    <definedName name="DDD" localSheetId="12">'TR-INTESAR - 02 (1)'!DDD</definedName>
    <definedName name="DDD" localSheetId="13">'TR-INTESAR 3-04 (1)'!DDD</definedName>
    <definedName name="DDD" localSheetId="11">'TR-INTESAR 4-02 (1)'!DDD</definedName>
    <definedName name="DDD" localSheetId="14">'TR-LINSA-02 (1)'!DDD</definedName>
    <definedName name="DDD" localSheetId="15">'TR-LITSA SG-02 (1)'!DDD</definedName>
    <definedName name="DDD" localSheetId="16">'TR-TIBA-02 (1)'!DDD</definedName>
    <definedName name="DDD">[0]!DDD</definedName>
    <definedName name="DISTROCUYO" localSheetId="3">'Incendio'!DISTROCUYO</definedName>
    <definedName name="DISTROCUYO" localSheetId="5">'LI-INTESAR 2-02 (1)'!DISTROCUYO</definedName>
    <definedName name="DISTROCUYO" localSheetId="4">'LI-INTESAR 5-02 (1)'!DISTROCUYO</definedName>
    <definedName name="DISTROCUYO" localSheetId="8">'LI-LITSA-02 (1)'!DISTROCUYO</definedName>
    <definedName name="DISTROCUYO" localSheetId="19">'SA-ET ESPERANZA-02 (1)'!DISTROCUYO</definedName>
    <definedName name="DISTROCUYO" localSheetId="21">'SA-INTESAR 3-02 (1)'!DISTROCUYO</definedName>
    <definedName name="DISTROCUYO" localSheetId="20">'SA-INTESAR 4-02 (1)'!DISTROCUYO</definedName>
    <definedName name="DISTROCUYO" localSheetId="22">'SA-LINSA-02 (1)'!DISTROCUYO</definedName>
    <definedName name="DISTROCUYO" localSheetId="27">'SUP-INTESAR 5'!DISTROCUYO</definedName>
    <definedName name="DISTROCUYO" localSheetId="30">'SUP-LINSA'!DISTROCUYO</definedName>
    <definedName name="DISTROCUYO" localSheetId="29">'SUP-LITSA'!DISTROCUYO</definedName>
    <definedName name="DISTROCUYO" localSheetId="31">'SUP-LITSA T. SG'!DISTROCUYO</definedName>
    <definedName name="DISTROCUYO" localSheetId="32">'SUP-TIBA'!DISTROCUYO</definedName>
    <definedName name="DISTROCUYO" localSheetId="33">'SUP-YACYLEC'!DISTROCUYO</definedName>
    <definedName name="DISTROCUYO" localSheetId="12">'TR-INTESAR - 02 (1)'!DISTROCUYO</definedName>
    <definedName name="DISTROCUYO" localSheetId="13">'TR-INTESAR 3-04 (1)'!DISTROCUYO</definedName>
    <definedName name="DISTROCUYO" localSheetId="11">'TR-INTESAR 4-02 (1)'!DISTROCUYO</definedName>
    <definedName name="DISTROCUYO" localSheetId="14">'TR-LINSA-02 (1)'!DISTROCUYO</definedName>
    <definedName name="DISTROCUYO" localSheetId="15">'TR-LITSA SG-02 (1)'!DISTROCUYO</definedName>
    <definedName name="DISTROCUYO" localSheetId="16">'TR-TIBA-02 (1)'!DISTROCUYO</definedName>
    <definedName name="DISTROCUYO">[0]!DISTROCUYO</definedName>
    <definedName name="FER" localSheetId="3">'Incendio'!FER</definedName>
    <definedName name="FER" localSheetId="5">'LI-INTESAR 2-02 (1)'!FER</definedName>
    <definedName name="FER" localSheetId="4">'LI-INTESAR 5-02 (1)'!FER</definedName>
    <definedName name="FER" localSheetId="8">'LI-LITSA-02 (1)'!FER</definedName>
    <definedName name="FER" localSheetId="19">'SA-ET ESPERANZA-02 (1)'!FER</definedName>
    <definedName name="FER" localSheetId="21">'SA-INTESAR 3-02 (1)'!FER</definedName>
    <definedName name="FER" localSheetId="20">'SA-INTESAR 4-02 (1)'!FER</definedName>
    <definedName name="FER" localSheetId="22">'SA-LINSA-02 (1)'!FER</definedName>
    <definedName name="FER" localSheetId="27">'SUP-INTESAR 5'!FER</definedName>
    <definedName name="FER" localSheetId="30">'SUP-LINSA'!FER</definedName>
    <definedName name="FER" localSheetId="29">'SUP-LITSA'!FER</definedName>
    <definedName name="FER" localSheetId="31">'SUP-LITSA T. SG'!FER</definedName>
    <definedName name="FER" localSheetId="32">'SUP-TIBA'!FER</definedName>
    <definedName name="FER" localSheetId="33">'SUP-YACYLEC'!FER</definedName>
    <definedName name="FER" localSheetId="12">'TR-INTESAR - 02 (1)'!FER</definedName>
    <definedName name="FER" localSheetId="13">'TR-INTESAR 3-04 (1)'!FER</definedName>
    <definedName name="FER" localSheetId="11">'TR-INTESAR 4-02 (1)'!FER</definedName>
    <definedName name="FER" localSheetId="14">'TR-LINSA-02 (1)'!FER</definedName>
    <definedName name="FER" localSheetId="15">'TR-LITSA SG-02 (1)'!FER</definedName>
    <definedName name="FER" localSheetId="16">'TR-TIBA-02 (1)'!FER</definedName>
    <definedName name="FER">[0]!FER</definedName>
    <definedName name="INICIO" localSheetId="3">'Incendio'!INICIO</definedName>
    <definedName name="INICIO" localSheetId="5">'LI-INTESAR 2-02 (1)'!INICIO</definedName>
    <definedName name="INICIO" localSheetId="4">'LI-INTESAR 5-02 (1)'!INICIO</definedName>
    <definedName name="INICIO" localSheetId="8">'LI-LITSA-02 (1)'!INICIO</definedName>
    <definedName name="INICIO" localSheetId="19">'SA-ET ESPERANZA-02 (1)'!INICIO</definedName>
    <definedName name="INICIO" localSheetId="21">'SA-INTESAR 3-02 (1)'!INICIO</definedName>
    <definedName name="INICIO" localSheetId="20">'SA-INTESAR 4-02 (1)'!INICIO</definedName>
    <definedName name="INICIO" localSheetId="22">'SA-LINSA-02 (1)'!INICIO</definedName>
    <definedName name="INICIO" localSheetId="27">'SUP-INTESAR 5'!INICIO</definedName>
    <definedName name="INICIO" localSheetId="30">'SUP-LINSA'!INICIO</definedName>
    <definedName name="INICIO" localSheetId="29">'SUP-LITSA'!INICIO</definedName>
    <definedName name="INICIO" localSheetId="31">'SUP-LITSA T. SG'!INICIO</definedName>
    <definedName name="INICIO" localSheetId="32">'SUP-TIBA'!INICIO</definedName>
    <definedName name="INICIO" localSheetId="33">'SUP-YACYLEC'!INICIO</definedName>
    <definedName name="INICIO" localSheetId="12">'TR-INTESAR - 02 (1)'!INICIO</definedName>
    <definedName name="INICIO" localSheetId="13">'TR-INTESAR 3-04 (1)'!INICIO</definedName>
    <definedName name="INICIO" localSheetId="11">'TR-INTESAR 4-02 (1)'!INICIO</definedName>
    <definedName name="INICIO" localSheetId="14">'TR-LINSA-02 (1)'!INICIO</definedName>
    <definedName name="INICIO" localSheetId="15">'TR-LITSA SG-02 (1)'!INICIO</definedName>
    <definedName name="INICIO" localSheetId="16">'TR-TIBA-02 (1)'!INICIO</definedName>
    <definedName name="INICIO">[0]!INICIO</definedName>
    <definedName name="INICIOTI" localSheetId="3">'Incendio'!INICIOTI</definedName>
    <definedName name="INICIOTI" localSheetId="5">'LI-INTESAR 2-02 (1)'!INICIOTI</definedName>
    <definedName name="INICIOTI" localSheetId="4">'LI-INTESAR 5-02 (1)'!INICIOTI</definedName>
    <definedName name="INICIOTI" localSheetId="8">'LI-LITSA-02 (1)'!INICIOTI</definedName>
    <definedName name="INICIOTI" localSheetId="19">'SA-ET ESPERANZA-02 (1)'!INICIOTI</definedName>
    <definedName name="INICIOTI" localSheetId="21">'SA-INTESAR 3-02 (1)'!INICIOTI</definedName>
    <definedName name="INICIOTI" localSheetId="20">'SA-INTESAR 4-02 (1)'!INICIOTI</definedName>
    <definedName name="INICIOTI" localSheetId="22">'SA-LINSA-02 (1)'!INICIOTI</definedName>
    <definedName name="INICIOTI" localSheetId="27">'SUP-INTESAR 5'!INICIOTI</definedName>
    <definedName name="INICIOTI" localSheetId="30">'SUP-LINSA'!INICIOTI</definedName>
    <definedName name="INICIOTI" localSheetId="29">'SUP-LITSA'!INICIOTI</definedName>
    <definedName name="INICIOTI" localSheetId="31">'SUP-LITSA T. SG'!INICIOTI</definedName>
    <definedName name="INICIOTI" localSheetId="32">'SUP-TIBA'!INICIOTI</definedName>
    <definedName name="INICIOTI" localSheetId="33">'SUP-YACYLEC'!INICIOTI</definedName>
    <definedName name="INICIOTI" localSheetId="12">'TR-INTESAR - 02 (1)'!INICIOTI</definedName>
    <definedName name="INICIOTI" localSheetId="13">'TR-INTESAR 3-04 (1)'!INICIOTI</definedName>
    <definedName name="INICIOTI" localSheetId="11">'TR-INTESAR 4-02 (1)'!INICIOTI</definedName>
    <definedName name="INICIOTI" localSheetId="14">'TR-LINSA-02 (1)'!INICIOTI</definedName>
    <definedName name="INICIOTI" localSheetId="15">'TR-LITSA SG-02 (1)'!INICIOTI</definedName>
    <definedName name="INICIOTI" localSheetId="16">'TR-TIBA-02 (1)'!INICIOTI</definedName>
    <definedName name="INICIOTI">[0]!INICIOTI</definedName>
    <definedName name="LINEAS" localSheetId="3">'Incendio'!LINEAS</definedName>
    <definedName name="LINEAS" localSheetId="5">'LI-INTESAR 2-02 (1)'!LINEAS</definedName>
    <definedName name="LINEAS" localSheetId="4">'LI-INTESAR 5-02 (1)'!LINEAS</definedName>
    <definedName name="LINEAS" localSheetId="8">'LI-LITSA-02 (1)'!LINEAS</definedName>
    <definedName name="LINEAS" localSheetId="19">'SA-ET ESPERANZA-02 (1)'!LINEAS</definedName>
    <definedName name="LINEAS" localSheetId="21">'SA-INTESAR 3-02 (1)'!LINEAS</definedName>
    <definedName name="LINEAS" localSheetId="20">'SA-INTESAR 4-02 (1)'!LINEAS</definedName>
    <definedName name="LINEAS" localSheetId="22">'SA-LINSA-02 (1)'!LINEAS</definedName>
    <definedName name="LINEAS" localSheetId="27">'SUP-INTESAR 5'!LINEAS</definedName>
    <definedName name="LINEAS" localSheetId="30">'SUP-LINSA'!LINEAS</definedName>
    <definedName name="LINEAS" localSheetId="29">'SUP-LITSA'!LINEAS</definedName>
    <definedName name="LINEAS" localSheetId="31">'SUP-LITSA T. SG'!LINEAS</definedName>
    <definedName name="LINEAS" localSheetId="32">'SUP-TIBA'!LINEAS</definedName>
    <definedName name="LINEAS" localSheetId="33">'SUP-YACYLEC'!LINEAS</definedName>
    <definedName name="LINEAS" localSheetId="12">'TR-INTESAR - 02 (1)'!LINEAS</definedName>
    <definedName name="LINEAS" localSheetId="13">'TR-INTESAR 3-04 (1)'!LINEAS</definedName>
    <definedName name="LINEAS" localSheetId="11">'TR-INTESAR 4-02 (1)'!LINEAS</definedName>
    <definedName name="LINEAS" localSheetId="14">'TR-LINSA-02 (1)'!LINEAS</definedName>
    <definedName name="LINEAS" localSheetId="15">'TR-LITSA SG-02 (1)'!LINEAS</definedName>
    <definedName name="LINEAS" localSheetId="16">'TR-TIBA-02 (1)'!LINEAS</definedName>
    <definedName name="LINEAS">[0]!LINEAS</definedName>
    <definedName name="LINEASTI" localSheetId="3">'Incendio'!LINEASTI</definedName>
    <definedName name="LINEASTI" localSheetId="5">'LI-INTESAR 2-02 (1)'!LINEASTI</definedName>
    <definedName name="LINEASTI" localSheetId="4">'LI-INTESAR 5-02 (1)'!LINEASTI</definedName>
    <definedName name="LINEASTI" localSheetId="8">'LI-LITSA-02 (1)'!LINEASTI</definedName>
    <definedName name="LINEASTI" localSheetId="19">'SA-ET ESPERANZA-02 (1)'!LINEASTI</definedName>
    <definedName name="LINEASTI" localSheetId="21">'SA-INTESAR 3-02 (1)'!LINEASTI</definedName>
    <definedName name="LINEASTI" localSheetId="20">'SA-INTESAR 4-02 (1)'!LINEASTI</definedName>
    <definedName name="LINEASTI" localSheetId="22">'SA-LINSA-02 (1)'!LINEASTI</definedName>
    <definedName name="LINEASTI" localSheetId="27">'SUP-INTESAR 5'!LINEASTI</definedName>
    <definedName name="LINEASTI" localSheetId="30">'SUP-LINSA'!LINEASTI</definedName>
    <definedName name="LINEASTI" localSheetId="29">'SUP-LITSA'!LINEASTI</definedName>
    <definedName name="LINEASTI" localSheetId="31">'SUP-LITSA T. SG'!LINEASTI</definedName>
    <definedName name="LINEASTI" localSheetId="32">'SUP-TIBA'!LINEASTI</definedName>
    <definedName name="LINEASTI" localSheetId="33">'SUP-YACYLEC'!LINEASTI</definedName>
    <definedName name="LINEASTI" localSheetId="12">'TR-INTESAR - 02 (1)'!LINEASTI</definedName>
    <definedName name="LINEASTI" localSheetId="13">'TR-INTESAR 3-04 (1)'!LINEASTI</definedName>
    <definedName name="LINEASTI" localSheetId="11">'TR-INTESAR 4-02 (1)'!LINEASTI</definedName>
    <definedName name="LINEASTI" localSheetId="14">'TR-LINSA-02 (1)'!LINEASTI</definedName>
    <definedName name="LINEASTI" localSheetId="15">'TR-LITSA SG-02 (1)'!LINEASTI</definedName>
    <definedName name="LINEASTI" localSheetId="16">'TR-TIBA-02 (1)'!LINEASTI</definedName>
    <definedName name="LINEASTI">[0]!LINEASTI</definedName>
    <definedName name="NAME_L" localSheetId="3">'Incendio'!NAME_L</definedName>
    <definedName name="NAME_L" localSheetId="5">'LI-INTESAR 2-02 (1)'!NAME_L</definedName>
    <definedName name="NAME_L" localSheetId="4">'LI-INTESAR 5-02 (1)'!NAME_L</definedName>
    <definedName name="NAME_L" localSheetId="8">'LI-LITSA-02 (1)'!NAME_L</definedName>
    <definedName name="NAME_L" localSheetId="19">'SA-ET ESPERANZA-02 (1)'!NAME_L</definedName>
    <definedName name="NAME_L" localSheetId="21">'SA-INTESAR 3-02 (1)'!NAME_L</definedName>
    <definedName name="NAME_L" localSheetId="20">'SA-INTESAR 4-02 (1)'!NAME_L</definedName>
    <definedName name="NAME_L" localSheetId="22">'SA-LINSA-02 (1)'!NAME_L</definedName>
    <definedName name="NAME_L" localSheetId="27">'SUP-INTESAR 5'!NAME_L</definedName>
    <definedName name="NAME_L" localSheetId="30">'SUP-LINSA'!NAME_L</definedName>
    <definedName name="NAME_L" localSheetId="29">'SUP-LITSA'!NAME_L</definedName>
    <definedName name="NAME_L" localSheetId="31">'SUP-LITSA T. SG'!NAME_L</definedName>
    <definedName name="NAME_L" localSheetId="32">'SUP-TIBA'!NAME_L</definedName>
    <definedName name="NAME_L" localSheetId="33">'SUP-YACYLEC'!NAME_L</definedName>
    <definedName name="NAME_L" localSheetId="12">'TR-INTESAR - 02 (1)'!NAME_L</definedName>
    <definedName name="NAME_L" localSheetId="13">'TR-INTESAR 3-04 (1)'!NAME_L</definedName>
    <definedName name="NAME_L" localSheetId="11">'TR-INTESAR 4-02 (1)'!NAME_L</definedName>
    <definedName name="NAME_L" localSheetId="14">'TR-LINSA-02 (1)'!NAME_L</definedName>
    <definedName name="NAME_L" localSheetId="15">'TR-LITSA SG-02 (1)'!NAME_L</definedName>
    <definedName name="NAME_L" localSheetId="16">'TR-TIBA-02 (1)'!NAME_L</definedName>
    <definedName name="NAME_L">[0]!NAME_L</definedName>
    <definedName name="NAME_L_TI" localSheetId="3">'Incendio'!NAME_L_TI</definedName>
    <definedName name="NAME_L_TI" localSheetId="5">'LI-INTESAR 2-02 (1)'!NAME_L_TI</definedName>
    <definedName name="NAME_L_TI" localSheetId="4">'LI-INTESAR 5-02 (1)'!NAME_L_TI</definedName>
    <definedName name="NAME_L_TI" localSheetId="8">'LI-LITSA-02 (1)'!NAME_L_TI</definedName>
    <definedName name="NAME_L_TI" localSheetId="19">'SA-ET ESPERANZA-02 (1)'!NAME_L_TI</definedName>
    <definedName name="NAME_L_TI" localSheetId="21">'SA-INTESAR 3-02 (1)'!NAME_L_TI</definedName>
    <definedName name="NAME_L_TI" localSheetId="20">'SA-INTESAR 4-02 (1)'!NAME_L_TI</definedName>
    <definedName name="NAME_L_TI" localSheetId="22">'SA-LINSA-02 (1)'!NAME_L_TI</definedName>
    <definedName name="NAME_L_TI" localSheetId="27">'SUP-INTESAR 5'!NAME_L_TI</definedName>
    <definedName name="NAME_L_TI" localSheetId="30">'SUP-LINSA'!NAME_L_TI</definedName>
    <definedName name="NAME_L_TI" localSheetId="29">'SUP-LITSA'!NAME_L_TI</definedName>
    <definedName name="NAME_L_TI" localSheetId="31">'SUP-LITSA T. SG'!NAME_L_TI</definedName>
    <definedName name="NAME_L_TI" localSheetId="32">'SUP-TIBA'!NAME_L_TI</definedName>
    <definedName name="NAME_L_TI" localSheetId="33">'SUP-YACYLEC'!NAME_L_TI</definedName>
    <definedName name="NAME_L_TI" localSheetId="12">'TR-INTESAR - 02 (1)'!NAME_L_TI</definedName>
    <definedName name="NAME_L_TI" localSheetId="13">'TR-INTESAR 3-04 (1)'!NAME_L_TI</definedName>
    <definedName name="NAME_L_TI" localSheetId="11">'TR-INTESAR 4-02 (1)'!NAME_L_TI</definedName>
    <definedName name="NAME_L_TI" localSheetId="14">'TR-LINSA-02 (1)'!NAME_L_TI</definedName>
    <definedName name="NAME_L_TI" localSheetId="15">'TR-LITSA SG-02 (1)'!NAME_L_TI</definedName>
    <definedName name="NAME_L_TI" localSheetId="16">'TR-TIBA-02 (1)'!NAME_L_TI</definedName>
    <definedName name="NAME_L_TI">[0]!NAME_L_TI</definedName>
    <definedName name="TRAN" localSheetId="3">'Incendio'!TRAN</definedName>
    <definedName name="TRAN" localSheetId="5">'LI-INTESAR 2-02 (1)'!TRAN</definedName>
    <definedName name="TRAN" localSheetId="4">'LI-INTESAR 5-02 (1)'!TRAN</definedName>
    <definedName name="TRAN" localSheetId="8">'LI-LITSA-02 (1)'!TRAN</definedName>
    <definedName name="TRAN" localSheetId="19">'SA-ET ESPERANZA-02 (1)'!TRAN</definedName>
    <definedName name="TRAN" localSheetId="21">'SA-INTESAR 3-02 (1)'!TRAN</definedName>
    <definedName name="TRAN" localSheetId="20">'SA-INTESAR 4-02 (1)'!TRAN</definedName>
    <definedName name="TRAN" localSheetId="22">'SA-LINSA-02 (1)'!TRAN</definedName>
    <definedName name="TRAN" localSheetId="27">'SUP-INTESAR 5'!TRAN</definedName>
    <definedName name="TRAN" localSheetId="30">'SUP-LINSA'!TRAN</definedName>
    <definedName name="TRAN" localSheetId="29">'SUP-LITSA'!TRAN</definedName>
    <definedName name="TRAN" localSheetId="31">'SUP-LITSA T. SG'!TRAN</definedName>
    <definedName name="TRAN" localSheetId="32">'SUP-TIBA'!TRAN</definedName>
    <definedName name="TRAN" localSheetId="33">'SUP-YACYLEC'!TRAN</definedName>
    <definedName name="TRAN" localSheetId="12">'TR-INTESAR - 02 (1)'!TRAN</definedName>
    <definedName name="TRAN" localSheetId="13">'TR-INTESAR 3-04 (1)'!TRAN</definedName>
    <definedName name="TRAN" localSheetId="11">'TR-INTESAR 4-02 (1)'!TRAN</definedName>
    <definedName name="TRAN" localSheetId="14">'TR-LINSA-02 (1)'!TRAN</definedName>
    <definedName name="TRAN" localSheetId="15">'TR-LITSA SG-02 (1)'!TRAN</definedName>
    <definedName name="TRAN" localSheetId="16">'TR-TIBA-02 (1)'!TRAN</definedName>
    <definedName name="TRAN">[0]!TRAN</definedName>
    <definedName name="TRANSNOA" localSheetId="3">'Incendio'!TRANSNOA</definedName>
    <definedName name="TRANSNOA" localSheetId="5">'LI-INTESAR 2-02 (1)'!TRANSNOA</definedName>
    <definedName name="TRANSNOA" localSheetId="4">'LI-INTESAR 5-02 (1)'!TRANSNOA</definedName>
    <definedName name="TRANSNOA" localSheetId="8">'LI-LITSA-02 (1)'!TRANSNOA</definedName>
    <definedName name="TRANSNOA" localSheetId="19">'SA-ET ESPERANZA-02 (1)'!TRANSNOA</definedName>
    <definedName name="TRANSNOA" localSheetId="21">'SA-INTESAR 3-02 (1)'!TRANSNOA</definedName>
    <definedName name="TRANSNOA" localSheetId="20">'SA-INTESAR 4-02 (1)'!TRANSNOA</definedName>
    <definedName name="TRANSNOA" localSheetId="22">'SA-LINSA-02 (1)'!TRANSNOA</definedName>
    <definedName name="TRANSNOA" localSheetId="27">'SUP-INTESAR 5'!TRANSNOA</definedName>
    <definedName name="TRANSNOA" localSheetId="30">'SUP-LINSA'!TRANSNOA</definedName>
    <definedName name="TRANSNOA" localSheetId="29">'SUP-LITSA'!TRANSNOA</definedName>
    <definedName name="TRANSNOA" localSheetId="31">'SUP-LITSA T. SG'!TRANSNOA</definedName>
    <definedName name="TRANSNOA" localSheetId="32">'SUP-TIBA'!TRANSNOA</definedName>
    <definedName name="TRANSNOA" localSheetId="33">'SUP-YACYLEC'!TRANSNOA</definedName>
    <definedName name="TRANSNOA" localSheetId="12">'TR-INTESAR - 02 (1)'!TRANSNOA</definedName>
    <definedName name="TRANSNOA" localSheetId="13">'TR-INTESAR 3-04 (1)'!TRANSNOA</definedName>
    <definedName name="TRANSNOA" localSheetId="11">'TR-INTESAR 4-02 (1)'!TRANSNOA</definedName>
    <definedName name="TRANSNOA" localSheetId="14">'TR-LINSA-02 (1)'!TRANSNOA</definedName>
    <definedName name="TRANSNOA" localSheetId="15">'TR-LITSA SG-02 (1)'!TRANSNOA</definedName>
    <definedName name="TRANSNOA" localSheetId="16">'TR-TIBA-02 (1)'!TRANSNOA</definedName>
    <definedName name="TRANSNOA">[0]!TRANSNOA</definedName>
    <definedName name="TRANSPA" localSheetId="3">'Incendio'!TRANSPA</definedName>
    <definedName name="TRANSPA" localSheetId="5">'LI-INTESAR 2-02 (1)'!TRANSPA</definedName>
    <definedName name="TRANSPA" localSheetId="4">'LI-INTESAR 5-02 (1)'!TRANSPA</definedName>
    <definedName name="TRANSPA" localSheetId="8">'LI-LITSA-02 (1)'!TRANSPA</definedName>
    <definedName name="TRANSPA" localSheetId="19">'SA-ET ESPERANZA-02 (1)'!TRANSPA</definedName>
    <definedName name="TRANSPA" localSheetId="21">'SA-INTESAR 3-02 (1)'!TRANSPA</definedName>
    <definedName name="TRANSPA" localSheetId="20">'SA-INTESAR 4-02 (1)'!TRANSPA</definedName>
    <definedName name="TRANSPA" localSheetId="22">'SA-LINSA-02 (1)'!TRANSPA</definedName>
    <definedName name="TRANSPA" localSheetId="27">'SUP-INTESAR 5'!TRANSPA</definedName>
    <definedName name="TRANSPA" localSheetId="30">'SUP-LINSA'!TRANSPA</definedName>
    <definedName name="TRANSPA" localSheetId="29">'SUP-LITSA'!TRANSPA</definedName>
    <definedName name="TRANSPA" localSheetId="31">'SUP-LITSA T. SG'!TRANSPA</definedName>
    <definedName name="TRANSPA" localSheetId="32">'SUP-TIBA'!TRANSPA</definedName>
    <definedName name="TRANSPA" localSheetId="33">'SUP-YACYLEC'!TRANSPA</definedName>
    <definedName name="TRANSPA" localSheetId="12">'TR-INTESAR - 02 (1)'!TRANSPA</definedName>
    <definedName name="TRANSPA" localSheetId="13">'TR-INTESAR 3-04 (1)'!TRANSPA</definedName>
    <definedName name="TRANSPA" localSheetId="11">'TR-INTESAR 4-02 (1)'!TRANSPA</definedName>
    <definedName name="TRANSPA" localSheetId="14">'TR-LINSA-02 (1)'!TRANSPA</definedName>
    <definedName name="TRANSPA" localSheetId="15">'TR-LITSA SG-02 (1)'!TRANSPA</definedName>
    <definedName name="TRANSPA" localSheetId="16">'TR-TIBA-02 (1)'!TRANSPA</definedName>
    <definedName name="TRANSPA">[0]!TRANSPA</definedName>
    <definedName name="x" localSheetId="3">'Incendio'!x</definedName>
    <definedName name="x" localSheetId="5">'LI-INTESAR 2-02 (1)'!x</definedName>
    <definedName name="x" localSheetId="4">'LI-INTESAR 5-02 (1)'!x</definedName>
    <definedName name="x" localSheetId="8">'LI-LITSA-02 (1)'!x</definedName>
    <definedName name="x" localSheetId="19">'SA-ET ESPERANZA-02 (1)'!x</definedName>
    <definedName name="x" localSheetId="21">'SA-INTESAR 3-02 (1)'!x</definedName>
    <definedName name="x" localSheetId="20">'SA-INTESAR 4-02 (1)'!x</definedName>
    <definedName name="x" localSheetId="22">'SA-LINSA-02 (1)'!x</definedName>
    <definedName name="x" localSheetId="27">'SUP-INTESAR 5'!x</definedName>
    <definedName name="x" localSheetId="30">'SUP-LINSA'!x</definedName>
    <definedName name="x" localSheetId="29">'SUP-LITSA'!x</definedName>
    <definedName name="x" localSheetId="31">'SUP-LITSA T. SG'!x</definedName>
    <definedName name="x" localSheetId="32">'SUP-TIBA'!x</definedName>
    <definedName name="x" localSheetId="33">'SUP-YACYLEC'!x</definedName>
    <definedName name="x" localSheetId="12">'TR-INTESAR - 02 (1)'!x</definedName>
    <definedName name="x" localSheetId="13">'TR-INTESAR 3-04 (1)'!x</definedName>
    <definedName name="x" localSheetId="11">'TR-INTESAR 4-02 (1)'!x</definedName>
    <definedName name="x" localSheetId="14">'TR-LINSA-02 (1)'!x</definedName>
    <definedName name="x" localSheetId="15">'TR-LITSA SG-02 (1)'!x</definedName>
    <definedName name="x" localSheetId="16">'TR-TIBA-02 (1)'!x</definedName>
    <definedName name="x">[0]!x</definedName>
    <definedName name="XX" localSheetId="3">'Incendio'!XX</definedName>
    <definedName name="XX" localSheetId="5">'LI-INTESAR 2-02 (1)'!XX</definedName>
    <definedName name="XX" localSheetId="4">'LI-INTESAR 5-02 (1)'!XX</definedName>
    <definedName name="XX" localSheetId="8">'LI-LITSA-02 (1)'!XX</definedName>
    <definedName name="XX" localSheetId="19">'SA-ET ESPERANZA-02 (1)'!XX</definedName>
    <definedName name="XX" localSheetId="21">'SA-INTESAR 3-02 (1)'!XX</definedName>
    <definedName name="XX" localSheetId="20">'SA-INTESAR 4-02 (1)'!XX</definedName>
    <definedName name="XX" localSheetId="22">'SA-LINSA-02 (1)'!XX</definedName>
    <definedName name="XX" localSheetId="27">'SUP-INTESAR 5'!XX</definedName>
    <definedName name="XX" localSheetId="30">'SUP-LINSA'!XX</definedName>
    <definedName name="XX" localSheetId="29">'SUP-LITSA'!XX</definedName>
    <definedName name="XX" localSheetId="31">'SUP-LITSA T. SG'!XX</definedName>
    <definedName name="XX" localSheetId="32">'SUP-TIBA'!XX</definedName>
    <definedName name="XX" localSheetId="33">'SUP-YACYLEC'!XX</definedName>
    <definedName name="XX" localSheetId="12">'TR-INTESAR - 02 (1)'!XX</definedName>
    <definedName name="XX" localSheetId="13">'TR-INTESAR 3-04 (1)'!XX</definedName>
    <definedName name="XX" localSheetId="11">'TR-INTESAR 4-02 (1)'!XX</definedName>
    <definedName name="XX" localSheetId="14">'TR-LINSA-02 (1)'!XX</definedName>
    <definedName name="XX" localSheetId="15">'TR-LITSA SG-02 (1)'!XX</definedName>
    <definedName name="XX" localSheetId="16">'TR-TIBA-02 (1)'!XX</definedName>
    <definedName name="XX">[0]!XX</definedName>
  </definedNames>
  <calcPr calcId="152511"/>
</workbook>
</file>

<file path=xl/comments16.xml><?xml version="1.0" encoding="utf-8"?>
<comments xmlns="http://schemas.openxmlformats.org/spreadsheetml/2006/main">
  <authors>
    <author>gmir</author>
  </authors>
  <commentList>
    <comment ref="H14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 igual al actual de transener.
Para sancionar rtafo de Salto grande
</t>
        </r>
      </text>
    </comment>
    <comment ref="H15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cargos originales de transener actualizados por ppi y cpi.
Para reafo de Rincon
</t>
        </r>
      </text>
    </comment>
  </commentList>
</comments>
</file>

<file path=xl/comments18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29.xml><?xml version="1.0" encoding="utf-8"?>
<comments xmlns="http://schemas.openxmlformats.org/spreadsheetml/2006/main">
  <authors>
    <author>Ing. Juan Messina</author>
  </authors>
  <commentList>
    <comment ref="M48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52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30.xml><?xml version="1.0" encoding="utf-8"?>
<comments xmlns="http://schemas.openxmlformats.org/spreadsheetml/2006/main">
  <authors>
    <author>Ing. Juan Messina</author>
  </authors>
  <commentLis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31.xml><?xml version="1.0" encoding="utf-8"?>
<comments xmlns="http://schemas.openxmlformats.org/spreadsheetml/2006/main">
  <authors>
    <author>Ing. Juan Messina</author>
  </authors>
  <commentList>
    <comment ref="M72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8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32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sharedStrings.xml><?xml version="1.0" encoding="utf-8"?>
<sst xmlns="http://schemas.openxmlformats.org/spreadsheetml/2006/main" count="2507" uniqueCount="511">
  <si>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</si>
  <si>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</si>
  <si>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</si>
  <si>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</si>
  <si>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</si>
  <si>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</si>
  <si>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</si>
  <si>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</si>
  <si>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</si>
  <si>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</si>
  <si>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</si>
  <si>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</si>
  <si>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</si>
  <si>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</si>
  <si>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</si>
  <si>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</si>
  <si>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</si>
  <si>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</si>
  <si>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</si>
  <si>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</si>
  <si>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</si>
  <si>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</si>
  <si>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</si>
  <si>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</si>
  <si>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</si>
  <si>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</si>
  <si>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</si>
  <si>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</si>
  <si>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</si>
  <si>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</si>
  <si>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</si>
  <si>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</si>
  <si>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</si>
  <si>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</si>
  <si>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</si>
  <si>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</si>
  <si>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</si>
  <si>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</si>
  <si>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</si>
  <si>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</si>
  <si>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</si>
  <si>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</si>
  <si>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</si>
  <si>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</si>
  <si>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</si>
  <si>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</si>
  <si>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</si>
  <si>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</si>
  <si>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</si>
  <si>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</si>
  <si>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</si>
  <si>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</si>
  <si>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</si>
  <si>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</si>
  <si>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</si>
  <si>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</si>
  <si>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</si>
  <si>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</si>
  <si>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</si>
  <si>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</si>
  <si>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</si>
  <si>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</si>
  <si>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</si>
  <si>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</si>
  <si>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</si>
  <si>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</si>
  <si>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</si>
  <si>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</si>
  <si>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</si>
  <si>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</si>
  <si>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</si>
  <si>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</si>
  <si>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</si>
  <si>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</si>
  <si>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</si>
  <si>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</si>
  <si>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</si>
  <si>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</si>
  <si>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</si>
  <si>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TOTAL
PENALIZ.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</si>
  <si>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</si>
  <si>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</si>
  <si>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</si>
  <si>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</si>
  <si>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</si>
  <si>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</si>
  <si>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</si>
  <si>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</si>
  <si>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</si>
  <si>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</si>
  <si>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</si>
  <si>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</si>
  <si>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</si>
  <si>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</si>
  <si>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</si>
  <si>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</si>
  <si>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</si>
  <si>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</si>
  <si>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</si>
  <si>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</si>
  <si>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</si>
  <si>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</si>
  <si>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</si>
  <si>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</si>
  <si>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</si>
  <si>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</si>
  <si>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</si>
  <si>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</si>
  <si>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</si>
  <si>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</si>
  <si>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SANCIÓN =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</si>
  <si>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</si>
  <si>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</si>
  <si>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</si>
  <si>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</si>
  <si>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</si>
  <si>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</si>
  <si>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</si>
  <si>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</si>
  <si>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</si>
  <si>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</si>
  <si>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</si>
  <si>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Rincón</t>
  </si>
  <si>
    <t>Ituzaingó, Ita Ibate, Virasoro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</si>
  <si>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</si>
  <si>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</si>
  <si>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</si>
  <si>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</si>
  <si>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</si>
  <si>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</si>
  <si>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</si>
  <si>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</si>
  <si>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</si>
  <si>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</si>
  <si>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500/132/33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</si>
  <si>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</si>
  <si>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</si>
  <si>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</si>
  <si>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</si>
  <si>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</si>
  <si>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</si>
  <si>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</si>
  <si>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</si>
  <si>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</si>
  <si>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</si>
  <si>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</si>
  <si>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</si>
  <si>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</si>
  <si>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</si>
  <si>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</si>
  <si>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</si>
  <si>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</si>
  <si>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</si>
  <si>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</si>
  <si>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</si>
  <si>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</si>
  <si>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</si>
  <si>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</si>
  <si>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</si>
  <si>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</si>
  <si>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</si>
  <si>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</si>
  <si>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</si>
  <si>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</si>
  <si>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</si>
  <si>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</si>
  <si>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</si>
  <si>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</si>
  <si>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</si>
  <si>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</si>
  <si>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</si>
  <si>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</si>
  <si>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</si>
  <si>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</si>
  <si>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</si>
  <si>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</si>
  <si>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</si>
  <si>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</si>
  <si>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</si>
  <si>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</si>
  <si>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</si>
  <si>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</si>
  <si>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</si>
  <si>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</si>
  <si>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</si>
  <si>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</si>
  <si>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</si>
  <si>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</si>
  <si>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</si>
  <si>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</si>
  <si>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</si>
  <si>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</si>
  <si>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</si>
  <si>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</si>
  <si>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</si>
  <si>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FilaInicio</t>
  </si>
  <si>
    <t>IV LINEA</t>
  </si>
  <si>
    <t>MODELO L IV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</si>
  <si>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</si>
  <si>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</si>
  <si>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</si>
  <si>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</si>
  <si>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</si>
  <si>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</si>
  <si>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</si>
  <si>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</si>
  <si>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</si>
  <si>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SUP-LITSA</t>
  </si>
  <si>
    <t>SUP-TIBA</t>
  </si>
  <si>
    <t>SUP-ENECOR</t>
  </si>
  <si>
    <t>B14</t>
  </si>
  <si>
    <t>SI</t>
  </si>
  <si>
    <t>MODELO R IV</t>
  </si>
  <si>
    <t>Total</t>
  </si>
  <si>
    <t>FILHTOTAL</t>
  </si>
  <si>
    <t>COLHTOTAL</t>
  </si>
  <si>
    <t>COLHCALC</t>
  </si>
  <si>
    <t>FILHCALC</t>
  </si>
  <si>
    <t>COLTRANSP</t>
  </si>
  <si>
    <t>FILTRANSP</t>
  </si>
  <si>
    <t>TOTAL A PENALIZAR A TRANSENER S.A POR SUPERVISIÓN A INTESAR</t>
  </si>
  <si>
    <t xml:space="preserve"> 2.2.- SALIDAS</t>
  </si>
  <si>
    <t>2.1.- TRANSFORMACIÓN</t>
  </si>
  <si>
    <t>2.1.1.- Equipamiento Propio</t>
  </si>
  <si>
    <t>500/330/33</t>
  </si>
  <si>
    <t>Nueva P. Madryn AT1</t>
  </si>
  <si>
    <t>Rest %</t>
  </si>
  <si>
    <t>REDUC PROGR</t>
  </si>
  <si>
    <t>PENAL.FORZADA x Sal hs. Restantes</t>
  </si>
  <si>
    <t>RED.FORZADA
x Sal hs. Restantes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</si>
  <si>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</si>
  <si>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</si>
  <si>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</si>
  <si>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</si>
  <si>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</si>
  <si>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</si>
  <si>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</si>
  <si>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</si>
  <si>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</si>
  <si>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</si>
  <si>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</si>
  <si>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</si>
  <si>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</si>
  <si>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</si>
  <si>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</si>
  <si>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</si>
  <si>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</si>
  <si>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MODELO T INTESAR</t>
  </si>
  <si>
    <t>DAG</t>
  </si>
  <si>
    <t>MODELO VST</t>
  </si>
  <si>
    <t>TRANSENER_CAUSAS_VST.XLS</t>
  </si>
  <si>
    <t>Col09</t>
  </si>
  <si>
    <t>-</t>
  </si>
  <si>
    <t>MODELO S LIMSA</t>
  </si>
  <si>
    <t>MODELO S LITSA</t>
  </si>
  <si>
    <t>TRANSENER_INDISPONIBILIDADES_LINEAS_TRANSENER.XLS</t>
  </si>
  <si>
    <t>TRANSENER_INDISPONIBILIDADES_LINEAS_YACYLEC.XLS</t>
  </si>
  <si>
    <t>TRANSENER_INDISPONIBILIDADES_LINEAS_LITSA.XLS</t>
  </si>
  <si>
    <t>TRANSENER_INDISPONIBILIDADES_LINEAS_IV.XLS</t>
  </si>
  <si>
    <t>TRANSENER_INDISPONIBILIDADES_LINEAS_INTESAR.XLS</t>
  </si>
  <si>
    <t>TRANSENER_INDISPONIBILIDADES_LINEAS_CUYANA.XLS</t>
  </si>
  <si>
    <t>TRANSENER_INDISPONIBILIDADES_LINEAS_LIMSA.XLS</t>
  </si>
  <si>
    <t>TRANSENER_INDISPONIBILIDADES_TRAFOS_TRANSENER.XLS</t>
  </si>
  <si>
    <t>TRANSENER_INDISPONIBILIDADES_TRAFOS_LITSA.XLS</t>
  </si>
  <si>
    <t>TRANSENER_INDISPONIBILIDADES_TRAFOS_TIBA.XLS</t>
  </si>
  <si>
    <t>TRANSENER_INDISPONIBILIDADES_TRAFOS_ENECOR.XLS</t>
  </si>
  <si>
    <t>TRANSENER_INDISPONIBILIDADES_TRAFOS_INTESAR.XLS</t>
  </si>
  <si>
    <t>TRANSENER_INDISPONIBILIDADES_TRAFOS_LIMSA.XLS</t>
  </si>
  <si>
    <t>TRANSENER_INDISPONIBILIDADES_TRAFOS_CUYANA.XLS</t>
  </si>
  <si>
    <t>TRANSENER_INDISPONIBILIDADES_SALIDAS_TRANSENER.XLS</t>
  </si>
  <si>
    <t>TRANSENER_INDISPONIBILIDADES_SALIDAS_TIBA.XLS</t>
  </si>
  <si>
    <t>TRANSENER_INDISPONIBILIDADES_SALIDAS_ENECOR.XLS</t>
  </si>
  <si>
    <t>TRANSENER_INDISPONIBILIDADES_SALIDAS_LITSA.XLS</t>
  </si>
  <si>
    <t>TRANSENER_INDISPONIBILIDADES_SALIDAS_LIMSA.XLS</t>
  </si>
  <si>
    <t>TRANSENER_INDISPONIBILIDADES_SALIDAS_TESA.XLS</t>
  </si>
  <si>
    <t>TRANSENER_INDISPONIBILIDADES_SALIDAS_CTM.XLS</t>
  </si>
  <si>
    <t>TRANSENER_INDISPONIBILIDADES_REACTIVOS_TRANSENER.XLS</t>
  </si>
  <si>
    <t>TRANSENER_INDISPONIBILIDADES_REACTIVOS_YACYLEC.XLS</t>
  </si>
  <si>
    <t>TRANSENER_INDISPONIBILIDADES_REACTIVOS_LITSA.XLS</t>
  </si>
  <si>
    <t>TRANSENER_INDISPONIBILIDADES_REACTIVOS_IV.XLS</t>
  </si>
  <si>
    <t>TRANSENER_INDISPONIBILIDADES_DAG.XLS</t>
  </si>
  <si>
    <t>MODELO L RIOJA</t>
  </si>
  <si>
    <t>TRANSENER_INDISPONIBILIDADES_LINEAS_RIOJA.XLS</t>
  </si>
  <si>
    <t>MODELO T COBRA</t>
  </si>
  <si>
    <t>TRANSENER_INDISPONIBILIDADES_TRAFOS_COBRA.XLS</t>
  </si>
  <si>
    <t>SUP-RIOJA</t>
  </si>
  <si>
    <t>SUP-COBRA</t>
  </si>
  <si>
    <t>MODELO R LIMSA</t>
  </si>
  <si>
    <t>TRANSENER_INDISPONIBILIDADES_REACTIVOS_LIMSA.XLS</t>
  </si>
  <si>
    <t>TOTAL A PENALIZAR A TRANSENER S.A POR SUPERVISIÓN A LITSA</t>
  </si>
  <si>
    <t>TOTAL A PENALIZAR A TRANSENER S.A POR SUPERVISIÓN A TIBA</t>
  </si>
  <si>
    <t>TOTAL A PENALIZAR A TRANSENER S.A POR SUPERVISIÓN A YACYLEC</t>
  </si>
  <si>
    <t>C</t>
  </si>
  <si>
    <t>P</t>
  </si>
  <si>
    <t>A</t>
  </si>
  <si>
    <t>ROSARIO OESTE - RAMALLO 2</t>
  </si>
  <si>
    <t>F</t>
  </si>
  <si>
    <t>0,00</t>
  </si>
  <si>
    <t>B</t>
  </si>
  <si>
    <t>RINCON - SALTO GRANDE</t>
  </si>
  <si>
    <t>ROSARIO OESTE</t>
  </si>
  <si>
    <t>TRAFO 2</t>
  </si>
  <si>
    <t>RESISTENCIA</t>
  </si>
  <si>
    <t>CHOCON OESTE</t>
  </si>
  <si>
    <t>RECREO</t>
  </si>
  <si>
    <t xml:space="preserve">BAHIA BLANCA </t>
  </si>
  <si>
    <t>SALIDA A COOP. P. ALTA</t>
  </si>
  <si>
    <t xml:space="preserve">CAMPANA </t>
  </si>
  <si>
    <t>SALIDA PRAXAIR</t>
  </si>
  <si>
    <t>BAHIA BLANCA</t>
  </si>
  <si>
    <t>0,000</t>
  </si>
  <si>
    <t xml:space="preserve">EZEIZA </t>
  </si>
  <si>
    <t>CS1</t>
  </si>
  <si>
    <t>PUELCHES</t>
  </si>
  <si>
    <t>R4L5PU</t>
  </si>
  <si>
    <t>CS3</t>
  </si>
  <si>
    <t>CS4</t>
  </si>
  <si>
    <t>R1T2AM</t>
  </si>
  <si>
    <t xml:space="preserve"> - 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</si>
  <si>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</si>
  <si>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>SALTO GRANDE</t>
  </si>
  <si>
    <t>TRAFO 1</t>
  </si>
  <si>
    <t>NO</t>
  </si>
  <si>
    <t>RM *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</si>
  <si>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</si>
  <si>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Por Transformador por cada MVA  $   =</t>
  </si>
  <si>
    <r>
      <t>(</t>
    </r>
    <r>
      <rPr>
        <sz val="9"/>
        <rFont val="Wingdings"/>
        <family val="2"/>
      </rPr>
      <t>²</t>
    </r>
    <r>
      <rPr>
        <sz val="9"/>
        <rFont val="Times New Roman"/>
        <family val="1"/>
      </rPr>
      <t>)</t>
    </r>
  </si>
  <si>
    <t>P - PROGRAMADA</t>
  </si>
  <si>
    <t>1.4.- Transportista Independiente L.I.T.S.A.</t>
  </si>
  <si>
    <t>P - PROGRAMADA  ; F - FORZADA</t>
  </si>
  <si>
    <t>RINCON</t>
  </si>
  <si>
    <t>Salida a campos 8 y 12</t>
  </si>
  <si>
    <t>POT. [MVAr]</t>
  </si>
  <si>
    <r>
      <t>RM</t>
    </r>
    <r>
      <rPr>
        <sz val="12"/>
        <rFont val="Times New Roman"/>
        <family val="1"/>
      </rPr>
      <t xml:space="preserve"> por Reactivos</t>
    </r>
  </si>
  <si>
    <t>Salto Gde.Arg.</t>
  </si>
  <si>
    <t>GRAN FORMOSA</t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</si>
  <si>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</si>
  <si>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</si>
  <si>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</si>
  <si>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</si>
  <si>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</si>
  <si>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</si>
  <si>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</si>
  <si>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</si>
  <si>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</si>
  <si>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</si>
  <si>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</si>
  <si>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</si>
  <si>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</si>
  <si>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</si>
  <si>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</si>
  <si>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</si>
  <si>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</si>
  <si>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</si>
  <si>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</si>
  <si>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Por Transformador por cada MVA  $ =</t>
  </si>
  <si>
    <t>SALIDA FORMOSA   2</t>
  </si>
  <si>
    <t>SALIDA FORMOSA   1</t>
  </si>
  <si>
    <t>RM: Por Capacitores ET  B. Blanca:</t>
  </si>
  <si>
    <t>100 MVAr</t>
  </si>
  <si>
    <t>RM *  =</t>
  </si>
  <si>
    <t>Remuneración LÍNEAS 500 kV   =</t>
  </si>
  <si>
    <t>Remuneración SALIDAS 500 kV =</t>
  </si>
  <si>
    <t>Remuneración REACTIVOS    =</t>
  </si>
  <si>
    <t>Coeficiente de penalización forzada=</t>
  </si>
  <si>
    <t>R9L5RI</t>
  </si>
  <si>
    <t>Resistencia</t>
  </si>
  <si>
    <t>Yacyretá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</si>
  <si>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</si>
  <si>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CHOELE CHOEL - N. P. MADRYN</t>
  </si>
  <si>
    <t>N. P. MADRYN - SANTA CRUZ NORTE   1</t>
  </si>
  <si>
    <t>F - FORZADA</t>
  </si>
  <si>
    <t>SALIDA CLORINDA 1</t>
  </si>
  <si>
    <t>SALIDA PIRANE  1</t>
  </si>
  <si>
    <t>SALIDA CLORINDA 2</t>
  </si>
  <si>
    <t>Transportista Independiente INTESAR 3</t>
  </si>
  <si>
    <t>Transportista Independiente LINSA</t>
  </si>
  <si>
    <t xml:space="preserve"> F - FORZADA</t>
  </si>
  <si>
    <t>ESPERANZA</t>
  </si>
  <si>
    <t>R. OESTE</t>
  </si>
  <si>
    <t>R2L5RO</t>
  </si>
  <si>
    <t>ALMAFUERTE</t>
  </si>
  <si>
    <t>CAP SERIE</t>
  </si>
  <si>
    <t>CHOEL 500</t>
  </si>
  <si>
    <t>Coef.penalización por salida forzada   =</t>
  </si>
  <si>
    <r>
      <t xml:space="preserve">  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</si>
  <si>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t>Choele Choel - N. P.Madryn</t>
  </si>
  <si>
    <t>RM</t>
  </si>
  <si>
    <t>1.3.- Transportista Independiente INTESAR 3 (N. P. Madryn - Santa Cruz Norte)</t>
  </si>
  <si>
    <t>ROSARIO OESTE - RIO CORONDA</t>
  </si>
  <si>
    <t>TOTAL A PENALIZAR A TRANSENER S.A POR SUPERVISIÓN A LINSA</t>
  </si>
  <si>
    <t>4.3.- Transportista Independiente L.I.T.S.A.</t>
  </si>
  <si>
    <t>4.4.- Transportista Independiente LINSA  (Gran Formosa - Resistencia  - M. Quemado)</t>
  </si>
  <si>
    <t>4.6.- Transportista Independiente  TIBA S.A.</t>
  </si>
  <si>
    <t>4.7.- Transportista Independiente YACYLEC S.A.</t>
  </si>
  <si>
    <t>Desde el 01 al 29 de Febrero de 2016</t>
  </si>
  <si>
    <t>Transportista Independiente INTESAR 4</t>
  </si>
  <si>
    <t>Transportista Independiente INTESAR 5</t>
  </si>
  <si>
    <t>Transportista Independiente INTESAR</t>
  </si>
  <si>
    <t>Transportista Independiente INTESAR 2</t>
  </si>
  <si>
    <t>Transp. Indep. LITSA TRANSF. SALTO GRANDE</t>
  </si>
  <si>
    <t>Transportista Independiente LITSA</t>
  </si>
  <si>
    <t>Transp. Indep. LITSA TRANSF. S. GRANDE</t>
  </si>
  <si>
    <t>COBOS</t>
  </si>
  <si>
    <t>500/345/34,5</t>
  </si>
  <si>
    <t>500/132/13,2</t>
  </si>
  <si>
    <t>2.1.9.- Transportista Independiente TIBA S.A.</t>
  </si>
  <si>
    <t>Salto Grande - TR02</t>
  </si>
  <si>
    <t>Salto Grande</t>
  </si>
  <si>
    <t>Trafo 2 500/132 kV</t>
  </si>
  <si>
    <t>TOTAL A PENALIZAR A TRANSENER S.A POR SUPERVISIÓN A LITSA TRANSF. S. GRANDE</t>
  </si>
  <si>
    <t>4.5.- Transportista Independiente L.I.T.S.A. TRANSF. SALTO GRANDE</t>
  </si>
  <si>
    <t>(DTE 0216)</t>
  </si>
  <si>
    <t>2.1.8.- Transportista Independiente LITSA -TRANSF. SALTO GRANDE</t>
  </si>
  <si>
    <t>SANTA CRUZ NORTE</t>
  </si>
  <si>
    <t>SALIDA LAS HERAS</t>
  </si>
  <si>
    <t>1.3.- Transportista Independiente INTESAR 5 (A. del Cajón - R. Diamante)</t>
  </si>
  <si>
    <t>A. DEL CAJON - RIO DIAMANTE</t>
  </si>
  <si>
    <t>Remuneración CONEXIÓN de 500 kV      =</t>
  </si>
  <si>
    <t xml:space="preserve"> -</t>
  </si>
  <si>
    <t>A. CAJON - RIO DIAMANTE</t>
  </si>
  <si>
    <t>A. Cajon - Río Diamante</t>
  </si>
  <si>
    <t>REACTIVOS</t>
  </si>
  <si>
    <t>A. Cajón - R1L5AG</t>
  </si>
  <si>
    <t>A. Cajón - R2L5AG</t>
  </si>
  <si>
    <t>Río Diamante - R1L5RDI</t>
  </si>
  <si>
    <t>Río Diamante - R2L5RDI</t>
  </si>
  <si>
    <t>NUEVA P.MADRYN</t>
  </si>
  <si>
    <t>AT1</t>
  </si>
  <si>
    <t>C. ELIA - M. BELGRANO</t>
  </si>
  <si>
    <t>1.4.- Transportista Independiente INTESAR  (Choele Choel - N. P. Madryn)</t>
  </si>
  <si>
    <t>2.1.7.- Transportista Independiente LINSA (G. Formosa - Resistencia - Monte Quemado)</t>
  </si>
  <si>
    <t xml:space="preserve"> 2.2.4.- Transportista Independiente INTESAR 3</t>
  </si>
  <si>
    <t xml:space="preserve"> 2.2.5.- Transportista Independiente LINSA</t>
  </si>
  <si>
    <t xml:space="preserve"> 2.2.6.- Transportista Independiente TIBA S.A.</t>
  </si>
  <si>
    <t>CONEXIÓN ET COBOS 345 kV</t>
  </si>
  <si>
    <t xml:space="preserve"> 2.2.3.- Transportista Independiente INTESAR 4 (Bracho - Cobos - Mte. Quemado)</t>
  </si>
  <si>
    <t>3.3.-  Transportista Independiente YACYLEC S.A.</t>
  </si>
  <si>
    <t>3.2.-  Transportista Independiente  TIBA S.A.</t>
  </si>
  <si>
    <t>SALIDA A EL CALAFATE</t>
  </si>
  <si>
    <t>2.1.5.- Transportista Independiente INTESAR 3 (N.P. Madryn - Santa Cruz Norte)</t>
  </si>
  <si>
    <t>PI. 608 BAHIA BLANCA - BAHIA BLANCA  2</t>
  </si>
  <si>
    <t>ALICURA -E.T.  P. AGUILA   1</t>
  </si>
  <si>
    <t>ABASTO - EZEIZA   2</t>
  </si>
  <si>
    <t>R. OESTE - ARROYO CABRAL   1</t>
  </si>
  <si>
    <t>CHOCON OESTE - EL CHOCON   1</t>
  </si>
  <si>
    <t>CHOCON OESTE -  CHOELE CHOEL   1</t>
  </si>
  <si>
    <t>ALMAFUERTE - EMBALSE    1</t>
  </si>
  <si>
    <t>RAMALLO - ATUCHA II</t>
  </si>
  <si>
    <t>SANTO TOME - GRAN PARANA</t>
  </si>
  <si>
    <t>OLAVARRIA - ABASTO   1</t>
  </si>
  <si>
    <t>CHELE CHOEL - BAHIA BLANCA   1</t>
  </si>
  <si>
    <t>CHOCON - C.H. CHOCON   3</t>
  </si>
  <si>
    <t>COLONIA ELIA - CAMPANA</t>
  </si>
  <si>
    <t>E.T. P. AGUILA - CHOCON OESTE</t>
  </si>
  <si>
    <t>ARROYO CABRAL</t>
  </si>
  <si>
    <t>HENDERSON</t>
  </si>
  <si>
    <t>TRAFO 7</t>
  </si>
  <si>
    <t>TRAFO 4</t>
  </si>
  <si>
    <t>500/220/13,2</t>
  </si>
  <si>
    <t>NUEVA CAMPANA</t>
  </si>
  <si>
    <t>T1CA</t>
  </si>
  <si>
    <t>T2CA</t>
  </si>
  <si>
    <t>SALIDA A TORNQUIST</t>
  </si>
  <si>
    <t>SALIDA A P. LURO</t>
  </si>
  <si>
    <t>SALIDA A CORCEMAR</t>
  </si>
  <si>
    <t>CAP K2BB</t>
  </si>
  <si>
    <t>ALICURA</t>
  </si>
  <si>
    <t>SALIDA TRAFO 3 MAQUINA</t>
  </si>
  <si>
    <t>SALIDA TRAFO 2 MAQUINA</t>
  </si>
  <si>
    <t>ACOPL. BARRAS B-D</t>
  </si>
  <si>
    <t>ABASTO</t>
  </si>
  <si>
    <t>SALIDA TRAFO 1</t>
  </si>
  <si>
    <t>SALIDA C. GOMEZ</t>
  </si>
  <si>
    <t>B. BLANCA</t>
  </si>
  <si>
    <t>SALIDA ACOPLAMIENTO A-C</t>
  </si>
  <si>
    <t>SALIDA A GRAL. DEHEZA</t>
  </si>
  <si>
    <t>SALIDA LINEA A BARRANQUERAS 1</t>
  </si>
  <si>
    <t>SALIDA LINEA A BARRANQUERAS 2</t>
  </si>
  <si>
    <t>SALIDA LINEA CORRIENTES 1</t>
  </si>
  <si>
    <t>SALIDA LINEA A AGUA DEL CAJON</t>
  </si>
  <si>
    <t>MALVINAS ARGENTINAS</t>
  </si>
  <si>
    <t>SALIDA LINEA ESTE 1</t>
  </si>
  <si>
    <t xml:space="preserve">ACOPL. BARRAS A-C </t>
  </si>
  <si>
    <t xml:space="preserve">RIO CORONDA     </t>
  </si>
  <si>
    <t>SALIDA TG2SM</t>
  </si>
  <si>
    <t xml:space="preserve">ROSARIO OESTE   </t>
  </si>
  <si>
    <t>SALIDA AEROPUERTO</t>
  </si>
  <si>
    <t>SALIDA TRAFO T2AB</t>
  </si>
  <si>
    <t>GUILLERMO BROWN</t>
  </si>
  <si>
    <t>SALIDA 2 A C.T. G. BROWN</t>
  </si>
  <si>
    <t>SALIDA 1 A C.T. G. BROWN</t>
  </si>
  <si>
    <t>R1L5RS</t>
  </si>
  <si>
    <t>R2T2AM</t>
  </si>
  <si>
    <t>NOTA: LOS CAPACITORES SERIE NO SE PENALIZAN</t>
  </si>
  <si>
    <t>4.1.- Transportista Independiente INTESAR 5 (A. Cajón - Río Diamante)</t>
  </si>
  <si>
    <t>4.2.- Transportista Independiente INTESAR</t>
  </si>
  <si>
    <t xml:space="preserve">ABASTO </t>
  </si>
  <si>
    <t xml:space="preserve"> Transp. Indep. ET LA ESPERANZA (CATELECT)</t>
  </si>
  <si>
    <t xml:space="preserve"> 2.2.2.- Transp. Indep. ET ESPERANZA (CATELECT)</t>
  </si>
  <si>
    <t>Res. SE 1/03</t>
  </si>
  <si>
    <t>2.1.3.- Transportista Independiente INTESAR 4</t>
  </si>
  <si>
    <t xml:space="preserve">2.1.4.- Transportista Independiente INTESAR </t>
  </si>
  <si>
    <t>1.3.- Transportista Independiente INTESAR 2 (C. Elía - Rodriguez)</t>
  </si>
  <si>
    <t>CAMPANA</t>
  </si>
  <si>
    <t>1.8.- IV LINEA</t>
  </si>
  <si>
    <t>TOTAL DE PENALIZACIONES A APLICAR</t>
  </si>
  <si>
    <t>Valores remuneratorios según Acuerdo SEE-ENRE-TRANSENER - 2016-2017 y Acuerdo SEE-ENRE-TRANSBA - 2016-2017</t>
  </si>
  <si>
    <t>1.1.1.- Incendio de Campos - Aplicación Punto 6.1.6 del Acta Acuerdo</t>
  </si>
  <si>
    <t>1.1.1.- Incendio</t>
  </si>
  <si>
    <t>ANEXO III al Memorándum D.T.E.E. N° 231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</si>
</sst>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0.0000"/>
  </numFmts>
  <fonts count="123">
    <font>
      <sz val="10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2"/>
    </font>
    <font>
      <sz val="10"/>
      <name val="Wingdings"/>
      <family val="2"/>
    </font>
    <font>
      <sz val="7"/>
      <name val="Times New Roman"/>
      <family val="1"/>
    </font>
    <font>
      <sz val="7"/>
      <name val="Wingdings"/>
      <family val="2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1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Wingdings"/>
      <family val="2"/>
    </font>
    <font>
      <sz val="9"/>
      <name val="Courier New"/>
      <family val="3"/>
    </font>
    <font>
      <sz val="12"/>
      <name val="Cambria"/>
      <family val="1"/>
    </font>
    <font>
      <b/>
      <sz val="10"/>
      <name val="MS Sans Serif"/>
      <family val="2"/>
    </font>
    <font>
      <sz val="10"/>
      <color rgb="FF000000"/>
      <name val="MS Sans Serif"/>
      <family val="2"/>
    </font>
    <font>
      <b/>
      <sz val="12"/>
      <name val="MS Sans Serif"/>
      <family val="2"/>
    </font>
    <font>
      <i/>
      <sz val="14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double"/>
      <top/>
      <bottom style="double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thick"/>
    </border>
    <border>
      <left/>
      <right style="thick"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 style="double"/>
      <right style="thick"/>
      <top/>
      <bottom/>
    </border>
    <border>
      <left/>
      <right/>
      <top/>
      <bottom style="double"/>
    </border>
    <border>
      <left style="thick"/>
      <right style="thick"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/>
      <top style="thin"/>
      <bottom style="double"/>
    </border>
    <border>
      <left style="double"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 style="double"/>
      <right style="double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</cellStyleXfs>
  <cellXfs count="4335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 applyProtection="1" quotePrefix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166" fontId="4" fillId="0" borderId="2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/>
    <xf numFmtId="4" fontId="7" fillId="0" borderId="4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2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9" fillId="0" borderId="5" xfId="0" applyFont="1" applyBorder="1"/>
    <xf numFmtId="0" fontId="19" fillId="0" borderId="6" xfId="0" applyFont="1" applyBorder="1"/>
    <xf numFmtId="0" fontId="20" fillId="0" borderId="0" xfId="0" applyFont="1"/>
    <xf numFmtId="0" fontId="21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20" fillId="0" borderId="0" xfId="0" applyFont="1" applyBorder="1"/>
    <xf numFmtId="0" fontId="20" fillId="0" borderId="7" xfId="0" applyFont="1" applyBorder="1"/>
    <xf numFmtId="0" fontId="22" fillId="0" borderId="0" xfId="0" applyNumberFormat="1" applyFont="1" applyBorder="1" applyAlignment="1">
      <alignment horizontal="right"/>
    </xf>
    <xf numFmtId="0" fontId="21" fillId="0" borderId="0" xfId="0" applyFont="1" applyBorder="1"/>
    <xf numFmtId="0" fontId="20" fillId="0" borderId="1" xfId="0" applyFont="1" applyBorder="1"/>
    <xf numFmtId="0" fontId="22" fillId="0" borderId="0" xfId="0" applyNumberFormat="1" applyFont="1" applyBorder="1" applyAlignment="1">
      <alignment horizontal="right"/>
    </xf>
    <xf numFmtId="7" fontId="22" fillId="0" borderId="0" xfId="0" applyNumberFormat="1" applyFont="1" applyBorder="1" applyAlignment="1">
      <alignment horizontal="right"/>
    </xf>
    <xf numFmtId="0" fontId="4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23" fillId="0" borderId="0" xfId="0" applyFont="1" applyBorder="1"/>
    <xf numFmtId="7" fontId="2" fillId="0" borderId="0" xfId="0" applyNumberFormat="1" applyFont="1" applyBorder="1" applyAlignment="1">
      <alignment horizontal="right"/>
    </xf>
    <xf numFmtId="0" fontId="22" fillId="0" borderId="0" xfId="0" applyFont="1" applyBorder="1"/>
    <xf numFmtId="0" fontId="22" fillId="0" borderId="8" xfId="0" applyFont="1" applyBorder="1" applyAlignment="1">
      <alignment horizontal="center"/>
    </xf>
    <xf numFmtId="7" fontId="22" fillId="0" borderId="9" xfId="0" applyNumberFormat="1" applyFont="1" applyBorder="1" applyAlignment="1">
      <alignment horizontal="center"/>
    </xf>
    <xf numFmtId="0" fontId="19" fillId="0" borderId="10" xfId="0" applyFont="1" applyBorder="1"/>
    <xf numFmtId="0" fontId="19" fillId="0" borderId="11" xfId="0" applyNumberFormat="1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7" fontId="19" fillId="0" borderId="0" xfId="0" applyNumberFormat="1" applyFont="1" applyBorder="1"/>
    <xf numFmtId="166" fontId="1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 applyProtection="1">
      <protection/>
    </xf>
    <xf numFmtId="0" fontId="4" fillId="0" borderId="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8" fillId="0" borderId="0" xfId="0" applyFont="1" applyBorder="1"/>
    <xf numFmtId="0" fontId="2" fillId="0" borderId="0" xfId="0" applyFont="1" applyBorder="1"/>
    <xf numFmtId="0" fontId="17" fillId="0" borderId="7" xfId="0" applyFont="1" applyBorder="1"/>
    <xf numFmtId="0" fontId="17" fillId="0" borderId="1" xfId="0" applyFont="1" applyBorder="1"/>
    <xf numFmtId="0" fontId="17" fillId="0" borderId="0" xfId="0" applyFont="1" applyBorder="1" applyProtection="1">
      <protection/>
    </xf>
    <xf numFmtId="0" fontId="0" fillId="0" borderId="8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Continuous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4" fillId="0" borderId="0" xfId="0" applyFont="1" applyFill="1"/>
    <xf numFmtId="0" fontId="12" fillId="0" borderId="0" xfId="0" applyFont="1" applyFill="1"/>
    <xf numFmtId="0" fontId="4" fillId="0" borderId="13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17" fillId="0" borderId="0" xfId="0" applyFont="1" applyFill="1" applyBorder="1"/>
    <xf numFmtId="0" fontId="4" fillId="0" borderId="0" xfId="0" applyFont="1" applyFill="1" applyBorder="1" applyProtection="1">
      <protection/>
    </xf>
    <xf numFmtId="0" fontId="4" fillId="0" borderId="0" xfId="0" applyFont="1" applyFill="1" applyBorder="1" applyAlignment="1">
      <alignment horizontal="center"/>
    </xf>
    <xf numFmtId="22" fontId="4" fillId="0" borderId="0" xfId="0" applyNumberFormat="1" applyFont="1" applyFill="1" applyBorder="1"/>
    <xf numFmtId="7" fontId="10" fillId="0" borderId="14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15" fillId="0" borderId="0" xfId="0" applyFont="1" applyFill="1"/>
    <xf numFmtId="0" fontId="17" fillId="0" borderId="0" xfId="0" applyFont="1" applyFill="1"/>
    <xf numFmtId="0" fontId="17" fillId="0" borderId="7" xfId="0" applyFont="1" applyFill="1" applyBorder="1"/>
    <xf numFmtId="0" fontId="17" fillId="0" borderId="1" xfId="0" applyFont="1" applyFill="1" applyBorder="1"/>
    <xf numFmtId="0" fontId="17" fillId="0" borderId="0" xfId="0" applyFont="1" applyFill="1" applyBorder="1" applyProtection="1">
      <protection/>
    </xf>
    <xf numFmtId="0" fontId="20" fillId="0" borderId="0" xfId="0" applyFont="1" applyFill="1"/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Continuous"/>
    </xf>
    <xf numFmtId="0" fontId="8" fillId="0" borderId="0" xfId="0" applyFont="1" applyFill="1"/>
    <xf numFmtId="0" fontId="15" fillId="0" borderId="0" xfId="0" applyFont="1" applyFill="1" applyAlignment="1">
      <alignment horizontal="centerContinuous"/>
    </xf>
    <xf numFmtId="22" fontId="4" fillId="0" borderId="0" xfId="0" applyNumberFormat="1" applyFont="1" applyBorder="1"/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 quotePrefix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7" fontId="2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9" fillId="0" borderId="16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/>
      <protection/>
    </xf>
    <xf numFmtId="0" fontId="32" fillId="2" borderId="14" xfId="0" applyFont="1" applyFill="1" applyBorder="1" applyAlignment="1" applyProtection="1">
      <alignment horizontal="center" vertical="center"/>
      <protection/>
    </xf>
    <xf numFmtId="166" fontId="33" fillId="2" borderId="2" xfId="0" applyNumberFormat="1" applyFont="1" applyFill="1" applyBorder="1" applyAlignment="1" applyProtection="1">
      <alignment horizontal="center"/>
      <protection/>
    </xf>
    <xf numFmtId="166" fontId="33" fillId="2" borderId="3" xfId="0" applyNumberFormat="1" applyFont="1" applyFill="1" applyBorder="1" applyAlignment="1" applyProtection="1">
      <alignment horizontal="center"/>
      <protection/>
    </xf>
    <xf numFmtId="0" fontId="24" fillId="0" borderId="14" xfId="0" applyFont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/>
    </xf>
    <xf numFmtId="0" fontId="39" fillId="3" borderId="14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 applyProtection="1">
      <alignment horizontal="center" vertical="center"/>
      <protection/>
    </xf>
    <xf numFmtId="0" fontId="43" fillId="3" borderId="14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/>
    </xf>
    <xf numFmtId="166" fontId="7" fillId="0" borderId="0" xfId="0" applyNumberFormat="1" applyFont="1" applyBorder="1" applyAlignment="1" applyProtection="1">
      <alignment horizontal="left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Fill="1" applyAlignment="1">
      <alignment horizontal="right" vertical="top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166" fontId="4" fillId="0" borderId="19" xfId="0" applyNumberFormat="1" applyFont="1" applyFill="1" applyBorder="1" applyAlignment="1" applyProtection="1">
      <alignment horizontal="center"/>
      <protection locked="0"/>
    </xf>
    <xf numFmtId="166" fontId="41" fillId="3" borderId="3" xfId="0" applyNumberFormat="1" applyFont="1" applyFill="1" applyBorder="1" applyAlignment="1" applyProtection="1" quotePrefix="1">
      <alignment horizontal="center"/>
      <protection locked="0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170" fontId="22" fillId="0" borderId="0" xfId="0" applyNumberFormat="1" applyFont="1" applyBorder="1" applyAlignment="1">
      <alignment horizontal="right"/>
    </xf>
    <xf numFmtId="171" fontId="22" fillId="0" borderId="0" xfId="0" applyNumberFormat="1" applyFont="1" applyBorder="1"/>
    <xf numFmtId="171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 horizontal="left"/>
    </xf>
    <xf numFmtId="171" fontId="20" fillId="0" borderId="0" xfId="0" applyNumberFormat="1" applyFont="1" applyBorder="1"/>
    <xf numFmtId="0" fontId="4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164" fontId="24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/>
      <protection/>
    </xf>
    <xf numFmtId="0" fontId="57" fillId="6" borderId="8" xfId="0" applyFont="1" applyFill="1" applyBorder="1" applyAlignment="1" applyProtection="1">
      <alignment horizontal="centerContinuous" vertical="center" wrapText="1"/>
      <protection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20" xfId="0" applyNumberFormat="1" applyFont="1" applyBorder="1" applyAlignment="1" applyProtection="1">
      <alignment horizontal="center"/>
      <protection locked="0"/>
    </xf>
    <xf numFmtId="4" fontId="4" fillId="7" borderId="2" xfId="0" applyNumberFormat="1" applyFont="1" applyFill="1" applyBorder="1" applyAlignment="1" applyProtection="1" quotePrefix="1">
      <alignment horizontal="center"/>
      <protection/>
    </xf>
    <xf numFmtId="164" fontId="4" fillId="7" borderId="2" xfId="0" applyNumberFormat="1" applyFont="1" applyFill="1" applyBorder="1" applyAlignment="1" applyProtection="1" quotePrefix="1">
      <alignment horizontal="center"/>
      <protection/>
    </xf>
    <xf numFmtId="166" fontId="59" fillId="6" borderId="21" xfId="0" applyNumberFormat="1" applyFont="1" applyFill="1" applyBorder="1" applyAlignment="1" applyProtection="1" quotePrefix="1">
      <alignment horizontal="center"/>
      <protection/>
    </xf>
    <xf numFmtId="168" fontId="4" fillId="0" borderId="3" xfId="0" applyNumberFormat="1" applyFont="1" applyBorder="1" applyAlignment="1" applyProtection="1" quotePrefix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5" xfId="0" applyFont="1" applyBorder="1" applyAlignment="1" applyProtection="1">
      <alignment horizontal="left"/>
      <protection/>
    </xf>
    <xf numFmtId="0" fontId="5" fillId="0" borderId="0" xfId="0" applyFont="1" applyBorder="1"/>
    <xf numFmtId="0" fontId="20" fillId="0" borderId="1" xfId="0" applyFont="1" applyFill="1" applyBorder="1"/>
    <xf numFmtId="0" fontId="21" fillId="0" borderId="0" xfId="0" applyFont="1" applyAlignment="1">
      <alignment horizontal="centerContinuous"/>
    </xf>
    <xf numFmtId="0" fontId="23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24" fillId="0" borderId="14" xfId="22" applyFont="1" applyBorder="1" applyAlignment="1">
      <alignment horizontal="center" vertical="center"/>
      <protection/>
    </xf>
    <xf numFmtId="166" fontId="24" fillId="0" borderId="14" xfId="0" applyNumberFormat="1" applyFont="1" applyBorder="1" applyAlignment="1" applyProtection="1">
      <alignment horizontal="center" vertical="center"/>
      <protection/>
    </xf>
    <xf numFmtId="166" fontId="32" fillId="2" borderId="14" xfId="0" applyNumberFormat="1" applyFont="1" applyFill="1" applyBorder="1" applyAlignment="1" applyProtection="1">
      <alignment horizontal="center" vertical="center"/>
      <protection/>
    </xf>
    <xf numFmtId="0" fontId="35" fillId="2" borderId="8" xfId="0" applyFont="1" applyFill="1" applyBorder="1" applyAlignment="1" applyProtection="1">
      <alignment horizontal="centerContinuous" vertical="center" wrapText="1"/>
      <protection/>
    </xf>
    <xf numFmtId="0" fontId="36" fillId="2" borderId="15" xfId="0" applyFont="1" applyFill="1" applyBorder="1" applyAlignment="1">
      <alignment horizontal="centerContinuous"/>
    </xf>
    <xf numFmtId="0" fontId="35" fillId="2" borderId="9" xfId="0" applyFont="1" applyFill="1" applyBorder="1" applyAlignment="1">
      <alignment horizontal="centerContinuous" vertical="center"/>
    </xf>
    <xf numFmtId="0" fontId="61" fillId="8" borderId="14" xfId="0" applyFont="1" applyFill="1" applyBorder="1" applyAlignment="1">
      <alignment horizontal="center" vertical="center" wrapText="1"/>
    </xf>
    <xf numFmtId="0" fontId="62" fillId="9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166" fontId="34" fillId="2" borderId="21" xfId="0" applyNumberFormat="1" applyFont="1" applyFill="1" applyBorder="1" applyAlignment="1" applyProtection="1" quotePrefix="1">
      <alignment horizontal="center"/>
      <protection/>
    </xf>
    <xf numFmtId="166" fontId="34" fillId="2" borderId="22" xfId="0" applyNumberFormat="1" applyFont="1" applyFill="1" applyBorder="1" applyAlignment="1" applyProtection="1" quotePrefix="1">
      <alignment horizontal="center"/>
      <protection/>
    </xf>
    <xf numFmtId="4" fontId="34" fillId="2" borderId="4" xfId="0" applyNumberFormat="1" applyFont="1" applyFill="1" applyBorder="1" applyAlignment="1" applyProtection="1">
      <alignment horizontal="center"/>
      <protection/>
    </xf>
    <xf numFmtId="4" fontId="63" fillId="8" borderId="2" xfId="0" applyNumberFormat="1" applyFont="1" applyFill="1" applyBorder="1" applyAlignment="1" applyProtection="1">
      <alignment horizontal="center"/>
      <protection/>
    </xf>
    <xf numFmtId="4" fontId="64" fillId="9" borderId="2" xfId="0" applyNumberFormat="1" applyFont="1" applyFill="1" applyBorder="1" applyAlignment="1" applyProtection="1">
      <alignment horizontal="center"/>
      <protection/>
    </xf>
    <xf numFmtId="0" fontId="7" fillId="0" borderId="4" xfId="0" applyFont="1" applyBorder="1"/>
    <xf numFmtId="0" fontId="33" fillId="2" borderId="2" xfId="0" applyFont="1" applyFill="1" applyBorder="1" applyAlignment="1" applyProtection="1">
      <alignment horizontal="center"/>
      <protection/>
    </xf>
    <xf numFmtId="22" fontId="4" fillId="0" borderId="23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/>
    </xf>
    <xf numFmtId="166" fontId="34" fillId="2" borderId="21" xfId="0" applyNumberFormat="1" applyFont="1" applyFill="1" applyBorder="1" applyAlignment="1" applyProtection="1" quotePrefix="1">
      <alignment horizontal="center"/>
      <protection locked="0"/>
    </xf>
    <xf numFmtId="166" fontId="34" fillId="2" borderId="22" xfId="0" applyNumberFormat="1" applyFont="1" applyFill="1" applyBorder="1" applyAlignment="1" applyProtection="1" quotePrefix="1">
      <alignment horizontal="center"/>
      <protection locked="0"/>
    </xf>
    <xf numFmtId="4" fontId="34" fillId="2" borderId="4" xfId="0" applyNumberFormat="1" applyFont="1" applyFill="1" applyBorder="1" applyAlignment="1" applyProtection="1">
      <alignment horizontal="center"/>
      <protection locked="0"/>
    </xf>
    <xf numFmtId="4" fontId="65" fillId="8" borderId="2" xfId="0" applyNumberFormat="1" applyFont="1" applyFill="1" applyBorder="1" applyAlignment="1" applyProtection="1">
      <alignment horizontal="center"/>
      <protection locked="0"/>
    </xf>
    <xf numFmtId="4" fontId="66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6" fontId="34" fillId="2" borderId="24" xfId="0" applyNumberFormat="1" applyFont="1" applyFill="1" applyBorder="1" applyAlignment="1" applyProtection="1" quotePrefix="1">
      <alignment horizontal="center"/>
      <protection locked="0"/>
    </xf>
    <xf numFmtId="166" fontId="34" fillId="2" borderId="25" xfId="0" applyNumberFormat="1" applyFont="1" applyFill="1" applyBorder="1" applyAlignment="1" applyProtection="1" quotePrefix="1">
      <alignment horizontal="center"/>
      <protection locked="0"/>
    </xf>
    <xf numFmtId="4" fontId="34" fillId="2" borderId="26" xfId="0" applyNumberFormat="1" applyFont="1" applyFill="1" applyBorder="1" applyAlignment="1" applyProtection="1">
      <alignment horizontal="center"/>
      <protection locked="0"/>
    </xf>
    <xf numFmtId="4" fontId="65" fillId="8" borderId="3" xfId="0" applyNumberFormat="1" applyFont="1" applyFill="1" applyBorder="1" applyAlignment="1" applyProtection="1">
      <alignment horizontal="center"/>
      <protection locked="0"/>
    </xf>
    <xf numFmtId="4" fontId="66" fillId="9" borderId="3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 quotePrefix="1">
      <alignment horizontal="center"/>
      <protection/>
    </xf>
    <xf numFmtId="2" fontId="65" fillId="8" borderId="14" xfId="0" applyNumberFormat="1" applyFont="1" applyFill="1" applyBorder="1" applyAlignment="1" applyProtection="1">
      <alignment horizontal="center"/>
      <protection/>
    </xf>
    <xf numFmtId="2" fontId="66" fillId="9" borderId="14" xfId="0" applyNumberFormat="1" applyFont="1" applyFill="1" applyBorder="1" applyAlignment="1" applyProtection="1">
      <alignment horizontal="center"/>
      <protection/>
    </xf>
    <xf numFmtId="2" fontId="54" fillId="0" borderId="28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Continuous"/>
    </xf>
    <xf numFmtId="0" fontId="67" fillId="0" borderId="1" xfId="0" applyFont="1" applyFill="1" applyBorder="1" applyAlignment="1">
      <alignment horizontal="centerContinuous"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39" fillId="5" borderId="14" xfId="0" applyFont="1" applyFill="1" applyBorder="1" applyAlignment="1" applyProtection="1">
      <alignment horizontal="center" vertical="center"/>
      <protection/>
    </xf>
    <xf numFmtId="0" fontId="68" fillId="8" borderId="14" xfId="0" applyFont="1" applyFill="1" applyBorder="1" applyAlignment="1">
      <alignment horizontal="center" vertical="center" wrapText="1"/>
    </xf>
    <xf numFmtId="0" fontId="69" fillId="6" borderId="14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 applyProtection="1">
      <alignment horizontal="centerContinuous" vertical="center" wrapText="1"/>
      <protection/>
    </xf>
    <xf numFmtId="0" fontId="37" fillId="10" borderId="9" xfId="0" applyFont="1" applyFill="1" applyBorder="1" applyAlignment="1">
      <alignment horizontal="centerContinuous" vertical="center"/>
    </xf>
    <xf numFmtId="0" fontId="43" fillId="11" borderId="14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164" fontId="4" fillId="0" borderId="29" xfId="0" applyNumberFormat="1" applyFont="1" applyFill="1" applyBorder="1" applyAlignment="1" applyProtection="1">
      <alignment horizontal="center"/>
      <protection/>
    </xf>
    <xf numFmtId="0" fontId="33" fillId="2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70" fillId="8" borderId="29" xfId="0" applyFont="1" applyFill="1" applyBorder="1" applyAlignment="1">
      <alignment horizontal="center"/>
    </xf>
    <xf numFmtId="0" fontId="71" fillId="6" borderId="29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72" fillId="10" borderId="33" xfId="0" applyFont="1" applyFill="1" applyBorder="1" applyAlignment="1">
      <alignment horizontal="center"/>
    </xf>
    <xf numFmtId="0" fontId="72" fillId="10" borderId="34" xfId="0" applyFont="1" applyFill="1" applyBorder="1" applyAlignment="1">
      <alignment horizontal="center"/>
    </xf>
    <xf numFmtId="0" fontId="44" fillId="11" borderId="29" xfId="0" applyFont="1" applyFill="1" applyBorder="1" applyAlignment="1">
      <alignment horizontal="center"/>
    </xf>
    <xf numFmtId="0" fontId="73" fillId="8" borderId="29" xfId="0" applyFont="1" applyFill="1" applyBorder="1" applyAlignment="1">
      <alignment horizontal="center"/>
    </xf>
    <xf numFmtId="7" fontId="7" fillId="0" borderId="3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 applyAlignment="1" applyProtection="1">
      <alignment horizontal="center"/>
      <protection/>
    </xf>
    <xf numFmtId="0" fontId="33" fillId="2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2" fillId="5" borderId="18" xfId="0" applyFont="1" applyFill="1" applyBorder="1" applyAlignment="1">
      <alignment horizontal="center"/>
    </xf>
    <xf numFmtId="0" fontId="70" fillId="8" borderId="18" xfId="0" applyFont="1" applyFill="1" applyBorder="1" applyAlignment="1">
      <alignment horizontal="center"/>
    </xf>
    <xf numFmtId="0" fontId="71" fillId="6" borderId="18" xfId="0" applyFont="1" applyFill="1" applyBorder="1" applyAlignment="1">
      <alignment horizontal="center"/>
    </xf>
    <xf numFmtId="0" fontId="34" fillId="2" borderId="36" xfId="0" applyFont="1" applyFill="1" applyBorder="1" applyAlignment="1">
      <alignment horizontal="center"/>
    </xf>
    <xf numFmtId="0" fontId="34" fillId="2" borderId="37" xfId="0" applyFont="1" applyFill="1" applyBorder="1" applyAlignment="1">
      <alignment horizontal="center"/>
    </xf>
    <xf numFmtId="0" fontId="72" fillId="10" borderId="36" xfId="0" applyFont="1" applyFill="1" applyBorder="1" applyAlignment="1">
      <alignment horizontal="center"/>
    </xf>
    <xf numFmtId="0" fontId="72" fillId="10" borderId="37" xfId="0" applyFont="1" applyFill="1" applyBorder="1" applyAlignment="1">
      <alignment horizontal="center"/>
    </xf>
    <xf numFmtId="0" fontId="44" fillId="11" borderId="18" xfId="0" applyFont="1" applyFill="1" applyBorder="1" applyAlignment="1">
      <alignment horizontal="center"/>
    </xf>
    <xf numFmtId="0" fontId="73" fillId="8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4" fontId="4" fillId="0" borderId="18" xfId="0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 quotePrefix="1">
      <alignment horizontal="center"/>
      <protection locked="0"/>
    </xf>
    <xf numFmtId="169" fontId="33" fillId="2" borderId="2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>
      <alignment horizontal="center"/>
      <protection/>
    </xf>
    <xf numFmtId="164" fontId="42" fillId="5" borderId="2" xfId="0" applyNumberFormat="1" applyFont="1" applyFill="1" applyBorder="1" applyAlignment="1" applyProtection="1">
      <alignment horizontal="center"/>
      <protection/>
    </xf>
    <xf numFmtId="2" fontId="70" fillId="8" borderId="2" xfId="0" applyNumberFormat="1" applyFont="1" applyFill="1" applyBorder="1" applyAlignment="1">
      <alignment horizontal="center"/>
    </xf>
    <xf numFmtId="2" fontId="71" fillId="6" borderId="2" xfId="0" applyNumberFormat="1" applyFont="1" applyFill="1" applyBorder="1" applyAlignment="1">
      <alignment horizontal="center"/>
    </xf>
    <xf numFmtId="166" fontId="34" fillId="2" borderId="36" xfId="0" applyNumberFormat="1" applyFont="1" applyFill="1" applyBorder="1" applyAlignment="1" applyProtection="1" quotePrefix="1">
      <alignment horizontal="center"/>
      <protection/>
    </xf>
    <xf numFmtId="166" fontId="34" fillId="2" borderId="37" xfId="0" applyNumberFormat="1" applyFont="1" applyFill="1" applyBorder="1" applyAlignment="1" applyProtection="1" quotePrefix="1">
      <alignment horizontal="center"/>
      <protection/>
    </xf>
    <xf numFmtId="166" fontId="72" fillId="10" borderId="36" xfId="0" applyNumberFormat="1" applyFont="1" applyFill="1" applyBorder="1" applyAlignment="1" applyProtection="1" quotePrefix="1">
      <alignment horizontal="center"/>
      <protection/>
    </xf>
    <xf numFmtId="166" fontId="72" fillId="10" borderId="37" xfId="0" applyNumberFormat="1" applyFont="1" applyFill="1" applyBorder="1" applyAlignment="1" applyProtection="1" quotePrefix="1">
      <alignment horizontal="center"/>
      <protection/>
    </xf>
    <xf numFmtId="166" fontId="44" fillId="11" borderId="2" xfId="0" applyNumberFormat="1" applyFont="1" applyFill="1" applyBorder="1" applyAlignment="1" applyProtection="1" quotePrefix="1">
      <alignment horizontal="center"/>
      <protection/>
    </xf>
    <xf numFmtId="166" fontId="73" fillId="8" borderId="18" xfId="0" applyNumberFormat="1" applyFont="1" applyFill="1" applyBorder="1" applyAlignment="1" applyProtection="1" quotePrefix="1">
      <alignment horizontal="center"/>
      <protection/>
    </xf>
    <xf numFmtId="166" fontId="4" fillId="0" borderId="4" xfId="0" applyNumberFormat="1" applyFont="1" applyFill="1" applyBorder="1" applyAlignment="1">
      <alignment horizontal="center"/>
    </xf>
    <xf numFmtId="4" fontId="26" fillId="0" borderId="4" xfId="0" applyNumberFormat="1" applyFont="1" applyFill="1" applyBorder="1" applyAlignment="1">
      <alignment horizontal="right"/>
    </xf>
    <xf numFmtId="0" fontId="4" fillId="0" borderId="35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 quotePrefix="1">
      <alignment horizontal="center"/>
      <protection locked="0"/>
    </xf>
    <xf numFmtId="164" fontId="6" fillId="0" borderId="38" xfId="0" applyNumberFormat="1" applyFont="1" applyFill="1" applyBorder="1" applyAlignment="1" applyProtection="1">
      <alignment horizontal="center"/>
      <protection locked="0"/>
    </xf>
    <xf numFmtId="38" fontId="4" fillId="0" borderId="3" xfId="0" applyNumberFormat="1" applyFont="1" applyFill="1" applyBorder="1" applyAlignment="1" applyProtection="1">
      <alignment horizontal="center"/>
      <protection locked="0"/>
    </xf>
    <xf numFmtId="38" fontId="4" fillId="0" borderId="3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 quotePrefix="1">
      <alignment horizontal="center"/>
      <protection/>
    </xf>
    <xf numFmtId="164" fontId="42" fillId="5" borderId="3" xfId="0" applyNumberFormat="1" applyFont="1" applyFill="1" applyBorder="1" applyAlignment="1" applyProtection="1">
      <alignment horizontal="center"/>
      <protection/>
    </xf>
    <xf numFmtId="2" fontId="70" fillId="8" borderId="3" xfId="0" applyNumberFormat="1" applyFont="1" applyFill="1" applyBorder="1" applyAlignment="1">
      <alignment horizontal="center"/>
    </xf>
    <xf numFmtId="2" fontId="71" fillId="6" borderId="3" xfId="0" applyNumberFormat="1" applyFont="1" applyFill="1" applyBorder="1" applyAlignment="1">
      <alignment horizontal="center"/>
    </xf>
    <xf numFmtId="166" fontId="34" fillId="2" borderId="39" xfId="0" applyNumberFormat="1" applyFont="1" applyFill="1" applyBorder="1" applyAlignment="1" applyProtection="1" quotePrefix="1">
      <alignment horizontal="center"/>
      <protection/>
    </xf>
    <xf numFmtId="166" fontId="34" fillId="2" borderId="40" xfId="0" applyNumberFormat="1" applyFont="1" applyFill="1" applyBorder="1" applyAlignment="1" applyProtection="1" quotePrefix="1">
      <alignment horizontal="center"/>
      <protection/>
    </xf>
    <xf numFmtId="166" fontId="72" fillId="10" borderId="24" xfId="0" applyNumberFormat="1" applyFont="1" applyFill="1" applyBorder="1" applyAlignment="1" applyProtection="1" quotePrefix="1">
      <alignment horizontal="center"/>
      <protection/>
    </xf>
    <xf numFmtId="166" fontId="72" fillId="10" borderId="26" xfId="0" applyNumberFormat="1" applyFont="1" applyFill="1" applyBorder="1" applyAlignment="1" applyProtection="1" quotePrefix="1">
      <alignment horizontal="center"/>
      <protection/>
    </xf>
    <xf numFmtId="166" fontId="44" fillId="11" borderId="3" xfId="0" applyNumberFormat="1" applyFont="1" applyFill="1" applyBorder="1" applyAlignment="1" applyProtection="1" quotePrefix="1">
      <alignment horizontal="center"/>
      <protection/>
    </xf>
    <xf numFmtId="166" fontId="73" fillId="8" borderId="3" xfId="0" applyNumberFormat="1" applyFont="1" applyFill="1" applyBorder="1" applyAlignment="1" applyProtection="1" quotePrefix="1">
      <alignment horizontal="center"/>
      <protection/>
    </xf>
    <xf numFmtId="166" fontId="60" fillId="0" borderId="19" xfId="0" applyNumberFormat="1" applyFont="1" applyFill="1" applyBorder="1" applyAlignment="1">
      <alignment horizontal="center"/>
    </xf>
    <xf numFmtId="166" fontId="25" fillId="0" borderId="41" xfId="0" applyNumberFormat="1" applyFont="1" applyFill="1" applyBorder="1" applyAlignment="1">
      <alignment horizontal="center"/>
    </xf>
    <xf numFmtId="4" fontId="70" fillId="8" borderId="14" xfId="0" applyNumberFormat="1" applyFont="1" applyFill="1" applyBorder="1" applyAlignment="1">
      <alignment horizontal="center"/>
    </xf>
    <xf numFmtId="4" fontId="71" fillId="6" borderId="14" xfId="0" applyNumberFormat="1" applyFont="1" applyFill="1" applyBorder="1" applyAlignment="1">
      <alignment horizontal="center"/>
    </xf>
    <xf numFmtId="4" fontId="34" fillId="2" borderId="42" xfId="0" applyNumberFormat="1" applyFont="1" applyFill="1" applyBorder="1" applyAlignment="1">
      <alignment horizontal="center"/>
    </xf>
    <xf numFmtId="4" fontId="34" fillId="2" borderId="9" xfId="0" applyNumberFormat="1" applyFont="1" applyFill="1" applyBorder="1" applyAlignment="1">
      <alignment horizontal="center"/>
    </xf>
    <xf numFmtId="4" fontId="72" fillId="10" borderId="42" xfId="0" applyNumberFormat="1" applyFont="1" applyFill="1" applyBorder="1" applyAlignment="1">
      <alignment horizontal="center"/>
    </xf>
    <xf numFmtId="4" fontId="72" fillId="10" borderId="43" xfId="0" applyNumberFormat="1" applyFont="1" applyFill="1" applyBorder="1" applyAlignment="1">
      <alignment horizontal="center"/>
    </xf>
    <xf numFmtId="4" fontId="44" fillId="11" borderId="14" xfId="0" applyNumberFormat="1" applyFont="1" applyFill="1" applyBorder="1" applyAlignment="1">
      <alignment horizontal="center"/>
    </xf>
    <xf numFmtId="4" fontId="73" fillId="8" borderId="14" xfId="0" applyNumberFormat="1" applyFont="1" applyFill="1" applyBorder="1" applyAlignment="1">
      <alignment horizontal="center"/>
    </xf>
    <xf numFmtId="7" fontId="74" fillId="0" borderId="14" xfId="0" applyNumberFormat="1" applyFont="1" applyFill="1" applyBorder="1" applyAlignment="1">
      <alignment horizontal="right"/>
    </xf>
    <xf numFmtId="0" fontId="33" fillId="2" borderId="44" xfId="0" applyFont="1" applyFill="1" applyBorder="1" applyAlignment="1">
      <alignment horizontal="center"/>
    </xf>
    <xf numFmtId="0" fontId="48" fillId="0" borderId="0" xfId="0" applyFont="1" applyFill="1"/>
    <xf numFmtId="0" fontId="2" fillId="0" borderId="0" xfId="0" applyFont="1" applyFill="1"/>
    <xf numFmtId="0" fontId="21" fillId="0" borderId="0" xfId="0" applyFont="1" applyBorder="1" applyAlignment="1" applyProtection="1">
      <alignment horizontal="centerContinuous"/>
      <protection/>
    </xf>
    <xf numFmtId="0" fontId="21" fillId="0" borderId="1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1" xfId="0" applyFont="1" applyBorder="1" applyAlignment="1">
      <alignment horizontal="centerContinuous"/>
    </xf>
    <xf numFmtId="0" fontId="0" fillId="0" borderId="0" xfId="0" applyFont="1" applyBorder="1"/>
    <xf numFmtId="0" fontId="0" fillId="0" borderId="8" xfId="0" applyFont="1" applyBorder="1" applyAlignment="1" applyProtection="1">
      <alignment horizontal="left" vertical="center"/>
      <protection/>
    </xf>
    <xf numFmtId="169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9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4" fillId="0" borderId="9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/>
    </xf>
    <xf numFmtId="0" fontId="37" fillId="10" borderId="14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/>
      <protection/>
    </xf>
    <xf numFmtId="0" fontId="42" fillId="4" borderId="17" xfId="0" applyFont="1" applyFill="1" applyBorder="1" applyAlignment="1" applyProtection="1">
      <alignment horizontal="center"/>
      <protection/>
    </xf>
    <xf numFmtId="0" fontId="72" fillId="10" borderId="17" xfId="0" applyFont="1" applyFill="1" applyBorder="1" applyAlignment="1" applyProtection="1">
      <alignment horizontal="center"/>
      <protection/>
    </xf>
    <xf numFmtId="166" fontId="59" fillId="6" borderId="31" xfId="0" applyNumberFormat="1" applyFont="1" applyFill="1" applyBorder="1" applyAlignment="1" applyProtection="1" quotePrefix="1">
      <alignment horizontal="center"/>
      <protection/>
    </xf>
    <xf numFmtId="166" fontId="59" fillId="6" borderId="32" xfId="0" applyNumberFormat="1" applyFont="1" applyFill="1" applyBorder="1" applyAlignment="1" applyProtection="1" quotePrefix="1">
      <alignment horizontal="center"/>
      <protection/>
    </xf>
    <xf numFmtId="166" fontId="41" fillId="3" borderId="17" xfId="0" applyNumberFormat="1" applyFont="1" applyFill="1" applyBorder="1" applyAlignment="1" applyProtection="1" quotePrefix="1">
      <alignment horizontal="center"/>
      <protection/>
    </xf>
    <xf numFmtId="7" fontId="75" fillId="0" borderId="2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33" fillId="2" borderId="20" xfId="0" applyFont="1" applyFill="1" applyBorder="1" applyAlignment="1" applyProtection="1">
      <alignment horizontal="center"/>
      <protection/>
    </xf>
    <xf numFmtId="0" fontId="42" fillId="4" borderId="2" xfId="0" applyFont="1" applyFill="1" applyBorder="1" applyAlignment="1" applyProtection="1">
      <alignment horizontal="center"/>
      <protection/>
    </xf>
    <xf numFmtId="0" fontId="72" fillId="10" borderId="2" xfId="0" applyFont="1" applyFill="1" applyBorder="1" applyAlignment="1" applyProtection="1">
      <alignment horizontal="center"/>
      <protection/>
    </xf>
    <xf numFmtId="166" fontId="59" fillId="6" borderId="45" xfId="0" applyNumberFormat="1" applyFont="1" applyFill="1" applyBorder="1" applyAlignment="1" applyProtection="1" quotePrefix="1">
      <alignment horizontal="center"/>
      <protection/>
    </xf>
    <xf numFmtId="166" fontId="41" fillId="3" borderId="2" xfId="0" applyNumberFormat="1" applyFont="1" applyFill="1" applyBorder="1" applyAlignment="1" applyProtection="1" quotePrefix="1">
      <alignment horizontal="center"/>
      <protection/>
    </xf>
    <xf numFmtId="166" fontId="26" fillId="0" borderId="2" xfId="0" applyNumberFormat="1" applyFont="1" applyFill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 quotePrefix="1">
      <alignment horizontal="center"/>
      <protection locked="0"/>
    </xf>
    <xf numFmtId="22" fontId="4" fillId="0" borderId="21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 quotePrefix="1">
      <alignment horizontal="center"/>
      <protection/>
    </xf>
    <xf numFmtId="164" fontId="4" fillId="0" borderId="2" xfId="0" applyNumberFormat="1" applyFont="1" applyFill="1" applyBorder="1" applyAlignment="1" applyProtection="1" quotePrefix="1">
      <alignment horizontal="center"/>
      <protection/>
    </xf>
    <xf numFmtId="4" fontId="26" fillId="0" borderId="2" xfId="0" applyNumberFormat="1" applyFont="1" applyFill="1" applyBorder="1" applyAlignment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166" fontId="4" fillId="0" borderId="19" xfId="0" applyNumberFormat="1" applyFont="1" applyBorder="1" applyAlignment="1" applyProtection="1">
      <alignment horizontal="center"/>
      <protection/>
    </xf>
    <xf numFmtId="164" fontId="42" fillId="4" borderId="3" xfId="0" applyNumberFormat="1" applyFont="1" applyFill="1" applyBorder="1" applyAlignment="1" applyProtection="1">
      <alignment horizontal="center"/>
      <protection locked="0"/>
    </xf>
    <xf numFmtId="2" fontId="72" fillId="10" borderId="3" xfId="0" applyNumberFormat="1" applyFont="1" applyFill="1" applyBorder="1" applyAlignment="1" applyProtection="1">
      <alignment horizontal="center"/>
      <protection locked="0"/>
    </xf>
    <xf numFmtId="166" fontId="59" fillId="6" borderId="24" xfId="0" applyNumberFormat="1" applyFont="1" applyFill="1" applyBorder="1" applyAlignment="1" applyProtection="1" quotePrefix="1">
      <alignment horizontal="center"/>
      <protection locked="0"/>
    </xf>
    <xf numFmtId="166" fontId="59" fillId="6" borderId="26" xfId="0" applyNumberFormat="1" applyFont="1" applyFill="1" applyBorder="1" applyAlignment="1" applyProtection="1" quotePrefix="1">
      <alignment horizontal="center"/>
      <protection locked="0"/>
    </xf>
    <xf numFmtId="7" fontId="25" fillId="0" borderId="27" xfId="0" applyNumberFormat="1" applyFont="1" applyFill="1" applyBorder="1" applyAlignment="1">
      <alignment horizontal="right"/>
    </xf>
    <xf numFmtId="4" fontId="72" fillId="10" borderId="14" xfId="0" applyNumberFormat="1" applyFont="1" applyFill="1" applyBorder="1" applyAlignment="1">
      <alignment horizontal="center"/>
    </xf>
    <xf numFmtId="4" fontId="59" fillId="6" borderId="42" xfId="0" applyNumberFormat="1" applyFont="1" applyFill="1" applyBorder="1" applyAlignment="1">
      <alignment horizontal="center"/>
    </xf>
    <xf numFmtId="4" fontId="59" fillId="6" borderId="43" xfId="0" applyNumberFormat="1" applyFont="1" applyFill="1" applyBorder="1" applyAlignment="1">
      <alignment horizontal="center"/>
    </xf>
    <xf numFmtId="4" fontId="41" fillId="3" borderId="14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69" fontId="0" fillId="0" borderId="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8" fillId="0" borderId="0" xfId="0" applyFont="1"/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 applyProtection="1">
      <alignment horizontal="centerContinuous"/>
      <protection/>
    </xf>
    <xf numFmtId="0" fontId="21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4" fillId="0" borderId="14" xfId="0" applyFont="1" applyBorder="1" applyAlignment="1" applyProtection="1" quotePrefix="1">
      <alignment horizontal="center" vertical="center" wrapText="1"/>
      <protection/>
    </xf>
    <xf numFmtId="0" fontId="45" fillId="8" borderId="14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 applyProtection="1">
      <alignment horizontal="centerContinuous" vertical="center" wrapText="1"/>
      <protection/>
    </xf>
    <xf numFmtId="0" fontId="43" fillId="12" borderId="9" xfId="0" applyFont="1" applyFill="1" applyBorder="1" applyAlignment="1">
      <alignment horizontal="centerContinuous" vertical="center"/>
    </xf>
    <xf numFmtId="0" fontId="46" fillId="6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76" fillId="8" borderId="29" xfId="0" applyFont="1" applyFill="1" applyBorder="1" applyAlignment="1">
      <alignment horizontal="center"/>
    </xf>
    <xf numFmtId="0" fontId="44" fillId="12" borderId="31" xfId="0" applyFont="1" applyFill="1" applyBorder="1" applyAlignment="1">
      <alignment horizontal="center"/>
    </xf>
    <xf numFmtId="0" fontId="44" fillId="12" borderId="32" xfId="0" applyFont="1" applyFill="1" applyBorder="1" applyAlignment="1">
      <alignment horizontal="center"/>
    </xf>
    <xf numFmtId="0" fontId="47" fillId="6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7" fontId="26" fillId="0" borderId="29" xfId="0" applyNumberFormat="1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166" fontId="33" fillId="2" borderId="18" xfId="0" applyNumberFormat="1" applyFont="1" applyFill="1" applyBorder="1" applyAlignment="1" applyProtection="1">
      <alignment horizontal="center"/>
      <protection/>
    </xf>
    <xf numFmtId="22" fontId="4" fillId="0" borderId="36" xfId="0" applyNumberFormat="1" applyFont="1" applyBorder="1" applyAlignment="1">
      <alignment horizontal="center"/>
    </xf>
    <xf numFmtId="22" fontId="4" fillId="0" borderId="48" xfId="0" applyNumberFormat="1" applyFont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 quotePrefix="1">
      <alignment horizontal="center"/>
      <protection/>
    </xf>
    <xf numFmtId="164" fontId="4" fillId="0" borderId="18" xfId="0" applyNumberFormat="1" applyFont="1" applyFill="1" applyBorder="1" applyAlignment="1" applyProtection="1" quotePrefix="1">
      <alignment horizontal="center"/>
      <protection/>
    </xf>
    <xf numFmtId="166" fontId="4" fillId="0" borderId="35" xfId="0" applyNumberFormat="1" applyFont="1" applyBorder="1" applyAlignment="1" applyProtection="1">
      <alignment horizontal="center"/>
      <protection/>
    </xf>
    <xf numFmtId="166" fontId="4" fillId="0" borderId="18" xfId="0" applyNumberFormat="1" applyFont="1" applyBorder="1" applyAlignment="1" applyProtection="1">
      <alignment horizontal="center"/>
      <protection/>
    </xf>
    <xf numFmtId="164" fontId="33" fillId="2" borderId="23" xfId="0" applyNumberFormat="1" applyFont="1" applyFill="1" applyBorder="1" applyAlignment="1" applyProtection="1">
      <alignment horizontal="center"/>
      <protection/>
    </xf>
    <xf numFmtId="2" fontId="76" fillId="8" borderId="18" xfId="0" applyNumberFormat="1" applyFont="1" applyFill="1" applyBorder="1" applyAlignment="1">
      <alignment horizontal="center"/>
    </xf>
    <xf numFmtId="166" fontId="44" fillId="12" borderId="36" xfId="0" applyNumberFormat="1" applyFont="1" applyFill="1" applyBorder="1" applyAlignment="1" applyProtection="1" quotePrefix="1">
      <alignment horizontal="center"/>
      <protection/>
    </xf>
    <xf numFmtId="166" fontId="44" fillId="12" borderId="37" xfId="0" applyNumberFormat="1" applyFont="1" applyFill="1" applyBorder="1" applyAlignment="1" applyProtection="1" quotePrefix="1">
      <alignment horizontal="center"/>
      <protection/>
    </xf>
    <xf numFmtId="166" fontId="47" fillId="6" borderId="18" xfId="0" applyNumberFormat="1" applyFont="1" applyFill="1" applyBorder="1" applyAlignment="1" applyProtection="1" quotePrefix="1">
      <alignment horizontal="center"/>
      <protection/>
    </xf>
    <xf numFmtId="166" fontId="26" fillId="0" borderId="18" xfId="0" applyNumberFormat="1" applyFont="1" applyFill="1" applyBorder="1" applyAlignment="1">
      <alignment horizontal="center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 applyProtection="1" quotePrefix="1">
      <alignment horizontal="center"/>
      <protection/>
    </xf>
    <xf numFmtId="0" fontId="9" fillId="0" borderId="3" xfId="0" applyFont="1" applyBorder="1" applyAlignment="1" applyProtection="1">
      <alignment horizontal="center"/>
      <protection locked="0"/>
    </xf>
    <xf numFmtId="164" fontId="33" fillId="2" borderId="51" xfId="0" applyNumberFormat="1" applyFont="1" applyFill="1" applyBorder="1" applyAlignment="1" applyProtection="1">
      <alignment horizontal="center"/>
      <protection locked="0"/>
    </xf>
    <xf numFmtId="2" fontId="76" fillId="8" borderId="3" xfId="0" applyNumberFormat="1" applyFont="1" applyFill="1" applyBorder="1" applyAlignment="1" applyProtection="1">
      <alignment horizontal="center"/>
      <protection locked="0"/>
    </xf>
    <xf numFmtId="166" fontId="44" fillId="12" borderId="39" xfId="0" applyNumberFormat="1" applyFont="1" applyFill="1" applyBorder="1" applyAlignment="1" applyProtection="1" quotePrefix="1">
      <alignment horizontal="center"/>
      <protection locked="0"/>
    </xf>
    <xf numFmtId="166" fontId="44" fillId="12" borderId="40" xfId="0" applyNumberFormat="1" applyFont="1" applyFill="1" applyBorder="1" applyAlignment="1" applyProtection="1" quotePrefix="1">
      <alignment horizontal="center"/>
      <protection locked="0"/>
    </xf>
    <xf numFmtId="166" fontId="47" fillId="6" borderId="3" xfId="0" applyNumberFormat="1" applyFont="1" applyFill="1" applyBorder="1" applyAlignment="1" applyProtection="1" quotePrefix="1">
      <alignment horizontal="center"/>
      <protection locked="0"/>
    </xf>
    <xf numFmtId="166" fontId="26" fillId="0" borderId="27" xfId="0" applyNumberFormat="1" applyFont="1" applyFill="1" applyBorder="1" applyAlignment="1">
      <alignment horizontal="center"/>
    </xf>
    <xf numFmtId="4" fontId="76" fillId="8" borderId="14" xfId="0" applyNumberFormat="1" applyFont="1" applyFill="1" applyBorder="1" applyAlignment="1">
      <alignment horizontal="center"/>
    </xf>
    <xf numFmtId="4" fontId="44" fillId="12" borderId="42" xfId="0" applyNumberFormat="1" applyFont="1" applyFill="1" applyBorder="1" applyAlignment="1">
      <alignment horizontal="center"/>
    </xf>
    <xf numFmtId="4" fontId="44" fillId="12" borderId="9" xfId="0" applyNumberFormat="1" applyFont="1" applyFill="1" applyBorder="1" applyAlignment="1">
      <alignment horizontal="center"/>
    </xf>
    <xf numFmtId="4" fontId="47" fillId="6" borderId="14" xfId="0" applyNumberFormat="1" applyFont="1" applyFill="1" applyBorder="1" applyAlignment="1">
      <alignment horizontal="center"/>
    </xf>
    <xf numFmtId="0" fontId="4" fillId="0" borderId="52" xfId="0" applyFont="1" applyBorder="1"/>
    <xf numFmtId="0" fontId="55" fillId="0" borderId="0" xfId="0" applyFont="1"/>
    <xf numFmtId="164" fontId="4" fillId="0" borderId="4" xfId="0" applyNumberFormat="1" applyFont="1" applyBorder="1" applyAlignment="1" applyProtection="1">
      <alignment horizontal="center"/>
      <protection/>
    </xf>
    <xf numFmtId="0" fontId="79" fillId="0" borderId="0" xfId="0" applyFont="1" applyFill="1"/>
    <xf numFmtId="0" fontId="80" fillId="0" borderId="0" xfId="0" applyFont="1" applyAlignment="1">
      <alignment horizontal="centerContinuous"/>
    </xf>
    <xf numFmtId="0" fontId="79" fillId="0" borderId="0" xfId="0" applyFont="1" applyAlignment="1">
      <alignment horizontal="centerContinuous"/>
    </xf>
    <xf numFmtId="0" fontId="79" fillId="0" borderId="0" xfId="0" applyFont="1"/>
    <xf numFmtId="0" fontId="20" fillId="0" borderId="0" xfId="0" applyFont="1" applyAlignment="1">
      <alignment/>
    </xf>
    <xf numFmtId="0" fontId="81" fillId="0" borderId="0" xfId="0" applyFont="1" applyBorder="1" applyAlignment="1" quotePrefix="1">
      <alignment horizontal="left"/>
    </xf>
    <xf numFmtId="0" fontId="19" fillId="0" borderId="7" xfId="0" applyFont="1" applyBorder="1"/>
    <xf numFmtId="0" fontId="19" fillId="0" borderId="0" xfId="0" applyFont="1" applyBorder="1" applyAlignment="1">
      <alignment horizontal="right"/>
    </xf>
    <xf numFmtId="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2" fillId="0" borderId="0" xfId="0" applyFont="1" applyBorder="1" applyAlignment="1" quotePrefix="1">
      <alignment horizontal="left"/>
    </xf>
    <xf numFmtId="0" fontId="19" fillId="0" borderId="1" xfId="0" applyFont="1" applyFill="1" applyBorder="1"/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>
      <alignment horizontal="right"/>
    </xf>
    <xf numFmtId="10" fontId="19" fillId="0" borderId="0" xfId="0" applyNumberFormat="1" applyFont="1" applyBorder="1" applyAlignment="1" applyProtection="1">
      <alignment horizontal="right"/>
      <protection/>
    </xf>
    <xf numFmtId="7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"/>
      <protection/>
    </xf>
    <xf numFmtId="166" fontId="10" fillId="0" borderId="8" xfId="0" applyNumberFormat="1" applyFont="1" applyBorder="1" applyAlignment="1" applyProtection="1">
      <alignment horizontal="center"/>
      <protection/>
    </xf>
    <xf numFmtId="172" fontId="19" fillId="0" borderId="9" xfId="0" applyNumberFormat="1" applyFont="1" applyBorder="1" applyAlignment="1" applyProtection="1">
      <alignment horizontal="centerContinuous"/>
      <protection/>
    </xf>
    <xf numFmtId="0" fontId="45" fillId="13" borderId="14" xfId="0" applyFont="1" applyFill="1" applyBorder="1" applyAlignment="1">
      <alignment horizontal="center" vertical="center" wrapText="1"/>
    </xf>
    <xf numFmtId="0" fontId="83" fillId="3" borderId="8" xfId="0" applyFont="1" applyFill="1" applyBorder="1" applyAlignment="1" applyProtection="1">
      <alignment horizontal="centerContinuous" vertical="center" wrapText="1"/>
      <protection/>
    </xf>
    <xf numFmtId="0" fontId="84" fillId="3" borderId="15" xfId="0" applyFont="1" applyFill="1" applyBorder="1" applyAlignment="1">
      <alignment horizontal="centerContinuous"/>
    </xf>
    <xf numFmtId="0" fontId="83" fillId="3" borderId="9" xfId="0" applyFont="1" applyFill="1" applyBorder="1" applyAlignment="1">
      <alignment horizontal="centerContinuous" vertical="center"/>
    </xf>
    <xf numFmtId="0" fontId="39" fillId="14" borderId="8" xfId="0" applyFont="1" applyFill="1" applyBorder="1" applyAlignment="1">
      <alignment horizontal="centerContinuous" vertical="center" wrapText="1"/>
    </xf>
    <xf numFmtId="0" fontId="40" fillId="14" borderId="15" xfId="0" applyFont="1" applyFill="1" applyBorder="1" applyAlignment="1">
      <alignment horizontal="centerContinuous"/>
    </xf>
    <xf numFmtId="0" fontId="39" fillId="14" borderId="9" xfId="0" applyFont="1" applyFill="1" applyBorder="1" applyAlignment="1">
      <alignment horizontal="centerContinuous" vertical="center"/>
    </xf>
    <xf numFmtId="0" fontId="39" fillId="8" borderId="14" xfId="0" applyFont="1" applyFill="1" applyBorder="1" applyAlignment="1">
      <alignment horizontal="centerContinuous" vertical="center" wrapText="1"/>
    </xf>
    <xf numFmtId="0" fontId="39" fillId="15" borderId="14" xfId="0" applyFont="1" applyFill="1" applyBorder="1" applyAlignment="1">
      <alignment horizontal="centerContinuous" vertical="center" wrapText="1"/>
    </xf>
    <xf numFmtId="0" fontId="19" fillId="0" borderId="2" xfId="0" applyFont="1" applyBorder="1"/>
    <xf numFmtId="164" fontId="19" fillId="0" borderId="4" xfId="0" applyNumberFormat="1" applyFont="1" applyBorder="1" applyProtection="1">
      <protection/>
    </xf>
    <xf numFmtId="164" fontId="19" fillId="0" borderId="2" xfId="0" applyNumberFormat="1" applyFont="1" applyBorder="1" applyAlignment="1" applyProtection="1">
      <alignment horizontal="center"/>
      <protection/>
    </xf>
    <xf numFmtId="164" fontId="19" fillId="0" borderId="17" xfId="0" applyNumberFormat="1" applyFont="1" applyBorder="1" applyAlignment="1" applyProtection="1">
      <alignment horizontal="center"/>
      <protection/>
    </xf>
    <xf numFmtId="164" fontId="85" fillId="2" borderId="17" xfId="0" applyNumberFormat="1" applyFont="1" applyFill="1" applyBorder="1" applyAlignment="1" applyProtection="1">
      <alignment horizontal="center"/>
      <protection/>
    </xf>
    <xf numFmtId="0" fontId="86" fillId="4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5" borderId="17" xfId="0" applyFont="1" applyFill="1" applyBorder="1" applyAlignment="1">
      <alignment horizontal="center"/>
    </xf>
    <xf numFmtId="0" fontId="76" fillId="13" borderId="17" xfId="0" applyFont="1" applyFill="1" applyBorder="1" applyAlignment="1">
      <alignment horizontal="center"/>
    </xf>
    <xf numFmtId="166" fontId="87" fillId="3" borderId="31" xfId="0" applyNumberFormat="1" applyFont="1" applyFill="1" applyBorder="1" applyAlignment="1" applyProtection="1" quotePrefix="1">
      <alignment horizontal="center"/>
      <protection/>
    </xf>
    <xf numFmtId="166" fontId="87" fillId="3" borderId="54" xfId="0" applyNumberFormat="1" applyFont="1" applyFill="1" applyBorder="1" applyAlignment="1" applyProtection="1" quotePrefix="1">
      <alignment horizontal="center"/>
      <protection/>
    </xf>
    <xf numFmtId="4" fontId="87" fillId="3" borderId="55" xfId="0" applyNumberFormat="1" applyFont="1" applyFill="1" applyBorder="1" applyAlignment="1" applyProtection="1">
      <alignment horizontal="center"/>
      <protection/>
    </xf>
    <xf numFmtId="166" fontId="41" fillId="14" borderId="31" xfId="0" applyNumberFormat="1" applyFont="1" applyFill="1" applyBorder="1" applyAlignment="1" applyProtection="1" quotePrefix="1">
      <alignment horizontal="center"/>
      <protection/>
    </xf>
    <xf numFmtId="166" fontId="41" fillId="14" borderId="54" xfId="0" applyNumberFormat="1" applyFont="1" applyFill="1" applyBorder="1" applyAlignment="1" applyProtection="1" quotePrefix="1">
      <alignment horizontal="center"/>
      <protection/>
    </xf>
    <xf numFmtId="4" fontId="41" fillId="14" borderId="55" xfId="0" applyNumberFormat="1" applyFont="1" applyFill="1" applyBorder="1" applyAlignment="1" applyProtection="1">
      <alignment horizontal="center"/>
      <protection/>
    </xf>
    <xf numFmtId="4" fontId="41" fillId="8" borderId="17" xfId="0" applyNumberFormat="1" applyFont="1" applyFill="1" applyBorder="1" applyAlignment="1" applyProtection="1">
      <alignment horizontal="center"/>
      <protection/>
    </xf>
    <xf numFmtId="4" fontId="41" fillId="15" borderId="17" xfId="0" applyNumberFormat="1" applyFont="1" applyFill="1" applyBorder="1" applyAlignment="1" applyProtection="1">
      <alignment horizontal="center"/>
      <protection/>
    </xf>
    <xf numFmtId="0" fontId="4" fillId="0" borderId="55" xfId="0" applyFont="1" applyBorder="1" applyAlignment="1">
      <alignment horizontal="left"/>
    </xf>
    <xf numFmtId="0" fontId="7" fillId="0" borderId="55" xfId="0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0" fontId="85" fillId="2" borderId="2" xfId="0" applyFont="1" applyFill="1" applyBorder="1" applyAlignment="1" applyProtection="1">
      <alignment horizontal="center"/>
      <protection/>
    </xf>
    <xf numFmtId="166" fontId="86" fillId="4" borderId="2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 quotePrefix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8" fontId="4" fillId="0" borderId="4" xfId="0" applyNumberFormat="1" applyFont="1" applyBorder="1" applyAlignment="1" applyProtection="1" quotePrefix="1">
      <alignment horizontal="center"/>
      <protection/>
    </xf>
    <xf numFmtId="2" fontId="41" fillId="5" borderId="2" xfId="0" applyNumberFormat="1" applyFont="1" applyFill="1" applyBorder="1" applyAlignment="1" applyProtection="1">
      <alignment horizontal="center"/>
      <protection/>
    </xf>
    <xf numFmtId="2" fontId="76" fillId="13" borderId="2" xfId="0" applyNumberFormat="1" applyFont="1" applyFill="1" applyBorder="1" applyAlignment="1" applyProtection="1">
      <alignment horizontal="center"/>
      <protection/>
    </xf>
    <xf numFmtId="166" fontId="87" fillId="3" borderId="21" xfId="0" applyNumberFormat="1" applyFont="1" applyFill="1" applyBorder="1" applyAlignment="1" applyProtection="1" quotePrefix="1">
      <alignment horizontal="center"/>
      <protection/>
    </xf>
    <xf numFmtId="166" fontId="87" fillId="3" borderId="22" xfId="0" applyNumberFormat="1" applyFont="1" applyFill="1" applyBorder="1" applyAlignment="1" applyProtection="1" quotePrefix="1">
      <alignment horizontal="center"/>
      <protection/>
    </xf>
    <xf numFmtId="4" fontId="87" fillId="3" borderId="4" xfId="0" applyNumberFormat="1" applyFont="1" applyFill="1" applyBorder="1" applyAlignment="1" applyProtection="1">
      <alignment horizontal="center"/>
      <protection/>
    </xf>
    <xf numFmtId="166" fontId="41" fillId="14" borderId="21" xfId="0" applyNumberFormat="1" applyFont="1" applyFill="1" applyBorder="1" applyAlignment="1" applyProtection="1" quotePrefix="1">
      <alignment horizontal="center"/>
      <protection/>
    </xf>
    <xf numFmtId="166" fontId="41" fillId="14" borderId="22" xfId="0" applyNumberFormat="1" applyFont="1" applyFill="1" applyBorder="1" applyAlignment="1" applyProtection="1" quotePrefix="1">
      <alignment horizontal="center"/>
      <protection/>
    </xf>
    <xf numFmtId="4" fontId="41" fillId="14" borderId="4" xfId="0" applyNumberFormat="1" applyFont="1" applyFill="1" applyBorder="1" applyAlignment="1" applyProtection="1">
      <alignment horizontal="center"/>
      <protection/>
    </xf>
    <xf numFmtId="4" fontId="41" fillId="8" borderId="2" xfId="0" applyNumberFormat="1" applyFont="1" applyFill="1" applyBorder="1" applyAlignment="1" applyProtection="1">
      <alignment horizontal="center"/>
      <protection/>
    </xf>
    <xf numFmtId="4" fontId="41" fillId="15" borderId="2" xfId="0" applyNumberFormat="1" applyFont="1" applyFill="1" applyBorder="1" applyAlignment="1" applyProtection="1">
      <alignment horizontal="center"/>
      <protection/>
    </xf>
    <xf numFmtId="4" fontId="4" fillId="0" borderId="4" xfId="0" applyNumberFormat="1" applyFont="1" applyBorder="1" applyAlignment="1" applyProtection="1">
      <alignment horizontal="center"/>
      <protection/>
    </xf>
    <xf numFmtId="0" fontId="19" fillId="0" borderId="3" xfId="0" applyFont="1" applyBorder="1" applyAlignment="1">
      <alignment horizontal="center"/>
    </xf>
    <xf numFmtId="164" fontId="88" fillId="0" borderId="3" xfId="0" applyNumberFormat="1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165" fontId="19" fillId="0" borderId="3" xfId="0" applyNumberFormat="1" applyFont="1" applyBorder="1" applyAlignment="1" applyProtection="1">
      <alignment horizontal="center"/>
      <protection/>
    </xf>
    <xf numFmtId="165" fontId="85" fillId="2" borderId="3" xfId="0" applyNumberFormat="1" applyFont="1" applyFill="1" applyBorder="1" applyAlignment="1" applyProtection="1">
      <alignment horizontal="center"/>
      <protection/>
    </xf>
    <xf numFmtId="166" fontId="86" fillId="4" borderId="3" xfId="0" applyNumberFormat="1" applyFont="1" applyFill="1" applyBorder="1" applyAlignment="1" applyProtection="1">
      <alignment horizontal="center"/>
      <protection/>
    </xf>
    <xf numFmtId="166" fontId="19" fillId="0" borderId="3" xfId="0" applyNumberFormat="1" applyFont="1" applyBorder="1" applyAlignment="1" applyProtection="1">
      <alignment horizontal="center"/>
      <protection/>
    </xf>
    <xf numFmtId="168" fontId="4" fillId="0" borderId="3" xfId="0" applyNumberFormat="1" applyFont="1" applyBorder="1" applyAlignment="1" applyProtection="1" quotePrefix="1">
      <alignment horizontal="center"/>
      <protection/>
    </xf>
    <xf numFmtId="2" fontId="41" fillId="5" borderId="3" xfId="0" applyNumberFormat="1" applyFont="1" applyFill="1" applyBorder="1" applyAlignment="1" applyProtection="1">
      <alignment horizontal="center"/>
      <protection/>
    </xf>
    <xf numFmtId="2" fontId="76" fillId="13" borderId="3" xfId="0" applyNumberFormat="1" applyFont="1" applyFill="1" applyBorder="1" applyAlignment="1" applyProtection="1">
      <alignment horizontal="center"/>
      <protection/>
    </xf>
    <xf numFmtId="166" fontId="87" fillId="3" borderId="24" xfId="0" applyNumberFormat="1" applyFont="1" applyFill="1" applyBorder="1" applyAlignment="1" applyProtection="1" quotePrefix="1">
      <alignment horizontal="center"/>
      <protection/>
    </xf>
    <xf numFmtId="166" fontId="87" fillId="3" borderId="56" xfId="0" applyNumberFormat="1" applyFont="1" applyFill="1" applyBorder="1" applyAlignment="1" applyProtection="1" quotePrefix="1">
      <alignment horizontal="center"/>
      <protection/>
    </xf>
    <xf numFmtId="4" fontId="87" fillId="3" borderId="19" xfId="0" applyNumberFormat="1" applyFont="1" applyFill="1" applyBorder="1" applyAlignment="1" applyProtection="1">
      <alignment horizontal="center"/>
      <protection/>
    </xf>
    <xf numFmtId="166" fontId="41" fillId="14" borderId="24" xfId="0" applyNumberFormat="1" applyFont="1" applyFill="1" applyBorder="1" applyAlignment="1" applyProtection="1" quotePrefix="1">
      <alignment horizontal="center"/>
      <protection/>
    </xf>
    <xf numFmtId="166" fontId="41" fillId="14" borderId="56" xfId="0" applyNumberFormat="1" applyFont="1" applyFill="1" applyBorder="1" applyAlignment="1" applyProtection="1" quotePrefix="1">
      <alignment horizontal="center"/>
      <protection/>
    </xf>
    <xf numFmtId="4" fontId="41" fillId="14" borderId="19" xfId="0" applyNumberFormat="1" applyFont="1" applyFill="1" applyBorder="1" applyAlignment="1" applyProtection="1">
      <alignment horizontal="center"/>
      <protection/>
    </xf>
    <xf numFmtId="4" fontId="41" fillId="8" borderId="3" xfId="0" applyNumberFormat="1" applyFont="1" applyFill="1" applyBorder="1" applyAlignment="1" applyProtection="1">
      <alignment horizontal="center"/>
      <protection/>
    </xf>
    <xf numFmtId="4" fontId="41" fillId="15" borderId="3" xfId="0" applyNumberFormat="1" applyFont="1" applyFill="1" applyBorder="1" applyAlignment="1" applyProtection="1">
      <alignment horizontal="center"/>
      <protection/>
    </xf>
    <xf numFmtId="4" fontId="6" fillId="0" borderId="3" xfId="0" applyNumberFormat="1" applyFont="1" applyBorder="1" applyAlignment="1" applyProtection="1">
      <alignment horizontal="center"/>
      <protection/>
    </xf>
    <xf numFmtId="166" fontId="25" fillId="0" borderId="3" xfId="0" applyNumberFormat="1" applyFont="1" applyFill="1" applyBorder="1" applyAlignment="1">
      <alignment horizontal="center"/>
    </xf>
    <xf numFmtId="164" fontId="88" fillId="0" borderId="0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/>
      <protection/>
    </xf>
    <xf numFmtId="168" fontId="19" fillId="0" borderId="0" xfId="0" applyNumberFormat="1" applyFont="1" applyBorder="1" applyAlignment="1" applyProtection="1" quotePrefix="1">
      <alignment horizontal="center"/>
      <protection/>
    </xf>
    <xf numFmtId="2" fontId="86" fillId="5" borderId="14" xfId="0" applyNumberFormat="1" applyFont="1" applyFill="1" applyBorder="1" applyAlignment="1" applyProtection="1">
      <alignment horizontal="center"/>
      <protection/>
    </xf>
    <xf numFmtId="2" fontId="74" fillId="13" borderId="14" xfId="0" applyNumberFormat="1" applyFont="1" applyFill="1" applyBorder="1" applyAlignment="1" applyProtection="1">
      <alignment horizontal="center"/>
      <protection/>
    </xf>
    <xf numFmtId="2" fontId="89" fillId="3" borderId="14" xfId="0" applyNumberFormat="1" applyFont="1" applyFill="1" applyBorder="1" applyAlignment="1" applyProtection="1">
      <alignment horizontal="center"/>
      <protection/>
    </xf>
    <xf numFmtId="2" fontId="86" fillId="14" borderId="14" xfId="0" applyNumberFormat="1" applyFont="1" applyFill="1" applyBorder="1" applyAlignment="1" applyProtection="1">
      <alignment horizontal="center"/>
      <protection/>
    </xf>
    <xf numFmtId="2" fontId="86" fillId="8" borderId="14" xfId="0" applyNumberFormat="1" applyFont="1" applyFill="1" applyBorder="1" applyAlignment="1" applyProtection="1">
      <alignment horizontal="center"/>
      <protection/>
    </xf>
    <xf numFmtId="2" fontId="86" fillId="15" borderId="14" xfId="0" applyNumberFormat="1" applyFont="1" applyFill="1" applyBorder="1" applyAlignment="1" applyProtection="1">
      <alignment horizontal="center"/>
      <protection/>
    </xf>
    <xf numFmtId="2" fontId="19" fillId="0" borderId="30" xfId="0" applyNumberFormat="1" applyFont="1" applyBorder="1" applyAlignment="1" applyProtection="1">
      <alignment horizontal="center"/>
      <protection/>
    </xf>
    <xf numFmtId="7" fontId="7" fillId="0" borderId="14" xfId="0" applyNumberFormat="1" applyFont="1" applyBorder="1" applyAlignment="1" applyProtection="1">
      <alignment horizontal="right"/>
      <protection/>
    </xf>
    <xf numFmtId="2" fontId="86" fillId="0" borderId="15" xfId="0" applyNumberFormat="1" applyFont="1" applyFill="1" applyBorder="1" applyAlignment="1" applyProtection="1">
      <alignment horizontal="center"/>
      <protection/>
    </xf>
    <xf numFmtId="2" fontId="74" fillId="0" borderId="15" xfId="0" applyNumberFormat="1" applyFont="1" applyFill="1" applyBorder="1" applyAlignment="1" applyProtection="1">
      <alignment horizontal="center"/>
      <protection/>
    </xf>
    <xf numFmtId="2" fontId="89" fillId="0" borderId="15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Border="1" applyAlignment="1" applyProtection="1">
      <alignment horizontal="center"/>
      <protection/>
    </xf>
    <xf numFmtId="7" fontId="19" fillId="0" borderId="0" xfId="0" applyNumberFormat="1" applyFont="1" applyBorder="1" applyAlignment="1" applyProtection="1">
      <alignment horizontal="center"/>
      <protection/>
    </xf>
    <xf numFmtId="0" fontId="32" fillId="16" borderId="14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Continuous" vertical="center"/>
      <protection/>
    </xf>
    <xf numFmtId="0" fontId="39" fillId="17" borderId="14" xfId="0" applyFont="1" applyFill="1" applyBorder="1" applyAlignment="1">
      <alignment horizontal="center" vertical="center" wrapText="1"/>
    </xf>
    <xf numFmtId="0" fontId="39" fillId="18" borderId="8" xfId="0" applyFont="1" applyFill="1" applyBorder="1" applyAlignment="1" applyProtection="1">
      <alignment horizontal="centerContinuous" vertical="center" wrapText="1"/>
      <protection/>
    </xf>
    <xf numFmtId="0" fontId="39" fillId="18" borderId="9" xfId="0" applyFont="1" applyFill="1" applyBorder="1" applyAlignment="1">
      <alignment horizontal="centerContinuous" vertical="center"/>
    </xf>
    <xf numFmtId="0" fontId="39" fillId="3" borderId="14" xfId="0" applyFont="1" applyFill="1" applyBorder="1" applyAlignment="1">
      <alignment horizontal="centerContinuous" vertical="center" wrapText="1"/>
    </xf>
    <xf numFmtId="0" fontId="39" fillId="16" borderId="57" xfId="0" applyFont="1" applyFill="1" applyBorder="1" applyAlignment="1">
      <alignment vertical="center" wrapText="1"/>
    </xf>
    <xf numFmtId="0" fontId="39" fillId="16" borderId="16" xfId="0" applyFont="1" applyFill="1" applyBorder="1" applyAlignment="1">
      <alignment vertical="center" wrapText="1"/>
    </xf>
    <xf numFmtId="0" fontId="39" fillId="16" borderId="30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 applyProtection="1">
      <alignment horizontal="center"/>
      <protection/>
    </xf>
    <xf numFmtId="0" fontId="90" fillId="2" borderId="2" xfId="0" applyFont="1" applyFill="1" applyBorder="1" applyAlignment="1">
      <alignment horizontal="center"/>
    </xf>
    <xf numFmtId="0" fontId="90" fillId="16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2" fillId="17" borderId="17" xfId="0" applyFont="1" applyFill="1" applyBorder="1" applyAlignment="1">
      <alignment horizontal="center"/>
    </xf>
    <xf numFmtId="0" fontId="42" fillId="18" borderId="31" xfId="0" applyFont="1" applyFill="1" applyBorder="1" applyAlignment="1">
      <alignment horizontal="center"/>
    </xf>
    <xf numFmtId="0" fontId="42" fillId="18" borderId="32" xfId="0" applyFont="1" applyFill="1" applyBorder="1" applyAlignment="1">
      <alignment horizontal="left"/>
    </xf>
    <xf numFmtId="0" fontId="42" fillId="3" borderId="17" xfId="0" applyFont="1" applyFill="1" applyBorder="1" applyAlignment="1">
      <alignment horizontal="left"/>
    </xf>
    <xf numFmtId="0" fontId="42" fillId="16" borderId="47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left"/>
    </xf>
    <xf numFmtId="0" fontId="42" fillId="16" borderId="4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" fontId="4" fillId="0" borderId="37" xfId="0" applyNumberFormat="1" applyFont="1" applyBorder="1" applyAlignment="1" applyProtection="1" quotePrefix="1">
      <alignment horizontal="center"/>
      <protection/>
    </xf>
    <xf numFmtId="166" fontId="90" fillId="2" borderId="2" xfId="0" applyNumberFormat="1" applyFont="1" applyFill="1" applyBorder="1" applyAlignment="1" applyProtection="1">
      <alignment horizontal="center"/>
      <protection/>
    </xf>
    <xf numFmtId="166" fontId="90" fillId="16" borderId="2" xfId="0" applyNumberFormat="1" applyFont="1" applyFill="1" applyBorder="1" applyAlignment="1" applyProtection="1">
      <alignment horizontal="center"/>
      <protection/>
    </xf>
    <xf numFmtId="22" fontId="4" fillId="0" borderId="2" xfId="0" applyNumberFormat="1" applyFont="1" applyFill="1" applyBorder="1" applyAlignment="1" applyProtection="1">
      <alignment horizontal="center"/>
      <protection/>
    </xf>
    <xf numFmtId="166" fontId="4" fillId="0" borderId="20" xfId="0" applyNumberFormat="1" applyFont="1" applyBorder="1" applyAlignment="1" applyProtection="1">
      <alignment horizontal="centerContinuous"/>
      <protection/>
    </xf>
    <xf numFmtId="166" fontId="4" fillId="0" borderId="4" xfId="0" applyNumberFormat="1" applyFont="1" applyBorder="1" applyAlignment="1" applyProtection="1">
      <alignment horizontal="centerContinuous"/>
      <protection/>
    </xf>
    <xf numFmtId="164" fontId="33" fillId="2" borderId="2" xfId="0" applyNumberFormat="1" applyFont="1" applyFill="1" applyBorder="1" applyAlignment="1" applyProtection="1">
      <alignment horizontal="center"/>
      <protection/>
    </xf>
    <xf numFmtId="2" fontId="41" fillId="17" borderId="2" xfId="0" applyNumberFormat="1" applyFont="1" applyFill="1" applyBorder="1" applyAlignment="1">
      <alignment horizontal="center"/>
    </xf>
    <xf numFmtId="166" fontId="41" fillId="18" borderId="36" xfId="0" applyNumberFormat="1" applyFont="1" applyFill="1" applyBorder="1" applyAlignment="1" applyProtection="1" quotePrefix="1">
      <alignment horizontal="center"/>
      <protection/>
    </xf>
    <xf numFmtId="166" fontId="41" fillId="18" borderId="37" xfId="0" applyNumberFormat="1" applyFont="1" applyFill="1" applyBorder="1" applyAlignment="1" applyProtection="1" quotePrefix="1">
      <alignment horizontal="center"/>
      <protection/>
    </xf>
    <xf numFmtId="166" fontId="41" fillId="16" borderId="47" xfId="0" applyNumberFormat="1" applyFont="1" applyFill="1" applyBorder="1" applyAlignment="1" applyProtection="1" quotePrefix="1">
      <alignment horizontal="center"/>
      <protection/>
    </xf>
    <xf numFmtId="166" fontId="41" fillId="16" borderId="0" xfId="0" applyNumberFormat="1" applyFont="1" applyFill="1" applyBorder="1" applyAlignment="1" applyProtection="1" quotePrefix="1">
      <alignment horizontal="center"/>
      <protection/>
    </xf>
    <xf numFmtId="166" fontId="41" fillId="16" borderId="46" xfId="0" applyNumberFormat="1" applyFont="1" applyFill="1" applyBorder="1" applyAlignment="1" applyProtection="1" quotePrefix="1">
      <alignment horizontal="center"/>
      <protection/>
    </xf>
    <xf numFmtId="0" fontId="4" fillId="0" borderId="3" xfId="0" applyFont="1" applyFill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164" fontId="4" fillId="0" borderId="38" xfId="0" applyNumberFormat="1" applyFont="1" applyBorder="1" applyAlignment="1" applyProtection="1">
      <alignment horizontal="center"/>
      <protection/>
    </xf>
    <xf numFmtId="1" fontId="4" fillId="0" borderId="40" xfId="0" applyNumberFormat="1" applyFont="1" applyBorder="1" applyAlignment="1" applyProtection="1" quotePrefix="1">
      <alignment horizontal="center"/>
      <protection/>
    </xf>
    <xf numFmtId="166" fontId="90" fillId="2" borderId="3" xfId="0" applyNumberFormat="1" applyFont="1" applyFill="1" applyBorder="1" applyAlignment="1" applyProtection="1">
      <alignment horizontal="center"/>
      <protection/>
    </xf>
    <xf numFmtId="166" fontId="90" fillId="16" borderId="3" xfId="0" applyNumberFormat="1" applyFont="1" applyFill="1" applyBorder="1" applyAlignment="1" applyProtection="1">
      <alignment horizontal="center"/>
      <protection/>
    </xf>
    <xf numFmtId="22" fontId="4" fillId="0" borderId="3" xfId="0" applyNumberFormat="1" applyFont="1" applyFill="1" applyBorder="1" applyAlignment="1">
      <alignment horizontal="center"/>
    </xf>
    <xf numFmtId="22" fontId="4" fillId="0" borderId="3" xfId="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/>
      <protection/>
    </xf>
    <xf numFmtId="166" fontId="4" fillId="0" borderId="3" xfId="0" applyNumberFormat="1" applyFont="1" applyFill="1" applyBorder="1" applyAlignment="1" applyProtection="1">
      <alignment horizontal="center"/>
      <protection/>
    </xf>
    <xf numFmtId="166" fontId="4" fillId="0" borderId="59" xfId="0" applyNumberFormat="1" applyFont="1" applyBorder="1" applyAlignment="1" applyProtection="1">
      <alignment horizontal="centerContinuous"/>
      <protection/>
    </xf>
    <xf numFmtId="166" fontId="4" fillId="0" borderId="19" xfId="0" applyNumberFormat="1" applyFont="1" applyBorder="1" applyAlignment="1" applyProtection="1">
      <alignment horizontal="centerContinuous"/>
      <protection/>
    </xf>
    <xf numFmtId="164" fontId="33" fillId="2" borderId="3" xfId="0" applyNumberFormat="1" applyFont="1" applyFill="1" applyBorder="1" applyAlignment="1" applyProtection="1">
      <alignment horizontal="center"/>
      <protection/>
    </xf>
    <xf numFmtId="2" fontId="42" fillId="17" borderId="3" xfId="0" applyNumberFormat="1" applyFont="1" applyFill="1" applyBorder="1" applyAlignment="1">
      <alignment horizontal="center"/>
    </xf>
    <xf numFmtId="166" fontId="42" fillId="18" borderId="39" xfId="0" applyNumberFormat="1" applyFont="1" applyFill="1" applyBorder="1" applyAlignment="1" applyProtection="1" quotePrefix="1">
      <alignment horizontal="center"/>
      <protection/>
    </xf>
    <xf numFmtId="166" fontId="42" fillId="18" borderId="40" xfId="0" applyNumberFormat="1" applyFont="1" applyFill="1" applyBorder="1" applyAlignment="1" applyProtection="1" quotePrefix="1">
      <alignment horizontal="center"/>
      <protection/>
    </xf>
    <xf numFmtId="166" fontId="42" fillId="3" borderId="3" xfId="0" applyNumberFormat="1" applyFont="1" applyFill="1" applyBorder="1" applyAlignment="1" applyProtection="1" quotePrefix="1">
      <alignment horizontal="center"/>
      <protection/>
    </xf>
    <xf numFmtId="166" fontId="42" fillId="16" borderId="59" xfId="0" applyNumberFormat="1" applyFont="1" applyFill="1" applyBorder="1" applyAlignment="1" applyProtection="1" quotePrefix="1">
      <alignment horizontal="center"/>
      <protection/>
    </xf>
    <xf numFmtId="166" fontId="42" fillId="16" borderId="51" xfId="0" applyNumberFormat="1" applyFont="1" applyFill="1" applyBorder="1" applyAlignment="1" applyProtection="1" quotePrefix="1">
      <alignment horizontal="center"/>
      <protection/>
    </xf>
    <xf numFmtId="166" fontId="42" fillId="16" borderId="19" xfId="0" applyNumberFormat="1" applyFont="1" applyFill="1" applyBorder="1" applyAlignment="1" applyProtection="1" quotePrefix="1">
      <alignment horizontal="center"/>
      <protection/>
    </xf>
    <xf numFmtId="166" fontId="4" fillId="0" borderId="19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 quotePrefix="1">
      <alignment horizontal="center"/>
      <protection/>
    </xf>
    <xf numFmtId="166" fontId="4" fillId="0" borderId="0" xfId="0" applyNumberFormat="1" applyFont="1" applyBorder="1" applyAlignment="1" applyProtection="1" quotePrefix="1">
      <alignment horizontal="centerContinuous"/>
      <protection/>
    </xf>
    <xf numFmtId="166" fontId="4" fillId="0" borderId="0" xfId="0" applyNumberFormat="1" applyFont="1" applyBorder="1" applyAlignment="1" applyProtection="1">
      <alignment horizontal="centerContinuous"/>
      <protection/>
    </xf>
    <xf numFmtId="4" fontId="26" fillId="0" borderId="0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 applyProtection="1">
      <alignment horizontal="left"/>
      <protection/>
    </xf>
    <xf numFmtId="166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165" fontId="50" fillId="0" borderId="0" xfId="0" applyNumberFormat="1" applyFont="1" applyBorder="1" applyAlignment="1" applyProtection="1">
      <alignment horizontal="center"/>
      <protection/>
    </xf>
    <xf numFmtId="168" fontId="50" fillId="0" borderId="0" xfId="0" applyNumberFormat="1" applyFont="1" applyBorder="1" applyAlignment="1" applyProtection="1" quotePrefix="1">
      <alignment horizontal="center"/>
      <protection/>
    </xf>
    <xf numFmtId="0" fontId="50" fillId="0" borderId="0" xfId="0" applyFont="1"/>
    <xf numFmtId="2" fontId="50" fillId="0" borderId="0" xfId="0" applyNumberFormat="1" applyFont="1" applyBorder="1" applyAlignment="1" applyProtection="1">
      <alignment horizontal="center"/>
      <protection/>
    </xf>
    <xf numFmtId="166" fontId="50" fillId="0" borderId="0" xfId="0" applyNumberFormat="1" applyFont="1" applyBorder="1" applyAlignment="1" applyProtection="1" quotePrefix="1">
      <alignment horizontal="center"/>
      <protection/>
    </xf>
    <xf numFmtId="4" fontId="19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1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 horizontal="left"/>
      <protection/>
    </xf>
    <xf numFmtId="2" fontId="92" fillId="0" borderId="0" xfId="0" applyNumberFormat="1" applyFont="1" applyBorder="1" applyAlignment="1" applyProtection="1">
      <alignment horizontal="center"/>
      <protection/>
    </xf>
    <xf numFmtId="166" fontId="88" fillId="0" borderId="0" xfId="0" applyNumberFormat="1" applyFont="1" applyBorder="1" applyAlignment="1" applyProtection="1" quotePrefix="1">
      <alignment horizontal="center"/>
      <protection/>
    </xf>
    <xf numFmtId="4" fontId="88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72" fontId="19" fillId="0" borderId="0" xfId="0" applyNumberFormat="1" applyFont="1" applyBorder="1" applyAlignment="1" applyProtection="1">
      <alignment horizontal="centerContinuous"/>
      <protection/>
    </xf>
    <xf numFmtId="172" fontId="50" fillId="0" borderId="0" xfId="0" applyNumberFormat="1" applyFont="1" applyBorder="1" applyAlignment="1" applyProtection="1">
      <alignment horizontal="centerContinuous"/>
      <protection/>
    </xf>
    <xf numFmtId="166" fontId="50" fillId="0" borderId="0" xfId="0" applyNumberFormat="1" applyFont="1" applyBorder="1" applyAlignment="1" applyProtection="1" quotePrefix="1">
      <alignment horizontal="left"/>
      <protection/>
    </xf>
    <xf numFmtId="166" fontId="19" fillId="0" borderId="0" xfId="0" applyNumberFormat="1" applyFont="1" applyBorder="1"/>
    <xf numFmtId="0" fontId="19" fillId="0" borderId="0" xfId="0" applyFont="1" applyAlignment="1">
      <alignment horizontal="centerContinuous"/>
    </xf>
    <xf numFmtId="166" fontId="19" fillId="0" borderId="0" xfId="0" applyNumberFormat="1" applyFont="1" applyBorder="1" applyAlignment="1" applyProtection="1">
      <alignment horizontal="centerContinuous"/>
      <protection/>
    </xf>
    <xf numFmtId="166" fontId="50" fillId="0" borderId="0" xfId="0" applyNumberFormat="1" applyFont="1" applyBorder="1" applyAlignment="1" applyProtection="1" quotePrefix="1">
      <alignment horizontal="right"/>
      <protection/>
    </xf>
    <xf numFmtId="7" fontId="19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left"/>
      <protection/>
    </xf>
    <xf numFmtId="10" fontId="19" fillId="0" borderId="0" xfId="0" applyNumberFormat="1" applyFont="1" applyBorder="1" applyAlignment="1" applyProtection="1">
      <alignment horizontal="center"/>
      <protection/>
    </xf>
    <xf numFmtId="7" fontId="19" fillId="0" borderId="0" xfId="0" applyNumberFormat="1" applyFont="1" applyAlignment="1">
      <alignment horizontal="right"/>
    </xf>
    <xf numFmtId="0" fontId="19" fillId="0" borderId="0" xfId="0" applyFont="1" quotePrefix="1"/>
    <xf numFmtId="166" fontId="19" fillId="0" borderId="0" xfId="0" applyNumberFormat="1" applyFont="1" applyBorder="1" applyAlignment="1" applyProtection="1" quotePrefix="1">
      <alignment horizontal="center"/>
      <protection/>
    </xf>
    <xf numFmtId="7" fontId="19" fillId="0" borderId="0" xfId="0" applyNumberFormat="1" applyFont="1" applyBorder="1" applyAlignment="1" applyProtection="1">
      <alignment horizontal="left"/>
      <protection/>
    </xf>
    <xf numFmtId="0" fontId="55" fillId="0" borderId="0" xfId="0" applyFont="1" quotePrefix="1"/>
    <xf numFmtId="0" fontId="27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quotePrefix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165" fontId="20" fillId="0" borderId="0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7" fontId="93" fillId="0" borderId="9" xfId="0" applyNumberFormat="1" applyFont="1" applyFill="1" applyBorder="1" applyAlignment="1">
      <alignment horizontal="center" vertical="center"/>
    </xf>
    <xf numFmtId="166" fontId="20" fillId="0" borderId="0" xfId="0" applyNumberFormat="1" applyFont="1" applyBorder="1" applyAlignment="1" applyProtection="1">
      <alignment horizontal="center" vertical="center"/>
      <protection/>
    </xf>
    <xf numFmtId="2" fontId="94" fillId="0" borderId="0" xfId="0" applyNumberFormat="1" applyFont="1" applyBorder="1" applyAlignment="1" applyProtection="1">
      <alignment horizontal="center" vertical="center"/>
      <protection/>
    </xf>
    <xf numFmtId="166" fontId="95" fillId="0" borderId="0" xfId="0" applyNumberFormat="1" applyFont="1" applyBorder="1" applyAlignment="1" applyProtection="1" quotePrefix="1">
      <alignment horizontal="center" vertical="center"/>
      <protection/>
    </xf>
    <xf numFmtId="4" fontId="20" fillId="0" borderId="1" xfId="0" applyNumberFormat="1" applyFont="1" applyFill="1" applyBorder="1" applyAlignment="1">
      <alignment horizontal="center" vertical="center"/>
    </xf>
    <xf numFmtId="0" fontId="19" fillId="0" borderId="12" xfId="0" applyFont="1" applyFill="1" applyBorder="1"/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2" fontId="19" fillId="0" borderId="0" xfId="0" applyNumberFormat="1" applyFont="1" applyBorder="1"/>
    <xf numFmtId="4" fontId="50" fillId="0" borderId="0" xfId="0" applyNumberFormat="1" applyFont="1" applyBorder="1" applyAlignment="1" applyProtection="1">
      <alignment horizontal="center"/>
      <protection/>
    </xf>
    <xf numFmtId="7" fontId="50" fillId="0" borderId="0" xfId="0" applyNumberFormat="1" applyFont="1" applyFill="1" applyBorder="1" applyAlignment="1">
      <alignment horizontal="center"/>
    </xf>
    <xf numFmtId="7" fontId="50" fillId="0" borderId="49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 applyProtection="1" quotePrefix="1">
      <alignment horizontal="center"/>
      <protection/>
    </xf>
    <xf numFmtId="164" fontId="42" fillId="4" borderId="2" xfId="0" applyNumberFormat="1" applyFont="1" applyFill="1" applyBorder="1" applyAlignment="1" applyProtection="1">
      <alignment horizontal="center"/>
      <protection/>
    </xf>
    <xf numFmtId="164" fontId="24" fillId="0" borderId="14" xfId="0" applyNumberFormat="1" applyFont="1" applyBorder="1" applyAlignment="1" applyProtection="1">
      <alignment horizontal="center" vertical="center" wrapText="1"/>
      <protection/>
    </xf>
    <xf numFmtId="166" fontId="77" fillId="19" borderId="14" xfId="0" applyNumberFormat="1" applyFont="1" applyFill="1" applyBorder="1" applyAlignment="1" applyProtection="1">
      <alignment horizontal="center" vertical="center"/>
      <protection/>
    </xf>
    <xf numFmtId="0" fontId="52" fillId="4" borderId="14" xfId="0" applyFont="1" applyFill="1" applyBorder="1" applyAlignment="1" applyProtection="1">
      <alignment horizontal="center" vertical="center"/>
      <protection/>
    </xf>
    <xf numFmtId="0" fontId="57" fillId="6" borderId="14" xfId="0" applyFont="1" applyFill="1" applyBorder="1" applyAlignment="1">
      <alignment horizontal="center" vertical="center" wrapText="1"/>
    </xf>
    <xf numFmtId="0" fontId="46" fillId="20" borderId="8" xfId="0" applyFont="1" applyFill="1" applyBorder="1" applyAlignment="1">
      <alignment horizontal="centerContinuous" vertical="center" wrapText="1"/>
    </xf>
    <xf numFmtId="0" fontId="96" fillId="20" borderId="15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Continuous" vertical="center"/>
    </xf>
    <xf numFmtId="7" fontId="7" fillId="0" borderId="17" xfId="0" applyNumberFormat="1" applyFont="1" applyBorder="1" applyAlignment="1">
      <alignment/>
    </xf>
    <xf numFmtId="0" fontId="78" fillId="19" borderId="2" xfId="0" applyFont="1" applyFill="1" applyBorder="1"/>
    <xf numFmtId="0" fontId="53" fillId="4" borderId="2" xfId="0" applyFont="1" applyFill="1" applyBorder="1"/>
    <xf numFmtId="0" fontId="97" fillId="3" borderId="2" xfId="0" applyFont="1" applyFill="1" applyBorder="1"/>
    <xf numFmtId="0" fontId="58" fillId="6" borderId="4" xfId="0" applyFont="1" applyFill="1" applyBorder="1"/>
    <xf numFmtId="166" fontId="6" fillId="2" borderId="21" xfId="0" applyNumberFormat="1" applyFont="1" applyFill="1" applyBorder="1" applyAlignment="1" applyProtection="1" quotePrefix="1">
      <alignment horizontal="center"/>
      <protection/>
    </xf>
    <xf numFmtId="166" fontId="6" fillId="2" borderId="22" xfId="0" applyNumberFormat="1" applyFont="1" applyFill="1" applyBorder="1" applyAlignment="1" applyProtection="1" quotePrefix="1">
      <alignment horizontal="center"/>
      <protection/>
    </xf>
    <xf numFmtId="4" fontId="6" fillId="2" borderId="4" xfId="0" applyNumberFormat="1" applyFont="1" applyFill="1" applyBorder="1" applyAlignment="1" applyProtection="1">
      <alignment horizontal="center"/>
      <protection/>
    </xf>
    <xf numFmtId="166" fontId="98" fillId="20" borderId="21" xfId="0" applyNumberFormat="1" applyFont="1" applyFill="1" applyBorder="1" applyAlignment="1" applyProtection="1" quotePrefix="1">
      <alignment horizontal="center"/>
      <protection/>
    </xf>
    <xf numFmtId="166" fontId="98" fillId="20" borderId="22" xfId="0" applyNumberFormat="1" applyFont="1" applyFill="1" applyBorder="1" applyAlignment="1" applyProtection="1" quotePrefix="1">
      <alignment horizontal="center"/>
      <protection/>
    </xf>
    <xf numFmtId="4" fontId="98" fillId="20" borderId="4" xfId="0" applyNumberFormat="1" applyFont="1" applyFill="1" applyBorder="1" applyAlignment="1" applyProtection="1">
      <alignment horizontal="center"/>
      <protection/>
    </xf>
    <xf numFmtId="0" fontId="78" fillId="19" borderId="2" xfId="0" applyFont="1" applyFill="1" applyBorder="1" applyAlignment="1" applyProtection="1">
      <alignment horizontal="center"/>
      <protection/>
    </xf>
    <xf numFmtId="169" fontId="53" fillId="4" borderId="2" xfId="0" applyNumberFormat="1" applyFont="1" applyFill="1" applyBorder="1" applyAlignment="1" applyProtection="1">
      <alignment horizontal="center"/>
      <protection/>
    </xf>
    <xf numFmtId="22" fontId="4" fillId="0" borderId="4" xfId="0" applyNumberFormat="1" applyFont="1" applyFill="1" applyBorder="1" applyAlignment="1" applyProtection="1">
      <alignment horizontal="center"/>
      <protection locked="0"/>
    </xf>
    <xf numFmtId="22" fontId="4" fillId="0" borderId="23" xfId="0" applyNumberFormat="1" applyFont="1" applyFill="1" applyBorder="1" applyAlignment="1" applyProtection="1">
      <alignment horizontal="center"/>
      <protection locked="0"/>
    </xf>
    <xf numFmtId="2" fontId="44" fillId="3" borderId="2" xfId="0" applyNumberFormat="1" applyFont="1" applyFill="1" applyBorder="1" applyAlignment="1" applyProtection="1">
      <alignment horizontal="center"/>
      <protection locked="0"/>
    </xf>
    <xf numFmtId="2" fontId="59" fillId="6" borderId="4" xfId="0" applyNumberFormat="1" applyFont="1" applyFill="1" applyBorder="1" applyAlignment="1" applyProtection="1">
      <alignment horizontal="center"/>
      <protection locked="0"/>
    </xf>
    <xf numFmtId="166" fontId="47" fillId="20" borderId="21" xfId="0" applyNumberFormat="1" applyFont="1" applyFill="1" applyBorder="1" applyAlignment="1" applyProtection="1" quotePrefix="1">
      <alignment horizontal="center"/>
      <protection locked="0"/>
    </xf>
    <xf numFmtId="166" fontId="47" fillId="20" borderId="22" xfId="0" applyNumberFormat="1" applyFont="1" applyFill="1" applyBorder="1" applyAlignment="1" applyProtection="1" quotePrefix="1">
      <alignment horizontal="center"/>
      <protection locked="0"/>
    </xf>
    <xf numFmtId="4" fontId="47" fillId="2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4" fillId="0" borderId="2" xfId="23" applyFont="1" applyFill="1" applyBorder="1" applyAlignment="1" applyProtection="1">
      <alignment horizontal="center"/>
      <protection locked="0"/>
    </xf>
    <xf numFmtId="164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4" xfId="23" applyNumberFormat="1" applyFont="1" applyFill="1" applyBorder="1" applyAlignment="1" applyProtection="1">
      <alignment horizontal="center"/>
      <protection locked="0"/>
    </xf>
    <xf numFmtId="22" fontId="4" fillId="0" borderId="20" xfId="23" applyNumberFormat="1" applyFont="1" applyFill="1" applyBorder="1" applyAlignment="1" applyProtection="1">
      <alignment horizontal="center"/>
      <protection locked="0"/>
    </xf>
    <xf numFmtId="0" fontId="78" fillId="19" borderId="3" xfId="0" applyFont="1" applyFill="1" applyBorder="1" applyAlignment="1" applyProtection="1">
      <alignment horizontal="center"/>
      <protection/>
    </xf>
    <xf numFmtId="169" fontId="53" fillId="4" borderId="3" xfId="0" applyNumberFormat="1" applyFont="1" applyFill="1" applyBorder="1" applyAlignment="1" applyProtection="1">
      <alignment horizontal="center"/>
      <protection/>
    </xf>
    <xf numFmtId="2" fontId="97" fillId="3" borderId="3" xfId="0" applyNumberFormat="1" applyFont="1" applyFill="1" applyBorder="1" applyAlignment="1" applyProtection="1">
      <alignment horizontal="center"/>
      <protection locked="0"/>
    </xf>
    <xf numFmtId="2" fontId="59" fillId="6" borderId="3" xfId="0" applyNumberFormat="1" applyFont="1" applyFill="1" applyBorder="1" applyAlignment="1" applyProtection="1">
      <alignment horizontal="center"/>
      <protection locked="0"/>
    </xf>
    <xf numFmtId="166" fontId="47" fillId="20" borderId="24" xfId="0" applyNumberFormat="1" applyFont="1" applyFill="1" applyBorder="1" applyAlignment="1" applyProtection="1" quotePrefix="1">
      <alignment horizontal="center"/>
      <protection locked="0"/>
    </xf>
    <xf numFmtId="166" fontId="47" fillId="20" borderId="25" xfId="0" applyNumberFormat="1" applyFont="1" applyFill="1" applyBorder="1" applyAlignment="1" applyProtection="1" quotePrefix="1">
      <alignment horizontal="center"/>
      <protection locked="0"/>
    </xf>
    <xf numFmtId="4" fontId="47" fillId="20" borderId="26" xfId="0" applyNumberFormat="1" applyFont="1" applyFill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center"/>
      <protection locked="0"/>
    </xf>
    <xf numFmtId="2" fontId="44" fillId="3" borderId="14" xfId="0" applyNumberFormat="1" applyFont="1" applyFill="1" applyBorder="1" applyAlignment="1" applyProtection="1">
      <alignment horizontal="center"/>
      <protection/>
    </xf>
    <xf numFmtId="2" fontId="59" fillId="6" borderId="14" xfId="0" applyNumberFormat="1" applyFont="1" applyFill="1" applyBorder="1" applyAlignment="1" applyProtection="1">
      <alignment horizontal="center"/>
      <protection/>
    </xf>
    <xf numFmtId="2" fontId="34" fillId="2" borderId="14" xfId="0" applyNumberFormat="1" applyFont="1" applyFill="1" applyBorder="1" applyAlignment="1" applyProtection="1">
      <alignment horizontal="center"/>
      <protection/>
    </xf>
    <xf numFmtId="2" fontId="47" fillId="20" borderId="14" xfId="0" applyNumberFormat="1" applyFont="1" applyFill="1" applyBorder="1" applyAlignment="1" applyProtection="1">
      <alignment horizontal="center"/>
      <protection/>
    </xf>
    <xf numFmtId="171" fontId="19" fillId="0" borderId="5" xfId="0" applyNumberFormat="1" applyFont="1" applyBorder="1"/>
    <xf numFmtId="171" fontId="21" fillId="0" borderId="0" xfId="0" applyNumberFormat="1" applyFont="1" applyBorder="1" applyAlignment="1">
      <alignment horizontal="centerContinuous"/>
    </xf>
    <xf numFmtId="171" fontId="4" fillId="0" borderId="0" xfId="0" applyNumberFormat="1" applyFont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78" fillId="0" borderId="17" xfId="0" applyFont="1" applyFill="1" applyBorder="1"/>
    <xf numFmtId="0" fontId="53" fillId="0" borderId="17" xfId="0" applyFont="1" applyFill="1" applyBorder="1"/>
    <xf numFmtId="0" fontId="97" fillId="0" borderId="17" xfId="0" applyFont="1" applyFill="1" applyBorder="1"/>
    <xf numFmtId="0" fontId="58" fillId="0" borderId="17" xfId="0" applyFont="1" applyFill="1" applyBorder="1"/>
    <xf numFmtId="0" fontId="4" fillId="0" borderId="31" xfId="0" applyFont="1" applyFill="1" applyBorder="1"/>
    <xf numFmtId="0" fontId="4" fillId="0" borderId="60" xfId="0" applyFont="1" applyFill="1" applyBorder="1"/>
    <xf numFmtId="0" fontId="4" fillId="0" borderId="32" xfId="0" applyFont="1" applyFill="1" applyBorder="1"/>
    <xf numFmtId="0" fontId="98" fillId="0" borderId="31" xfId="0" applyFont="1" applyFill="1" applyBorder="1"/>
    <xf numFmtId="0" fontId="98" fillId="0" borderId="60" xfId="0" applyFont="1" applyFill="1" applyBorder="1"/>
    <xf numFmtId="0" fontId="98" fillId="0" borderId="32" xfId="0" applyFont="1" applyFill="1" applyBorder="1"/>
    <xf numFmtId="0" fontId="63" fillId="0" borderId="17" xfId="0" applyFont="1" applyFill="1" applyBorder="1"/>
    <xf numFmtId="0" fontId="64" fillId="0" borderId="17" xfId="0" applyFont="1" applyFill="1" applyBorder="1"/>
    <xf numFmtId="22" fontId="4" fillId="0" borderId="17" xfId="0" applyNumberFormat="1" applyFont="1" applyFill="1" applyBorder="1"/>
    <xf numFmtId="22" fontId="4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quotePrefix="1"/>
    <xf numFmtId="167" fontId="4" fillId="0" borderId="3" xfId="0" applyNumberFormat="1" applyFont="1" applyBorder="1" applyAlignment="1" applyProtection="1">
      <alignment horizontal="center"/>
      <protection locked="0"/>
    </xf>
    <xf numFmtId="169" fontId="1" fillId="0" borderId="8" xfId="0" applyNumberFormat="1" applyFont="1" applyBorder="1" applyAlignment="1">
      <alignment horizontal="centerContinuous"/>
    </xf>
    <xf numFmtId="167" fontId="4" fillId="0" borderId="17" xfId="0" applyNumberFormat="1" applyFont="1" applyFill="1" applyBorder="1"/>
    <xf numFmtId="167" fontId="4" fillId="0" borderId="2" xfId="0" applyNumberFormat="1" applyFont="1" applyBorder="1"/>
    <xf numFmtId="167" fontId="4" fillId="0" borderId="2" xfId="0" applyNumberFormat="1" applyFont="1" applyFill="1" applyBorder="1" applyAlignment="1" applyProtection="1">
      <alignment horizontal="center"/>
      <protection locked="0"/>
    </xf>
    <xf numFmtId="167" fontId="4" fillId="0" borderId="2" xfId="23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20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99" fillId="0" borderId="0" xfId="0" applyFont="1" applyBorder="1"/>
    <xf numFmtId="0" fontId="67" fillId="0" borderId="0" xfId="0" applyFont="1" applyBorder="1"/>
    <xf numFmtId="0" fontId="100" fillId="0" borderId="0" xfId="0" applyFont="1"/>
    <xf numFmtId="0" fontId="8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/>
    </xf>
    <xf numFmtId="0" fontId="4" fillId="0" borderId="1" xfId="0" applyFont="1" applyFill="1" applyBorder="1" applyAlignment="1">
      <alignment vertical="top"/>
    </xf>
    <xf numFmtId="0" fontId="17" fillId="0" borderId="0" xfId="0" applyFont="1" applyFill="1" applyAlignment="1">
      <alignment vertical="center"/>
    </xf>
    <xf numFmtId="0" fontId="17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vertical="top"/>
      <protection/>
    </xf>
    <xf numFmtId="0" fontId="23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4" fillId="0" borderId="38" xfId="0" applyFont="1" applyFill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 quotePrefix="1">
      <alignment horizontal="center"/>
      <protection/>
    </xf>
    <xf numFmtId="4" fontId="6" fillId="0" borderId="2" xfId="0" applyNumberFormat="1" applyFont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/>
    </xf>
    <xf numFmtId="2" fontId="44" fillId="3" borderId="2" xfId="0" applyNumberFormat="1" applyFont="1" applyFill="1" applyBorder="1" applyAlignment="1" applyProtection="1">
      <alignment horizontal="center"/>
      <protection/>
    </xf>
    <xf numFmtId="2" fontId="59" fillId="6" borderId="4" xfId="0" applyNumberFormat="1" applyFont="1" applyFill="1" applyBorder="1" applyAlignment="1" applyProtection="1">
      <alignment horizontal="center"/>
      <protection/>
    </xf>
    <xf numFmtId="166" fontId="47" fillId="20" borderId="21" xfId="0" applyNumberFormat="1" applyFont="1" applyFill="1" applyBorder="1" applyAlignment="1" applyProtection="1" quotePrefix="1">
      <alignment horizontal="center"/>
      <protection/>
    </xf>
    <xf numFmtId="166" fontId="47" fillId="20" borderId="22" xfId="0" applyNumberFormat="1" applyFont="1" applyFill="1" applyBorder="1" applyAlignment="1" applyProtection="1" quotePrefix="1">
      <alignment horizontal="center"/>
      <protection/>
    </xf>
    <xf numFmtId="4" fontId="47" fillId="20" borderId="4" xfId="0" applyNumberFormat="1" applyFont="1" applyFill="1" applyBorder="1" applyAlignment="1" applyProtection="1">
      <alignment horizontal="center"/>
      <protection/>
    </xf>
    <xf numFmtId="4" fontId="65" fillId="8" borderId="2" xfId="0" applyNumberFormat="1" applyFont="1" applyFill="1" applyBorder="1" applyAlignment="1" applyProtection="1">
      <alignment horizontal="center"/>
      <protection/>
    </xf>
    <xf numFmtId="4" fontId="66" fillId="9" borderId="2" xfId="0" applyNumberFormat="1" applyFont="1" applyFill="1" applyBorder="1" applyAlignment="1" applyProtection="1">
      <alignment horizontal="center"/>
      <protection/>
    </xf>
    <xf numFmtId="2" fontId="71" fillId="6" borderId="2" xfId="0" applyNumberFormat="1" applyFont="1" applyFill="1" applyBorder="1" applyAlignment="1" applyProtection="1">
      <alignment horizontal="center"/>
      <protection/>
    </xf>
    <xf numFmtId="2" fontId="72" fillId="10" borderId="2" xfId="0" applyNumberFormat="1" applyFont="1" applyFill="1" applyBorder="1" applyAlignment="1" applyProtection="1">
      <alignment horizontal="center"/>
      <protection/>
    </xf>
    <xf numFmtId="164" fontId="33" fillId="2" borderId="49" xfId="0" applyNumberFormat="1" applyFont="1" applyFill="1" applyBorder="1" applyAlignment="1" applyProtection="1">
      <alignment horizontal="center"/>
      <protection/>
    </xf>
    <xf numFmtId="2" fontId="76" fillId="8" borderId="2" xfId="0" applyNumberFormat="1" applyFont="1" applyFill="1" applyBorder="1" applyAlignment="1" applyProtection="1">
      <alignment horizontal="center"/>
      <protection/>
    </xf>
    <xf numFmtId="166" fontId="42" fillId="16" borderId="0" xfId="0" applyNumberFormat="1" applyFont="1" applyFill="1" applyBorder="1" applyAlignment="1" applyProtection="1" quotePrefix="1">
      <alignment horizontal="center"/>
      <protection/>
    </xf>
    <xf numFmtId="0" fontId="101" fillId="0" borderId="61" xfId="0" applyFont="1" applyBorder="1"/>
    <xf numFmtId="0" fontId="101" fillId="0" borderId="61" xfId="0" applyFont="1" applyFill="1" applyBorder="1"/>
    <xf numFmtId="0" fontId="102" fillId="0" borderId="0" xfId="0" applyFont="1" applyFill="1"/>
    <xf numFmtId="0" fontId="101" fillId="0" borderId="62" xfId="0" applyFont="1" applyBorder="1"/>
    <xf numFmtId="0" fontId="101" fillId="0" borderId="62" xfId="0" applyFont="1" applyFill="1" applyBorder="1"/>
    <xf numFmtId="0" fontId="103" fillId="0" borderId="61" xfId="0" applyFont="1" applyBorder="1"/>
    <xf numFmtId="0" fontId="103" fillId="0" borderId="62" xfId="0" applyFont="1" applyBorder="1"/>
    <xf numFmtId="0" fontId="103" fillId="0" borderId="61" xfId="0" applyFont="1" applyFill="1" applyBorder="1"/>
    <xf numFmtId="0" fontId="103" fillId="0" borderId="62" xfId="0" applyFont="1" applyFill="1" applyBorder="1"/>
    <xf numFmtId="0" fontId="104" fillId="0" borderId="61" xfId="0" applyFont="1" applyFill="1" applyBorder="1"/>
    <xf numFmtId="0" fontId="104" fillId="0" borderId="62" xfId="0" applyFont="1" applyFill="1" applyBorder="1"/>
    <xf numFmtId="0" fontId="104" fillId="21" borderId="61" xfId="0" applyFont="1" applyFill="1" applyBorder="1"/>
    <xf numFmtId="0" fontId="102" fillId="2" borderId="61" xfId="0" applyFont="1" applyFill="1" applyBorder="1"/>
    <xf numFmtId="0" fontId="102" fillId="0" borderId="0" xfId="0" applyFont="1"/>
    <xf numFmtId="0" fontId="102" fillId="0" borderId="61" xfId="0" applyFont="1" applyBorder="1"/>
    <xf numFmtId="0" fontId="102" fillId="0" borderId="61" xfId="0" applyFont="1" applyBorder="1" quotePrefix="1"/>
    <xf numFmtId="0" fontId="105" fillId="0" borderId="0" xfId="21" applyFont="1" applyFill="1" applyAlignment="1">
      <alignment/>
      <protection/>
    </xf>
    <xf numFmtId="0" fontId="102" fillId="2" borderId="61" xfId="0" applyFont="1" applyFill="1" applyBorder="1" applyAlignment="1">
      <alignment horizontal="center"/>
    </xf>
    <xf numFmtId="0" fontId="102" fillId="22" borderId="0" xfId="0" applyFont="1" applyFill="1"/>
    <xf numFmtId="0" fontId="102" fillId="22" borderId="0" xfId="0" applyNumberFormat="1" applyFont="1" applyFill="1"/>
    <xf numFmtId="0" fontId="102" fillId="0" borderId="61" xfId="0" applyFont="1" applyFill="1" applyBorder="1" applyAlignment="1">
      <alignment horizontal="center"/>
    </xf>
    <xf numFmtId="0" fontId="102" fillId="22" borderId="0" xfId="21" applyFont="1" applyFill="1" applyAlignment="1">
      <alignment/>
      <protection/>
    </xf>
    <xf numFmtId="0" fontId="0" fillId="0" borderId="0" xfId="0" quotePrefix="1"/>
    <xf numFmtId="0" fontId="42" fillId="0" borderId="0" xfId="0" applyFont="1" applyBorder="1"/>
    <xf numFmtId="0" fontId="42" fillId="0" borderId="0" xfId="0" applyFont="1" applyFill="1" applyBorder="1"/>
    <xf numFmtId="171" fontId="22" fillId="0" borderId="0" xfId="0" applyNumberFormat="1" applyFont="1" applyBorder="1"/>
    <xf numFmtId="0" fontId="21" fillId="0" borderId="0" xfId="0" applyFont="1" applyBorder="1"/>
    <xf numFmtId="7" fontId="22" fillId="0" borderId="0" xfId="0" applyNumberFormat="1" applyFont="1" applyBorder="1" applyAlignment="1">
      <alignment horizontal="right"/>
    </xf>
    <xf numFmtId="171" fontId="4" fillId="0" borderId="0" xfId="0" applyNumberFormat="1" applyFont="1" applyBorder="1"/>
    <xf numFmtId="0" fontId="23" fillId="0" borderId="0" xfId="0" applyFont="1" applyBorder="1"/>
    <xf numFmtId="7" fontId="2" fillId="0" borderId="0" xfId="0" applyNumberFormat="1" applyFont="1" applyBorder="1" applyAlignment="1">
      <alignment horizontal="right"/>
    </xf>
    <xf numFmtId="171" fontId="20" fillId="0" borderId="0" xfId="0" applyNumberFormat="1" applyFont="1" applyBorder="1"/>
    <xf numFmtId="171" fontId="22" fillId="0" borderId="0" xfId="0" applyNumberFormat="1" applyFont="1" applyBorder="1" applyAlignment="1">
      <alignment horizontal="right"/>
    </xf>
    <xf numFmtId="0" fontId="22" fillId="0" borderId="0" xfId="0" applyFont="1" applyBorder="1"/>
    <xf numFmtId="0" fontId="101" fillId="0" borderId="0" xfId="0" applyFont="1" applyFill="1"/>
    <xf numFmtId="0" fontId="24" fillId="0" borderId="8" xfId="0" applyFont="1" applyFill="1" applyBorder="1" applyAlignment="1" applyProtection="1">
      <alignment horizontal="center" vertical="center"/>
      <protection/>
    </xf>
    <xf numFmtId="0" fontId="24" fillId="0" borderId="8" xfId="0" applyFont="1" applyBorder="1" applyAlignment="1" applyProtection="1">
      <alignment horizontal="center" vertical="center"/>
      <protection/>
    </xf>
    <xf numFmtId="0" fontId="4" fillId="0" borderId="0" xfId="24" applyFont="1" applyFill="1">
      <alignment/>
      <protection/>
    </xf>
    <xf numFmtId="0" fontId="4" fillId="0" borderId="0" xfId="24" applyFont="1">
      <alignment/>
      <protection/>
    </xf>
    <xf numFmtId="0" fontId="0" fillId="0" borderId="0" xfId="24">
      <alignment/>
      <protection/>
    </xf>
    <xf numFmtId="0" fontId="51" fillId="0" borderId="0" xfId="24" applyFont="1" applyAlignment="1">
      <alignment horizontal="right" vertical="top"/>
      <protection/>
    </xf>
    <xf numFmtId="0" fontId="79" fillId="0" borderId="0" xfId="24" applyFont="1" applyFill="1">
      <alignment/>
      <protection/>
    </xf>
    <xf numFmtId="0" fontId="80" fillId="0" borderId="0" xfId="24" applyFont="1" applyAlignment="1">
      <alignment horizontal="centerContinuous"/>
      <protection/>
    </xf>
    <xf numFmtId="0" fontId="79" fillId="0" borderId="0" xfId="24" applyFont="1" applyAlignment="1">
      <alignment horizontal="centerContinuous"/>
      <protection/>
    </xf>
    <xf numFmtId="0" fontId="79" fillId="0" borderId="0" xfId="24" applyFont="1">
      <alignment/>
      <protection/>
    </xf>
    <xf numFmtId="0" fontId="11" fillId="0" borderId="0" xfId="24" applyFont="1" applyFill="1" applyBorder="1" applyAlignment="1" applyProtection="1">
      <alignment horizontal="center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5" fillId="0" borderId="0" xfId="24" applyFont="1">
      <alignment/>
      <protection/>
    </xf>
    <xf numFmtId="0" fontId="4" fillId="0" borderId="13" xfId="24" applyFont="1" applyBorder="1">
      <alignment/>
      <protection/>
    </xf>
    <xf numFmtId="0" fontId="4" fillId="0" borderId="5" xfId="24" applyFont="1" applyBorder="1">
      <alignment/>
      <protection/>
    </xf>
    <xf numFmtId="0" fontId="4" fillId="0" borderId="5" xfId="24" applyFont="1" applyBorder="1" applyAlignment="1" applyProtection="1">
      <alignment horizontal="left"/>
      <protection/>
    </xf>
    <xf numFmtId="0" fontId="0" fillId="0" borderId="5" xfId="24" applyBorder="1">
      <alignment/>
      <protection/>
    </xf>
    <xf numFmtId="0" fontId="4" fillId="0" borderId="6" xfId="24" applyFont="1" applyFill="1" applyBorder="1">
      <alignment/>
      <protection/>
    </xf>
    <xf numFmtId="0" fontId="4" fillId="0" borderId="7" xfId="24" applyFont="1" applyBorder="1">
      <alignment/>
      <protection/>
    </xf>
    <xf numFmtId="0" fontId="4" fillId="0" borderId="0" xfId="24" applyFont="1" applyBorder="1">
      <alignment/>
      <protection/>
    </xf>
    <xf numFmtId="0" fontId="8" fillId="0" borderId="0" xfId="24" applyFont="1" applyBorder="1" applyAlignment="1">
      <alignment horizontal="left"/>
      <protection/>
    </xf>
    <xf numFmtId="0" fontId="18" fillId="0" borderId="0" xfId="24" applyFont="1" applyBorder="1">
      <alignment/>
      <protection/>
    </xf>
    <xf numFmtId="0" fontId="4" fillId="0" borderId="1" xfId="24" applyFont="1" applyFill="1" applyBorder="1">
      <alignment/>
      <protection/>
    </xf>
    <xf numFmtId="0" fontId="20" fillId="0" borderId="0" xfId="24" applyFont="1">
      <alignment/>
      <protection/>
    </xf>
    <xf numFmtId="0" fontId="20" fillId="0" borderId="7" xfId="24" applyFont="1" applyBorder="1">
      <alignment/>
      <protection/>
    </xf>
    <xf numFmtId="0" fontId="20" fillId="0" borderId="0" xfId="24" applyFont="1" applyBorder="1">
      <alignment/>
      <protection/>
    </xf>
    <xf numFmtId="0" fontId="5" fillId="0" borderId="0" xfId="24" applyFont="1" applyBorder="1">
      <alignment/>
      <protection/>
    </xf>
    <xf numFmtId="0" fontId="20" fillId="0" borderId="1" xfId="24" applyFont="1" applyFill="1" applyBorder="1">
      <alignment/>
      <protection/>
    </xf>
    <xf numFmtId="0" fontId="4" fillId="0" borderId="0" xfId="24" applyFont="1" applyBorder="1" applyProtection="1">
      <alignment/>
      <protection/>
    </xf>
    <xf numFmtId="0" fontId="21" fillId="0" borderId="7" xfId="24" applyFont="1" applyBorder="1" applyAlignment="1">
      <alignment horizontal="centerContinuous"/>
      <protection/>
    </xf>
    <xf numFmtId="0" fontId="0" fillId="0" borderId="0" xfId="24" applyNumberForma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20" fillId="0" borderId="0" xfId="24" applyFont="1" applyBorder="1" applyAlignment="1">
      <alignment horizontal="centerContinuous"/>
      <protection/>
    </xf>
    <xf numFmtId="0" fontId="0" fillId="0" borderId="0" xfId="24" applyAlignment="1">
      <alignment horizontal="centerContinuous"/>
      <protection/>
    </xf>
    <xf numFmtId="0" fontId="20" fillId="0" borderId="0" xfId="24" applyFont="1" applyAlignment="1">
      <alignment horizontal="centerContinuous"/>
      <protection/>
    </xf>
    <xf numFmtId="0" fontId="20" fillId="0" borderId="0" xfId="24" applyFont="1" applyAlignment="1">
      <alignment/>
      <protection/>
    </xf>
    <xf numFmtId="0" fontId="20" fillId="0" borderId="1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"/>
      <protection/>
    </xf>
    <xf numFmtId="0" fontId="81" fillId="0" borderId="0" xfId="24" applyFont="1" applyBorder="1" applyAlignment="1" quotePrefix="1">
      <alignment horizontal="left"/>
      <protection/>
    </xf>
    <xf numFmtId="166" fontId="7" fillId="0" borderId="0" xfId="24" applyNumberFormat="1" applyFont="1" applyBorder="1" applyAlignment="1" applyProtection="1">
      <alignment horizontal="left"/>
      <protection/>
    </xf>
    <xf numFmtId="0" fontId="0" fillId="0" borderId="0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2" fillId="0" borderId="0" xfId="24" applyFont="1" applyBorder="1">
      <alignment/>
      <protection/>
    </xf>
    <xf numFmtId="0" fontId="19" fillId="0" borderId="0" xfId="24" applyFont="1">
      <alignment/>
      <protection/>
    </xf>
    <xf numFmtId="0" fontId="19" fillId="0" borderId="7" xfId="24" applyFont="1" applyBorder="1">
      <alignment/>
      <protection/>
    </xf>
    <xf numFmtId="0" fontId="19" fillId="0" borderId="0" xfId="24" applyFont="1" applyBorder="1">
      <alignment/>
      <protection/>
    </xf>
    <xf numFmtId="0" fontId="19" fillId="0" borderId="0" xfId="24" applyFont="1" applyBorder="1" applyAlignment="1">
      <alignment horizontal="right"/>
      <protection/>
    </xf>
    <xf numFmtId="7" fontId="19" fillId="0" borderId="0" xfId="24" applyNumberFormat="1" applyFont="1" applyBorder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  <xf numFmtId="0" fontId="82" fillId="0" borderId="0" xfId="24" applyFont="1" applyBorder="1" applyAlignment="1" quotePrefix="1">
      <alignment horizontal="left"/>
      <protection/>
    </xf>
    <xf numFmtId="0" fontId="19" fillId="0" borderId="1" xfId="24" applyFont="1" applyFill="1" applyBorder="1">
      <alignment/>
      <protection/>
    </xf>
    <xf numFmtId="0" fontId="19" fillId="0" borderId="0" xfId="24" applyFont="1" applyBorder="1" applyAlignment="1" applyProtection="1">
      <alignment horizontal="left"/>
      <protection/>
    </xf>
    <xf numFmtId="169" fontId="19" fillId="0" borderId="0" xfId="24" applyNumberFormat="1" applyFont="1" applyBorder="1" applyAlignment="1">
      <alignment horizontal="center"/>
      <protection/>
    </xf>
    <xf numFmtId="166" fontId="19" fillId="0" borderId="0" xfId="24" applyNumberFormat="1" applyFont="1" applyBorder="1" applyAlignment="1" applyProtection="1">
      <alignment horizontal="left"/>
      <protection/>
    </xf>
    <xf numFmtId="0" fontId="19" fillId="0" borderId="0" xfId="24" applyFont="1" applyAlignment="1">
      <alignment horizontal="right"/>
      <protection/>
    </xf>
    <xf numFmtId="10" fontId="19" fillId="0" borderId="0" xfId="24" applyNumberFormat="1" applyFont="1" applyBorder="1" applyAlignment="1" applyProtection="1">
      <alignment horizontal="right"/>
      <protection/>
    </xf>
    <xf numFmtId="172" fontId="19" fillId="0" borderId="0" xfId="24" applyNumberFormat="1" applyFont="1" applyBorder="1">
      <alignment/>
      <protection/>
    </xf>
    <xf numFmtId="0" fontId="0" fillId="0" borderId="0" xfId="24" applyFont="1" applyBorder="1" applyAlignment="1" applyProtection="1">
      <alignment horizontal="center"/>
      <protection/>
    </xf>
    <xf numFmtId="169" fontId="0" fillId="0" borderId="0" xfId="24" applyNumberFormat="1" applyFont="1" applyBorder="1" applyAlignment="1">
      <alignment horizontal="centerContinuous"/>
      <protection/>
    </xf>
    <xf numFmtId="0" fontId="19" fillId="0" borderId="0" xfId="24" applyFont="1" applyBorder="1" applyAlignment="1" applyProtection="1">
      <alignment horizontal="center"/>
      <protection/>
    </xf>
    <xf numFmtId="0" fontId="3" fillId="0" borderId="0" xfId="24" applyFont="1" applyBorder="1">
      <alignment/>
      <protection/>
    </xf>
    <xf numFmtId="166" fontId="10" fillId="0" borderId="8" xfId="24" applyNumberFormat="1" applyFont="1" applyBorder="1" applyAlignment="1" applyProtection="1">
      <alignment horizontal="center"/>
      <protection/>
    </xf>
    <xf numFmtId="172" fontId="19" fillId="0" borderId="9" xfId="24" applyNumberFormat="1" applyFont="1" applyBorder="1" applyAlignment="1" applyProtection="1">
      <alignment horizontal="centerContinuous"/>
      <protection/>
    </xf>
    <xf numFmtId="0" fontId="4" fillId="0" borderId="0" xfId="24" applyFont="1" applyBorder="1" applyAlignment="1" applyProtection="1">
      <alignment horizontal="center"/>
      <protection/>
    </xf>
    <xf numFmtId="164" fontId="88" fillId="0" borderId="0" xfId="24" applyNumberFormat="1" applyFont="1" applyBorder="1" applyAlignment="1" applyProtection="1">
      <alignment horizontal="center"/>
      <protection/>
    </xf>
    <xf numFmtId="165" fontId="19" fillId="0" borderId="0" xfId="24" applyNumberFormat="1" applyFont="1" applyBorder="1" applyAlignment="1" applyProtection="1">
      <alignment horizontal="center"/>
      <protection/>
    </xf>
    <xf numFmtId="166" fontId="19" fillId="0" borderId="0" xfId="24" applyNumberFormat="1" applyFont="1" applyBorder="1" applyAlignment="1" applyProtection="1">
      <alignment horizontal="center"/>
      <protection/>
    </xf>
    <xf numFmtId="168" fontId="19" fillId="0" borderId="0" xfId="24" applyNumberFormat="1" applyFont="1" applyBorder="1" applyAlignment="1" applyProtection="1" quotePrefix="1">
      <alignment horizontal="center"/>
      <protection/>
    </xf>
    <xf numFmtId="2" fontId="86" fillId="0" borderId="15" xfId="24" applyNumberFormat="1" applyFont="1" applyFill="1" applyBorder="1" applyAlignment="1" applyProtection="1">
      <alignment horizontal="center"/>
      <protection/>
    </xf>
    <xf numFmtId="2" fontId="74" fillId="0" borderId="15" xfId="24" applyNumberFormat="1" applyFont="1" applyFill="1" applyBorder="1" applyAlignment="1" applyProtection="1">
      <alignment horizontal="center"/>
      <protection/>
    </xf>
    <xf numFmtId="2" fontId="89" fillId="0" borderId="15" xfId="24" applyNumberFormat="1" applyFont="1" applyFill="1" applyBorder="1" applyAlignment="1" applyProtection="1">
      <alignment horizontal="center"/>
      <protection/>
    </xf>
    <xf numFmtId="2" fontId="19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Border="1" applyAlignment="1" applyProtection="1">
      <alignment horizontal="center"/>
      <protection/>
    </xf>
    <xf numFmtId="4" fontId="4" fillId="0" borderId="1" xfId="24" applyNumberFormat="1" applyFont="1" applyFill="1" applyBorder="1" applyAlignment="1">
      <alignment horizontal="center"/>
      <protection/>
    </xf>
    <xf numFmtId="0" fontId="4" fillId="0" borderId="7" xfId="24" applyFont="1" applyFill="1" applyBorder="1">
      <alignment/>
      <protection/>
    </xf>
    <xf numFmtId="0" fontId="24" fillId="0" borderId="14" xfId="24" applyFont="1" applyFill="1" applyBorder="1" applyAlignment="1">
      <alignment horizontal="center" vertical="center"/>
      <protection/>
    </xf>
    <xf numFmtId="0" fontId="24" fillId="0" borderId="14" xfId="24" applyFont="1" applyFill="1" applyBorder="1" applyAlignment="1" applyProtection="1">
      <alignment horizontal="center" vertical="center" wrapText="1"/>
      <protection/>
    </xf>
    <xf numFmtId="0" fontId="24" fillId="0" borderId="14" xfId="24" applyFont="1" applyFill="1" applyBorder="1" applyAlignment="1" applyProtection="1">
      <alignment horizontal="center" vertical="center"/>
      <protection/>
    </xf>
    <xf numFmtId="0" fontId="24" fillId="0" borderId="14" xfId="24" applyFont="1" applyFill="1" applyBorder="1" applyAlignment="1" applyProtection="1" quotePrefix="1">
      <alignment horizontal="center" vertical="center" wrapText="1"/>
      <protection/>
    </xf>
    <xf numFmtId="0" fontId="24" fillId="0" borderId="14" xfId="24" applyFont="1" applyFill="1" applyBorder="1" applyAlignment="1">
      <alignment horizontal="center" vertical="center" wrapText="1"/>
      <protection/>
    </xf>
    <xf numFmtId="0" fontId="32" fillId="2" borderId="14" xfId="24" applyFont="1" applyFill="1" applyBorder="1" applyAlignment="1" applyProtection="1">
      <alignment horizontal="center" vertical="center"/>
      <protection/>
    </xf>
    <xf numFmtId="0" fontId="32" fillId="16" borderId="14" xfId="24" applyFont="1" applyFill="1" applyBorder="1" applyAlignment="1" applyProtection="1">
      <alignment horizontal="center" vertical="center"/>
      <protection/>
    </xf>
    <xf numFmtId="0" fontId="24" fillId="0" borderId="8" xfId="24" applyFont="1" applyBorder="1" applyAlignment="1" applyProtection="1">
      <alignment horizontal="center" vertical="center" wrapText="1"/>
      <protection/>
    </xf>
    <xf numFmtId="0" fontId="24" fillId="0" borderId="8" xfId="24" applyFont="1" applyFill="1" applyBorder="1" applyAlignment="1" applyProtection="1">
      <alignment horizontal="centerContinuous" vertical="center"/>
      <protection/>
    </xf>
    <xf numFmtId="0" fontId="24" fillId="0" borderId="15" xfId="24" applyFont="1" applyFill="1" applyBorder="1" applyAlignment="1" applyProtection="1">
      <alignment horizontal="centerContinuous" vertical="center"/>
      <protection/>
    </xf>
    <xf numFmtId="0" fontId="39" fillId="17" borderId="14" xfId="24" applyFont="1" applyFill="1" applyBorder="1" applyAlignment="1">
      <alignment horizontal="center" vertical="center" wrapText="1"/>
      <protection/>
    </xf>
    <xf numFmtId="0" fontId="39" fillId="18" borderId="8" xfId="24" applyFont="1" applyFill="1" applyBorder="1" applyAlignment="1" applyProtection="1">
      <alignment horizontal="centerContinuous" vertical="center" wrapText="1"/>
      <protection/>
    </xf>
    <xf numFmtId="0" fontId="39" fillId="18" borderId="9" xfId="24" applyFont="1" applyFill="1" applyBorder="1" applyAlignment="1">
      <alignment horizontal="centerContinuous" vertical="center"/>
      <protection/>
    </xf>
    <xf numFmtId="0" fontId="39" fillId="3" borderId="14" xfId="24" applyFont="1" applyFill="1" applyBorder="1" applyAlignment="1">
      <alignment horizontal="centerContinuous" vertical="center" wrapText="1"/>
      <protection/>
    </xf>
    <xf numFmtId="0" fontId="39" fillId="16" borderId="57" xfId="24" applyFont="1" applyFill="1" applyBorder="1" applyAlignment="1">
      <alignment vertical="center" wrapText="1"/>
      <protection/>
    </xf>
    <xf numFmtId="0" fontId="39" fillId="16" borderId="16" xfId="24" applyFont="1" applyFill="1" applyBorder="1" applyAlignment="1">
      <alignment vertical="center" wrapText="1"/>
      <protection/>
    </xf>
    <xf numFmtId="0" fontId="39" fillId="16" borderId="30" xfId="24" applyFont="1" applyFill="1" applyBorder="1" applyAlignment="1">
      <alignment vertical="center" wrapText="1"/>
      <protection/>
    </xf>
    <xf numFmtId="0" fontId="24" fillId="0" borderId="14" xfId="24" applyFont="1" applyBorder="1" applyAlignment="1">
      <alignment horizontal="center" vertical="center" wrapText="1"/>
      <protection/>
    </xf>
    <xf numFmtId="0" fontId="4" fillId="0" borderId="2" xfId="24" applyFont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164" fontId="4" fillId="0" borderId="2" xfId="24" applyNumberFormat="1" applyFont="1" applyFill="1" applyBorder="1" applyAlignment="1" applyProtection="1">
      <alignment horizontal="center"/>
      <protection/>
    </xf>
    <xf numFmtId="0" fontId="90" fillId="2" borderId="2" xfId="24" applyFont="1" applyFill="1" applyBorder="1" applyAlignment="1">
      <alignment horizontal="center"/>
      <protection/>
    </xf>
    <xf numFmtId="0" fontId="90" fillId="16" borderId="2" xfId="24" applyFont="1" applyFill="1" applyBorder="1" applyAlignment="1">
      <alignment horizontal="center"/>
      <protection/>
    </xf>
    <xf numFmtId="0" fontId="4" fillId="0" borderId="4" xfId="24" applyFont="1" applyFill="1" applyBorder="1" applyAlignment="1">
      <alignment horizontal="center"/>
      <protection/>
    </xf>
    <xf numFmtId="0" fontId="33" fillId="2" borderId="17" xfId="24" applyFont="1" applyFill="1" applyBorder="1" applyAlignment="1">
      <alignment horizontal="center"/>
      <protection/>
    </xf>
    <xf numFmtId="0" fontId="42" fillId="17" borderId="17" xfId="24" applyFont="1" applyFill="1" applyBorder="1" applyAlignment="1">
      <alignment horizontal="center"/>
      <protection/>
    </xf>
    <xf numFmtId="0" fontId="42" fillId="18" borderId="31" xfId="24" applyFont="1" applyFill="1" applyBorder="1" applyAlignment="1">
      <alignment horizontal="center"/>
      <protection/>
    </xf>
    <xf numFmtId="0" fontId="42" fillId="18" borderId="32" xfId="24" applyFont="1" applyFill="1" applyBorder="1" applyAlignment="1">
      <alignment horizontal="left"/>
      <protection/>
    </xf>
    <xf numFmtId="0" fontId="42" fillId="3" borderId="17" xfId="24" applyFont="1" applyFill="1" applyBorder="1" applyAlignment="1">
      <alignment horizontal="left"/>
      <protection/>
    </xf>
    <xf numFmtId="0" fontId="42" fillId="16" borderId="47" xfId="24" applyFont="1" applyFill="1" applyBorder="1" applyAlignment="1">
      <alignment horizontal="left"/>
      <protection/>
    </xf>
    <xf numFmtId="0" fontId="42" fillId="16" borderId="0" xfId="24" applyFont="1" applyFill="1" applyBorder="1" applyAlignment="1">
      <alignment horizontal="left"/>
      <protection/>
    </xf>
    <xf numFmtId="0" fontId="42" fillId="16" borderId="46" xfId="24" applyFont="1" applyFill="1" applyBorder="1" applyAlignment="1">
      <alignment horizontal="left"/>
      <protection/>
    </xf>
    <xf numFmtId="0" fontId="7" fillId="0" borderId="4" xfId="24" applyFont="1" applyFill="1" applyBorder="1" applyAlignment="1">
      <alignment horizontal="center"/>
      <protection/>
    </xf>
    <xf numFmtId="0" fontId="4" fillId="0" borderId="2" xfId="25" applyFont="1" applyBorder="1" applyAlignment="1" applyProtection="1">
      <alignment horizontal="center"/>
      <protection locked="0"/>
    </xf>
    <xf numFmtId="0" fontId="4" fillId="0" borderId="18" xfId="26" applyFont="1" applyBorder="1" applyAlignment="1" applyProtection="1">
      <alignment horizontal="center"/>
      <protection locked="0"/>
    </xf>
    <xf numFmtId="0" fontId="4" fillId="0" borderId="23" xfId="26" applyFont="1" applyBorder="1" applyAlignment="1" applyProtection="1">
      <alignment horizontal="center"/>
      <protection locked="0"/>
    </xf>
    <xf numFmtId="164" fontId="4" fillId="0" borderId="18" xfId="26" applyNumberFormat="1" applyFont="1" applyBorder="1" applyAlignment="1" applyProtection="1">
      <alignment horizontal="center"/>
      <protection locked="0"/>
    </xf>
    <xf numFmtId="1" fontId="4" fillId="0" borderId="37" xfId="26" applyNumberFormat="1" applyFont="1" applyBorder="1" applyAlignment="1" applyProtection="1">
      <alignment horizontal="center"/>
      <protection locked="0"/>
    </xf>
    <xf numFmtId="166" fontId="90" fillId="2" borderId="2" xfId="24" applyNumberFormat="1" applyFont="1" applyFill="1" applyBorder="1" applyAlignment="1" applyProtection="1">
      <alignment horizontal="center"/>
      <protection/>
    </xf>
    <xf numFmtId="166" fontId="90" fillId="16" borderId="2" xfId="24" applyNumberFormat="1" applyFont="1" applyFill="1" applyBorder="1" applyAlignment="1" applyProtection="1">
      <alignment horizontal="center"/>
      <protection/>
    </xf>
    <xf numFmtId="22" fontId="4" fillId="0" borderId="18" xfId="26" applyNumberFormat="1" applyFont="1" applyFill="1" applyBorder="1" applyAlignment="1" applyProtection="1">
      <alignment horizontal="center"/>
      <protection locked="0"/>
    </xf>
    <xf numFmtId="4" fontId="4" fillId="0" borderId="2" xfId="24" applyNumberFormat="1" applyFont="1" applyFill="1" applyBorder="1" applyAlignment="1" applyProtection="1">
      <alignment horizontal="center"/>
      <protection/>
    </xf>
    <xf numFmtId="3" fontId="4" fillId="0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Border="1" applyAlignment="1" applyProtection="1" quotePrefix="1">
      <alignment horizontal="center"/>
      <protection/>
    </xf>
    <xf numFmtId="164" fontId="33" fillId="2" borderId="2" xfId="24" applyNumberFormat="1" applyFont="1" applyFill="1" applyBorder="1" applyAlignment="1" applyProtection="1">
      <alignment horizontal="center"/>
      <protection/>
    </xf>
    <xf numFmtId="2" fontId="41" fillId="17" borderId="2" xfId="24" applyNumberFormat="1" applyFont="1" applyFill="1" applyBorder="1" applyAlignment="1">
      <alignment horizontal="center"/>
      <protection/>
    </xf>
    <xf numFmtId="166" fontId="41" fillId="18" borderId="36" xfId="24" applyNumberFormat="1" applyFont="1" applyFill="1" applyBorder="1" applyAlignment="1" applyProtection="1" quotePrefix="1">
      <alignment horizontal="center"/>
      <protection/>
    </xf>
    <xf numFmtId="166" fontId="41" fillId="18" borderId="37" xfId="24" applyNumberFormat="1" applyFont="1" applyFill="1" applyBorder="1" applyAlignment="1" applyProtection="1" quotePrefix="1">
      <alignment horizontal="center"/>
      <protection/>
    </xf>
    <xf numFmtId="166" fontId="41" fillId="3" borderId="2" xfId="24" applyNumberFormat="1" applyFont="1" applyFill="1" applyBorder="1" applyAlignment="1" applyProtection="1" quotePrefix="1">
      <alignment horizontal="center"/>
      <protection/>
    </xf>
    <xf numFmtId="166" fontId="41" fillId="16" borderId="47" xfId="24" applyNumberFormat="1" applyFont="1" applyFill="1" applyBorder="1" applyAlignment="1" applyProtection="1" quotePrefix="1">
      <alignment horizontal="center"/>
      <protection/>
    </xf>
    <xf numFmtId="166" fontId="41" fillId="16" borderId="0" xfId="24" applyNumberFormat="1" applyFont="1" applyFill="1" applyBorder="1" applyAlignment="1" applyProtection="1" quotePrefix="1">
      <alignment horizontal="center"/>
      <protection/>
    </xf>
    <xf numFmtId="166" fontId="41" fillId="16" borderId="46" xfId="24" applyNumberFormat="1" applyFont="1" applyFill="1" applyBorder="1" applyAlignment="1" applyProtection="1" quotePrefix="1">
      <alignment horizontal="center"/>
      <protection/>
    </xf>
    <xf numFmtId="166" fontId="4" fillId="0" borderId="4" xfId="24" applyNumberFormat="1" applyFont="1" applyFill="1" applyBorder="1" applyAlignment="1">
      <alignment horizontal="center"/>
      <protection/>
    </xf>
    <xf numFmtId="4" fontId="26" fillId="0" borderId="4" xfId="24" applyNumberFormat="1" applyFont="1" applyFill="1" applyBorder="1" applyAlignment="1">
      <alignment horizontal="right"/>
      <protection/>
    </xf>
    <xf numFmtId="0" fontId="4" fillId="0" borderId="18" xfId="24" applyFont="1" applyBorder="1" applyAlignment="1" applyProtection="1">
      <alignment horizontal="center"/>
      <protection/>
    </xf>
    <xf numFmtId="0" fontId="4" fillId="0" borderId="23" xfId="24" applyFont="1" applyBorder="1" applyAlignment="1" applyProtection="1">
      <alignment horizontal="center"/>
      <protection/>
    </xf>
    <xf numFmtId="164" fontId="4" fillId="0" borderId="18" xfId="24" applyNumberFormat="1" applyFont="1" applyBorder="1" applyAlignment="1" applyProtection="1">
      <alignment horizontal="center"/>
      <protection/>
    </xf>
    <xf numFmtId="1" fontId="4" fillId="0" borderId="37" xfId="24" applyNumberFormat="1" applyFont="1" applyBorder="1" applyAlignment="1" applyProtection="1">
      <alignment horizontal="center"/>
      <protection/>
    </xf>
    <xf numFmtId="22" fontId="4" fillId="0" borderId="2" xfId="26" applyNumberFormat="1" applyFont="1" applyFill="1" applyBorder="1" applyAlignment="1" applyProtection="1">
      <alignment horizontal="center"/>
      <protection locked="0"/>
    </xf>
    <xf numFmtId="22" fontId="4" fillId="0" borderId="2" xfId="24" applyNumberFormat="1" applyFont="1" applyFill="1" applyBorder="1" applyAlignment="1" applyProtection="1">
      <alignment horizontal="center"/>
      <protection/>
    </xf>
    <xf numFmtId="0" fontId="4" fillId="0" borderId="3" xfId="24" applyFont="1" applyFill="1" applyBorder="1" applyAlignment="1">
      <alignment horizontal="center"/>
      <protection/>
    </xf>
    <xf numFmtId="0" fontId="4" fillId="0" borderId="38" xfId="24" applyFont="1" applyBorder="1" applyAlignment="1" applyProtection="1">
      <alignment horizontal="center"/>
      <protection/>
    </xf>
    <xf numFmtId="0" fontId="4" fillId="0" borderId="58" xfId="24" applyFont="1" applyBorder="1" applyAlignment="1" applyProtection="1">
      <alignment horizontal="center"/>
      <protection/>
    </xf>
    <xf numFmtId="164" fontId="4" fillId="0" borderId="38" xfId="24" applyNumberFormat="1" applyFont="1" applyBorder="1" applyAlignment="1" applyProtection="1">
      <alignment horizontal="center"/>
      <protection/>
    </xf>
    <xf numFmtId="1" fontId="4" fillId="0" borderId="40" xfId="24" applyNumberFormat="1" applyFont="1" applyBorder="1" applyAlignment="1" applyProtection="1" quotePrefix="1">
      <alignment horizontal="center"/>
      <protection/>
    </xf>
    <xf numFmtId="166" fontId="90" fillId="2" borderId="3" xfId="24" applyNumberFormat="1" applyFont="1" applyFill="1" applyBorder="1" applyAlignment="1" applyProtection="1">
      <alignment horizontal="center"/>
      <protection/>
    </xf>
    <xf numFmtId="166" fontId="90" fillId="16" borderId="3" xfId="24" applyNumberFormat="1" applyFont="1" applyFill="1" applyBorder="1" applyAlignment="1" applyProtection="1">
      <alignment horizontal="center"/>
      <protection/>
    </xf>
    <xf numFmtId="22" fontId="4" fillId="0" borderId="3" xfId="24" applyNumberFormat="1" applyFont="1" applyFill="1" applyBorder="1" applyAlignment="1">
      <alignment horizontal="center"/>
      <protection/>
    </xf>
    <xf numFmtId="22" fontId="4" fillId="0" borderId="3" xfId="24" applyNumberFormat="1" applyFont="1" applyFill="1" applyBorder="1" applyAlignment="1" applyProtection="1">
      <alignment horizontal="center"/>
      <protection/>
    </xf>
    <xf numFmtId="4" fontId="4" fillId="0" borderId="3" xfId="24" applyNumberFormat="1" applyFont="1" applyFill="1" applyBorder="1" applyAlignment="1" applyProtection="1">
      <alignment horizontal="center"/>
      <protection/>
    </xf>
    <xf numFmtId="3" fontId="4" fillId="0" borderId="3" xfId="24" applyNumberFormat="1" applyFont="1" applyFill="1" applyBorder="1" applyAlignment="1" applyProtection="1">
      <alignment horizontal="center"/>
      <protection/>
    </xf>
    <xf numFmtId="166" fontId="4" fillId="0" borderId="3" xfId="24" applyNumberFormat="1" applyFont="1" applyFill="1" applyBorder="1" applyAlignment="1" applyProtection="1">
      <alignment horizontal="center"/>
      <protection/>
    </xf>
    <xf numFmtId="166" fontId="4" fillId="0" borderId="3" xfId="24" applyNumberFormat="1" applyFont="1" applyBorder="1" applyAlignment="1" applyProtection="1">
      <alignment horizontal="center"/>
      <protection/>
    </xf>
    <xf numFmtId="164" fontId="33" fillId="2" borderId="3" xfId="24" applyNumberFormat="1" applyFont="1" applyFill="1" applyBorder="1" applyAlignment="1" applyProtection="1">
      <alignment horizontal="center"/>
      <protection/>
    </xf>
    <xf numFmtId="2" fontId="42" fillId="17" borderId="3" xfId="24" applyNumberFormat="1" applyFont="1" applyFill="1" applyBorder="1" applyAlignment="1">
      <alignment horizontal="center"/>
      <protection/>
    </xf>
    <xf numFmtId="166" fontId="42" fillId="18" borderId="39" xfId="24" applyNumberFormat="1" applyFont="1" applyFill="1" applyBorder="1" applyAlignment="1" applyProtection="1" quotePrefix="1">
      <alignment horizontal="center"/>
      <protection/>
    </xf>
    <xf numFmtId="166" fontId="42" fillId="18" borderId="40" xfId="24" applyNumberFormat="1" applyFont="1" applyFill="1" applyBorder="1" applyAlignment="1" applyProtection="1" quotePrefix="1">
      <alignment horizontal="center"/>
      <protection/>
    </xf>
    <xf numFmtId="166" fontId="42" fillId="3" borderId="3" xfId="24" applyNumberFormat="1" applyFont="1" applyFill="1" applyBorder="1" applyAlignment="1" applyProtection="1" quotePrefix="1">
      <alignment horizontal="center"/>
      <protection/>
    </xf>
    <xf numFmtId="166" fontId="42" fillId="16" borderId="59" xfId="24" applyNumberFormat="1" applyFont="1" applyFill="1" applyBorder="1" applyAlignment="1" applyProtection="1" quotePrefix="1">
      <alignment horizontal="center"/>
      <protection/>
    </xf>
    <xf numFmtId="166" fontId="42" fillId="16" borderId="51" xfId="24" applyNumberFormat="1" applyFont="1" applyFill="1" applyBorder="1" applyAlignment="1" applyProtection="1" quotePrefix="1">
      <alignment horizontal="center"/>
      <protection/>
    </xf>
    <xf numFmtId="166" fontId="42" fillId="16" borderId="19" xfId="24" applyNumberFormat="1" applyFont="1" applyFill="1" applyBorder="1" applyAlignment="1" applyProtection="1" quotePrefix="1">
      <alignment horizontal="center"/>
      <protection/>
    </xf>
    <xf numFmtId="166" fontId="4" fillId="0" borderId="19" xfId="24" applyNumberFormat="1" applyFont="1" applyFill="1" applyBorder="1" applyAlignment="1">
      <alignment horizontal="center"/>
      <protection/>
    </xf>
    <xf numFmtId="4" fontId="26" fillId="0" borderId="19" xfId="24" applyNumberFormat="1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center"/>
      <protection/>
    </xf>
    <xf numFmtId="164" fontId="4" fillId="0" borderId="0" xfId="24" applyNumberFormat="1" applyFont="1" applyBorder="1" applyAlignment="1" applyProtection="1">
      <alignment horizontal="center"/>
      <protection/>
    </xf>
    <xf numFmtId="1" fontId="4" fillId="0" borderId="0" xfId="24" applyNumberFormat="1" applyFont="1" applyBorder="1" applyAlignment="1" applyProtection="1" quotePrefix="1">
      <alignment horizontal="center"/>
      <protection/>
    </xf>
    <xf numFmtId="166" fontId="4" fillId="0" borderId="0" xfId="24" applyNumberFormat="1" applyFont="1" applyFill="1" applyBorder="1" applyAlignment="1" applyProtection="1">
      <alignment horizontal="center"/>
      <protection/>
    </xf>
    <xf numFmtId="22" fontId="4" fillId="0" borderId="0" xfId="24" applyNumberFormat="1" applyFont="1" applyFill="1" applyBorder="1" applyAlignment="1">
      <alignment horizontal="center"/>
      <protection/>
    </xf>
    <xf numFmtId="22" fontId="4" fillId="0" borderId="0" xfId="24" applyNumberFormat="1" applyFont="1" applyFill="1" applyBorder="1" applyAlignment="1" applyProtection="1">
      <alignment horizontal="center"/>
      <protection/>
    </xf>
    <xf numFmtId="4" fontId="4" fillId="0" borderId="0" xfId="24" applyNumberFormat="1" applyFont="1" applyFill="1" applyBorder="1" applyAlignment="1" applyProtection="1">
      <alignment horizontal="center"/>
      <protection/>
    </xf>
    <xf numFmtId="3" fontId="4" fillId="0" borderId="0" xfId="24" applyNumberFormat="1" applyFont="1" applyFill="1" applyBorder="1" applyAlignment="1" applyProtection="1">
      <alignment horizontal="center"/>
      <protection/>
    </xf>
    <xf numFmtId="166" fontId="4" fillId="0" borderId="0" xfId="24" applyNumberFormat="1" applyFont="1" applyBorder="1" applyAlignment="1" applyProtection="1" quotePrefix="1">
      <alignment horizontal="center"/>
      <protection/>
    </xf>
    <xf numFmtId="166" fontId="4" fillId="0" borderId="0" xfId="24" applyNumberFormat="1" applyFont="1" applyBorder="1" applyAlignment="1" applyProtection="1">
      <alignment horizontal="center"/>
      <protection/>
    </xf>
    <xf numFmtId="164" fontId="4" fillId="0" borderId="16" xfId="24" applyNumberFormat="1" applyFont="1" applyFill="1" applyBorder="1" applyAlignment="1" applyProtection="1">
      <alignment horizontal="center"/>
      <protection/>
    </xf>
    <xf numFmtId="2" fontId="54" fillId="0" borderId="16" xfId="24" applyNumberFormat="1" applyFont="1" applyFill="1" applyBorder="1" applyAlignment="1">
      <alignment horizontal="center"/>
      <protection/>
    </xf>
    <xf numFmtId="166" fontId="6" fillId="0" borderId="16" xfId="24" applyNumberFormat="1" applyFont="1" applyFill="1" applyBorder="1" applyAlignment="1" applyProtection="1" quotePrefix="1">
      <alignment horizontal="center"/>
      <protection/>
    </xf>
    <xf numFmtId="166" fontId="4" fillId="0" borderId="16" xfId="24" applyNumberFormat="1" applyFont="1" applyFill="1" applyBorder="1" applyAlignment="1">
      <alignment horizontal="center"/>
      <protection/>
    </xf>
    <xf numFmtId="8" fontId="26" fillId="0" borderId="14" xfId="27" applyNumberFormat="1" applyFont="1" applyFill="1" applyBorder="1" applyAlignment="1">
      <alignment horizontal="right"/>
    </xf>
    <xf numFmtId="0" fontId="24" fillId="0" borderId="8" xfId="24" applyFont="1" applyFill="1" applyBorder="1" applyAlignment="1" applyProtection="1" quotePrefix="1">
      <alignment horizontal="center" vertical="center" wrapText="1"/>
      <protection/>
    </xf>
    <xf numFmtId="0" fontId="39" fillId="4" borderId="14" xfId="24" applyFont="1" applyFill="1" applyBorder="1" applyAlignment="1" applyProtection="1">
      <alignment horizontal="center" vertical="center"/>
      <protection/>
    </xf>
    <xf numFmtId="0" fontId="37" fillId="10" borderId="14" xfId="24" applyFont="1" applyFill="1" applyBorder="1" applyAlignment="1">
      <alignment horizontal="center" vertical="center" wrapText="1"/>
      <protection/>
    </xf>
    <xf numFmtId="0" fontId="57" fillId="6" borderId="8" xfId="24" applyFont="1" applyFill="1" applyBorder="1" applyAlignment="1" applyProtection="1">
      <alignment horizontal="centerContinuous" vertical="center" wrapText="1"/>
      <protection/>
    </xf>
    <xf numFmtId="0" fontId="57" fillId="6" borderId="9" xfId="24" applyFont="1" applyFill="1" applyBorder="1" applyAlignment="1">
      <alignment horizontal="centerContinuous" vertical="center"/>
      <protection/>
    </xf>
    <xf numFmtId="0" fontId="39" fillId="3" borderId="14" xfId="24" applyFont="1" applyFill="1" applyBorder="1" applyAlignment="1">
      <alignment horizontal="center" vertical="center" wrapText="1"/>
      <protection/>
    </xf>
    <xf numFmtId="164" fontId="42" fillId="4" borderId="2" xfId="24" applyNumberFormat="1" applyFont="1" applyFill="1" applyBorder="1" applyAlignment="1" applyProtection="1">
      <alignment horizontal="center"/>
      <protection/>
    </xf>
    <xf numFmtId="0" fontId="72" fillId="10" borderId="17" xfId="24" applyFont="1" applyFill="1" applyBorder="1" applyAlignment="1" applyProtection="1">
      <alignment horizontal="center"/>
      <protection/>
    </xf>
    <xf numFmtId="166" fontId="59" fillId="6" borderId="31" xfId="24" applyNumberFormat="1" applyFont="1" applyFill="1" applyBorder="1" applyAlignment="1" applyProtection="1" quotePrefix="1">
      <alignment horizontal="center"/>
      <protection/>
    </xf>
    <xf numFmtId="166" fontId="59" fillId="6" borderId="32" xfId="24" applyNumberFormat="1" applyFont="1" applyFill="1" applyBorder="1" applyAlignment="1" applyProtection="1" quotePrefix="1">
      <alignment horizontal="center"/>
      <protection/>
    </xf>
    <xf numFmtId="166" fontId="41" fillId="3" borderId="17" xfId="24" applyNumberFormat="1" applyFont="1" applyFill="1" applyBorder="1" applyAlignment="1" applyProtection="1" quotePrefix="1">
      <alignment horizontal="center"/>
      <protection/>
    </xf>
    <xf numFmtId="0" fontId="4" fillId="0" borderId="18" xfId="25" applyFont="1" applyBorder="1" applyAlignment="1" applyProtection="1">
      <alignment horizontal="center"/>
      <protection locked="0"/>
    </xf>
    <xf numFmtId="0" fontId="4" fillId="0" borderId="20" xfId="28" applyFont="1" applyBorder="1" applyAlignment="1" applyProtection="1">
      <alignment horizontal="center"/>
      <protection locked="0"/>
    </xf>
    <xf numFmtId="164" fontId="4" fillId="0" borderId="35" xfId="24" applyNumberFormat="1" applyFont="1" applyBorder="1" applyAlignment="1" applyProtection="1">
      <alignment horizontal="center"/>
      <protection/>
    </xf>
    <xf numFmtId="22" fontId="4" fillId="0" borderId="21" xfId="28" applyNumberFormat="1" applyFont="1" applyBorder="1" applyAlignment="1" applyProtection="1">
      <alignment horizontal="center"/>
      <protection locked="0"/>
    </xf>
    <xf numFmtId="22" fontId="4" fillId="0" borderId="2" xfId="28" applyNumberFormat="1" applyFont="1" applyBorder="1" applyAlignment="1" applyProtection="1">
      <alignment horizontal="center"/>
      <protection locked="0"/>
    </xf>
    <xf numFmtId="2" fontId="72" fillId="10" borderId="2" xfId="24" applyNumberFormat="1" applyFont="1" applyFill="1" applyBorder="1" applyAlignment="1" applyProtection="1">
      <alignment horizontal="center"/>
      <protection/>
    </xf>
    <xf numFmtId="166" fontId="59" fillId="6" borderId="21" xfId="24" applyNumberFormat="1" applyFont="1" applyFill="1" applyBorder="1" applyAlignment="1" applyProtection="1" quotePrefix="1">
      <alignment horizontal="center"/>
      <protection/>
    </xf>
    <xf numFmtId="166" fontId="59" fillId="6" borderId="45" xfId="24" applyNumberFormat="1" applyFont="1" applyFill="1" applyBorder="1" applyAlignment="1" applyProtection="1" quotePrefix="1">
      <alignment horizontal="center"/>
      <protection/>
    </xf>
    <xf numFmtId="4" fontId="26" fillId="0" borderId="2" xfId="24" applyNumberFormat="1" applyFont="1" applyFill="1" applyBorder="1" applyAlignment="1">
      <alignment horizontal="right"/>
      <protection/>
    </xf>
    <xf numFmtId="164" fontId="4" fillId="0" borderId="63" xfId="24" applyNumberFormat="1" applyFont="1" applyBorder="1" applyAlignment="1" applyProtection="1">
      <alignment horizontal="center"/>
      <protection/>
    </xf>
    <xf numFmtId="164" fontId="4" fillId="0" borderId="0" xfId="24" applyNumberFormat="1" applyFont="1" applyFill="1" applyBorder="1" applyAlignment="1" applyProtection="1">
      <alignment horizontal="center"/>
      <protection/>
    </xf>
    <xf numFmtId="2" fontId="54" fillId="0" borderId="0" xfId="24" applyNumberFormat="1" applyFont="1" applyFill="1" applyBorder="1" applyAlignment="1">
      <alignment horizontal="center"/>
      <protection/>
    </xf>
    <xf numFmtId="166" fontId="6" fillId="0" borderId="0" xfId="24" applyNumberFormat="1" applyFont="1" applyFill="1" applyBorder="1" applyAlignment="1" applyProtection="1" quotePrefix="1">
      <alignment horizontal="center"/>
      <protection/>
    </xf>
    <xf numFmtId="166" fontId="4" fillId="0" borderId="0" xfId="24" applyNumberFormat="1" applyFont="1" applyFill="1" applyBorder="1" applyAlignment="1">
      <alignment horizontal="center"/>
      <protection/>
    </xf>
    <xf numFmtId="8" fontId="26" fillId="0" borderId="15" xfId="27" applyNumberFormat="1" applyFont="1" applyFill="1" applyBorder="1" applyAlignment="1">
      <alignment horizontal="right"/>
    </xf>
    <xf numFmtId="0" fontId="24" fillId="0" borderId="14" xfId="24" applyFont="1" applyBorder="1" applyAlignment="1" applyProtection="1">
      <alignment horizontal="center" vertical="center"/>
      <protection/>
    </xf>
    <xf numFmtId="166" fontId="42" fillId="16" borderId="0" xfId="24" applyNumberFormat="1" applyFont="1" applyFill="1" applyBorder="1" applyAlignment="1" applyProtection="1" quotePrefix="1">
      <alignment horizontal="center"/>
      <protection/>
    </xf>
    <xf numFmtId="0" fontId="24" fillId="0" borderId="14" xfId="24" applyFont="1" applyBorder="1" applyAlignment="1" applyProtection="1">
      <alignment horizontal="center" vertical="center" wrapText="1"/>
      <protection/>
    </xf>
    <xf numFmtId="0" fontId="32" fillId="2" borderId="9" xfId="24" applyFont="1" applyFill="1" applyBorder="1" applyAlignment="1" applyProtection="1">
      <alignment horizontal="center" vertical="center"/>
      <protection/>
    </xf>
    <xf numFmtId="0" fontId="45" fillId="8" borderId="14" xfId="24" applyFont="1" applyFill="1" applyBorder="1" applyAlignment="1">
      <alignment horizontal="center" vertical="center" wrapText="1"/>
      <protection/>
    </xf>
    <xf numFmtId="0" fontId="43" fillId="12" borderId="8" xfId="24" applyFont="1" applyFill="1" applyBorder="1" applyAlignment="1" applyProtection="1">
      <alignment horizontal="centerContinuous" vertical="center" wrapText="1"/>
      <protection/>
    </xf>
    <xf numFmtId="0" fontId="43" fillId="12" borderId="9" xfId="24" applyFont="1" applyFill="1" applyBorder="1" applyAlignment="1">
      <alignment horizontal="centerContinuous" vertical="center"/>
      <protection/>
    </xf>
    <xf numFmtId="0" fontId="37" fillId="10" borderId="8" xfId="24" applyFont="1" applyFill="1" applyBorder="1" applyAlignment="1" applyProtection="1">
      <alignment horizontal="centerContinuous" vertical="center" wrapText="1"/>
      <protection/>
    </xf>
    <xf numFmtId="0" fontId="37" fillId="10" borderId="9" xfId="24" applyFont="1" applyFill="1" applyBorder="1" applyAlignment="1">
      <alignment horizontal="centerContinuous" vertical="center"/>
      <protection/>
    </xf>
    <xf numFmtId="0" fontId="46" fillId="6" borderId="14" xfId="24" applyFont="1" applyFill="1" applyBorder="1" applyAlignment="1">
      <alignment horizontal="center" vertical="center" wrapText="1"/>
      <protection/>
    </xf>
    <xf numFmtId="0" fontId="69" fillId="6" borderId="14" xfId="24" applyFont="1" applyFill="1" applyBorder="1" applyAlignment="1">
      <alignment horizontal="center" vertical="center" wrapText="1"/>
      <protection/>
    </xf>
    <xf numFmtId="0" fontId="45" fillId="0" borderId="14" xfId="24" applyFont="1" applyFill="1" applyBorder="1" applyAlignment="1">
      <alignment horizontal="center" vertical="center" wrapText="1"/>
      <protection/>
    </xf>
    <xf numFmtId="4" fontId="19" fillId="0" borderId="1" xfId="24" applyNumberFormat="1" applyFont="1" applyFill="1" applyBorder="1" applyAlignment="1">
      <alignment horizontal="center"/>
      <protection/>
    </xf>
    <xf numFmtId="0" fontId="4" fillId="0" borderId="29" xfId="24" applyFont="1" applyFill="1" applyBorder="1" applyAlignment="1">
      <alignment horizontal="center"/>
      <protection/>
    </xf>
    <xf numFmtId="0" fontId="4" fillId="0" borderId="46" xfId="24" applyFont="1" applyBorder="1" applyAlignment="1">
      <alignment horizontal="center"/>
      <protection/>
    </xf>
    <xf numFmtId="0" fontId="33" fillId="2" borderId="44" xfId="24" applyFont="1" applyFill="1" applyBorder="1" applyAlignment="1">
      <alignment horizontal="center"/>
      <protection/>
    </xf>
    <xf numFmtId="0" fontId="4" fillId="0" borderId="47" xfId="24" applyFont="1" applyBorder="1" applyAlignment="1">
      <alignment horizontal="center"/>
      <protection/>
    </xf>
    <xf numFmtId="0" fontId="4" fillId="0" borderId="44" xfId="24" applyFont="1" applyBorder="1" applyAlignment="1">
      <alignment horizontal="center"/>
      <protection/>
    </xf>
    <xf numFmtId="0" fontId="4" fillId="0" borderId="2" xfId="24" applyFont="1" applyBorder="1">
      <alignment/>
      <protection/>
    </xf>
    <xf numFmtId="0" fontId="33" fillId="2" borderId="0" xfId="24" applyFont="1" applyFill="1" applyBorder="1" applyAlignment="1">
      <alignment horizontal="center"/>
      <protection/>
    </xf>
    <xf numFmtId="0" fontId="76" fillId="8" borderId="29" xfId="24" applyFont="1" applyFill="1" applyBorder="1" applyAlignment="1">
      <alignment horizontal="center"/>
      <protection/>
    </xf>
    <xf numFmtId="0" fontId="44" fillId="12" borderId="33" xfId="24" applyFont="1" applyFill="1" applyBorder="1" applyAlignment="1">
      <alignment horizontal="center"/>
      <protection/>
    </xf>
    <xf numFmtId="0" fontId="44" fillId="12" borderId="34" xfId="24" applyFont="1" applyFill="1" applyBorder="1" applyAlignment="1">
      <alignment horizontal="center"/>
      <protection/>
    </xf>
    <xf numFmtId="0" fontId="72" fillId="10" borderId="33" xfId="24" applyFont="1" applyFill="1" applyBorder="1" applyAlignment="1">
      <alignment horizontal="center"/>
      <protection/>
    </xf>
    <xf numFmtId="0" fontId="72" fillId="10" borderId="34" xfId="24" applyFont="1" applyFill="1" applyBorder="1" applyAlignment="1">
      <alignment horizontal="center"/>
      <protection/>
    </xf>
    <xf numFmtId="0" fontId="47" fillId="6" borderId="29" xfId="24" applyFont="1" applyFill="1" applyBorder="1" applyAlignment="1">
      <alignment horizontal="center"/>
      <protection/>
    </xf>
    <xf numFmtId="0" fontId="4" fillId="0" borderId="29" xfId="24" applyFont="1" applyBorder="1" applyAlignment="1">
      <alignment horizontal="center"/>
      <protection/>
    </xf>
    <xf numFmtId="7" fontId="26" fillId="0" borderId="29" xfId="24" applyNumberFormat="1" applyFont="1" applyFill="1" applyBorder="1" applyAlignment="1">
      <alignment horizontal="center"/>
      <protection/>
    </xf>
    <xf numFmtId="0" fontId="9" fillId="0" borderId="23" xfId="24" applyFont="1" applyBorder="1" applyAlignment="1" applyProtection="1">
      <alignment horizontal="center"/>
      <protection/>
    </xf>
    <xf numFmtId="169" fontId="33" fillId="2" borderId="2" xfId="24" applyNumberFormat="1" applyFont="1" applyFill="1" applyBorder="1" applyAlignment="1" applyProtection="1">
      <alignment horizontal="center"/>
      <protection/>
    </xf>
    <xf numFmtId="22" fontId="4" fillId="0" borderId="36" xfId="24" applyNumberFormat="1" applyFont="1" applyBorder="1" applyAlignment="1">
      <alignment horizontal="center"/>
      <protection/>
    </xf>
    <xf numFmtId="22" fontId="4" fillId="0" borderId="48" xfId="24" applyNumberFormat="1" applyFont="1" applyBorder="1" applyAlignment="1" applyProtection="1">
      <alignment horizontal="center"/>
      <protection/>
    </xf>
    <xf numFmtId="2" fontId="4" fillId="0" borderId="18" xfId="24" applyNumberFormat="1" applyFont="1" applyFill="1" applyBorder="1" applyAlignment="1" applyProtection="1" quotePrefix="1">
      <alignment horizontal="center"/>
      <protection/>
    </xf>
    <xf numFmtId="164" fontId="4" fillId="0" borderId="18" xfId="24" applyNumberFormat="1" applyFont="1" applyFill="1" applyBorder="1" applyAlignment="1" applyProtection="1" quotePrefix="1">
      <alignment horizontal="center"/>
      <protection/>
    </xf>
    <xf numFmtId="168" fontId="4" fillId="0" borderId="4" xfId="24" applyNumberFormat="1" applyFont="1" applyBorder="1" applyAlignment="1" applyProtection="1" quotePrefix="1">
      <alignment horizontal="center"/>
      <protection/>
    </xf>
    <xf numFmtId="164" fontId="33" fillId="2" borderId="48" xfId="24" applyNumberFormat="1" applyFont="1" applyFill="1" applyBorder="1" applyAlignment="1" applyProtection="1">
      <alignment horizontal="center"/>
      <protection/>
    </xf>
    <xf numFmtId="2" fontId="76" fillId="8" borderId="2" xfId="24" applyNumberFormat="1" applyFont="1" applyFill="1" applyBorder="1" applyAlignment="1" applyProtection="1">
      <alignment horizontal="center"/>
      <protection/>
    </xf>
    <xf numFmtId="166" fontId="44" fillId="12" borderId="36" xfId="24" applyNumberFormat="1" applyFont="1" applyFill="1" applyBorder="1" applyAlignment="1" applyProtection="1" quotePrefix="1">
      <alignment horizontal="center"/>
      <protection/>
    </xf>
    <xf numFmtId="166" fontId="44" fillId="12" borderId="37" xfId="24" applyNumberFormat="1" applyFont="1" applyFill="1" applyBorder="1" applyAlignment="1" applyProtection="1" quotePrefix="1">
      <alignment horizontal="center"/>
      <protection/>
    </xf>
    <xf numFmtId="166" fontId="72" fillId="10" borderId="36" xfId="24" applyNumberFormat="1" applyFont="1" applyFill="1" applyBorder="1" applyAlignment="1" applyProtection="1" quotePrefix="1">
      <alignment horizontal="center"/>
      <protection/>
    </xf>
    <xf numFmtId="166" fontId="72" fillId="10" borderId="37" xfId="24" applyNumberFormat="1" applyFont="1" applyFill="1" applyBorder="1" applyAlignment="1" applyProtection="1" quotePrefix="1">
      <alignment horizontal="center"/>
      <protection/>
    </xf>
    <xf numFmtId="166" fontId="47" fillId="6" borderId="18" xfId="24" applyNumberFormat="1" applyFont="1" applyFill="1" applyBorder="1" applyAlignment="1" applyProtection="1" quotePrefix="1">
      <alignment horizontal="center"/>
      <protection/>
    </xf>
    <xf numFmtId="2" fontId="71" fillId="6" borderId="18" xfId="24" applyNumberFormat="1" applyFont="1" applyFill="1" applyBorder="1" applyAlignment="1" applyProtection="1">
      <alignment horizontal="center"/>
      <protection/>
    </xf>
    <xf numFmtId="166" fontId="4" fillId="0" borderId="18" xfId="24" applyNumberFormat="1" applyFont="1" applyBorder="1" applyAlignment="1" applyProtection="1">
      <alignment horizontal="center"/>
      <protection/>
    </xf>
    <xf numFmtId="4" fontId="26" fillId="0" borderId="18" xfId="24" applyNumberFormat="1" applyFont="1" applyFill="1" applyBorder="1" applyAlignment="1">
      <alignment horizontal="right"/>
      <protection/>
    </xf>
    <xf numFmtId="2" fontId="4" fillId="0" borderId="2" xfId="24" applyNumberFormat="1" applyFont="1" applyFill="1" applyBorder="1" applyAlignment="1" applyProtection="1" quotePrefix="1">
      <alignment horizontal="center"/>
      <protection/>
    </xf>
    <xf numFmtId="164" fontId="4" fillId="0" borderId="2" xfId="24" applyNumberFormat="1" applyFont="1" applyFill="1" applyBorder="1" applyAlignment="1" applyProtection="1" quotePrefix="1">
      <alignment horizontal="center"/>
      <protection/>
    </xf>
    <xf numFmtId="166" fontId="4" fillId="0" borderId="4" xfId="24" applyNumberFormat="1" applyFont="1" applyBorder="1" applyAlignment="1" applyProtection="1">
      <alignment horizontal="center"/>
      <protection locked="0"/>
    </xf>
    <xf numFmtId="2" fontId="71" fillId="6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Border="1" applyAlignment="1" applyProtection="1">
      <alignment horizontal="center"/>
      <protection/>
    </xf>
    <xf numFmtId="0" fontId="9" fillId="0" borderId="49" xfId="24" applyFont="1" applyBorder="1" applyAlignment="1" applyProtection="1">
      <alignment horizontal="center"/>
      <protection locked="0"/>
    </xf>
    <xf numFmtId="0" fontId="9" fillId="0" borderId="20" xfId="24" applyFont="1" applyBorder="1" applyAlignment="1" applyProtection="1">
      <alignment horizontal="center"/>
      <protection locked="0"/>
    </xf>
    <xf numFmtId="22" fontId="4" fillId="0" borderId="21" xfId="24" applyNumberFormat="1" applyFont="1" applyBorder="1" applyAlignment="1" applyProtection="1">
      <alignment horizontal="center"/>
      <protection locked="0"/>
    </xf>
    <xf numFmtId="22" fontId="4" fillId="0" borderId="20" xfId="24" applyNumberFormat="1" applyFont="1" applyBorder="1" applyAlignment="1" applyProtection="1">
      <alignment horizontal="center"/>
      <protection locked="0"/>
    </xf>
    <xf numFmtId="0" fontId="4" fillId="0" borderId="38" xfId="24" applyFont="1" applyFill="1" applyBorder="1" applyAlignment="1">
      <alignment horizontal="center"/>
      <protection/>
    </xf>
    <xf numFmtId="0" fontId="9" fillId="0" borderId="51" xfId="24" applyFont="1" applyBorder="1" applyAlignment="1" applyProtection="1">
      <alignment horizontal="center"/>
      <protection locked="0"/>
    </xf>
    <xf numFmtId="0" fontId="9" fillId="0" borderId="59" xfId="24" applyFont="1" applyBorder="1" applyAlignment="1" applyProtection="1">
      <alignment horizontal="center"/>
      <protection locked="0"/>
    </xf>
    <xf numFmtId="169" fontId="33" fillId="2" borderId="38" xfId="24" applyNumberFormat="1" applyFont="1" applyFill="1" applyBorder="1" applyAlignment="1" applyProtection="1">
      <alignment horizontal="center"/>
      <protection/>
    </xf>
    <xf numFmtId="166" fontId="42" fillId="16" borderId="3" xfId="24" applyNumberFormat="1" applyFont="1" applyFill="1" applyBorder="1" applyAlignment="1" applyProtection="1" quotePrefix="1">
      <alignment horizontal="center"/>
      <protection/>
    </xf>
    <xf numFmtId="22" fontId="4" fillId="0" borderId="24" xfId="24" applyNumberFormat="1" applyFont="1" applyBorder="1" applyAlignment="1" applyProtection="1">
      <alignment horizontal="center"/>
      <protection locked="0"/>
    </xf>
    <xf numFmtId="22" fontId="4" fillId="0" borderId="59" xfId="24" applyNumberFormat="1" applyFont="1" applyBorder="1" applyAlignment="1" applyProtection="1">
      <alignment horizontal="center"/>
      <protection locked="0"/>
    </xf>
    <xf numFmtId="2" fontId="4" fillId="0" borderId="3" xfId="24" applyNumberFormat="1" applyFont="1" applyFill="1" applyBorder="1" applyAlignment="1" applyProtection="1" quotePrefix="1">
      <alignment horizontal="center"/>
      <protection/>
    </xf>
    <xf numFmtId="164" fontId="4" fillId="0" borderId="3" xfId="24" applyNumberFormat="1" applyFont="1" applyFill="1" applyBorder="1" applyAlignment="1" applyProtection="1" quotePrefix="1">
      <alignment horizontal="center"/>
      <protection/>
    </xf>
    <xf numFmtId="166" fontId="4" fillId="0" borderId="19" xfId="24" applyNumberFormat="1" applyFont="1" applyBorder="1" applyAlignment="1" applyProtection="1">
      <alignment horizontal="center"/>
      <protection locked="0"/>
    </xf>
    <xf numFmtId="168" fontId="4" fillId="0" borderId="19" xfId="24" applyNumberFormat="1" applyFont="1" applyBorder="1" applyAlignment="1" applyProtection="1" quotePrefix="1">
      <alignment horizontal="center"/>
      <protection/>
    </xf>
    <xf numFmtId="164" fontId="33" fillId="2" borderId="51" xfId="24" applyNumberFormat="1" applyFont="1" applyFill="1" applyBorder="1" applyAlignment="1" applyProtection="1">
      <alignment horizontal="center"/>
      <protection/>
    </xf>
    <xf numFmtId="2" fontId="76" fillId="8" borderId="3" xfId="24" applyNumberFormat="1" applyFont="1" applyFill="1" applyBorder="1" applyAlignment="1" applyProtection="1">
      <alignment horizontal="center"/>
      <protection/>
    </xf>
    <xf numFmtId="166" fontId="44" fillId="12" borderId="39" xfId="24" applyNumberFormat="1" applyFont="1" applyFill="1" applyBorder="1" applyAlignment="1" applyProtection="1" quotePrefix="1">
      <alignment horizontal="center"/>
      <protection/>
    </xf>
    <xf numFmtId="166" fontId="44" fillId="12" borderId="40" xfId="24" applyNumberFormat="1" applyFont="1" applyFill="1" applyBorder="1" applyAlignment="1" applyProtection="1" quotePrefix="1">
      <alignment horizontal="center"/>
      <protection/>
    </xf>
    <xf numFmtId="166" fontId="72" fillId="10" borderId="39" xfId="24" applyNumberFormat="1" applyFont="1" applyFill="1" applyBorder="1" applyAlignment="1" applyProtection="1" quotePrefix="1">
      <alignment horizontal="center"/>
      <protection/>
    </xf>
    <xf numFmtId="166" fontId="72" fillId="10" borderId="40" xfId="24" applyNumberFormat="1" applyFont="1" applyFill="1" applyBorder="1" applyAlignment="1" applyProtection="1" quotePrefix="1">
      <alignment horizontal="center"/>
      <protection/>
    </xf>
    <xf numFmtId="166" fontId="47" fillId="6" borderId="38" xfId="24" applyNumberFormat="1" applyFont="1" applyFill="1" applyBorder="1" applyAlignment="1" applyProtection="1" quotePrefix="1">
      <alignment horizontal="center"/>
      <protection/>
    </xf>
    <xf numFmtId="2" fontId="71" fillId="6" borderId="3" xfId="24" applyNumberFormat="1" applyFont="1" applyFill="1" applyBorder="1" applyAlignment="1" applyProtection="1">
      <alignment horizontal="center"/>
      <protection/>
    </xf>
    <xf numFmtId="4" fontId="26" fillId="0" borderId="3" xfId="24" applyNumberFormat="1" applyFont="1" applyFill="1" applyBorder="1" applyAlignment="1">
      <alignment horizontal="right"/>
      <protection/>
    </xf>
    <xf numFmtId="8" fontId="26" fillId="0" borderId="0" xfId="27" applyNumberFormat="1" applyFont="1" applyFill="1" applyBorder="1" applyAlignment="1">
      <alignment horizontal="right"/>
    </xf>
    <xf numFmtId="166" fontId="4" fillId="0" borderId="0" xfId="24" applyNumberFormat="1" applyFont="1" applyBorder="1" applyAlignment="1" applyProtection="1" quotePrefix="1">
      <alignment horizontal="centerContinuous"/>
      <protection/>
    </xf>
    <xf numFmtId="166" fontId="4" fillId="0" borderId="0" xfId="24" applyNumberFormat="1" applyFont="1" applyBorder="1" applyAlignment="1" applyProtection="1">
      <alignment horizontal="centerContinuous"/>
      <protection/>
    </xf>
    <xf numFmtId="4" fontId="26" fillId="0" borderId="0" xfId="24" applyNumberFormat="1" applyFont="1" applyFill="1" applyBorder="1" applyAlignment="1">
      <alignment horizontal="right"/>
      <protection/>
    </xf>
    <xf numFmtId="2" fontId="50" fillId="0" borderId="0" xfId="24" applyNumberFormat="1" applyFont="1" applyBorder="1" applyAlignment="1" applyProtection="1">
      <alignment horizontal="left"/>
      <protection/>
    </xf>
    <xf numFmtId="166" fontId="50" fillId="0" borderId="0" xfId="24" applyNumberFormat="1" applyFont="1" applyBorder="1" applyAlignment="1" applyProtection="1">
      <alignment horizontal="center"/>
      <protection/>
    </xf>
    <xf numFmtId="0" fontId="50" fillId="0" borderId="0" xfId="24" applyFont="1" applyBorder="1" applyAlignment="1" applyProtection="1">
      <alignment horizontal="center"/>
      <protection/>
    </xf>
    <xf numFmtId="165" fontId="50" fillId="0" borderId="0" xfId="24" applyNumberFormat="1" applyFont="1" applyBorder="1" applyAlignment="1" applyProtection="1">
      <alignment horizontal="center"/>
      <protection/>
    </xf>
    <xf numFmtId="0" fontId="55" fillId="0" borderId="0" xfId="24" applyFont="1">
      <alignment/>
      <protection/>
    </xf>
    <xf numFmtId="168" fontId="50" fillId="0" borderId="0" xfId="24" applyNumberFormat="1" applyFont="1" applyBorder="1" applyAlignment="1" applyProtection="1" quotePrefix="1">
      <alignment horizontal="center"/>
      <protection/>
    </xf>
    <xf numFmtId="0" fontId="50" fillId="0" borderId="0" xfId="24" applyFont="1">
      <alignment/>
      <protection/>
    </xf>
    <xf numFmtId="2" fontId="50" fillId="0" borderId="0" xfId="24" applyNumberFormat="1" applyFont="1" applyBorder="1" applyAlignment="1" applyProtection="1">
      <alignment horizontal="center"/>
      <protection/>
    </xf>
    <xf numFmtId="166" fontId="50" fillId="0" borderId="0" xfId="24" applyNumberFormat="1" applyFont="1" applyBorder="1" applyAlignment="1" applyProtection="1" quotePrefix="1">
      <alignment horizontal="center"/>
      <protection/>
    </xf>
    <xf numFmtId="0" fontId="10" fillId="0" borderId="0" xfId="24" applyFont="1" applyBorder="1" applyAlignment="1">
      <alignment horizontal="center"/>
      <protection/>
    </xf>
    <xf numFmtId="2" fontId="91" fillId="0" borderId="0" xfId="24" applyNumberFormat="1" applyFont="1" applyBorder="1" applyAlignment="1" applyProtection="1">
      <alignment horizontal="left"/>
      <protection/>
    </xf>
    <xf numFmtId="0" fontId="19" fillId="0" borderId="0" xfId="24" applyFont="1" applyAlignment="1">
      <alignment horizontal="center"/>
      <protection/>
    </xf>
    <xf numFmtId="168" fontId="10" fillId="0" borderId="0" xfId="24" applyNumberFormat="1" applyFont="1" applyBorder="1" applyAlignment="1" applyProtection="1">
      <alignment horizontal="left"/>
      <protection/>
    </xf>
    <xf numFmtId="2" fontId="92" fillId="0" borderId="0" xfId="24" applyNumberFormat="1" applyFont="1" applyBorder="1" applyAlignment="1" applyProtection="1">
      <alignment horizontal="center"/>
      <protection/>
    </xf>
    <xf numFmtId="166" fontId="10" fillId="0" borderId="0" xfId="24" applyNumberFormat="1" applyFont="1" applyBorder="1" applyAlignment="1" applyProtection="1">
      <alignment horizontal="left"/>
      <protection/>
    </xf>
    <xf numFmtId="166" fontId="88" fillId="0" borderId="0" xfId="24" applyNumberFormat="1" applyFont="1" applyBorder="1" applyAlignment="1" applyProtection="1" quotePrefix="1">
      <alignment horizontal="center"/>
      <protection/>
    </xf>
    <xf numFmtId="4" fontId="88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Border="1" applyAlignment="1">
      <alignment horizontal="centerContinuous"/>
      <protection/>
    </xf>
    <xf numFmtId="1" fontId="19" fillId="0" borderId="0" xfId="24" applyNumberFormat="1" applyFont="1" applyBorder="1" applyAlignment="1" applyProtection="1">
      <alignment horizontal="center"/>
      <protection/>
    </xf>
    <xf numFmtId="172" fontId="19" fillId="0" borderId="0" xfId="24" applyNumberFormat="1" applyFont="1" applyBorder="1" applyAlignment="1" applyProtection="1">
      <alignment horizontal="centerContinuous"/>
      <protection/>
    </xf>
    <xf numFmtId="172" fontId="50" fillId="0" borderId="0" xfId="24" applyNumberFormat="1" applyFont="1" applyBorder="1" applyAlignment="1" applyProtection="1">
      <alignment horizontal="centerContinuous"/>
      <protection/>
    </xf>
    <xf numFmtId="166" fontId="50" fillId="0" borderId="0" xfId="30" applyNumberFormat="1" applyFont="1" applyBorder="1" applyAlignment="1" applyProtection="1" quotePrefix="1">
      <alignment horizontal="left"/>
      <protection/>
    </xf>
    <xf numFmtId="4" fontId="50" fillId="0" borderId="0" xfId="24" applyNumberFormat="1" applyFont="1" applyBorder="1" applyAlignment="1" applyProtection="1">
      <alignment horizontal="center"/>
      <protection/>
    </xf>
    <xf numFmtId="7" fontId="50" fillId="0" borderId="0" xfId="24" applyNumberFormat="1" applyFont="1" applyFill="1" applyBorder="1" applyAlignment="1">
      <alignment horizontal="center"/>
      <protection/>
    </xf>
    <xf numFmtId="166" fontId="50" fillId="0" borderId="0" xfId="24" applyNumberFormat="1" applyFont="1" applyBorder="1" applyAlignment="1" applyProtection="1" quotePrefix="1">
      <alignment horizontal="left"/>
      <protection/>
    </xf>
    <xf numFmtId="1" fontId="19" fillId="0" borderId="0" xfId="24" applyNumberFormat="1" applyFont="1" applyBorder="1" applyAlignment="1" applyProtection="1">
      <alignment horizontal="left"/>
      <protection/>
    </xf>
    <xf numFmtId="1" fontId="19" fillId="0" borderId="0" xfId="24" applyNumberFormat="1" applyFont="1" applyBorder="1" applyAlignment="1" applyProtection="1">
      <alignment horizontal="centerContinuous"/>
      <protection/>
    </xf>
    <xf numFmtId="166" fontId="3" fillId="0" borderId="0" xfId="24" applyNumberFormat="1" applyFont="1" applyBorder="1" applyAlignment="1" applyProtection="1">
      <alignment horizontal="left"/>
      <protection/>
    </xf>
    <xf numFmtId="10" fontId="19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Alignment="1">
      <alignment horizontal="right"/>
      <protection/>
    </xf>
    <xf numFmtId="0" fontId="19" fillId="0" borderId="0" xfId="24" applyFont="1" quotePrefix="1">
      <alignment/>
      <protection/>
    </xf>
    <xf numFmtId="166" fontId="19" fillId="0" borderId="0" xfId="24" applyNumberFormat="1" applyFont="1" applyBorder="1" applyAlignment="1" applyProtection="1" quotePrefix="1">
      <alignment horizontal="center"/>
      <protection/>
    </xf>
    <xf numFmtId="7" fontId="19" fillId="0" borderId="0" xfId="24" applyNumberFormat="1" applyFont="1" applyBorder="1" applyAlignment="1" applyProtection="1">
      <alignment horizontal="left"/>
      <protection/>
    </xf>
    <xf numFmtId="0" fontId="55" fillId="0" borderId="0" xfId="24" applyFont="1" quotePrefix="1">
      <alignment/>
      <protection/>
    </xf>
    <xf numFmtId="0" fontId="27" fillId="0" borderId="0" xfId="24" applyFont="1" applyAlignment="1">
      <alignment vertical="center"/>
      <protection/>
    </xf>
    <xf numFmtId="0" fontId="20" fillId="0" borderId="7" xfId="24" applyFont="1" applyBorder="1" applyAlignment="1">
      <alignment vertical="center"/>
      <protection/>
    </xf>
    <xf numFmtId="0" fontId="20" fillId="0" borderId="0" xfId="24" applyFont="1" applyBorder="1" applyAlignment="1">
      <alignment horizontal="center" vertical="center"/>
      <protection/>
    </xf>
    <xf numFmtId="166" fontId="20" fillId="0" borderId="0" xfId="24" applyNumberFormat="1" applyFont="1" applyBorder="1" applyAlignment="1" applyProtection="1">
      <alignment horizontal="left" vertical="center"/>
      <protection/>
    </xf>
    <xf numFmtId="0" fontId="27" fillId="0" borderId="0" xfId="24" applyFont="1" applyAlignment="1" quotePrefix="1">
      <alignment vertical="center"/>
      <protection/>
    </xf>
    <xf numFmtId="0" fontId="20" fillId="0" borderId="0" xfId="24" applyFont="1" applyBorder="1" applyAlignment="1" applyProtection="1">
      <alignment horizontal="center" vertical="center"/>
      <protection/>
    </xf>
    <xf numFmtId="165" fontId="20" fillId="0" borderId="0" xfId="24" applyNumberFormat="1" applyFont="1" applyBorder="1" applyAlignment="1" applyProtection="1">
      <alignment horizontal="center" vertical="center"/>
      <protection/>
    </xf>
    <xf numFmtId="4" fontId="22" fillId="0" borderId="8" xfId="24" applyNumberFormat="1" applyFont="1" applyBorder="1" applyAlignment="1" applyProtection="1">
      <alignment horizontal="center" vertical="center"/>
      <protection/>
    </xf>
    <xf numFmtId="7" fontId="93" fillId="0" borderId="9" xfId="24" applyNumberFormat="1" applyFont="1" applyFill="1" applyBorder="1" applyAlignment="1">
      <alignment horizontal="center" vertical="center"/>
      <protection/>
    </xf>
    <xf numFmtId="166" fontId="20" fillId="0" borderId="0" xfId="24" applyNumberFormat="1" applyFont="1" applyBorder="1" applyAlignment="1" applyProtection="1">
      <alignment horizontal="center" vertical="center"/>
      <protection/>
    </xf>
    <xf numFmtId="166" fontId="22" fillId="0" borderId="0" xfId="31" applyNumberFormat="1" applyFont="1" applyBorder="1" applyAlignment="1" applyProtection="1">
      <alignment horizontal="left" vertical="center"/>
      <protection/>
    </xf>
    <xf numFmtId="168" fontId="20" fillId="0" borderId="0" xfId="24" applyNumberFormat="1" applyFont="1" applyBorder="1" applyAlignment="1" applyProtection="1" quotePrefix="1">
      <alignment horizontal="center" vertical="center"/>
      <protection/>
    </xf>
    <xf numFmtId="2" fontId="94" fillId="0" borderId="0" xfId="24" applyNumberFormat="1" applyFont="1" applyBorder="1" applyAlignment="1" applyProtection="1">
      <alignment horizontal="center" vertical="center"/>
      <protection/>
    </xf>
    <xf numFmtId="166" fontId="95" fillId="0" borderId="0" xfId="24" applyNumberFormat="1" applyFont="1" applyBorder="1" applyAlignment="1" applyProtection="1" quotePrefix="1">
      <alignment horizontal="center" vertical="center"/>
      <protection/>
    </xf>
    <xf numFmtId="4" fontId="20" fillId="0" borderId="1" xfId="24" applyNumberFormat="1" applyFont="1" applyFill="1" applyBorder="1" applyAlignment="1">
      <alignment horizontal="center" vertical="center"/>
      <protection/>
    </xf>
    <xf numFmtId="0" fontId="19" fillId="0" borderId="10" xfId="24" applyFont="1" applyBorder="1">
      <alignment/>
      <protection/>
    </xf>
    <xf numFmtId="0" fontId="19" fillId="0" borderId="11" xfId="24" applyFont="1" applyBorder="1">
      <alignment/>
      <protection/>
    </xf>
    <xf numFmtId="0" fontId="0" fillId="0" borderId="11" xfId="24" applyBorder="1">
      <alignment/>
      <protection/>
    </xf>
    <xf numFmtId="0" fontId="19" fillId="0" borderId="12" xfId="24" applyFont="1" applyFill="1" applyBorder="1">
      <alignment/>
      <protection/>
    </xf>
    <xf numFmtId="0" fontId="4" fillId="0" borderId="0" xfId="24" applyFont="1" applyBorder="1" applyAlignment="1">
      <alignment horizontal="left"/>
      <protection/>
    </xf>
    <xf numFmtId="0" fontId="12" fillId="0" borderId="0" xfId="26" applyFont="1">
      <alignment/>
      <protection/>
    </xf>
    <xf numFmtId="0" fontId="12" fillId="0" borderId="0" xfId="26" applyFont="1" applyFill="1">
      <alignment/>
      <protection/>
    </xf>
    <xf numFmtId="0" fontId="51" fillId="0" borderId="0" xfId="26" applyFont="1" applyFill="1" applyAlignment="1">
      <alignment horizontal="right" vertical="top"/>
      <protection/>
    </xf>
    <xf numFmtId="0" fontId="13" fillId="0" borderId="0" xfId="26" applyFont="1" applyFill="1" applyAlignment="1">
      <alignment horizontal="centerContinuous"/>
      <protection/>
    </xf>
    <xf numFmtId="0" fontId="13" fillId="0" borderId="0" xfId="26" applyFont="1" applyAlignment="1">
      <alignment horizontal="centerContinuous"/>
      <protection/>
    </xf>
    <xf numFmtId="0" fontId="4" fillId="0" borderId="0" xfId="26" applyFont="1" applyFill="1">
      <alignment/>
      <protection/>
    </xf>
    <xf numFmtId="0" fontId="4" fillId="0" borderId="0" xfId="26" applyFont="1">
      <alignment/>
      <protection/>
    </xf>
    <xf numFmtId="0" fontId="11" fillId="0" borderId="0" xfId="26" applyFont="1" applyFill="1" applyAlignment="1">
      <alignment horizontal="centerContinuous"/>
      <protection/>
    </xf>
    <xf numFmtId="0" fontId="15" fillId="0" borderId="0" xfId="26" applyFont="1" applyFill="1" applyAlignment="1">
      <alignment horizontal="centerContinuous"/>
      <protection/>
    </xf>
    <xf numFmtId="0" fontId="15" fillId="0" borderId="0" xfId="26" applyFont="1" applyFill="1">
      <alignment/>
      <protection/>
    </xf>
    <xf numFmtId="0" fontId="15" fillId="0" borderId="0" xfId="26" applyFont="1">
      <alignment/>
      <protection/>
    </xf>
    <xf numFmtId="0" fontId="4" fillId="0" borderId="13" xfId="26" applyFont="1" applyFill="1" applyBorder="1">
      <alignment/>
      <protection/>
    </xf>
    <xf numFmtId="0" fontId="4" fillId="0" borderId="5" xfId="26" applyFont="1" applyFill="1" applyBorder="1">
      <alignment/>
      <protection/>
    </xf>
    <xf numFmtId="0" fontId="4" fillId="0" borderId="6" xfId="26" applyFont="1" applyFill="1" applyBorder="1">
      <alignment/>
      <protection/>
    </xf>
    <xf numFmtId="0" fontId="17" fillId="0" borderId="0" xfId="26" applyFont="1">
      <alignment/>
      <protection/>
    </xf>
    <xf numFmtId="0" fontId="17" fillId="0" borderId="7" xfId="26" applyFont="1" applyBorder="1">
      <alignment/>
      <protection/>
    </xf>
    <xf numFmtId="0" fontId="17" fillId="0" borderId="0" xfId="26" applyFont="1" applyBorder="1">
      <alignment/>
      <protection/>
    </xf>
    <xf numFmtId="0" fontId="8" fillId="0" borderId="0" xfId="26" applyFont="1" applyBorder="1" applyAlignment="1">
      <alignment horizontal="left"/>
      <protection/>
    </xf>
    <xf numFmtId="0" fontId="8" fillId="0" borderId="0" xfId="26" applyFont="1" applyBorder="1">
      <alignment/>
      <protection/>
    </xf>
    <xf numFmtId="0" fontId="49" fillId="0" borderId="0" xfId="26" applyFont="1">
      <alignment/>
      <protection/>
    </xf>
    <xf numFmtId="0" fontId="17" fillId="0" borderId="1" xfId="26" applyFont="1" applyFill="1" applyBorder="1">
      <alignment/>
      <protection/>
    </xf>
    <xf numFmtId="0" fontId="4" fillId="0" borderId="7" xfId="26" applyFont="1" applyFill="1" applyBorder="1">
      <alignment/>
      <protection/>
    </xf>
    <xf numFmtId="0" fontId="4" fillId="0" borderId="0" xfId="26" applyFont="1" applyFill="1" applyBorder="1">
      <alignment/>
      <protection/>
    </xf>
    <xf numFmtId="0" fontId="2" fillId="0" borderId="0" xfId="26" applyFont="1" applyFill="1" applyBorder="1" applyAlignment="1">
      <alignment horizontal="left"/>
      <protection/>
    </xf>
    <xf numFmtId="0" fontId="4" fillId="0" borderId="1" xfId="26" applyFont="1" applyFill="1" applyBorder="1">
      <alignment/>
      <protection/>
    </xf>
    <xf numFmtId="0" fontId="17" fillId="0" borderId="0" xfId="26" applyFont="1" applyAlignment="1">
      <alignment vertical="top"/>
      <protection/>
    </xf>
    <xf numFmtId="0" fontId="17" fillId="0" borderId="7" xfId="26" applyFont="1" applyBorder="1" applyAlignment="1">
      <alignment vertical="top"/>
      <protection/>
    </xf>
    <xf numFmtId="0" fontId="17" fillId="0" borderId="0" xfId="26" applyFont="1" applyBorder="1" applyAlignment="1">
      <alignment vertical="top"/>
      <protection/>
    </xf>
    <xf numFmtId="0" fontId="8" fillId="0" borderId="0" xfId="26" applyFont="1" applyFill="1" applyBorder="1" applyAlignment="1">
      <alignment horizontal="left" vertical="top"/>
      <protection/>
    </xf>
    <xf numFmtId="0" fontId="8" fillId="0" borderId="0" xfId="26" applyFont="1" applyBorder="1" applyAlignment="1">
      <alignment vertical="top"/>
      <protection/>
    </xf>
    <xf numFmtId="0" fontId="49" fillId="0" borderId="0" xfId="26" applyFont="1" applyAlignment="1">
      <alignment vertical="top"/>
      <protection/>
    </xf>
    <xf numFmtId="0" fontId="17" fillId="0" borderId="1" xfId="26" applyFont="1" applyFill="1" applyBorder="1" applyAlignment="1">
      <alignment vertical="top"/>
      <protection/>
    </xf>
    <xf numFmtId="0" fontId="4" fillId="0" borderId="0" xfId="26" applyFont="1" applyFill="1" applyAlignment="1">
      <alignment vertical="top"/>
      <protection/>
    </xf>
    <xf numFmtId="0" fontId="4" fillId="0" borderId="7" xfId="26" applyFont="1" applyFill="1" applyBorder="1" applyAlignment="1">
      <alignment vertical="top"/>
      <protection/>
    </xf>
    <xf numFmtId="0" fontId="4" fillId="0" borderId="0" xfId="26" applyFont="1" applyFill="1" applyBorder="1" applyAlignment="1">
      <alignment vertical="top"/>
      <protection/>
    </xf>
    <xf numFmtId="0" fontId="8" fillId="0" borderId="0" xfId="26" applyFont="1" applyBorder="1" applyAlignment="1">
      <alignment horizontal="left" vertical="top"/>
      <protection/>
    </xf>
    <xf numFmtId="0" fontId="4" fillId="0" borderId="0" xfId="26" applyFont="1" applyFill="1" applyBorder="1" applyAlignment="1">
      <alignment horizontal="center" vertical="top"/>
      <protection/>
    </xf>
    <xf numFmtId="0" fontId="4" fillId="0" borderId="1" xfId="26" applyFont="1" applyFill="1" applyBorder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20" fillId="0" borderId="0" xfId="26" applyFont="1" applyFill="1">
      <alignment/>
      <protection/>
    </xf>
    <xf numFmtId="0" fontId="21" fillId="0" borderId="7" xfId="30" applyFont="1" applyBorder="1" applyAlignment="1">
      <alignment horizontal="centerContinuous"/>
      <protection/>
    </xf>
    <xf numFmtId="0" fontId="21" fillId="0" borderId="0" xfId="26" applyFont="1" applyBorder="1" applyAlignment="1">
      <alignment horizontal="centerContinuous"/>
      <protection/>
    </xf>
    <xf numFmtId="0" fontId="21" fillId="0" borderId="0" xfId="26" applyFont="1" applyFill="1" applyAlignment="1">
      <alignment horizontal="centerContinuous"/>
      <protection/>
    </xf>
    <xf numFmtId="0" fontId="21" fillId="0" borderId="0" xfId="26" applyFont="1" applyFill="1" applyBorder="1" applyAlignment="1">
      <alignment horizontal="centerContinuous"/>
      <protection/>
    </xf>
    <xf numFmtId="0" fontId="67" fillId="0" borderId="0" xfId="26" applyFont="1" applyFill="1" applyAlignment="1">
      <alignment horizontal="centerContinuous"/>
      <protection/>
    </xf>
    <xf numFmtId="0" fontId="67" fillId="0" borderId="1" xfId="26" applyFont="1" applyFill="1" applyBorder="1" applyAlignment="1">
      <alignment horizontal="centerContinuous"/>
      <protection/>
    </xf>
    <xf numFmtId="0" fontId="20" fillId="0" borderId="0" xfId="26" applyFont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51" xfId="26" applyFont="1" applyFill="1" applyBorder="1" applyAlignment="1" applyProtection="1">
      <alignment horizontal="left" vertical="center"/>
      <protection/>
    </xf>
    <xf numFmtId="0" fontId="0" fillId="0" borderId="51" xfId="26" applyFont="1" applyFill="1" applyBorder="1" applyAlignment="1" applyProtection="1">
      <alignment horizontal="center" vertical="center"/>
      <protection/>
    </xf>
    <xf numFmtId="0" fontId="0" fillId="0" borderId="51" xfId="26" applyFont="1" applyFill="1" applyBorder="1" applyAlignment="1">
      <alignment horizontal="center" vertical="center"/>
      <protection/>
    </xf>
    <xf numFmtId="0" fontId="4" fillId="7" borderId="0" xfId="26" applyFont="1" applyFill="1" applyBorder="1">
      <alignment/>
      <protection/>
    </xf>
    <xf numFmtId="0" fontId="0" fillId="0" borderId="8" xfId="26" applyFont="1" applyFill="1" applyBorder="1" applyAlignment="1" applyProtection="1">
      <alignment horizontal="left" vertical="center"/>
      <protection/>
    </xf>
    <xf numFmtId="0" fontId="0" fillId="0" borderId="16" xfId="26" applyFont="1" applyFill="1" applyBorder="1" applyAlignment="1" applyProtection="1">
      <alignment horizontal="center" vertical="center"/>
      <protection/>
    </xf>
    <xf numFmtId="0" fontId="0" fillId="0" borderId="14" xfId="26" applyFont="1" applyFill="1" applyBorder="1" applyAlignment="1">
      <alignment horizontal="center" vertical="center"/>
      <protection/>
    </xf>
    <xf numFmtId="0" fontId="0" fillId="0" borderId="0" xfId="26">
      <alignment/>
      <protection/>
    </xf>
    <xf numFmtId="0" fontId="7" fillId="0" borderId="0" xfId="26" applyFont="1" applyBorder="1" applyAlignment="1">
      <alignment horizontal="right"/>
      <protection/>
    </xf>
    <xf numFmtId="0" fontId="4" fillId="0" borderId="0" xfId="26" applyFont="1" applyBorder="1">
      <alignment/>
      <protection/>
    </xf>
    <xf numFmtId="0" fontId="2" fillId="0" borderId="0" xfId="26" applyFont="1" applyBorder="1" applyAlignment="1">
      <alignment horizontal="center"/>
      <protection/>
    </xf>
    <xf numFmtId="0" fontId="0" fillId="0" borderId="8" xfId="26" applyFont="1" applyFill="1" applyBorder="1" applyAlignment="1" applyProtection="1" quotePrefix="1">
      <alignment horizontal="left"/>
      <protection/>
    </xf>
    <xf numFmtId="0" fontId="0" fillId="0" borderId="15" xfId="26" applyFont="1" applyFill="1" applyBorder="1" applyAlignment="1" applyProtection="1">
      <alignment horizontal="center"/>
      <protection/>
    </xf>
    <xf numFmtId="164" fontId="0" fillId="0" borderId="14" xfId="26" applyNumberFormat="1" applyFont="1" applyFill="1" applyBorder="1" applyAlignment="1" applyProtection="1">
      <alignment horizontal="center"/>
      <protection/>
    </xf>
    <xf numFmtId="0" fontId="108" fillId="0" borderId="0" xfId="26" applyFont="1" applyBorder="1" applyAlignment="1">
      <alignment horizontal="center"/>
      <protection/>
    </xf>
    <xf numFmtId="22" fontId="4" fillId="0" borderId="0" xfId="26" applyNumberFormat="1" applyFont="1" applyFill="1" applyBorder="1">
      <alignment/>
      <protection/>
    </xf>
    <xf numFmtId="0" fontId="0" fillId="0" borderId="0" xfId="26" applyFont="1" applyFill="1" applyBorder="1" applyAlignment="1" applyProtection="1" quotePrefix="1">
      <alignment horizontal="left"/>
      <protection/>
    </xf>
    <xf numFmtId="0" fontId="0" fillId="0" borderId="0" xfId="26" applyFont="1" applyFill="1" applyBorder="1" applyAlignment="1" applyProtection="1">
      <alignment horizontal="center"/>
      <protection/>
    </xf>
    <xf numFmtId="164" fontId="0" fillId="0" borderId="0" xfId="26" applyNumberFormat="1" applyFont="1" applyFill="1" applyBorder="1" applyAlignment="1" applyProtection="1">
      <alignment horizontal="center"/>
      <protection/>
    </xf>
    <xf numFmtId="0" fontId="42" fillId="0" borderId="0" xfId="26" applyFont="1" applyFill="1" applyBorder="1">
      <alignment/>
      <protection/>
    </xf>
    <xf numFmtId="0" fontId="24" fillId="0" borderId="14" xfId="26" applyFont="1" applyFill="1" applyBorder="1" applyAlignment="1">
      <alignment horizontal="center" vertical="center"/>
      <protection/>
    </xf>
    <xf numFmtId="0" fontId="24" fillId="0" borderId="14" xfId="26" applyFont="1" applyBorder="1" applyAlignment="1">
      <alignment horizontal="center" vertical="center"/>
      <protection/>
    </xf>
    <xf numFmtId="0" fontId="24" fillId="0" borderId="14" xfId="26" applyFont="1" applyFill="1" applyBorder="1" applyAlignment="1" applyProtection="1">
      <alignment horizontal="center" vertical="center" wrapText="1"/>
      <protection/>
    </xf>
    <xf numFmtId="0" fontId="24" fillId="0" borderId="14" xfId="26" applyFont="1" applyFill="1" applyBorder="1" applyAlignment="1" applyProtection="1">
      <alignment horizontal="center" vertical="center"/>
      <protection/>
    </xf>
    <xf numFmtId="0" fontId="24" fillId="0" borderId="14" xfId="26" applyFont="1" applyFill="1" applyBorder="1" applyAlignment="1" applyProtection="1" quotePrefix="1">
      <alignment horizontal="center" vertical="center" wrapText="1"/>
      <protection/>
    </xf>
    <xf numFmtId="0" fontId="24" fillId="0" borderId="14" xfId="26" applyFont="1" applyFill="1" applyBorder="1" applyAlignment="1">
      <alignment horizontal="center" vertical="center" wrapText="1"/>
      <protection/>
    </xf>
    <xf numFmtId="0" fontId="32" fillId="2" borderId="14" xfId="26" applyFont="1" applyFill="1" applyBorder="1" applyAlignment="1" applyProtection="1">
      <alignment horizontal="center" vertical="center"/>
      <protection/>
    </xf>
    <xf numFmtId="0" fontId="24" fillId="0" borderId="8" xfId="26" applyFont="1" applyBorder="1" applyAlignment="1" applyProtection="1">
      <alignment horizontal="center" vertical="center" wrapText="1"/>
      <protection/>
    </xf>
    <xf numFmtId="0" fontId="24" fillId="0" borderId="8" xfId="26" applyFont="1" applyFill="1" applyBorder="1" applyAlignment="1" applyProtection="1">
      <alignment horizontal="center" vertical="center"/>
      <protection/>
    </xf>
    <xf numFmtId="164" fontId="42" fillId="5" borderId="14" xfId="26" applyNumberFormat="1" applyFont="1" applyFill="1" applyBorder="1" applyAlignment="1" applyProtection="1">
      <alignment horizontal="center" vertical="center"/>
      <protection/>
    </xf>
    <xf numFmtId="0" fontId="68" fillId="8" borderId="14" xfId="26" applyFont="1" applyFill="1" applyBorder="1" applyAlignment="1">
      <alignment horizontal="center" vertical="center" wrapText="1"/>
      <protection/>
    </xf>
    <xf numFmtId="0" fontId="69" fillId="6" borderId="14" xfId="26" applyFont="1" applyFill="1" applyBorder="1" applyAlignment="1">
      <alignment horizontal="center" vertical="center" wrapText="1"/>
      <protection/>
    </xf>
    <xf numFmtId="0" fontId="35" fillId="2" borderId="8" xfId="26" applyFont="1" applyFill="1" applyBorder="1" applyAlignment="1" applyProtection="1">
      <alignment horizontal="centerContinuous" vertical="center" wrapText="1"/>
      <protection/>
    </xf>
    <xf numFmtId="0" fontId="35" fillId="2" borderId="9" xfId="26" applyFont="1" applyFill="1" applyBorder="1" applyAlignment="1">
      <alignment horizontal="centerContinuous" vertical="center"/>
      <protection/>
    </xf>
    <xf numFmtId="0" fontId="37" fillId="10" borderId="8" xfId="26" applyFont="1" applyFill="1" applyBorder="1" applyAlignment="1" applyProtection="1">
      <alignment horizontal="centerContinuous" vertical="center" wrapText="1"/>
      <protection/>
    </xf>
    <xf numFmtId="0" fontId="37" fillId="10" borderId="9" xfId="26" applyFont="1" applyFill="1" applyBorder="1" applyAlignment="1">
      <alignment horizontal="centerContinuous" vertical="center"/>
      <protection/>
    </xf>
    <xf numFmtId="0" fontId="43" fillId="11" borderId="14" xfId="26" applyFont="1" applyFill="1" applyBorder="1" applyAlignment="1">
      <alignment horizontal="center" vertical="center" wrapText="1"/>
      <protection/>
    </xf>
    <xf numFmtId="0" fontId="38" fillId="8" borderId="14" xfId="26" applyFont="1" applyFill="1" applyBorder="1" applyAlignment="1">
      <alignment horizontal="center" vertical="center" wrapText="1"/>
      <protection/>
    </xf>
    <xf numFmtId="0" fontId="24" fillId="0" borderId="14" xfId="26" applyFont="1" applyBorder="1" applyAlignment="1">
      <alignment horizontal="center" vertical="center" wrapText="1"/>
      <protection/>
    </xf>
    <xf numFmtId="0" fontId="45" fillId="2" borderId="14" xfId="26" applyFont="1" applyFill="1" applyBorder="1" applyAlignment="1">
      <alignment horizontal="center" vertical="center" wrapText="1"/>
      <protection/>
    </xf>
    <xf numFmtId="0" fontId="4" fillId="0" borderId="29" xfId="26" applyFont="1" applyFill="1" applyBorder="1" applyAlignment="1">
      <alignment horizontal="center"/>
      <protection/>
    </xf>
    <xf numFmtId="0" fontId="4" fillId="0" borderId="44" xfId="26" applyFont="1" applyFill="1" applyBorder="1" applyAlignment="1">
      <alignment horizontal="center"/>
      <protection/>
    </xf>
    <xf numFmtId="164" fontId="4" fillId="0" borderId="44" xfId="26" applyNumberFormat="1" applyFont="1" applyFill="1" applyBorder="1" applyAlignment="1" applyProtection="1">
      <alignment horizontal="center"/>
      <protection/>
    </xf>
    <xf numFmtId="0" fontId="33" fillId="2" borderId="44" xfId="26" applyFont="1" applyFill="1" applyBorder="1" applyAlignment="1">
      <alignment horizontal="center"/>
      <protection/>
    </xf>
    <xf numFmtId="0" fontId="4" fillId="0" borderId="2" xfId="26" applyFont="1" applyBorder="1">
      <alignment/>
      <protection/>
    </xf>
    <xf numFmtId="0" fontId="4" fillId="0" borderId="46" xfId="26" applyFont="1" applyFill="1" applyBorder="1" applyAlignment="1">
      <alignment horizontal="center"/>
      <protection/>
    </xf>
    <xf numFmtId="164" fontId="42" fillId="5" borderId="17" xfId="26" applyNumberFormat="1" applyFont="1" applyFill="1" applyBorder="1" applyAlignment="1" applyProtection="1">
      <alignment horizontal="center"/>
      <protection/>
    </xf>
    <xf numFmtId="0" fontId="70" fillId="8" borderId="29" xfId="26" applyFont="1" applyFill="1" applyBorder="1" applyAlignment="1">
      <alignment horizontal="center"/>
      <protection/>
    </xf>
    <xf numFmtId="0" fontId="71" fillId="6" borderId="29" xfId="26" applyFont="1" applyFill="1" applyBorder="1" applyAlignment="1">
      <alignment horizontal="center"/>
      <protection/>
    </xf>
    <xf numFmtId="0" fontId="34" fillId="2" borderId="31" xfId="26" applyFont="1" applyFill="1" applyBorder="1" applyAlignment="1">
      <alignment horizontal="center"/>
      <protection/>
    </xf>
    <xf numFmtId="0" fontId="34" fillId="2" borderId="32" xfId="26" applyFont="1" applyFill="1" applyBorder="1" applyAlignment="1">
      <alignment horizontal="center"/>
      <protection/>
    </xf>
    <xf numFmtId="0" fontId="72" fillId="10" borderId="33" xfId="26" applyFont="1" applyFill="1" applyBorder="1" applyAlignment="1">
      <alignment horizontal="center"/>
      <protection/>
    </xf>
    <xf numFmtId="0" fontId="72" fillId="10" borderId="34" xfId="26" applyFont="1" applyFill="1" applyBorder="1" applyAlignment="1">
      <alignment horizontal="center"/>
      <protection/>
    </xf>
    <xf numFmtId="0" fontId="44" fillId="11" borderId="29" xfId="26" applyFont="1" applyFill="1" applyBorder="1" applyAlignment="1">
      <alignment horizontal="center"/>
      <protection/>
    </xf>
    <xf numFmtId="0" fontId="73" fillId="8" borderId="29" xfId="26" applyFont="1" applyFill="1" applyBorder="1" applyAlignment="1">
      <alignment horizontal="center"/>
      <protection/>
    </xf>
    <xf numFmtId="7" fontId="26" fillId="2" borderId="29" xfId="26" applyNumberFormat="1" applyFont="1" applyFill="1" applyBorder="1" applyAlignment="1">
      <alignment horizontal="center"/>
      <protection/>
    </xf>
    <xf numFmtId="7" fontId="7" fillId="0" borderId="44" xfId="26" applyNumberFormat="1" applyFont="1" applyFill="1" applyBorder="1" applyAlignment="1">
      <alignment horizontal="center"/>
      <protection/>
    </xf>
    <xf numFmtId="0" fontId="4" fillId="0" borderId="18" xfId="26" applyFont="1" applyFill="1" applyBorder="1" applyAlignment="1">
      <alignment horizontal="center"/>
      <protection/>
    </xf>
    <xf numFmtId="164" fontId="4" fillId="0" borderId="18" xfId="26" applyNumberFormat="1" applyFont="1" applyFill="1" applyBorder="1" applyAlignment="1" applyProtection="1">
      <alignment horizontal="center"/>
      <protection/>
    </xf>
    <xf numFmtId="0" fontId="33" fillId="2" borderId="18" xfId="26" applyFont="1" applyFill="1" applyBorder="1" applyAlignment="1">
      <alignment horizontal="center"/>
      <protection/>
    </xf>
    <xf numFmtId="0" fontId="4" fillId="0" borderId="4" xfId="26" applyFont="1" applyBorder="1">
      <alignment/>
      <protection/>
    </xf>
    <xf numFmtId="0" fontId="4" fillId="0" borderId="35" xfId="26" applyFont="1" applyFill="1" applyBorder="1" applyAlignment="1">
      <alignment horizontal="center"/>
      <protection/>
    </xf>
    <xf numFmtId="164" fontId="42" fillId="5" borderId="18" xfId="26" applyNumberFormat="1" applyFont="1" applyFill="1" applyBorder="1" applyAlignment="1" applyProtection="1">
      <alignment horizontal="center"/>
      <protection/>
    </xf>
    <xf numFmtId="0" fontId="70" fillId="8" borderId="18" xfId="26" applyFont="1" applyFill="1" applyBorder="1" applyAlignment="1">
      <alignment horizontal="center"/>
      <protection/>
    </xf>
    <xf numFmtId="0" fontId="71" fillId="6" borderId="18" xfId="26" applyFont="1" applyFill="1" applyBorder="1" applyAlignment="1">
      <alignment horizontal="center"/>
      <protection/>
    </xf>
    <xf numFmtId="0" fontId="34" fillId="2" borderId="36" xfId="26" applyFont="1" applyFill="1" applyBorder="1" applyAlignment="1">
      <alignment horizontal="center"/>
      <protection/>
    </xf>
    <xf numFmtId="0" fontId="34" fillId="2" borderId="37" xfId="26" applyFont="1" applyFill="1" applyBorder="1" applyAlignment="1">
      <alignment horizontal="center"/>
      <protection/>
    </xf>
    <xf numFmtId="0" fontId="72" fillId="10" borderId="36" xfId="26" applyFont="1" applyFill="1" applyBorder="1" applyAlignment="1">
      <alignment horizontal="center"/>
      <protection/>
    </xf>
    <xf numFmtId="0" fontId="72" fillId="10" borderId="37" xfId="26" applyFont="1" applyFill="1" applyBorder="1" applyAlignment="1">
      <alignment horizontal="center"/>
      <protection/>
    </xf>
    <xf numFmtId="0" fontId="44" fillId="11" borderId="18" xfId="26" applyFont="1" applyFill="1" applyBorder="1" applyAlignment="1">
      <alignment horizontal="center"/>
      <protection/>
    </xf>
    <xf numFmtId="0" fontId="73" fillId="8" borderId="18" xfId="26" applyFont="1" applyFill="1" applyBorder="1" applyAlignment="1">
      <alignment horizontal="center"/>
      <protection/>
    </xf>
    <xf numFmtId="0" fontId="26" fillId="2" borderId="18" xfId="26" applyFont="1" applyFill="1" applyBorder="1" applyAlignment="1">
      <alignment horizontal="center"/>
      <protection/>
    </xf>
    <xf numFmtId="0" fontId="7" fillId="0" borderId="18" xfId="26" applyFont="1" applyFill="1" applyBorder="1" applyAlignment="1">
      <alignment horizontal="center"/>
      <protection/>
    </xf>
    <xf numFmtId="0" fontId="4" fillId="0" borderId="2" xfId="26" applyFont="1" applyFill="1" applyBorder="1" applyAlignment="1" applyProtection="1">
      <alignment horizontal="center"/>
      <protection locked="0"/>
    </xf>
    <xf numFmtId="169" fontId="33" fillId="2" borderId="18" xfId="26" applyNumberFormat="1" applyFont="1" applyFill="1" applyBorder="1" applyAlignment="1" applyProtection="1">
      <alignment horizontal="center"/>
      <protection/>
    </xf>
    <xf numFmtId="4" fontId="4" fillId="0" borderId="18" xfId="26" applyNumberFormat="1" applyFont="1" applyFill="1" applyBorder="1" applyAlignment="1" applyProtection="1">
      <alignment horizontal="center"/>
      <protection/>
    </xf>
    <xf numFmtId="3" fontId="4" fillId="0" borderId="18" xfId="26" applyNumberFormat="1" applyFont="1" applyFill="1" applyBorder="1" applyAlignment="1" applyProtection="1">
      <alignment horizontal="center"/>
      <protection/>
    </xf>
    <xf numFmtId="166" fontId="4" fillId="0" borderId="18" xfId="26" applyNumberFormat="1" applyFont="1" applyFill="1" applyBorder="1" applyAlignment="1" applyProtection="1">
      <alignment horizontal="center"/>
      <protection locked="0"/>
    </xf>
    <xf numFmtId="168" fontId="4" fillId="0" borderId="4" xfId="26" applyNumberFormat="1" applyFont="1" applyBorder="1" applyAlignment="1" applyProtection="1" quotePrefix="1">
      <alignment horizontal="center"/>
      <protection/>
    </xf>
    <xf numFmtId="166" fontId="4" fillId="0" borderId="18" xfId="26" applyNumberFormat="1" applyFont="1" applyBorder="1" applyAlignment="1" applyProtection="1" quotePrefix="1">
      <alignment horizontal="center"/>
      <protection/>
    </xf>
    <xf numFmtId="166" fontId="4" fillId="0" borderId="18" xfId="26" applyNumberFormat="1" applyFont="1" applyBorder="1" applyAlignment="1" applyProtection="1">
      <alignment horizontal="center"/>
      <protection/>
    </xf>
    <xf numFmtId="2" fontId="70" fillId="8" borderId="2" xfId="26" applyNumberFormat="1" applyFont="1" applyFill="1" applyBorder="1" applyAlignment="1" applyProtection="1">
      <alignment horizontal="center"/>
      <protection/>
    </xf>
    <xf numFmtId="2" fontId="71" fillId="6" borderId="2" xfId="26" applyNumberFormat="1" applyFont="1" applyFill="1" applyBorder="1" applyAlignment="1" applyProtection="1">
      <alignment horizontal="center"/>
      <protection/>
    </xf>
    <xf numFmtId="166" fontId="34" fillId="2" borderId="36" xfId="26" applyNumberFormat="1" applyFont="1" applyFill="1" applyBorder="1" applyAlignment="1" applyProtection="1" quotePrefix="1">
      <alignment horizontal="center"/>
      <protection/>
    </xf>
    <xf numFmtId="166" fontId="34" fillId="2" borderId="37" xfId="26" applyNumberFormat="1" applyFont="1" applyFill="1" applyBorder="1" applyAlignment="1" applyProtection="1" quotePrefix="1">
      <alignment horizontal="center"/>
      <protection/>
    </xf>
    <xf numFmtId="166" fontId="72" fillId="10" borderId="36" xfId="26" applyNumberFormat="1" applyFont="1" applyFill="1" applyBorder="1" applyAlignment="1" applyProtection="1" quotePrefix="1">
      <alignment horizontal="center"/>
      <protection/>
    </xf>
    <xf numFmtId="166" fontId="72" fillId="10" borderId="37" xfId="26" applyNumberFormat="1" applyFont="1" applyFill="1" applyBorder="1" applyAlignment="1" applyProtection="1" quotePrefix="1">
      <alignment horizontal="center"/>
      <protection/>
    </xf>
    <xf numFmtId="166" fontId="44" fillId="11" borderId="2" xfId="26" applyNumberFormat="1" applyFont="1" applyFill="1" applyBorder="1" applyAlignment="1" applyProtection="1" quotePrefix="1">
      <alignment horizontal="center"/>
      <protection/>
    </xf>
    <xf numFmtId="166" fontId="73" fillId="8" borderId="18" xfId="26" applyNumberFormat="1" applyFont="1" applyFill="1" applyBorder="1" applyAlignment="1" applyProtection="1" quotePrefix="1">
      <alignment horizontal="center"/>
      <protection/>
    </xf>
    <xf numFmtId="166" fontId="4" fillId="0" borderId="35" xfId="26" applyNumberFormat="1" applyFont="1" applyFill="1" applyBorder="1" applyAlignment="1" applyProtection="1">
      <alignment horizontal="center"/>
      <protection/>
    </xf>
    <xf numFmtId="4" fontId="26" fillId="2" borderId="18" xfId="26" applyNumberFormat="1" applyFont="1" applyFill="1" applyBorder="1" applyAlignment="1">
      <alignment horizontal="right"/>
      <protection/>
    </xf>
    <xf numFmtId="4" fontId="26" fillId="0" borderId="18" xfId="26" applyNumberFormat="1" applyFont="1" applyFill="1" applyBorder="1" applyAlignment="1">
      <alignment horizontal="right"/>
      <protection/>
    </xf>
    <xf numFmtId="166" fontId="4" fillId="0" borderId="2" xfId="26" applyNumberFormat="1" applyFont="1" applyFill="1" applyBorder="1" applyAlignment="1" applyProtection="1">
      <alignment horizontal="center"/>
      <protection locked="0"/>
    </xf>
    <xf numFmtId="1" fontId="4" fillId="0" borderId="37" xfId="26" applyNumberFormat="1" applyFont="1" applyBorder="1" applyAlignment="1" applyProtection="1" quotePrefix="1">
      <alignment horizontal="center"/>
      <protection locked="0"/>
    </xf>
    <xf numFmtId="0" fontId="4" fillId="0" borderId="35" xfId="26" applyFont="1" applyBorder="1" applyAlignment="1" applyProtection="1">
      <alignment horizontal="center"/>
      <protection locked="0"/>
    </xf>
    <xf numFmtId="0" fontId="9" fillId="0" borderId="3" xfId="26" applyFont="1" applyFill="1" applyBorder="1" applyAlignment="1" applyProtection="1">
      <alignment horizontal="center"/>
      <protection locked="0"/>
    </xf>
    <xf numFmtId="164" fontId="6" fillId="0" borderId="38" xfId="26" applyNumberFormat="1" applyFont="1" applyFill="1" applyBorder="1" applyAlignment="1" applyProtection="1">
      <alignment horizontal="center"/>
      <protection locked="0"/>
    </xf>
    <xf numFmtId="166" fontId="33" fillId="2" borderId="3" xfId="26" applyNumberFormat="1" applyFont="1" applyFill="1" applyBorder="1" applyAlignment="1" applyProtection="1">
      <alignment horizontal="center"/>
      <protection/>
    </xf>
    <xf numFmtId="0" fontId="4" fillId="0" borderId="3" xfId="26" applyFont="1" applyFill="1" applyBorder="1" applyAlignment="1" applyProtection="1">
      <alignment horizontal="center"/>
      <protection locked="0"/>
    </xf>
    <xf numFmtId="38" fontId="4" fillId="0" borderId="3" xfId="26" applyNumberFormat="1" applyFont="1" applyFill="1" applyBorder="1" applyAlignment="1" applyProtection="1">
      <alignment horizontal="center"/>
      <protection locked="0"/>
    </xf>
    <xf numFmtId="38" fontId="4" fillId="0" borderId="3" xfId="26" applyNumberFormat="1" applyFont="1" applyFill="1" applyBorder="1" applyAlignment="1" applyProtection="1">
      <alignment horizontal="center"/>
      <protection/>
    </xf>
    <xf numFmtId="164" fontId="4" fillId="0" borderId="3" xfId="26" applyNumberFormat="1" applyFont="1" applyFill="1" applyBorder="1" applyAlignment="1" applyProtection="1" quotePrefix="1">
      <alignment horizontal="center"/>
      <protection/>
    </xf>
    <xf numFmtId="166" fontId="4" fillId="0" borderId="3" xfId="26" applyNumberFormat="1" applyFont="1" applyFill="1" applyBorder="1" applyAlignment="1" applyProtection="1">
      <alignment horizontal="center"/>
      <protection locked="0"/>
    </xf>
    <xf numFmtId="168" fontId="4" fillId="0" borderId="3" xfId="26" applyNumberFormat="1" applyFont="1" applyBorder="1" applyAlignment="1" applyProtection="1" quotePrefix="1">
      <alignment horizontal="center"/>
      <protection locked="0"/>
    </xf>
    <xf numFmtId="166" fontId="4" fillId="0" borderId="19" xfId="26" applyNumberFormat="1" applyFont="1" applyFill="1" applyBorder="1" applyAlignment="1" applyProtection="1">
      <alignment horizontal="center"/>
      <protection locked="0"/>
    </xf>
    <xf numFmtId="164" fontId="42" fillId="5" borderId="38" xfId="26" applyNumberFormat="1" applyFont="1" applyFill="1" applyBorder="1" applyAlignment="1" applyProtection="1">
      <alignment horizontal="center"/>
      <protection locked="0"/>
    </xf>
    <xf numFmtId="2" fontId="70" fillId="8" borderId="3" xfId="26" applyNumberFormat="1" applyFont="1" applyFill="1" applyBorder="1" applyAlignment="1" applyProtection="1">
      <alignment horizontal="center"/>
      <protection locked="0"/>
    </xf>
    <xf numFmtId="2" fontId="71" fillId="6" borderId="3" xfId="26" applyNumberFormat="1" applyFont="1" applyFill="1" applyBorder="1" applyAlignment="1" applyProtection="1">
      <alignment horizontal="center"/>
      <protection locked="0"/>
    </xf>
    <xf numFmtId="166" fontId="34" fillId="2" borderId="39" xfId="26" applyNumberFormat="1" applyFont="1" applyFill="1" applyBorder="1" applyAlignment="1" applyProtection="1" quotePrefix="1">
      <alignment horizontal="center"/>
      <protection locked="0"/>
    </xf>
    <xf numFmtId="166" fontId="34" fillId="2" borderId="40" xfId="26" applyNumberFormat="1" applyFont="1" applyFill="1" applyBorder="1" applyAlignment="1" applyProtection="1" quotePrefix="1">
      <alignment horizontal="center"/>
      <protection locked="0"/>
    </xf>
    <xf numFmtId="166" fontId="72" fillId="10" borderId="24" xfId="26" applyNumberFormat="1" applyFont="1" applyFill="1" applyBorder="1" applyAlignment="1" applyProtection="1" quotePrefix="1">
      <alignment horizontal="center"/>
      <protection locked="0"/>
    </xf>
    <xf numFmtId="166" fontId="72" fillId="10" borderId="26" xfId="26" applyNumberFormat="1" applyFont="1" applyFill="1" applyBorder="1" applyAlignment="1" applyProtection="1" quotePrefix="1">
      <alignment horizontal="center"/>
      <protection locked="0"/>
    </xf>
    <xf numFmtId="166" fontId="44" fillId="11" borderId="3" xfId="26" applyNumberFormat="1" applyFont="1" applyFill="1" applyBorder="1" applyAlignment="1" applyProtection="1" quotePrefix="1">
      <alignment horizontal="center"/>
      <protection locked="0"/>
    </xf>
    <xf numFmtId="166" fontId="73" fillId="8" borderId="3" xfId="26" applyNumberFormat="1" applyFont="1" applyFill="1" applyBorder="1" applyAlignment="1" applyProtection="1" quotePrefix="1">
      <alignment horizontal="center"/>
      <protection locked="0"/>
    </xf>
    <xf numFmtId="166" fontId="60" fillId="0" borderId="19" xfId="26" applyNumberFormat="1" applyFont="1" applyFill="1" applyBorder="1" applyAlignment="1" applyProtection="1">
      <alignment horizontal="center"/>
      <protection locked="0"/>
    </xf>
    <xf numFmtId="166" fontId="26" fillId="2" borderId="27" xfId="26" applyNumberFormat="1" applyFont="1" applyFill="1" applyBorder="1" applyAlignment="1">
      <alignment horizontal="center"/>
      <protection/>
    </xf>
    <xf numFmtId="166" fontId="25" fillId="0" borderId="27" xfId="26" applyNumberFormat="1" applyFont="1" applyFill="1" applyBorder="1" applyAlignment="1">
      <alignment horizontal="center"/>
      <protection/>
    </xf>
    <xf numFmtId="0" fontId="109" fillId="0" borderId="16" xfId="26" applyFont="1" applyBorder="1" applyAlignment="1">
      <alignment horizontal="center"/>
      <protection/>
    </xf>
    <xf numFmtId="0" fontId="111" fillId="0" borderId="0" xfId="26" applyFont="1" applyBorder="1" applyAlignment="1" applyProtection="1">
      <alignment horizontal="left"/>
      <protection/>
    </xf>
    <xf numFmtId="0" fontId="29" fillId="0" borderId="16" xfId="26" applyFont="1" applyBorder="1" applyAlignment="1">
      <alignment horizontal="center"/>
      <protection/>
    </xf>
    <xf numFmtId="0" fontId="31" fillId="0" borderId="0" xfId="26" applyFont="1" applyBorder="1" applyAlignment="1" applyProtection="1">
      <alignment horizontal="left"/>
      <protection/>
    </xf>
    <xf numFmtId="164" fontId="42" fillId="0" borderId="0" xfId="26" applyNumberFormat="1" applyFont="1" applyFill="1" applyBorder="1" applyAlignment="1" applyProtection="1">
      <alignment horizontal="center"/>
      <protection/>
    </xf>
    <xf numFmtId="4" fontId="70" fillId="8" borderId="14" xfId="26" applyNumberFormat="1" applyFont="1" applyFill="1" applyBorder="1" applyAlignment="1">
      <alignment horizontal="center"/>
      <protection/>
    </xf>
    <xf numFmtId="4" fontId="71" fillId="6" borderId="14" xfId="26" applyNumberFormat="1" applyFont="1" applyFill="1" applyBorder="1" applyAlignment="1">
      <alignment horizontal="center"/>
      <protection/>
    </xf>
    <xf numFmtId="4" fontId="34" fillId="2" borderId="42" xfId="26" applyNumberFormat="1" applyFont="1" applyFill="1" applyBorder="1" applyAlignment="1">
      <alignment horizontal="center"/>
      <protection/>
    </xf>
    <xf numFmtId="4" fontId="34" fillId="2" borderId="9" xfId="26" applyNumberFormat="1" applyFont="1" applyFill="1" applyBorder="1" applyAlignment="1">
      <alignment horizontal="center"/>
      <protection/>
    </xf>
    <xf numFmtId="4" fontId="72" fillId="10" borderId="42" xfId="26" applyNumberFormat="1" applyFont="1" applyFill="1" applyBorder="1" applyAlignment="1">
      <alignment horizontal="center"/>
      <protection/>
    </xf>
    <xf numFmtId="4" fontId="72" fillId="10" borderId="43" xfId="26" applyNumberFormat="1" applyFont="1" applyFill="1" applyBorder="1" applyAlignment="1">
      <alignment horizontal="center"/>
      <protection/>
    </xf>
    <xf numFmtId="4" fontId="44" fillId="11" borderId="42" xfId="26" applyNumberFormat="1" applyFont="1" applyFill="1" applyBorder="1" applyAlignment="1">
      <alignment horizontal="center"/>
      <protection/>
    </xf>
    <xf numFmtId="4" fontId="73" fillId="8" borderId="43" xfId="26" applyNumberFormat="1" applyFont="1" applyFill="1" applyBorder="1" applyAlignment="1">
      <alignment horizontal="center"/>
      <protection/>
    </xf>
    <xf numFmtId="7" fontId="74" fillId="2" borderId="14" xfId="26" applyNumberFormat="1" applyFont="1" applyFill="1" applyBorder="1" applyAlignment="1">
      <alignment horizontal="right"/>
      <protection/>
    </xf>
    <xf numFmtId="7" fontId="74" fillId="0" borderId="14" xfId="26" applyNumberFormat="1" applyFont="1" applyFill="1" applyBorder="1" applyAlignment="1">
      <alignment horizontal="right"/>
      <protection/>
    </xf>
    <xf numFmtId="0" fontId="4" fillId="0" borderId="10" xfId="26" applyFont="1" applyFill="1" applyBorder="1">
      <alignment/>
      <protection/>
    </xf>
    <xf numFmtId="0" fontId="4" fillId="0" borderId="11" xfId="26" applyFont="1" applyFill="1" applyBorder="1">
      <alignment/>
      <protection/>
    </xf>
    <xf numFmtId="0" fontId="4" fillId="0" borderId="12" xfId="26" applyFont="1" applyFill="1" applyBorder="1">
      <alignment/>
      <protection/>
    </xf>
    <xf numFmtId="0" fontId="0" fillId="0" borderId="0" xfId="26" applyFill="1">
      <alignment/>
      <protection/>
    </xf>
    <xf numFmtId="0" fontId="1" fillId="0" borderId="0" xfId="26" applyFont="1">
      <alignment/>
      <protection/>
    </xf>
    <xf numFmtId="0" fontId="0" fillId="0" borderId="0" xfId="30">
      <alignment/>
      <protection/>
    </xf>
    <xf numFmtId="0" fontId="12" fillId="0" borderId="0" xfId="30" applyFont="1">
      <alignment/>
      <protection/>
    </xf>
    <xf numFmtId="0" fontId="51" fillId="0" borderId="0" xfId="30" applyFont="1" applyAlignment="1">
      <alignment horizontal="right" vertical="top"/>
      <protection/>
    </xf>
    <xf numFmtId="0" fontId="12" fillId="0" borderId="0" xfId="30" applyFont="1" applyFill="1">
      <alignment/>
      <protection/>
    </xf>
    <xf numFmtId="0" fontId="13" fillId="0" borderId="0" xfId="30" applyFont="1" applyAlignment="1">
      <alignment horizontal="centerContinuous"/>
      <protection/>
    </xf>
    <xf numFmtId="0" fontId="4" fillId="0" borderId="0" xfId="30" applyFont="1" applyFill="1">
      <alignment/>
      <protection/>
    </xf>
    <xf numFmtId="0" fontId="4" fillId="0" borderId="0" xfId="30" applyFont="1">
      <alignment/>
      <protection/>
    </xf>
    <xf numFmtId="0" fontId="11" fillId="0" borderId="0" xfId="30" applyFont="1" applyFill="1" applyBorder="1" applyAlignment="1" applyProtection="1">
      <alignment horizontal="centerContinuous"/>
      <protection/>
    </xf>
    <xf numFmtId="0" fontId="15" fillId="0" borderId="0" xfId="30" applyFont="1" applyAlignment="1">
      <alignment horizontal="centerContinuous"/>
      <protection/>
    </xf>
    <xf numFmtId="0" fontId="15" fillId="0" borderId="0" xfId="30" applyFont="1">
      <alignment/>
      <protection/>
    </xf>
    <xf numFmtId="0" fontId="4" fillId="0" borderId="13" xfId="30" applyFont="1" applyBorder="1">
      <alignment/>
      <protection/>
    </xf>
    <xf numFmtId="0" fontId="4" fillId="0" borderId="5" xfId="30" applyFont="1" applyBorder="1">
      <alignment/>
      <protection/>
    </xf>
    <xf numFmtId="0" fontId="4" fillId="0" borderId="5" xfId="30" applyFont="1" applyBorder="1" applyAlignment="1" applyProtection="1">
      <alignment horizontal="left"/>
      <protection/>
    </xf>
    <xf numFmtId="0" fontId="4" fillId="0" borderId="6" xfId="30" applyFont="1" applyFill="1" applyBorder="1">
      <alignment/>
      <protection/>
    </xf>
    <xf numFmtId="0" fontId="17" fillId="0" borderId="0" xfId="30" applyFont="1">
      <alignment/>
      <protection/>
    </xf>
    <xf numFmtId="0" fontId="17" fillId="0" borderId="7" xfId="30" applyFont="1" applyBorder="1">
      <alignment/>
      <protection/>
    </xf>
    <xf numFmtId="0" fontId="17" fillId="0" borderId="0" xfId="30" applyFont="1" applyBorder="1">
      <alignment/>
      <protection/>
    </xf>
    <xf numFmtId="0" fontId="8" fillId="0" borderId="0" xfId="30" applyFont="1" applyBorder="1" applyAlignment="1">
      <alignment horizontal="left"/>
      <protection/>
    </xf>
    <xf numFmtId="0" fontId="8" fillId="0" borderId="0" xfId="30" applyFont="1" applyBorder="1">
      <alignment/>
      <protection/>
    </xf>
    <xf numFmtId="0" fontId="17" fillId="0" borderId="1" xfId="30" applyFont="1" applyFill="1" applyBorder="1">
      <alignment/>
      <protection/>
    </xf>
    <xf numFmtId="0" fontId="4" fillId="0" borderId="7" xfId="30" applyFont="1" applyBorder="1">
      <alignment/>
      <protection/>
    </xf>
    <xf numFmtId="0" fontId="4" fillId="0" borderId="0" xfId="30" applyFont="1" applyBorder="1">
      <alignment/>
      <protection/>
    </xf>
    <xf numFmtId="0" fontId="4" fillId="0" borderId="1" xfId="30" applyFont="1" applyFill="1" applyBorder="1">
      <alignment/>
      <protection/>
    </xf>
    <xf numFmtId="0" fontId="17" fillId="0" borderId="0" xfId="30" applyFont="1" applyAlignment="1">
      <alignment vertical="top"/>
      <protection/>
    </xf>
    <xf numFmtId="0" fontId="17" fillId="0" borderId="7" xfId="30" applyFont="1" applyBorder="1" applyAlignment="1">
      <alignment vertical="top"/>
      <protection/>
    </xf>
    <xf numFmtId="0" fontId="17" fillId="0" borderId="0" xfId="30" applyFont="1" applyBorder="1" applyAlignment="1">
      <alignment vertical="top"/>
      <protection/>
    </xf>
    <xf numFmtId="0" fontId="8" fillId="0" borderId="0" xfId="30" applyFont="1" applyBorder="1" applyAlignment="1">
      <alignment vertical="top"/>
      <protection/>
    </xf>
    <xf numFmtId="0" fontId="17" fillId="0" borderId="1" xfId="30" applyFont="1" applyFill="1" applyBorder="1" applyAlignment="1">
      <alignment vertical="top"/>
      <protection/>
    </xf>
    <xf numFmtId="0" fontId="4" fillId="0" borderId="0" xfId="30" applyFont="1" applyAlignment="1">
      <alignment vertical="top"/>
      <protection/>
    </xf>
    <xf numFmtId="0" fontId="4" fillId="0" borderId="7" xfId="30" applyFont="1" applyBorder="1" applyAlignment="1">
      <alignment vertical="top"/>
      <protection/>
    </xf>
    <xf numFmtId="0" fontId="4" fillId="0" borderId="0" xfId="30" applyFont="1" applyBorder="1" applyAlignment="1">
      <alignment vertical="top"/>
      <protection/>
    </xf>
    <xf numFmtId="0" fontId="8" fillId="0" borderId="0" xfId="30" applyFont="1" applyBorder="1" applyAlignment="1">
      <alignment horizontal="left" vertical="top"/>
      <protection/>
    </xf>
    <xf numFmtId="0" fontId="4" fillId="0" borderId="0" xfId="30" applyFont="1" applyBorder="1" applyAlignment="1" applyProtection="1">
      <alignment vertical="top"/>
      <protection/>
    </xf>
    <xf numFmtId="0" fontId="4" fillId="0" borderId="1" xfId="30" applyFont="1" applyFill="1" applyBorder="1" applyAlignment="1">
      <alignment vertical="top"/>
      <protection/>
    </xf>
    <xf numFmtId="0" fontId="20" fillId="0" borderId="0" xfId="30" applyFont="1">
      <alignment/>
      <protection/>
    </xf>
    <xf numFmtId="0" fontId="21" fillId="0" borderId="0" xfId="30" applyFont="1" applyBorder="1" applyAlignment="1">
      <alignment horizontal="centerContinuous"/>
      <protection/>
    </xf>
    <xf numFmtId="0" fontId="21" fillId="0" borderId="0" xfId="30" applyFont="1" applyAlignment="1">
      <alignment horizontal="centerContinuous"/>
      <protection/>
    </xf>
    <xf numFmtId="0" fontId="21" fillId="0" borderId="1" xfId="30" applyFont="1" applyFill="1" applyBorder="1" applyAlignment="1">
      <alignment horizontal="centerContinuous"/>
      <protection/>
    </xf>
    <xf numFmtId="0" fontId="4" fillId="0" borderId="0" xfId="30" applyFont="1" applyBorder="1" applyAlignment="1">
      <alignment horizontal="center"/>
      <protection/>
    </xf>
    <xf numFmtId="0" fontId="23" fillId="0" borderId="0" xfId="30" applyFont="1" applyBorder="1" applyAlignment="1">
      <alignment horizontal="left"/>
      <protection/>
    </xf>
    <xf numFmtId="0" fontId="0" fillId="0" borderId="8" xfId="30" applyFont="1" applyBorder="1" applyAlignment="1" applyProtection="1">
      <alignment horizontal="center"/>
      <protection/>
    </xf>
    <xf numFmtId="169" fontId="1" fillId="0" borderId="8" xfId="30" applyNumberFormat="1" applyFont="1" applyBorder="1" applyAlignment="1">
      <alignment horizontal="centerContinuous"/>
      <protection/>
    </xf>
    <xf numFmtId="0" fontId="0" fillId="0" borderId="9" xfId="30" applyBorder="1" applyAlignment="1">
      <alignment horizontal="centerContinuous"/>
      <protection/>
    </xf>
    <xf numFmtId="0" fontId="0" fillId="0" borderId="0" xfId="30" applyFont="1" applyBorder="1" applyAlignment="1" applyProtection="1">
      <alignment horizontal="center"/>
      <protection/>
    </xf>
    <xf numFmtId="169" fontId="0" fillId="0" borderId="0" xfId="30" applyNumberFormat="1" applyFont="1" applyBorder="1" applyAlignment="1">
      <alignment horizontal="centerContinuous"/>
      <protection/>
    </xf>
    <xf numFmtId="22" fontId="4" fillId="0" borderId="0" xfId="30" applyNumberFormat="1" applyFont="1" applyBorder="1">
      <alignment/>
      <protection/>
    </xf>
    <xf numFmtId="0" fontId="42" fillId="0" borderId="0" xfId="30" applyFont="1" applyBorder="1">
      <alignment/>
      <protection/>
    </xf>
    <xf numFmtId="0" fontId="24" fillId="0" borderId="14" xfId="30" applyFont="1" applyBorder="1" applyAlignment="1">
      <alignment horizontal="center" vertical="center"/>
      <protection/>
    </xf>
    <xf numFmtId="0" fontId="24" fillId="0" borderId="14" xfId="30" applyFont="1" applyBorder="1" applyAlignment="1" applyProtection="1">
      <alignment horizontal="center" vertical="center"/>
      <protection/>
    </xf>
    <xf numFmtId="164" fontId="24" fillId="0" borderId="14" xfId="30" applyNumberFormat="1" applyFont="1" applyBorder="1" applyAlignment="1" applyProtection="1">
      <alignment horizontal="center" vertical="center" wrapText="1"/>
      <protection/>
    </xf>
    <xf numFmtId="0" fontId="24" fillId="0" borderId="14" xfId="30" applyFont="1" applyBorder="1" applyAlignment="1" applyProtection="1">
      <alignment horizontal="center" vertical="center" wrapText="1"/>
      <protection/>
    </xf>
    <xf numFmtId="166" fontId="24" fillId="0" borderId="14" xfId="30" applyNumberFormat="1" applyFont="1" applyBorder="1" applyAlignment="1" applyProtection="1">
      <alignment horizontal="center" vertical="center"/>
      <protection/>
    </xf>
    <xf numFmtId="166" fontId="77" fillId="19" borderId="14" xfId="30" applyNumberFormat="1" applyFont="1" applyFill="1" applyBorder="1" applyAlignment="1" applyProtection="1">
      <alignment horizontal="center" vertical="center"/>
      <protection/>
    </xf>
    <xf numFmtId="0" fontId="52" fillId="4" borderId="14" xfId="30" applyFont="1" applyFill="1" applyBorder="1" applyAlignment="1" applyProtection="1">
      <alignment horizontal="center" vertical="center"/>
      <protection/>
    </xf>
    <xf numFmtId="0" fontId="24" fillId="0" borderId="8" xfId="30" applyFont="1" applyBorder="1" applyAlignment="1" applyProtection="1">
      <alignment horizontal="center" vertical="center"/>
      <protection/>
    </xf>
    <xf numFmtId="0" fontId="24" fillId="0" borderId="8" xfId="30" applyFont="1" applyBorder="1" applyAlignment="1" applyProtection="1">
      <alignment horizontal="center" vertical="center" wrapText="1"/>
      <protection/>
    </xf>
    <xf numFmtId="0" fontId="43" fillId="3" borderId="14" xfId="30" applyFont="1" applyFill="1" applyBorder="1" applyAlignment="1">
      <alignment horizontal="center" vertical="center" wrapText="1"/>
      <protection/>
    </xf>
    <xf numFmtId="0" fontId="57" fillId="6" borderId="14" xfId="30" applyFont="1" applyFill="1" applyBorder="1" applyAlignment="1">
      <alignment horizontal="center" vertical="center" wrapText="1"/>
      <protection/>
    </xf>
    <xf numFmtId="0" fontId="35" fillId="2" borderId="8" xfId="30" applyFont="1" applyFill="1" applyBorder="1" applyAlignment="1" applyProtection="1">
      <alignment horizontal="centerContinuous" vertical="center" wrapText="1"/>
      <protection/>
    </xf>
    <xf numFmtId="0" fontId="36" fillId="2" borderId="15" xfId="30" applyFont="1" applyFill="1" applyBorder="1" applyAlignment="1">
      <alignment horizontal="centerContinuous"/>
      <protection/>
    </xf>
    <xf numFmtId="0" fontId="35" fillId="2" borderId="9" xfId="30" applyFont="1" applyFill="1" applyBorder="1" applyAlignment="1">
      <alignment horizontal="centerContinuous" vertical="center"/>
      <protection/>
    </xf>
    <xf numFmtId="0" fontId="46" fillId="20" borderId="8" xfId="30" applyFont="1" applyFill="1" applyBorder="1" applyAlignment="1">
      <alignment horizontal="centerContinuous" vertical="center" wrapText="1"/>
      <protection/>
    </xf>
    <xf numFmtId="0" fontId="96" fillId="20" borderId="15" xfId="30" applyFont="1" applyFill="1" applyBorder="1" applyAlignment="1">
      <alignment horizontal="centerContinuous"/>
      <protection/>
    </xf>
    <xf numFmtId="0" fontId="46" fillId="20" borderId="9" xfId="30" applyFont="1" applyFill="1" applyBorder="1" applyAlignment="1">
      <alignment horizontal="centerContinuous" vertical="center"/>
      <protection/>
    </xf>
    <xf numFmtId="0" fontId="61" fillId="8" borderId="14" xfId="30" applyFont="1" applyFill="1" applyBorder="1" applyAlignment="1">
      <alignment horizontal="center" vertical="center" wrapText="1"/>
      <protection/>
    </xf>
    <xf numFmtId="0" fontId="62" fillId="9" borderId="14" xfId="30" applyFont="1" applyFill="1" applyBorder="1" applyAlignment="1">
      <alignment horizontal="center" vertical="center" wrapText="1"/>
      <protection/>
    </xf>
    <xf numFmtId="0" fontId="24" fillId="0" borderId="14" xfId="30" applyFont="1" applyBorder="1" applyAlignment="1">
      <alignment horizontal="center" vertical="center" wrapText="1"/>
      <protection/>
    </xf>
    <xf numFmtId="0" fontId="4" fillId="0" borderId="1" xfId="30" applyFont="1" applyFill="1" applyBorder="1" applyAlignment="1">
      <alignment horizontal="center"/>
      <protection/>
    </xf>
    <xf numFmtId="0" fontId="4" fillId="0" borderId="17" xfId="30" applyFont="1" applyBorder="1">
      <alignment/>
      <protection/>
    </xf>
    <xf numFmtId="0" fontId="4" fillId="0" borderId="17" xfId="30" applyFont="1" applyFill="1" applyBorder="1" applyAlignment="1">
      <alignment horizontal="center"/>
      <protection/>
    </xf>
    <xf numFmtId="167" fontId="4" fillId="0" borderId="17" xfId="30" applyNumberFormat="1" applyFont="1" applyFill="1" applyBorder="1">
      <alignment/>
      <protection/>
    </xf>
    <xf numFmtId="0" fontId="4" fillId="0" borderId="17" xfId="30" applyFont="1" applyFill="1" applyBorder="1">
      <alignment/>
      <protection/>
    </xf>
    <xf numFmtId="0" fontId="78" fillId="0" borderId="17" xfId="30" applyFont="1" applyFill="1" applyBorder="1">
      <alignment/>
      <protection/>
    </xf>
    <xf numFmtId="0" fontId="53" fillId="0" borderId="17" xfId="30" applyFont="1" applyFill="1" applyBorder="1">
      <alignment/>
      <protection/>
    </xf>
    <xf numFmtId="22" fontId="4" fillId="0" borderId="17" xfId="30" applyNumberFormat="1" applyFont="1" applyFill="1" applyBorder="1">
      <alignment/>
      <protection/>
    </xf>
    <xf numFmtId="0" fontId="97" fillId="0" borderId="17" xfId="30" applyFont="1" applyFill="1" applyBorder="1">
      <alignment/>
      <protection/>
    </xf>
    <xf numFmtId="0" fontId="58" fillId="0" borderId="17" xfId="30" applyFont="1" applyFill="1" applyBorder="1">
      <alignment/>
      <protection/>
    </xf>
    <xf numFmtId="0" fontId="4" fillId="0" borderId="31" xfId="30" applyFont="1" applyFill="1" applyBorder="1">
      <alignment/>
      <protection/>
    </xf>
    <xf numFmtId="0" fontId="4" fillId="0" borderId="60" xfId="30" applyFont="1" applyFill="1" applyBorder="1">
      <alignment/>
      <protection/>
    </xf>
    <xf numFmtId="0" fontId="4" fillId="0" borderId="32" xfId="30" applyFont="1" applyFill="1" applyBorder="1">
      <alignment/>
      <protection/>
    </xf>
    <xf numFmtId="0" fontId="98" fillId="0" borderId="31" xfId="30" applyFont="1" applyFill="1" applyBorder="1">
      <alignment/>
      <protection/>
    </xf>
    <xf numFmtId="0" fontId="98" fillId="0" borderId="60" xfId="30" applyFont="1" applyFill="1" applyBorder="1">
      <alignment/>
      <protection/>
    </xf>
    <xf numFmtId="0" fontId="98" fillId="0" borderId="32" xfId="30" applyFont="1" applyFill="1" applyBorder="1">
      <alignment/>
      <protection/>
    </xf>
    <xf numFmtId="0" fontId="63" fillId="0" borderId="17" xfId="30" applyFont="1" applyFill="1" applyBorder="1">
      <alignment/>
      <protection/>
    </xf>
    <xf numFmtId="0" fontId="64" fillId="0" borderId="17" xfId="30" applyFont="1" applyFill="1" applyBorder="1">
      <alignment/>
      <protection/>
    </xf>
    <xf numFmtId="7" fontId="7" fillId="0" borderId="17" xfId="30" applyNumberFormat="1" applyFont="1" applyBorder="1" applyAlignment="1">
      <alignment/>
      <protection/>
    </xf>
    <xf numFmtId="0" fontId="4" fillId="0" borderId="2" xfId="30" applyFont="1" applyFill="1" applyBorder="1" applyAlignment="1">
      <alignment horizontal="center"/>
      <protection/>
    </xf>
    <xf numFmtId="0" fontId="4" fillId="0" borderId="2" xfId="32" applyFont="1" applyFill="1" applyBorder="1" applyAlignment="1" applyProtection="1">
      <alignment horizontal="center"/>
      <protection locked="0"/>
    </xf>
    <xf numFmtId="164" fontId="4" fillId="0" borderId="2" xfId="32" applyNumberFormat="1" applyFont="1" applyFill="1" applyBorder="1" applyAlignment="1" applyProtection="1">
      <alignment horizontal="center"/>
      <protection locked="0"/>
    </xf>
    <xf numFmtId="167" fontId="4" fillId="0" borderId="2" xfId="32" applyNumberFormat="1" applyFont="1" applyFill="1" applyBorder="1" applyAlignment="1" applyProtection="1">
      <alignment horizontal="center"/>
      <protection locked="0"/>
    </xf>
    <xf numFmtId="0" fontId="78" fillId="19" borderId="2" xfId="30" applyFont="1" applyFill="1" applyBorder="1" applyAlignment="1" applyProtection="1">
      <alignment horizontal="center"/>
      <protection/>
    </xf>
    <xf numFmtId="169" fontId="53" fillId="4" borderId="2" xfId="30" applyNumberFormat="1" applyFont="1" applyFill="1" applyBorder="1" applyAlignment="1" applyProtection="1">
      <alignment horizontal="center"/>
      <protection/>
    </xf>
    <xf numFmtId="22" fontId="4" fillId="0" borderId="4" xfId="30" applyNumberFormat="1" applyFont="1" applyFill="1" applyBorder="1" applyAlignment="1" applyProtection="1">
      <alignment horizontal="center"/>
      <protection locked="0"/>
    </xf>
    <xf numFmtId="22" fontId="4" fillId="0" borderId="23" xfId="30" applyNumberFormat="1" applyFont="1" applyFill="1" applyBorder="1" applyAlignment="1" applyProtection="1">
      <alignment horizontal="center"/>
      <protection locked="0"/>
    </xf>
    <xf numFmtId="4" fontId="4" fillId="7" borderId="2" xfId="30" applyNumberFormat="1" applyFont="1" applyFill="1" applyBorder="1" applyAlignment="1" applyProtection="1" quotePrefix="1">
      <alignment horizontal="center"/>
      <protection/>
    </xf>
    <xf numFmtId="164" fontId="4" fillId="7" borderId="2" xfId="30" applyNumberFormat="1" applyFont="1" applyFill="1" applyBorder="1" applyAlignment="1" applyProtection="1" quotePrefix="1">
      <alignment horizontal="center"/>
      <protection/>
    </xf>
    <xf numFmtId="166" fontId="4" fillId="0" borderId="4" xfId="30" applyNumberFormat="1" applyFont="1" applyBorder="1" applyAlignment="1" applyProtection="1">
      <alignment horizontal="center"/>
      <protection locked="0"/>
    </xf>
    <xf numFmtId="168" fontId="4" fillId="0" borderId="2" xfId="30" applyNumberFormat="1" applyFont="1" applyBorder="1" applyAlignment="1" applyProtection="1" quotePrefix="1">
      <alignment horizontal="center"/>
      <protection/>
    </xf>
    <xf numFmtId="166" fontId="4" fillId="0" borderId="2" xfId="30" applyNumberFormat="1" applyFont="1" applyBorder="1" applyAlignment="1" applyProtection="1">
      <alignment horizontal="center"/>
      <protection/>
    </xf>
    <xf numFmtId="2" fontId="44" fillId="3" borderId="2" xfId="30" applyNumberFormat="1" applyFont="1" applyFill="1" applyBorder="1" applyAlignment="1" applyProtection="1">
      <alignment horizontal="center"/>
      <protection/>
    </xf>
    <xf numFmtId="2" fontId="59" fillId="6" borderId="4" xfId="30" applyNumberFormat="1" applyFont="1" applyFill="1" applyBorder="1" applyAlignment="1" applyProtection="1">
      <alignment horizontal="center"/>
      <protection/>
    </xf>
    <xf numFmtId="166" fontId="34" fillId="2" borderId="21" xfId="30" applyNumberFormat="1" applyFont="1" applyFill="1" applyBorder="1" applyAlignment="1" applyProtection="1" quotePrefix="1">
      <alignment horizontal="center"/>
      <protection/>
    </xf>
    <xf numFmtId="166" fontId="34" fillId="2" borderId="22" xfId="30" applyNumberFormat="1" applyFont="1" applyFill="1" applyBorder="1" applyAlignment="1" applyProtection="1" quotePrefix="1">
      <alignment horizontal="center"/>
      <protection/>
    </xf>
    <xf numFmtId="4" fontId="34" fillId="2" borderId="4" xfId="30" applyNumberFormat="1" applyFont="1" applyFill="1" applyBorder="1" applyAlignment="1" applyProtection="1">
      <alignment horizontal="center"/>
      <protection/>
    </xf>
    <xf numFmtId="166" fontId="47" fillId="20" borderId="21" xfId="30" applyNumberFormat="1" applyFont="1" applyFill="1" applyBorder="1" applyAlignment="1" applyProtection="1" quotePrefix="1">
      <alignment horizontal="center"/>
      <protection/>
    </xf>
    <xf numFmtId="166" fontId="47" fillId="20" borderId="22" xfId="30" applyNumberFormat="1" applyFont="1" applyFill="1" applyBorder="1" applyAlignment="1" applyProtection="1" quotePrefix="1">
      <alignment horizontal="center"/>
      <protection/>
    </xf>
    <xf numFmtId="4" fontId="47" fillId="20" borderId="4" xfId="30" applyNumberFormat="1" applyFont="1" applyFill="1" applyBorder="1" applyAlignment="1" applyProtection="1">
      <alignment horizontal="center"/>
      <protection/>
    </xf>
    <xf numFmtId="4" fontId="65" fillId="8" borderId="2" xfId="30" applyNumberFormat="1" applyFont="1" applyFill="1" applyBorder="1" applyAlignment="1" applyProtection="1">
      <alignment horizontal="center"/>
      <protection/>
    </xf>
    <xf numFmtId="4" fontId="66" fillId="9" borderId="2" xfId="30" applyNumberFormat="1" applyFont="1" applyFill="1" applyBorder="1" applyAlignment="1" applyProtection="1">
      <alignment horizontal="center"/>
      <protection/>
    </xf>
    <xf numFmtId="4" fontId="4" fillId="0" borderId="2" xfId="30" applyNumberFormat="1" applyFont="1" applyBorder="1" applyAlignment="1" applyProtection="1">
      <alignment horizontal="center"/>
      <protection/>
    </xf>
    <xf numFmtId="4" fontId="7" fillId="0" borderId="4" xfId="30" applyNumberFormat="1" applyFont="1" applyFill="1" applyBorder="1" applyAlignment="1">
      <alignment horizontal="right"/>
      <protection/>
    </xf>
    <xf numFmtId="0" fontId="4" fillId="0" borderId="2" xfId="33" applyFont="1" applyFill="1" applyBorder="1" applyAlignment="1" applyProtection="1">
      <alignment horizontal="center"/>
      <protection locked="0"/>
    </xf>
    <xf numFmtId="0" fontId="4" fillId="0" borderId="2" xfId="33" applyFont="1" applyBorder="1" applyAlignment="1" applyProtection="1">
      <alignment horizontal="center"/>
      <protection locked="0"/>
    </xf>
    <xf numFmtId="164" fontId="4" fillId="0" borderId="4" xfId="33" applyNumberFormat="1" applyFont="1" applyBorder="1" applyAlignment="1" applyProtection="1">
      <alignment horizontal="center"/>
      <protection locked="0"/>
    </xf>
    <xf numFmtId="167" fontId="4" fillId="0" borderId="2" xfId="33" applyNumberFormat="1" applyFont="1" applyBorder="1" applyAlignment="1" applyProtection="1">
      <alignment horizontal="center"/>
      <protection locked="0"/>
    </xf>
    <xf numFmtId="22" fontId="4" fillId="0" borderId="4" xfId="33" applyNumberFormat="1" applyFont="1" applyBorder="1" applyAlignment="1" applyProtection="1">
      <alignment horizontal="center"/>
      <protection locked="0"/>
    </xf>
    <xf numFmtId="22" fontId="4" fillId="0" borderId="23" xfId="33" applyNumberFormat="1" applyFont="1" applyBorder="1" applyAlignment="1" applyProtection="1">
      <alignment horizontal="center"/>
      <protection locked="0"/>
    </xf>
    <xf numFmtId="166" fontId="4" fillId="0" borderId="4" xfId="33" applyNumberFormat="1" applyFont="1" applyBorder="1" applyAlignment="1" applyProtection="1">
      <alignment horizontal="center"/>
      <protection locked="0"/>
    </xf>
    <xf numFmtId="4" fontId="6" fillId="0" borderId="2" xfId="30" applyNumberFormat="1" applyFont="1" applyBorder="1" applyAlignment="1" applyProtection="1">
      <alignment horizontal="center"/>
      <protection/>
    </xf>
    <xf numFmtId="2" fontId="4" fillId="0" borderId="1" xfId="30" applyNumberFormat="1" applyFont="1" applyFill="1" applyBorder="1" applyAlignment="1">
      <alignment horizontal="center"/>
      <protection/>
    </xf>
    <xf numFmtId="0" fontId="4" fillId="0" borderId="18" xfId="33" applyFont="1" applyFill="1" applyBorder="1" applyAlignment="1">
      <alignment horizontal="center"/>
      <protection/>
    </xf>
    <xf numFmtId="0" fontId="4" fillId="0" borderId="2" xfId="30" applyFont="1" applyFill="1" applyBorder="1" applyAlignment="1" applyProtection="1">
      <alignment horizontal="center"/>
      <protection locked="0"/>
    </xf>
    <xf numFmtId="164" fontId="4" fillId="0" borderId="2" xfId="30" applyNumberFormat="1" applyFont="1" applyFill="1" applyBorder="1" applyAlignment="1" applyProtection="1">
      <alignment horizontal="center"/>
      <protection locked="0"/>
    </xf>
    <xf numFmtId="167" fontId="4" fillId="0" borderId="2" xfId="30" applyNumberFormat="1" applyFont="1" applyFill="1" applyBorder="1" applyAlignment="1" applyProtection="1">
      <alignment horizontal="center"/>
      <protection locked="0"/>
    </xf>
    <xf numFmtId="0" fontId="4" fillId="0" borderId="18" xfId="30" applyFont="1" applyFill="1" applyBorder="1" applyAlignment="1">
      <alignment horizontal="center"/>
      <protection/>
    </xf>
    <xf numFmtId="0" fontId="4" fillId="0" borderId="2" xfId="30" applyFont="1" applyBorder="1" applyAlignment="1" applyProtection="1">
      <alignment horizontal="center"/>
      <protection locked="0"/>
    </xf>
    <xf numFmtId="164" fontId="4" fillId="0" borderId="2" xfId="30" applyNumberFormat="1" applyFont="1" applyBorder="1" applyAlignment="1" applyProtection="1">
      <alignment horizontal="center"/>
      <protection locked="0"/>
    </xf>
    <xf numFmtId="167" fontId="4" fillId="0" borderId="2" xfId="30" applyNumberFormat="1" applyFont="1" applyBorder="1" applyAlignment="1" applyProtection="1">
      <alignment horizontal="center"/>
      <protection locked="0"/>
    </xf>
    <xf numFmtId="22" fontId="4" fillId="0" borderId="4" xfId="30" applyNumberFormat="1" applyFont="1" applyBorder="1" applyAlignment="1" applyProtection="1">
      <alignment horizontal="center"/>
      <protection locked="0"/>
    </xf>
    <xf numFmtId="22" fontId="4" fillId="0" borderId="23" xfId="30" applyNumberFormat="1" applyFont="1" applyBorder="1" applyAlignment="1" applyProtection="1">
      <alignment horizontal="center"/>
      <protection locked="0"/>
    </xf>
    <xf numFmtId="22" fontId="4" fillId="0" borderId="20" xfId="30" applyNumberFormat="1" applyFont="1" applyBorder="1" applyAlignment="1" applyProtection="1">
      <alignment horizontal="center"/>
      <protection locked="0"/>
    </xf>
    <xf numFmtId="0" fontId="4" fillId="0" borderId="38" xfId="30" applyFont="1" applyFill="1" applyBorder="1" applyAlignment="1" applyProtection="1">
      <alignment horizontal="center"/>
      <protection locked="0"/>
    </xf>
    <xf numFmtId="0" fontId="4" fillId="0" borderId="3" xfId="30" applyFont="1" applyBorder="1" applyAlignment="1" applyProtection="1">
      <alignment horizontal="center"/>
      <protection locked="0"/>
    </xf>
    <xf numFmtId="164" fontId="6" fillId="0" borderId="3" xfId="30" applyNumberFormat="1" applyFont="1" applyBorder="1" applyAlignment="1" applyProtection="1">
      <alignment horizontal="center"/>
      <protection locked="0"/>
    </xf>
    <xf numFmtId="167" fontId="4" fillId="0" borderId="3" xfId="30" applyNumberFormat="1" applyFont="1" applyBorder="1" applyAlignment="1" applyProtection="1">
      <alignment horizontal="center"/>
      <protection locked="0"/>
    </xf>
    <xf numFmtId="165" fontId="4" fillId="0" borderId="3" xfId="30" applyNumberFormat="1" applyFont="1" applyBorder="1" applyAlignment="1" applyProtection="1">
      <alignment horizontal="center"/>
      <protection locked="0"/>
    </xf>
    <xf numFmtId="0" fontId="78" fillId="19" borderId="3" xfId="30" applyFont="1" applyFill="1" applyBorder="1" applyAlignment="1" applyProtection="1">
      <alignment horizontal="center"/>
      <protection/>
    </xf>
    <xf numFmtId="169" fontId="53" fillId="4" borderId="3" xfId="30" applyNumberFormat="1" applyFont="1" applyFill="1" applyBorder="1" applyAlignment="1" applyProtection="1">
      <alignment horizontal="center"/>
      <protection/>
    </xf>
    <xf numFmtId="22" fontId="4" fillId="0" borderId="3" xfId="30" applyNumberFormat="1" applyFont="1" applyBorder="1" applyAlignment="1" applyProtection="1">
      <alignment horizontal="center"/>
      <protection locked="0"/>
    </xf>
    <xf numFmtId="166" fontId="4" fillId="0" borderId="3" xfId="30" applyNumberFormat="1" applyFont="1" applyBorder="1" applyAlignment="1" applyProtection="1">
      <alignment horizontal="center"/>
      <protection/>
    </xf>
    <xf numFmtId="166" fontId="4" fillId="0" borderId="3" xfId="30" applyNumberFormat="1" applyFont="1" applyBorder="1" applyAlignment="1" applyProtection="1">
      <alignment horizontal="center"/>
      <protection locked="0"/>
    </xf>
    <xf numFmtId="168" fontId="4" fillId="0" borderId="3" xfId="30" applyNumberFormat="1" applyFont="1" applyBorder="1" applyAlignment="1" applyProtection="1" quotePrefix="1">
      <alignment horizontal="center"/>
      <protection locked="0"/>
    </xf>
    <xf numFmtId="2" fontId="97" fillId="3" borderId="3" xfId="30" applyNumberFormat="1" applyFont="1" applyFill="1" applyBorder="1" applyAlignment="1" applyProtection="1">
      <alignment horizontal="center"/>
      <protection locked="0"/>
    </xf>
    <xf numFmtId="2" fontId="59" fillId="6" borderId="3" xfId="30" applyNumberFormat="1" applyFont="1" applyFill="1" applyBorder="1" applyAlignment="1" applyProtection="1">
      <alignment horizontal="center"/>
      <protection locked="0"/>
    </xf>
    <xf numFmtId="166" fontId="34" fillId="2" borderId="24" xfId="30" applyNumberFormat="1" applyFont="1" applyFill="1" applyBorder="1" applyAlignment="1" applyProtection="1" quotePrefix="1">
      <alignment horizontal="center"/>
      <protection locked="0"/>
    </xf>
    <xf numFmtId="166" fontId="34" fillId="2" borderId="25" xfId="30" applyNumberFormat="1" applyFont="1" applyFill="1" applyBorder="1" applyAlignment="1" applyProtection="1" quotePrefix="1">
      <alignment horizontal="center"/>
      <protection locked="0"/>
    </xf>
    <xf numFmtId="4" fontId="34" fillId="2" borderId="26" xfId="30" applyNumberFormat="1" applyFont="1" applyFill="1" applyBorder="1" applyAlignment="1" applyProtection="1">
      <alignment horizontal="center"/>
      <protection locked="0"/>
    </xf>
    <xf numFmtId="166" fontId="47" fillId="20" borderId="24" xfId="30" applyNumberFormat="1" applyFont="1" applyFill="1" applyBorder="1" applyAlignment="1" applyProtection="1" quotePrefix="1">
      <alignment horizontal="center"/>
      <protection locked="0"/>
    </xf>
    <xf numFmtId="166" fontId="47" fillId="20" borderId="25" xfId="30" applyNumberFormat="1" applyFont="1" applyFill="1" applyBorder="1" applyAlignment="1" applyProtection="1" quotePrefix="1">
      <alignment horizontal="center"/>
      <protection locked="0"/>
    </xf>
    <xf numFmtId="4" fontId="47" fillId="20" borderId="26" xfId="30" applyNumberFormat="1" applyFont="1" applyFill="1" applyBorder="1" applyAlignment="1" applyProtection="1">
      <alignment horizontal="center"/>
      <protection locked="0"/>
    </xf>
    <xf numFmtId="4" fontId="65" fillId="8" borderId="3" xfId="30" applyNumberFormat="1" applyFont="1" applyFill="1" applyBorder="1" applyAlignment="1" applyProtection="1">
      <alignment horizontal="center"/>
      <protection locked="0"/>
    </xf>
    <xf numFmtId="4" fontId="66" fillId="9" borderId="3" xfId="30" applyNumberFormat="1" applyFont="1" applyFill="1" applyBorder="1" applyAlignment="1" applyProtection="1">
      <alignment horizontal="center"/>
      <protection locked="0"/>
    </xf>
    <xf numFmtId="4" fontId="6" fillId="0" borderId="3" xfId="30" applyNumberFormat="1" applyFont="1" applyBorder="1" applyAlignment="1" applyProtection="1">
      <alignment horizontal="center"/>
      <protection locked="0"/>
    </xf>
    <xf numFmtId="2" fontId="7" fillId="0" borderId="27" xfId="30" applyNumberFormat="1" applyFont="1" applyFill="1" applyBorder="1" applyAlignment="1">
      <alignment horizontal="right"/>
      <protection/>
    </xf>
    <xf numFmtId="0" fontId="109" fillId="0" borderId="16" xfId="30" applyFont="1" applyBorder="1" applyAlignment="1">
      <alignment horizontal="center"/>
      <protection/>
    </xf>
    <xf numFmtId="0" fontId="1" fillId="0" borderId="0" xfId="30" applyFont="1" applyBorder="1" applyAlignment="1">
      <alignment horizontal="left"/>
      <protection/>
    </xf>
    <xf numFmtId="0" fontId="29" fillId="0" borderId="16" xfId="30" applyFont="1" applyBorder="1" applyAlignment="1">
      <alignment horizontal="center"/>
      <protection/>
    </xf>
    <xf numFmtId="0" fontId="31" fillId="0" borderId="0" xfId="30" applyFont="1" applyBorder="1" applyAlignment="1" applyProtection="1">
      <alignment horizontal="left"/>
      <protection/>
    </xf>
    <xf numFmtId="164" fontId="6" fillId="0" borderId="0" xfId="30" applyNumberFormat="1" applyFont="1" applyBorder="1" applyAlignment="1" applyProtection="1">
      <alignment horizontal="center"/>
      <protection/>
    </xf>
    <xf numFmtId="0" fontId="4" fillId="0" borderId="0" xfId="30" applyFont="1" applyBorder="1" applyAlignment="1" applyProtection="1">
      <alignment horizontal="center"/>
      <protection/>
    </xf>
    <xf numFmtId="165" fontId="4" fillId="0" borderId="0" xfId="30" applyNumberFormat="1" applyFont="1" applyBorder="1" applyAlignment="1" applyProtection="1">
      <alignment horizontal="center"/>
      <protection/>
    </xf>
    <xf numFmtId="166" fontId="4" fillId="0" borderId="0" xfId="30" applyNumberFormat="1" applyFont="1" applyBorder="1" applyAlignment="1" applyProtection="1">
      <alignment horizontal="center"/>
      <protection/>
    </xf>
    <xf numFmtId="168" fontId="4" fillId="0" borderId="0" xfId="30" applyNumberFormat="1" applyFont="1" applyBorder="1" applyAlignment="1" applyProtection="1" quotePrefix="1">
      <alignment horizontal="center"/>
      <protection/>
    </xf>
    <xf numFmtId="2" fontId="44" fillId="3" borderId="14" xfId="30" applyNumberFormat="1" applyFont="1" applyFill="1" applyBorder="1" applyAlignment="1" applyProtection="1">
      <alignment horizontal="center"/>
      <protection/>
    </xf>
    <xf numFmtId="2" fontId="59" fillId="6" borderId="14" xfId="30" applyNumberFormat="1" applyFont="1" applyFill="1" applyBorder="1" applyAlignment="1" applyProtection="1">
      <alignment horizontal="center"/>
      <protection/>
    </xf>
    <xf numFmtId="2" fontId="34" fillId="2" borderId="14" xfId="30" applyNumberFormat="1" applyFont="1" applyFill="1" applyBorder="1" applyAlignment="1" applyProtection="1">
      <alignment horizontal="center"/>
      <protection/>
    </xf>
    <xf numFmtId="2" fontId="47" fillId="20" borderId="14" xfId="30" applyNumberFormat="1" applyFont="1" applyFill="1" applyBorder="1" applyAlignment="1" applyProtection="1">
      <alignment horizontal="center"/>
      <protection/>
    </xf>
    <xf numFmtId="2" fontId="65" fillId="8" borderId="14" xfId="30" applyNumberFormat="1" applyFont="1" applyFill="1" applyBorder="1" applyAlignment="1" applyProtection="1">
      <alignment horizontal="center"/>
      <protection/>
    </xf>
    <xf numFmtId="2" fontId="66" fillId="9" borderId="14" xfId="30" applyNumberFormat="1" applyFont="1" applyFill="1" applyBorder="1" applyAlignment="1" applyProtection="1">
      <alignment horizontal="center"/>
      <protection/>
    </xf>
    <xf numFmtId="2" fontId="54" fillId="0" borderId="28" xfId="30" applyNumberFormat="1" applyFont="1" applyBorder="1" applyAlignment="1" applyProtection="1">
      <alignment horizontal="center"/>
      <protection/>
    </xf>
    <xf numFmtId="7" fontId="10" fillId="0" borderId="14" xfId="30" applyNumberFormat="1" applyFont="1" applyFill="1" applyBorder="1" applyAlignment="1" applyProtection="1">
      <alignment horizontal="right"/>
      <protection/>
    </xf>
    <xf numFmtId="0" fontId="4" fillId="0" borderId="10" xfId="30" applyFont="1" applyBorder="1">
      <alignment/>
      <protection/>
    </xf>
    <xf numFmtId="0" fontId="4" fillId="0" borderId="11" xfId="30" applyFont="1" applyBorder="1">
      <alignment/>
      <protection/>
    </xf>
    <xf numFmtId="0" fontId="4" fillId="0" borderId="12" xfId="30" applyFont="1" applyBorder="1">
      <alignment/>
      <protection/>
    </xf>
    <xf numFmtId="0" fontId="0" fillId="0" borderId="0" xfId="30" applyBorder="1">
      <alignment/>
      <protection/>
    </xf>
    <xf numFmtId="0" fontId="4" fillId="0" borderId="0" xfId="34" applyFont="1" applyFill="1">
      <alignment/>
      <protection/>
    </xf>
    <xf numFmtId="0" fontId="4" fillId="0" borderId="0" xfId="34" applyFont="1">
      <alignment/>
      <protection/>
    </xf>
    <xf numFmtId="0" fontId="0" fillId="0" borderId="0" xfId="34">
      <alignment/>
      <protection/>
    </xf>
    <xf numFmtId="0" fontId="51" fillId="0" borderId="0" xfId="34" applyFont="1" applyAlignment="1">
      <alignment horizontal="right" vertical="top"/>
      <protection/>
    </xf>
    <xf numFmtId="0" fontId="79" fillId="0" borderId="0" xfId="34" applyFont="1" applyFill="1">
      <alignment/>
      <protection/>
    </xf>
    <xf numFmtId="0" fontId="80" fillId="0" borderId="0" xfId="34" applyFont="1" applyAlignment="1">
      <alignment horizontal="centerContinuous"/>
      <protection/>
    </xf>
    <xf numFmtId="0" fontId="79" fillId="0" borderId="0" xfId="34" applyFont="1" applyAlignment="1">
      <alignment horizontal="centerContinuous"/>
      <protection/>
    </xf>
    <xf numFmtId="0" fontId="79" fillId="0" borderId="0" xfId="34" applyFont="1">
      <alignment/>
      <protection/>
    </xf>
    <xf numFmtId="0" fontId="11" fillId="0" borderId="0" xfId="34" applyFont="1" applyFill="1" applyBorder="1" applyAlignment="1" applyProtection="1">
      <alignment horizontal="center"/>
      <protection/>
    </xf>
    <xf numFmtId="0" fontId="11" fillId="0" borderId="0" xfId="34" applyFont="1" applyFill="1" applyBorder="1" applyAlignment="1" applyProtection="1">
      <alignment horizontal="left"/>
      <protection/>
    </xf>
    <xf numFmtId="0" fontId="15" fillId="0" borderId="0" xfId="34" applyFont="1">
      <alignment/>
      <protection/>
    </xf>
    <xf numFmtId="0" fontId="4" fillId="0" borderId="13" xfId="34" applyFont="1" applyBorder="1">
      <alignment/>
      <protection/>
    </xf>
    <xf numFmtId="0" fontId="4" fillId="0" borderId="5" xfId="34" applyFont="1" applyBorder="1">
      <alignment/>
      <protection/>
    </xf>
    <xf numFmtId="0" fontId="4" fillId="0" borderId="5" xfId="34" applyFont="1" applyBorder="1" applyAlignment="1" applyProtection="1">
      <alignment horizontal="left"/>
      <protection/>
    </xf>
    <xf numFmtId="0" fontId="0" fillId="0" borderId="5" xfId="34" applyBorder="1">
      <alignment/>
      <protection/>
    </xf>
    <xf numFmtId="0" fontId="4" fillId="0" borderId="6" xfId="34" applyFont="1" applyFill="1" applyBorder="1">
      <alignment/>
      <protection/>
    </xf>
    <xf numFmtId="0" fontId="4" fillId="0" borderId="7" xfId="34" applyFont="1" applyBorder="1">
      <alignment/>
      <protection/>
    </xf>
    <xf numFmtId="0" fontId="4" fillId="0" borderId="0" xfId="34" applyFont="1" applyBorder="1">
      <alignment/>
      <protection/>
    </xf>
    <xf numFmtId="0" fontId="8" fillId="0" borderId="0" xfId="34" applyFont="1" applyBorder="1" applyAlignment="1">
      <alignment horizontal="left"/>
      <protection/>
    </xf>
    <xf numFmtId="0" fontId="18" fillId="0" borderId="0" xfId="34" applyFont="1" applyBorder="1">
      <alignment/>
      <protection/>
    </xf>
    <xf numFmtId="0" fontId="4" fillId="0" borderId="1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7" xfId="34" applyFont="1" applyBorder="1">
      <alignment/>
      <protection/>
    </xf>
    <xf numFmtId="0" fontId="20" fillId="0" borderId="0" xfId="34" applyFont="1" applyBorder="1">
      <alignment/>
      <protection/>
    </xf>
    <xf numFmtId="0" fontId="5" fillId="0" borderId="0" xfId="34" applyFont="1" applyBorder="1">
      <alignment/>
      <protection/>
    </xf>
    <xf numFmtId="0" fontId="20" fillId="0" borderId="1" xfId="34" applyFont="1" applyFill="1" applyBorder="1">
      <alignment/>
      <protection/>
    </xf>
    <xf numFmtId="0" fontId="4" fillId="0" borderId="0" xfId="34" applyFont="1" applyBorder="1" applyProtection="1">
      <alignment/>
      <protection/>
    </xf>
    <xf numFmtId="0" fontId="21" fillId="0" borderId="7" xfId="34" applyFont="1" applyBorder="1" applyAlignment="1">
      <alignment horizontal="centerContinuous"/>
      <protection/>
    </xf>
    <xf numFmtId="0" fontId="0" fillId="0" borderId="0" xfId="34" applyNumberFormat="1" applyAlignment="1">
      <alignment horizontal="centerContinuous"/>
      <protection/>
    </xf>
    <xf numFmtId="0" fontId="21" fillId="0" borderId="0" xfId="34" applyFont="1" applyBorder="1" applyAlignment="1">
      <alignment horizontal="centerContinuous"/>
      <protection/>
    </xf>
    <xf numFmtId="0" fontId="20" fillId="0" borderId="0" xfId="34" applyFont="1" applyBorder="1" applyAlignment="1">
      <alignment horizontal="centerContinuous"/>
      <protection/>
    </xf>
    <xf numFmtId="0" fontId="0" fillId="0" borderId="0" xfId="34" applyAlignment="1">
      <alignment horizontal="centerContinuous"/>
      <protection/>
    </xf>
    <xf numFmtId="0" fontId="20" fillId="0" borderId="0" xfId="34" applyFont="1" applyAlignment="1">
      <alignment horizontal="centerContinuous"/>
      <protection/>
    </xf>
    <xf numFmtId="0" fontId="20" fillId="0" borderId="0" xfId="34" applyFont="1" applyAlignment="1">
      <alignment/>
      <protection/>
    </xf>
    <xf numFmtId="0" fontId="20" fillId="0" borderId="1" xfId="34" applyFont="1" applyBorder="1" applyAlignment="1">
      <alignment horizontal="centerContinuous"/>
      <protection/>
    </xf>
    <xf numFmtId="0" fontId="4" fillId="0" borderId="0" xfId="34" applyFont="1" applyBorder="1" applyAlignment="1">
      <alignment horizontal="center"/>
      <protection/>
    </xf>
    <xf numFmtId="0" fontId="81" fillId="0" borderId="0" xfId="34" applyFont="1" applyBorder="1" applyAlignment="1" quotePrefix="1">
      <alignment horizontal="left"/>
      <protection/>
    </xf>
    <xf numFmtId="166" fontId="7" fillId="0" borderId="0" xfId="34" applyNumberFormat="1" applyFont="1" applyBorder="1" applyAlignment="1" applyProtection="1">
      <alignment horizontal="left"/>
      <protection/>
    </xf>
    <xf numFmtId="0" fontId="0" fillId="0" borderId="0" xfId="34" applyBorder="1">
      <alignment/>
      <protection/>
    </xf>
    <xf numFmtId="0" fontId="22" fillId="0" borderId="0" xfId="34" applyFont="1" applyBorder="1" applyAlignment="1">
      <alignment horizontal="center"/>
      <protection/>
    </xf>
    <xf numFmtId="0" fontId="22" fillId="0" borderId="0" xfId="34" applyFont="1" applyBorder="1">
      <alignment/>
      <protection/>
    </xf>
    <xf numFmtId="0" fontId="19" fillId="0" borderId="0" xfId="34" applyFont="1">
      <alignment/>
      <protection/>
    </xf>
    <xf numFmtId="0" fontId="19" fillId="0" borderId="7" xfId="34" applyFont="1" applyBorder="1">
      <alignment/>
      <protection/>
    </xf>
    <xf numFmtId="0" fontId="19" fillId="0" borderId="0" xfId="34" applyFont="1" applyBorder="1">
      <alignment/>
      <protection/>
    </xf>
    <xf numFmtId="0" fontId="19" fillId="0" borderId="0" xfId="34" applyFont="1" applyBorder="1" applyAlignment="1">
      <alignment horizontal="right"/>
      <protection/>
    </xf>
    <xf numFmtId="7" fontId="19" fillId="0" borderId="0" xfId="34" applyNumberFormat="1" applyFont="1" applyBorder="1" applyAlignment="1">
      <alignment horizontal="center"/>
      <protection/>
    </xf>
    <xf numFmtId="0" fontId="19" fillId="0" borderId="0" xfId="34" applyFont="1" applyBorder="1" applyAlignment="1">
      <alignment horizontal="center"/>
      <protection/>
    </xf>
    <xf numFmtId="0" fontId="82" fillId="0" borderId="0" xfId="34" applyFont="1" applyBorder="1" applyAlignment="1" quotePrefix="1">
      <alignment horizontal="left"/>
      <protection/>
    </xf>
    <xf numFmtId="0" fontId="19" fillId="0" borderId="1" xfId="34" applyFont="1" applyFill="1" applyBorder="1">
      <alignment/>
      <protection/>
    </xf>
    <xf numFmtId="0" fontId="19" fillId="0" borderId="0" xfId="34" applyFont="1" applyBorder="1" applyAlignment="1" applyProtection="1">
      <alignment horizontal="left"/>
      <protection/>
    </xf>
    <xf numFmtId="169" fontId="19" fillId="0" borderId="0" xfId="34" applyNumberFormat="1" applyFont="1" applyBorder="1" applyAlignment="1">
      <alignment horizontal="center"/>
      <protection/>
    </xf>
    <xf numFmtId="166" fontId="19" fillId="0" borderId="0" xfId="34" applyNumberFormat="1" applyFont="1" applyBorder="1" applyAlignment="1" applyProtection="1">
      <alignment horizontal="left"/>
      <protection/>
    </xf>
    <xf numFmtId="0" fontId="19" fillId="0" borderId="0" xfId="34" applyFont="1" applyAlignment="1">
      <alignment horizontal="right"/>
      <protection/>
    </xf>
    <xf numFmtId="10" fontId="19" fillId="0" borderId="0" xfId="34" applyNumberFormat="1" applyFont="1" applyBorder="1" applyAlignment="1" applyProtection="1">
      <alignment horizontal="right"/>
      <protection/>
    </xf>
    <xf numFmtId="172" fontId="19" fillId="0" borderId="0" xfId="34" applyNumberFormat="1" applyFont="1" applyBorder="1">
      <alignment/>
      <protection/>
    </xf>
    <xf numFmtId="0" fontId="0" fillId="0" borderId="0" xfId="34" applyFont="1" applyBorder="1" applyAlignment="1" applyProtection="1">
      <alignment horizontal="center"/>
      <protection/>
    </xf>
    <xf numFmtId="169" fontId="0" fillId="0" borderId="0" xfId="34" applyNumberFormat="1" applyFont="1" applyBorder="1" applyAlignment="1">
      <alignment horizontal="centerContinuous"/>
      <protection/>
    </xf>
    <xf numFmtId="0" fontId="19" fillId="0" borderId="0" xfId="34" applyFont="1" applyBorder="1" applyAlignment="1" applyProtection="1">
      <alignment horizontal="center"/>
      <protection/>
    </xf>
    <xf numFmtId="0" fontId="3" fillId="0" borderId="0" xfId="34" applyFont="1" applyBorder="1">
      <alignment/>
      <protection/>
    </xf>
    <xf numFmtId="166" fontId="10" fillId="0" borderId="8" xfId="34" applyNumberFormat="1" applyFont="1" applyBorder="1" applyAlignment="1" applyProtection="1">
      <alignment horizontal="center"/>
      <protection/>
    </xf>
    <xf numFmtId="172" fontId="19" fillId="0" borderId="9" xfId="34" applyNumberFormat="1" applyFont="1" applyBorder="1" applyAlignment="1" applyProtection="1">
      <alignment horizontal="centerContinuous"/>
      <protection/>
    </xf>
    <xf numFmtId="0" fontId="4" fillId="0" borderId="0" xfId="34" applyFont="1" applyBorder="1" applyAlignment="1" applyProtection="1">
      <alignment horizontal="center"/>
      <protection/>
    </xf>
    <xf numFmtId="0" fontId="24" fillId="0" borderId="14" xfId="34" applyFont="1" applyBorder="1" applyAlignment="1">
      <alignment horizontal="center" vertical="center"/>
      <protection/>
    </xf>
    <xf numFmtId="0" fontId="24" fillId="0" borderId="14" xfId="35" applyFont="1" applyBorder="1" applyAlignment="1">
      <alignment horizontal="center" vertical="center"/>
      <protection/>
    </xf>
    <xf numFmtId="164" fontId="24" fillId="0" borderId="9" xfId="34" applyNumberFormat="1" applyFont="1" applyBorder="1" applyAlignment="1" applyProtection="1">
      <alignment horizontal="center" vertical="center" wrapText="1"/>
      <protection/>
    </xf>
    <xf numFmtId="0" fontId="24" fillId="0" borderId="15" xfId="34" applyFont="1" applyBorder="1" applyAlignment="1" applyProtection="1">
      <alignment horizontal="center" vertical="center" wrapText="1"/>
      <protection/>
    </xf>
    <xf numFmtId="166" fontId="24" fillId="0" borderId="14" xfId="34" applyNumberFormat="1" applyFont="1" applyBorder="1" applyAlignment="1" applyProtection="1">
      <alignment horizontal="center" vertical="center"/>
      <protection/>
    </xf>
    <xf numFmtId="166" fontId="32" fillId="2" borderId="14" xfId="34" applyNumberFormat="1" applyFont="1" applyFill="1" applyBorder="1" applyAlignment="1" applyProtection="1">
      <alignment horizontal="center" vertical="center"/>
      <protection/>
    </xf>
    <xf numFmtId="0" fontId="39" fillId="4" borderId="14" xfId="34" applyFont="1" applyFill="1" applyBorder="1" applyAlignment="1" applyProtection="1">
      <alignment horizontal="center" vertical="center"/>
      <protection/>
    </xf>
    <xf numFmtId="0" fontId="24" fillId="0" borderId="14" xfId="34" applyFont="1" applyBorder="1" applyAlignment="1" applyProtection="1">
      <alignment horizontal="center" vertical="center"/>
      <protection/>
    </xf>
    <xf numFmtId="0" fontId="24" fillId="0" borderId="8" xfId="34" applyFont="1" applyBorder="1" applyAlignment="1" applyProtection="1">
      <alignment horizontal="center" vertical="center"/>
      <protection/>
    </xf>
    <xf numFmtId="0" fontId="24" fillId="0" borderId="8" xfId="34" applyFont="1" applyBorder="1" applyAlignment="1" applyProtection="1">
      <alignment horizontal="center" vertical="center" wrapText="1"/>
      <protection/>
    </xf>
    <xf numFmtId="0" fontId="24" fillId="0" borderId="14" xfId="34" applyFont="1" applyBorder="1" applyAlignment="1" applyProtection="1">
      <alignment horizontal="center" vertical="center" wrapText="1"/>
      <protection/>
    </xf>
    <xf numFmtId="0" fontId="39" fillId="5" borderId="14" xfId="34" applyFont="1" applyFill="1" applyBorder="1" applyAlignment="1">
      <alignment horizontal="center" vertical="center" wrapText="1"/>
      <protection/>
    </xf>
    <xf numFmtId="0" fontId="45" fillId="13" borderId="14" xfId="34" applyFont="1" applyFill="1" applyBorder="1" applyAlignment="1">
      <alignment horizontal="center" vertical="center" wrapText="1"/>
      <protection/>
    </xf>
    <xf numFmtId="0" fontId="83" fillId="3" borderId="8" xfId="34" applyFont="1" applyFill="1" applyBorder="1" applyAlignment="1" applyProtection="1">
      <alignment horizontal="centerContinuous" vertical="center" wrapText="1"/>
      <protection/>
    </xf>
    <xf numFmtId="0" fontId="84" fillId="3" borderId="15" xfId="34" applyFont="1" applyFill="1" applyBorder="1" applyAlignment="1">
      <alignment horizontal="centerContinuous"/>
      <protection/>
    </xf>
    <xf numFmtId="0" fontId="83" fillId="3" borderId="9" xfId="34" applyFont="1" applyFill="1" applyBorder="1" applyAlignment="1">
      <alignment horizontal="centerContinuous" vertical="center"/>
      <protection/>
    </xf>
    <xf numFmtId="0" fontId="39" fillId="14" borderId="8" xfId="34" applyFont="1" applyFill="1" applyBorder="1" applyAlignment="1">
      <alignment horizontal="centerContinuous" vertical="center" wrapText="1"/>
      <protection/>
    </xf>
    <xf numFmtId="0" fontId="40" fillId="14" borderId="15" xfId="34" applyFont="1" applyFill="1" applyBorder="1" applyAlignment="1">
      <alignment horizontal="centerContinuous"/>
      <protection/>
    </xf>
    <xf numFmtId="0" fontId="39" fillId="14" borderId="9" xfId="34" applyFont="1" applyFill="1" applyBorder="1" applyAlignment="1">
      <alignment horizontal="centerContinuous" vertical="center"/>
      <protection/>
    </xf>
    <xf numFmtId="0" fontId="39" fillId="8" borderId="14" xfId="34" applyFont="1" applyFill="1" applyBorder="1" applyAlignment="1">
      <alignment horizontal="centerContinuous" vertical="center" wrapText="1"/>
      <protection/>
    </xf>
    <xf numFmtId="0" fontId="39" fillId="15" borderId="14" xfId="34" applyFont="1" applyFill="1" applyBorder="1" applyAlignment="1">
      <alignment horizontal="centerContinuous" vertical="center" wrapText="1"/>
      <protection/>
    </xf>
    <xf numFmtId="0" fontId="24" fillId="0" borderId="9" xfId="34" applyFont="1" applyBorder="1" applyAlignment="1">
      <alignment horizontal="center" vertical="center" wrapText="1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center"/>
      <protection/>
    </xf>
    <xf numFmtId="0" fontId="4" fillId="0" borderId="2" xfId="34" applyFont="1" applyBorder="1" applyAlignment="1">
      <alignment horizontal="center"/>
      <protection/>
    </xf>
    <xf numFmtId="0" fontId="19" fillId="0" borderId="2" xfId="34" applyFont="1" applyBorder="1">
      <alignment/>
      <protection/>
    </xf>
    <xf numFmtId="164" fontId="19" fillId="0" borderId="4" xfId="34" applyNumberFormat="1" applyFont="1" applyBorder="1" applyProtection="1">
      <alignment/>
      <protection/>
    </xf>
    <xf numFmtId="164" fontId="19" fillId="0" borderId="2" xfId="34" applyNumberFormat="1" applyFont="1" applyBorder="1" applyAlignment="1" applyProtection="1">
      <alignment horizontal="center"/>
      <protection/>
    </xf>
    <xf numFmtId="164" fontId="19" fillId="0" borderId="17" xfId="34" applyNumberFormat="1" applyFont="1" applyBorder="1" applyAlignment="1" applyProtection="1">
      <alignment horizontal="center"/>
      <protection/>
    </xf>
    <xf numFmtId="164" fontId="85" fillId="2" borderId="17" xfId="34" applyNumberFormat="1" applyFont="1" applyFill="1" applyBorder="1" applyAlignment="1" applyProtection="1">
      <alignment horizontal="center"/>
      <protection/>
    </xf>
    <xf numFmtId="0" fontId="86" fillId="4" borderId="17" xfId="34" applyFont="1" applyFill="1" applyBorder="1" applyAlignment="1">
      <alignment horizontal="center"/>
      <protection/>
    </xf>
    <xf numFmtId="0" fontId="19" fillId="0" borderId="17" xfId="34" applyFont="1" applyBorder="1" applyAlignment="1">
      <alignment horizontal="center"/>
      <protection/>
    </xf>
    <xf numFmtId="0" fontId="19" fillId="0" borderId="53" xfId="34" applyFont="1" applyBorder="1" applyAlignment="1">
      <alignment horizontal="center"/>
      <protection/>
    </xf>
    <xf numFmtId="0" fontId="4" fillId="0" borderId="4" xfId="34" applyFont="1" applyBorder="1" applyAlignment="1">
      <alignment horizontal="center"/>
      <protection/>
    </xf>
    <xf numFmtId="0" fontId="4" fillId="0" borderId="17" xfId="34" applyFont="1" applyBorder="1" applyAlignment="1">
      <alignment horizontal="center"/>
      <protection/>
    </xf>
    <xf numFmtId="0" fontId="41" fillId="5" borderId="17" xfId="34" applyFont="1" applyFill="1" applyBorder="1" applyAlignment="1">
      <alignment horizontal="center"/>
      <protection/>
    </xf>
    <xf numFmtId="0" fontId="76" fillId="13" borderId="17" xfId="34" applyFont="1" applyFill="1" applyBorder="1" applyAlignment="1">
      <alignment horizontal="center"/>
      <protection/>
    </xf>
    <xf numFmtId="166" fontId="87" fillId="3" borderId="31" xfId="34" applyNumberFormat="1" applyFont="1" applyFill="1" applyBorder="1" applyAlignment="1" applyProtection="1" quotePrefix="1">
      <alignment horizontal="center"/>
      <protection/>
    </xf>
    <xf numFmtId="166" fontId="87" fillId="3" borderId="54" xfId="34" applyNumberFormat="1" applyFont="1" applyFill="1" applyBorder="1" applyAlignment="1" applyProtection="1" quotePrefix="1">
      <alignment horizontal="center"/>
      <protection/>
    </xf>
    <xf numFmtId="4" fontId="87" fillId="3" borderId="55" xfId="34" applyNumberFormat="1" applyFont="1" applyFill="1" applyBorder="1" applyAlignment="1" applyProtection="1">
      <alignment horizontal="center"/>
      <protection/>
    </xf>
    <xf numFmtId="166" fontId="41" fillId="14" borderId="31" xfId="34" applyNumberFormat="1" applyFont="1" applyFill="1" applyBorder="1" applyAlignment="1" applyProtection="1" quotePrefix="1">
      <alignment horizontal="center"/>
      <protection/>
    </xf>
    <xf numFmtId="166" fontId="41" fillId="14" borderId="54" xfId="34" applyNumberFormat="1" applyFont="1" applyFill="1" applyBorder="1" applyAlignment="1" applyProtection="1" quotePrefix="1">
      <alignment horizontal="center"/>
      <protection/>
    </xf>
    <xf numFmtId="4" fontId="41" fillId="14" borderId="55" xfId="34" applyNumberFormat="1" applyFont="1" applyFill="1" applyBorder="1" applyAlignment="1" applyProtection="1">
      <alignment horizontal="center"/>
      <protection/>
    </xf>
    <xf numFmtId="4" fontId="41" fillId="8" borderId="17" xfId="34" applyNumberFormat="1" applyFont="1" applyFill="1" applyBorder="1" applyAlignment="1" applyProtection="1">
      <alignment horizontal="center"/>
      <protection/>
    </xf>
    <xf numFmtId="4" fontId="41" fillId="15" borderId="17" xfId="34" applyNumberFormat="1" applyFont="1" applyFill="1" applyBorder="1" applyAlignment="1" applyProtection="1">
      <alignment horizontal="center"/>
      <protection/>
    </xf>
    <xf numFmtId="0" fontId="4" fillId="0" borderId="55" xfId="34" applyFont="1" applyBorder="1" applyAlignment="1">
      <alignment horizontal="left"/>
      <protection/>
    </xf>
    <xf numFmtId="0" fontId="7" fillId="0" borderId="55" xfId="34" applyFont="1" applyBorder="1" applyAlignment="1">
      <alignment horizontal="center"/>
      <protection/>
    </xf>
    <xf numFmtId="0" fontId="4" fillId="0" borderId="2" xfId="33" applyFont="1" applyBorder="1" applyAlignment="1">
      <alignment horizontal="center"/>
      <protection/>
    </xf>
    <xf numFmtId="164" fontId="4" fillId="0" borderId="4" xfId="33" applyNumberFormat="1" applyFont="1" applyBorder="1" applyAlignment="1" applyProtection="1">
      <alignment horizontal="center"/>
      <protection/>
    </xf>
    <xf numFmtId="165" fontId="4" fillId="0" borderId="2" xfId="33" applyNumberFormat="1" applyFont="1" applyBorder="1" applyAlignment="1" applyProtection="1">
      <alignment horizontal="center"/>
      <protection/>
    </xf>
    <xf numFmtId="164" fontId="4" fillId="0" borderId="2" xfId="33" applyNumberFormat="1" applyFont="1" applyBorder="1" applyAlignment="1" applyProtection="1">
      <alignment horizontal="center"/>
      <protection/>
    </xf>
    <xf numFmtId="0" fontId="85" fillId="2" borderId="2" xfId="34" applyFont="1" applyFill="1" applyBorder="1" applyAlignment="1" applyProtection="1">
      <alignment horizontal="center"/>
      <protection/>
    </xf>
    <xf numFmtId="166" fontId="86" fillId="4" borderId="2" xfId="34" applyNumberFormat="1" applyFont="1" applyFill="1" applyBorder="1" applyAlignment="1" applyProtection="1">
      <alignment horizontal="center"/>
      <protection/>
    </xf>
    <xf numFmtId="22" fontId="4" fillId="0" borderId="2" xfId="33" applyNumberFormat="1" applyFont="1" applyBorder="1" applyAlignment="1">
      <alignment horizontal="center"/>
      <protection/>
    </xf>
    <xf numFmtId="22" fontId="4" fillId="0" borderId="23" xfId="33" applyNumberFormat="1" applyFont="1" applyBorder="1" applyAlignment="1">
      <alignment horizontal="center"/>
      <protection/>
    </xf>
    <xf numFmtId="4" fontId="4" fillId="0" borderId="2" xfId="34" applyNumberFormat="1" applyFont="1" applyFill="1" applyBorder="1" applyAlignment="1" applyProtection="1" quotePrefix="1">
      <alignment horizontal="center"/>
      <protection/>
    </xf>
    <xf numFmtId="164" fontId="4" fillId="0" borderId="2" xfId="34" applyNumberFormat="1" applyFont="1" applyFill="1" applyBorder="1" applyAlignment="1" applyProtection="1" quotePrefix="1">
      <alignment horizontal="center"/>
      <protection/>
    </xf>
    <xf numFmtId="166" fontId="4" fillId="0" borderId="4" xfId="33" applyNumberFormat="1" applyFont="1" applyBorder="1" applyAlignment="1" applyProtection="1">
      <alignment horizontal="center"/>
      <protection/>
    </xf>
    <xf numFmtId="168" fontId="4" fillId="0" borderId="4" xfId="34" applyNumberFormat="1" applyFont="1" applyBorder="1" applyAlignment="1" applyProtection="1" quotePrefix="1">
      <alignment horizontal="center"/>
      <protection/>
    </xf>
    <xf numFmtId="166" fontId="4" fillId="0" borderId="2" xfId="34" applyNumberFormat="1" applyFont="1" applyBorder="1" applyAlignment="1" applyProtection="1">
      <alignment horizontal="center"/>
      <protection/>
    </xf>
    <xf numFmtId="2" fontId="41" fillId="5" borderId="2" xfId="34" applyNumberFormat="1" applyFont="1" applyFill="1" applyBorder="1" applyAlignment="1" applyProtection="1">
      <alignment horizontal="center"/>
      <protection/>
    </xf>
    <xf numFmtId="2" fontId="76" fillId="13" borderId="2" xfId="34" applyNumberFormat="1" applyFont="1" applyFill="1" applyBorder="1" applyAlignment="1" applyProtection="1">
      <alignment horizontal="center"/>
      <protection/>
    </xf>
    <xf numFmtId="166" fontId="87" fillId="3" borderId="21" xfId="34" applyNumberFormat="1" applyFont="1" applyFill="1" applyBorder="1" applyAlignment="1" applyProtection="1" quotePrefix="1">
      <alignment horizontal="center"/>
      <protection/>
    </xf>
    <xf numFmtId="166" fontId="87" fillId="3" borderId="22" xfId="34" applyNumberFormat="1" applyFont="1" applyFill="1" applyBorder="1" applyAlignment="1" applyProtection="1" quotePrefix="1">
      <alignment horizontal="center"/>
      <protection/>
    </xf>
    <xf numFmtId="4" fontId="87" fillId="3" borderId="4" xfId="34" applyNumberFormat="1" applyFont="1" applyFill="1" applyBorder="1" applyAlignment="1" applyProtection="1">
      <alignment horizontal="center"/>
      <protection/>
    </xf>
    <xf numFmtId="166" fontId="41" fillId="14" borderId="21" xfId="34" applyNumberFormat="1" applyFont="1" applyFill="1" applyBorder="1" applyAlignment="1" applyProtection="1" quotePrefix="1">
      <alignment horizontal="center"/>
      <protection/>
    </xf>
    <xf numFmtId="166" fontId="41" fillId="14" borderId="22" xfId="34" applyNumberFormat="1" applyFont="1" applyFill="1" applyBorder="1" applyAlignment="1" applyProtection="1" quotePrefix="1">
      <alignment horizontal="center"/>
      <protection/>
    </xf>
    <xf numFmtId="4" fontId="41" fillId="14" borderId="4" xfId="34" applyNumberFormat="1" applyFont="1" applyFill="1" applyBorder="1" applyAlignment="1" applyProtection="1">
      <alignment horizontal="center"/>
      <protection/>
    </xf>
    <xf numFmtId="4" fontId="41" fillId="8" borderId="2" xfId="34" applyNumberFormat="1" applyFont="1" applyFill="1" applyBorder="1" applyAlignment="1" applyProtection="1">
      <alignment horizontal="center"/>
      <protection/>
    </xf>
    <xf numFmtId="4" fontId="41" fillId="15" borderId="2" xfId="34" applyNumberFormat="1" applyFont="1" applyFill="1" applyBorder="1" applyAlignment="1" applyProtection="1">
      <alignment horizontal="center"/>
      <protection/>
    </xf>
    <xf numFmtId="4" fontId="4" fillId="0" borderId="4" xfId="34" applyNumberFormat="1" applyFont="1" applyBorder="1" applyAlignment="1" applyProtection="1">
      <alignment horizontal="center"/>
      <protection/>
    </xf>
    <xf numFmtId="4" fontId="7" fillId="0" borderId="4" xfId="34" applyNumberFormat="1" applyFont="1" applyFill="1" applyBorder="1" applyAlignment="1">
      <alignment horizontal="right"/>
      <protection/>
    </xf>
    <xf numFmtId="4" fontId="4" fillId="0" borderId="1" xfId="34" applyNumberFormat="1" applyFont="1" applyFill="1" applyBorder="1" applyAlignment="1">
      <alignment horizontal="center"/>
      <protection/>
    </xf>
    <xf numFmtId="0" fontId="4" fillId="0" borderId="3" xfId="34" applyFont="1" applyFill="1" applyBorder="1" applyAlignment="1">
      <alignment horizontal="center"/>
      <protection/>
    </xf>
    <xf numFmtId="0" fontId="19" fillId="0" borderId="3" xfId="34" applyFont="1" applyBorder="1" applyAlignment="1">
      <alignment horizontal="center"/>
      <protection/>
    </xf>
    <xf numFmtId="164" fontId="88" fillId="0" borderId="3" xfId="34" applyNumberFormat="1" applyFont="1" applyBorder="1" applyAlignment="1" applyProtection="1">
      <alignment horizontal="center"/>
      <protection/>
    </xf>
    <xf numFmtId="0" fontId="19" fillId="0" borderId="3" xfId="34" applyFont="1" applyBorder="1" applyAlignment="1" applyProtection="1">
      <alignment horizontal="center"/>
      <protection/>
    </xf>
    <xf numFmtId="165" fontId="19" fillId="0" borderId="3" xfId="34" applyNumberFormat="1" applyFont="1" applyBorder="1" applyAlignment="1" applyProtection="1">
      <alignment horizontal="center"/>
      <protection/>
    </xf>
    <xf numFmtId="165" fontId="85" fillId="2" borderId="3" xfId="34" applyNumberFormat="1" applyFont="1" applyFill="1" applyBorder="1" applyAlignment="1" applyProtection="1">
      <alignment horizontal="center"/>
      <protection/>
    </xf>
    <xf numFmtId="166" fontId="86" fillId="4" borderId="3" xfId="34" applyNumberFormat="1" applyFont="1" applyFill="1" applyBorder="1" applyAlignment="1" applyProtection="1">
      <alignment horizontal="center"/>
      <protection/>
    </xf>
    <xf numFmtId="166" fontId="19" fillId="0" borderId="3" xfId="34" applyNumberFormat="1" applyFont="1" applyBorder="1" applyAlignment="1" applyProtection="1">
      <alignment horizontal="center"/>
      <protection/>
    </xf>
    <xf numFmtId="166" fontId="4" fillId="0" borderId="3" xfId="34" applyNumberFormat="1" applyFont="1" applyBorder="1" applyAlignment="1" applyProtection="1">
      <alignment horizontal="center"/>
      <protection/>
    </xf>
    <xf numFmtId="168" fontId="4" fillId="0" borderId="3" xfId="34" applyNumberFormat="1" applyFont="1" applyBorder="1" applyAlignment="1" applyProtection="1" quotePrefix="1">
      <alignment horizontal="center"/>
      <protection/>
    </xf>
    <xf numFmtId="2" fontId="41" fillId="5" borderId="3" xfId="34" applyNumberFormat="1" applyFont="1" applyFill="1" applyBorder="1" applyAlignment="1" applyProtection="1">
      <alignment horizontal="center"/>
      <protection/>
    </xf>
    <xf numFmtId="2" fontId="76" fillId="13" borderId="3" xfId="34" applyNumberFormat="1" applyFont="1" applyFill="1" applyBorder="1" applyAlignment="1" applyProtection="1">
      <alignment horizontal="center"/>
      <protection/>
    </xf>
    <xf numFmtId="166" fontId="87" fillId="3" borderId="24" xfId="34" applyNumberFormat="1" applyFont="1" applyFill="1" applyBorder="1" applyAlignment="1" applyProtection="1" quotePrefix="1">
      <alignment horizontal="center"/>
      <protection/>
    </xf>
    <xf numFmtId="166" fontId="87" fillId="3" borderId="56" xfId="34" applyNumberFormat="1" applyFont="1" applyFill="1" applyBorder="1" applyAlignment="1" applyProtection="1" quotePrefix="1">
      <alignment horizontal="center"/>
      <protection/>
    </xf>
    <xf numFmtId="4" fontId="87" fillId="3" borderId="19" xfId="34" applyNumberFormat="1" applyFont="1" applyFill="1" applyBorder="1" applyAlignment="1" applyProtection="1">
      <alignment horizontal="center"/>
      <protection/>
    </xf>
    <xf numFmtId="166" fontId="41" fillId="14" borderId="24" xfId="34" applyNumberFormat="1" applyFont="1" applyFill="1" applyBorder="1" applyAlignment="1" applyProtection="1" quotePrefix="1">
      <alignment horizontal="center"/>
      <protection/>
    </xf>
    <xf numFmtId="166" fontId="41" fillId="14" borderId="56" xfId="34" applyNumberFormat="1" applyFont="1" applyFill="1" applyBorder="1" applyAlignment="1" applyProtection="1" quotePrefix="1">
      <alignment horizontal="center"/>
      <protection/>
    </xf>
    <xf numFmtId="4" fontId="41" fillId="14" borderId="19" xfId="34" applyNumberFormat="1" applyFont="1" applyFill="1" applyBorder="1" applyAlignment="1" applyProtection="1">
      <alignment horizontal="center"/>
      <protection/>
    </xf>
    <xf numFmtId="4" fontId="41" fillId="8" borderId="3" xfId="34" applyNumberFormat="1" applyFont="1" applyFill="1" applyBorder="1" applyAlignment="1" applyProtection="1">
      <alignment horizontal="center"/>
      <protection/>
    </xf>
    <xf numFmtId="4" fontId="41" fillId="15" borderId="3" xfId="34" applyNumberFormat="1" applyFont="1" applyFill="1" applyBorder="1" applyAlignment="1" applyProtection="1">
      <alignment horizontal="center"/>
      <protection/>
    </xf>
    <xf numFmtId="4" fontId="6" fillId="0" borderId="3" xfId="34" applyNumberFormat="1" applyFont="1" applyBorder="1" applyAlignment="1" applyProtection="1">
      <alignment horizontal="center"/>
      <protection/>
    </xf>
    <xf numFmtId="166" fontId="25" fillId="0" borderId="3" xfId="34" applyNumberFormat="1" applyFont="1" applyFill="1" applyBorder="1" applyAlignment="1">
      <alignment horizontal="center"/>
      <protection/>
    </xf>
    <xf numFmtId="164" fontId="88" fillId="0" borderId="0" xfId="34" applyNumberFormat="1" applyFont="1" applyBorder="1" applyAlignment="1" applyProtection="1">
      <alignment horizontal="center"/>
      <protection/>
    </xf>
    <xf numFmtId="165" fontId="19" fillId="0" borderId="0" xfId="34" applyNumberFormat="1" applyFont="1" applyBorder="1" applyAlignment="1" applyProtection="1">
      <alignment horizontal="center"/>
      <protection/>
    </xf>
    <xf numFmtId="166" fontId="19" fillId="0" borderId="0" xfId="34" applyNumberFormat="1" applyFont="1" applyBorder="1" applyAlignment="1" applyProtection="1">
      <alignment horizontal="center"/>
      <protection/>
    </xf>
    <xf numFmtId="168" fontId="19" fillId="0" borderId="0" xfId="34" applyNumberFormat="1" applyFont="1" applyBorder="1" applyAlignment="1" applyProtection="1" quotePrefix="1">
      <alignment horizontal="center"/>
      <protection/>
    </xf>
    <xf numFmtId="2" fontId="86" fillId="5" borderId="14" xfId="34" applyNumberFormat="1" applyFont="1" applyFill="1" applyBorder="1" applyAlignment="1" applyProtection="1">
      <alignment horizontal="center"/>
      <protection/>
    </xf>
    <xf numFmtId="2" fontId="74" fillId="13" borderId="14" xfId="34" applyNumberFormat="1" applyFont="1" applyFill="1" applyBorder="1" applyAlignment="1" applyProtection="1">
      <alignment horizontal="center"/>
      <protection/>
    </xf>
    <xf numFmtId="2" fontId="89" fillId="3" borderId="14" xfId="34" applyNumberFormat="1" applyFont="1" applyFill="1" applyBorder="1" applyAlignment="1" applyProtection="1">
      <alignment horizontal="center"/>
      <protection/>
    </xf>
    <xf numFmtId="2" fontId="86" fillId="14" borderId="14" xfId="34" applyNumberFormat="1" applyFont="1" applyFill="1" applyBorder="1" applyAlignment="1" applyProtection="1">
      <alignment horizontal="center"/>
      <protection/>
    </xf>
    <xf numFmtId="2" fontId="86" fillId="8" borderId="14" xfId="34" applyNumberFormat="1" applyFont="1" applyFill="1" applyBorder="1" applyAlignment="1" applyProtection="1">
      <alignment horizontal="center"/>
      <protection/>
    </xf>
    <xf numFmtId="2" fontId="86" fillId="15" borderId="14" xfId="34" applyNumberFormat="1" applyFont="1" applyFill="1" applyBorder="1" applyAlignment="1" applyProtection="1">
      <alignment horizontal="center"/>
      <protection/>
    </xf>
    <xf numFmtId="2" fontId="19" fillId="0" borderId="30" xfId="34" applyNumberFormat="1" applyFont="1" applyBorder="1" applyAlignment="1" applyProtection="1">
      <alignment horizontal="center"/>
      <protection/>
    </xf>
    <xf numFmtId="7" fontId="7" fillId="0" borderId="14" xfId="34" applyNumberFormat="1" applyFont="1" applyBorder="1" applyAlignment="1" applyProtection="1">
      <alignment horizontal="right"/>
      <protection/>
    </xf>
    <xf numFmtId="2" fontId="86" fillId="0" borderId="15" xfId="34" applyNumberFormat="1" applyFont="1" applyFill="1" applyBorder="1" applyAlignment="1" applyProtection="1">
      <alignment horizontal="center"/>
      <protection/>
    </xf>
    <xf numFmtId="2" fontId="74" fillId="0" borderId="15" xfId="34" applyNumberFormat="1" applyFont="1" applyFill="1" applyBorder="1" applyAlignment="1" applyProtection="1">
      <alignment horizontal="center"/>
      <protection/>
    </xf>
    <xf numFmtId="2" fontId="89" fillId="0" borderId="15" xfId="34" applyNumberFormat="1" applyFont="1" applyFill="1" applyBorder="1" applyAlignment="1" applyProtection="1">
      <alignment horizontal="center"/>
      <protection/>
    </xf>
    <xf numFmtId="2" fontId="19" fillId="0" borderId="0" xfId="34" applyNumberFormat="1" applyFont="1" applyBorder="1" applyAlignment="1" applyProtection="1">
      <alignment horizontal="center"/>
      <protection/>
    </xf>
    <xf numFmtId="7" fontId="19" fillId="0" borderId="0" xfId="34" applyNumberFormat="1" applyFont="1" applyBorder="1" applyAlignment="1" applyProtection="1">
      <alignment horizontal="center"/>
      <protection/>
    </xf>
    <xf numFmtId="0" fontId="4" fillId="0" borderId="7" xfId="34" applyFont="1" applyFill="1" applyBorder="1">
      <alignment/>
      <protection/>
    </xf>
    <xf numFmtId="0" fontId="24" fillId="0" borderId="14" xfId="34" applyFont="1" applyFill="1" applyBorder="1" applyAlignment="1">
      <alignment horizontal="center" vertical="center"/>
      <protection/>
    </xf>
    <xf numFmtId="0" fontId="24" fillId="0" borderId="14" xfId="34" applyFont="1" applyFill="1" applyBorder="1" applyAlignment="1" applyProtection="1">
      <alignment horizontal="center" vertical="center" wrapText="1"/>
      <protection/>
    </xf>
    <xf numFmtId="0" fontId="24" fillId="0" borderId="14" xfId="34" applyFont="1" applyFill="1" applyBorder="1" applyAlignment="1" applyProtection="1">
      <alignment horizontal="center" vertical="center"/>
      <protection/>
    </xf>
    <xf numFmtId="0" fontId="24" fillId="0" borderId="14" xfId="34" applyFont="1" applyFill="1" applyBorder="1" applyAlignment="1" applyProtection="1" quotePrefix="1">
      <alignment horizontal="center" vertical="center" wrapText="1"/>
      <protection/>
    </xf>
    <xf numFmtId="0" fontId="32" fillId="2" borderId="14" xfId="34" applyFont="1" applyFill="1" applyBorder="1" applyAlignment="1" applyProtection="1">
      <alignment horizontal="center" vertical="center"/>
      <protection/>
    </xf>
    <xf numFmtId="0" fontId="32" fillId="16" borderId="14" xfId="34" applyFont="1" applyFill="1" applyBorder="1" applyAlignment="1" applyProtection="1">
      <alignment horizontal="center" vertical="center"/>
      <protection/>
    </xf>
    <xf numFmtId="0" fontId="24" fillId="0" borderId="8" xfId="34" applyFont="1" applyFill="1" applyBorder="1" applyAlignment="1" applyProtection="1">
      <alignment horizontal="centerContinuous" vertical="center"/>
      <protection/>
    </xf>
    <xf numFmtId="0" fontId="24" fillId="0" borderId="15" xfId="34" applyFont="1" applyFill="1" applyBorder="1" applyAlignment="1" applyProtection="1">
      <alignment horizontal="centerContinuous" vertical="center"/>
      <protection/>
    </xf>
    <xf numFmtId="0" fontId="39" fillId="17" borderId="14" xfId="34" applyFont="1" applyFill="1" applyBorder="1" applyAlignment="1">
      <alignment horizontal="center" vertical="center" wrapText="1"/>
      <protection/>
    </xf>
    <xf numFmtId="0" fontId="39" fillId="18" borderId="8" xfId="34" applyFont="1" applyFill="1" applyBorder="1" applyAlignment="1" applyProtection="1">
      <alignment horizontal="centerContinuous" vertical="center" wrapText="1"/>
      <protection/>
    </xf>
    <xf numFmtId="0" fontId="39" fillId="18" borderId="9" xfId="34" applyFont="1" applyFill="1" applyBorder="1" applyAlignment="1">
      <alignment horizontal="centerContinuous" vertical="center"/>
      <protection/>
    </xf>
    <xf numFmtId="0" fontId="39" fillId="3" borderId="14" xfId="34" applyFont="1" applyFill="1" applyBorder="1" applyAlignment="1">
      <alignment horizontal="centerContinuous" vertical="center" wrapText="1"/>
      <protection/>
    </xf>
    <xf numFmtId="0" fontId="39" fillId="16" borderId="57" xfId="34" applyFont="1" applyFill="1" applyBorder="1" applyAlignment="1">
      <alignment vertical="center" wrapText="1"/>
      <protection/>
    </xf>
    <xf numFmtId="0" fontId="39" fillId="16" borderId="16" xfId="34" applyFont="1" applyFill="1" applyBorder="1" applyAlignment="1">
      <alignment vertical="center" wrapText="1"/>
      <protection/>
    </xf>
    <xf numFmtId="0" fontId="39" fillId="16" borderId="30" xfId="34" applyFont="1" applyFill="1" applyBorder="1" applyAlignment="1">
      <alignment vertical="center" wrapText="1"/>
      <protection/>
    </xf>
    <xf numFmtId="0" fontId="24" fillId="0" borderId="14" xfId="34" applyFont="1" applyBorder="1" applyAlignment="1">
      <alignment horizontal="center" vertical="center" wrapText="1"/>
      <protection/>
    </xf>
    <xf numFmtId="0" fontId="4" fillId="0" borderId="2" xfId="34" applyFont="1" applyFill="1" applyBorder="1" applyAlignment="1">
      <alignment horizontal="center"/>
      <protection/>
    </xf>
    <xf numFmtId="164" fontId="4" fillId="0" borderId="2" xfId="34" applyNumberFormat="1" applyFont="1" applyFill="1" applyBorder="1" applyAlignment="1" applyProtection="1">
      <alignment horizontal="center"/>
      <protection/>
    </xf>
    <xf numFmtId="0" fontId="90" fillId="2" borderId="2" xfId="34" applyFont="1" applyFill="1" applyBorder="1" applyAlignment="1">
      <alignment horizontal="center"/>
      <protection/>
    </xf>
    <xf numFmtId="0" fontId="90" fillId="16" borderId="2" xfId="34" applyFont="1" applyFill="1" applyBorder="1" applyAlignment="1">
      <alignment horizontal="center"/>
      <protection/>
    </xf>
    <xf numFmtId="0" fontId="4" fillId="0" borderId="4" xfId="34" applyFont="1" applyFill="1" applyBorder="1" applyAlignment="1">
      <alignment horizontal="center"/>
      <protection/>
    </xf>
    <xf numFmtId="0" fontId="33" fillId="2" borderId="17" xfId="34" applyFont="1" applyFill="1" applyBorder="1" applyAlignment="1">
      <alignment horizontal="center"/>
      <protection/>
    </xf>
    <xf numFmtId="0" fontId="42" fillId="17" borderId="17" xfId="34" applyFont="1" applyFill="1" applyBorder="1" applyAlignment="1">
      <alignment horizontal="center"/>
      <protection/>
    </xf>
    <xf numFmtId="0" fontId="42" fillId="18" borderId="31" xfId="34" applyFont="1" applyFill="1" applyBorder="1" applyAlignment="1">
      <alignment horizontal="center"/>
      <protection/>
    </xf>
    <xf numFmtId="0" fontId="42" fillId="18" borderId="32" xfId="34" applyFont="1" applyFill="1" applyBorder="1" applyAlignment="1">
      <alignment horizontal="left"/>
      <protection/>
    </xf>
    <xf numFmtId="0" fontId="42" fillId="3" borderId="17" xfId="34" applyFont="1" applyFill="1" applyBorder="1" applyAlignment="1">
      <alignment horizontal="left"/>
      <protection/>
    </xf>
    <xf numFmtId="0" fontId="42" fillId="16" borderId="47" xfId="34" applyFont="1" applyFill="1" applyBorder="1" applyAlignment="1">
      <alignment horizontal="left"/>
      <protection/>
    </xf>
    <xf numFmtId="0" fontId="42" fillId="16" borderId="0" xfId="34" applyFont="1" applyFill="1" applyBorder="1" applyAlignment="1">
      <alignment horizontal="left"/>
      <protection/>
    </xf>
    <xf numFmtId="0" fontId="42" fillId="16" borderId="46" xfId="34" applyFont="1" applyFill="1" applyBorder="1" applyAlignment="1">
      <alignment horizontal="left"/>
      <protection/>
    </xf>
    <xf numFmtId="0" fontId="7" fillId="0" borderId="4" xfId="34" applyFont="1" applyFill="1" applyBorder="1" applyAlignment="1">
      <alignment horizontal="center"/>
      <protection/>
    </xf>
    <xf numFmtId="0" fontId="4" fillId="0" borderId="18" xfId="30" applyFont="1" applyBorder="1" applyAlignment="1" applyProtection="1">
      <alignment horizontal="center"/>
      <protection locked="0"/>
    </xf>
    <xf numFmtId="0" fontId="4" fillId="0" borderId="23" xfId="30" applyFont="1" applyBorder="1" applyAlignment="1" applyProtection="1">
      <alignment horizontal="center"/>
      <protection locked="0"/>
    </xf>
    <xf numFmtId="164" fontId="4" fillId="0" borderId="18" xfId="30" applyNumberFormat="1" applyFont="1" applyBorder="1" applyAlignment="1" applyProtection="1">
      <alignment horizontal="center"/>
      <protection locked="0"/>
    </xf>
    <xf numFmtId="1" fontId="4" fillId="0" borderId="37" xfId="30" applyNumberFormat="1" applyFont="1" applyBorder="1" applyAlignment="1" applyProtection="1">
      <alignment horizontal="center"/>
      <protection locked="0"/>
    </xf>
    <xf numFmtId="166" fontId="90" fillId="2" borderId="2" xfId="34" applyNumberFormat="1" applyFont="1" applyFill="1" applyBorder="1" applyAlignment="1" applyProtection="1">
      <alignment horizontal="center"/>
      <protection/>
    </xf>
    <xf numFmtId="166" fontId="90" fillId="16" borderId="2" xfId="34" applyNumberFormat="1" applyFont="1" applyFill="1" applyBorder="1" applyAlignment="1" applyProtection="1">
      <alignment horizontal="center"/>
      <protection/>
    </xf>
    <xf numFmtId="4" fontId="4" fillId="0" borderId="2" xfId="34" applyNumberFormat="1" applyFont="1" applyFill="1" applyBorder="1" applyAlignment="1" applyProtection="1">
      <alignment horizontal="center"/>
      <protection/>
    </xf>
    <xf numFmtId="3" fontId="4" fillId="0" borderId="2" xfId="34" applyNumberFormat="1" applyFont="1" applyFill="1" applyBorder="1" applyAlignment="1" applyProtection="1">
      <alignment horizontal="center"/>
      <protection/>
    </xf>
    <xf numFmtId="166" fontId="4" fillId="0" borderId="2" xfId="34" applyNumberFormat="1" applyFont="1" applyFill="1" applyBorder="1" applyAlignment="1" applyProtection="1">
      <alignment horizontal="center"/>
      <protection/>
    </xf>
    <xf numFmtId="166" fontId="4" fillId="0" borderId="2" xfId="34" applyNumberFormat="1" applyFont="1" applyBorder="1" applyAlignment="1" applyProtection="1" quotePrefix="1">
      <alignment horizontal="center"/>
      <protection/>
    </xf>
    <xf numFmtId="164" fontId="33" fillId="2" borderId="2" xfId="34" applyNumberFormat="1" applyFont="1" applyFill="1" applyBorder="1" applyAlignment="1" applyProtection="1">
      <alignment horizontal="center"/>
      <protection/>
    </xf>
    <xf numFmtId="2" fontId="41" fillId="17" borderId="2" xfId="34" applyNumberFormat="1" applyFont="1" applyFill="1" applyBorder="1" applyAlignment="1">
      <alignment horizontal="center"/>
      <protection/>
    </xf>
    <xf numFmtId="166" fontId="41" fillId="18" borderId="36" xfId="34" applyNumberFormat="1" applyFont="1" applyFill="1" applyBorder="1" applyAlignment="1" applyProtection="1" quotePrefix="1">
      <alignment horizontal="center"/>
      <protection/>
    </xf>
    <xf numFmtId="166" fontId="41" fillId="18" borderId="37" xfId="34" applyNumberFormat="1" applyFont="1" applyFill="1" applyBorder="1" applyAlignment="1" applyProtection="1" quotePrefix="1">
      <alignment horizontal="center"/>
      <protection/>
    </xf>
    <xf numFmtId="166" fontId="41" fillId="3" borderId="2" xfId="34" applyNumberFormat="1" applyFont="1" applyFill="1" applyBorder="1" applyAlignment="1" applyProtection="1" quotePrefix="1">
      <alignment horizontal="center"/>
      <protection/>
    </xf>
    <xf numFmtId="166" fontId="41" fillId="16" borderId="47" xfId="34" applyNumberFormat="1" applyFont="1" applyFill="1" applyBorder="1" applyAlignment="1" applyProtection="1" quotePrefix="1">
      <alignment horizontal="center"/>
      <protection/>
    </xf>
    <xf numFmtId="166" fontId="41" fillId="16" borderId="0" xfId="34" applyNumberFormat="1" applyFont="1" applyFill="1" applyBorder="1" applyAlignment="1" applyProtection="1" quotePrefix="1">
      <alignment horizontal="center"/>
      <protection/>
    </xf>
    <xf numFmtId="166" fontId="41" fillId="16" borderId="46" xfId="34" applyNumberFormat="1" applyFont="1" applyFill="1" applyBorder="1" applyAlignment="1" applyProtection="1" quotePrefix="1">
      <alignment horizontal="center"/>
      <protection/>
    </xf>
    <xf numFmtId="166" fontId="4" fillId="0" borderId="4" xfId="34" applyNumberFormat="1" applyFont="1" applyFill="1" applyBorder="1" applyAlignment="1">
      <alignment horizontal="center"/>
      <protection/>
    </xf>
    <xf numFmtId="4" fontId="26" fillId="0" borderId="4" xfId="34" applyNumberFormat="1" applyFont="1" applyFill="1" applyBorder="1" applyAlignment="1">
      <alignment horizontal="right"/>
      <protection/>
    </xf>
    <xf numFmtId="0" fontId="4" fillId="0" borderId="18" xfId="34" applyFont="1" applyBorder="1" applyAlignment="1" applyProtection="1">
      <alignment horizontal="center"/>
      <protection/>
    </xf>
    <xf numFmtId="0" fontId="4" fillId="0" borderId="23" xfId="34" applyFont="1" applyBorder="1" applyAlignment="1" applyProtection="1">
      <alignment horizontal="center"/>
      <protection/>
    </xf>
    <xf numFmtId="164" fontId="4" fillId="0" borderId="18" xfId="34" applyNumberFormat="1" applyFont="1" applyBorder="1" applyAlignment="1" applyProtection="1">
      <alignment horizontal="center"/>
      <protection/>
    </xf>
    <xf numFmtId="1" fontId="4" fillId="0" borderId="37" xfId="34" applyNumberFormat="1" applyFont="1" applyBorder="1" applyAlignment="1" applyProtection="1" quotePrefix="1">
      <alignment horizontal="center"/>
      <protection/>
    </xf>
    <xf numFmtId="22" fontId="4" fillId="0" borderId="2" xfId="34" applyNumberFormat="1" applyFont="1" applyFill="1" applyBorder="1" applyAlignment="1" applyProtection="1">
      <alignment horizontal="center"/>
      <protection/>
    </xf>
    <xf numFmtId="0" fontId="4" fillId="0" borderId="38" xfId="34" applyFont="1" applyBorder="1" applyAlignment="1" applyProtection="1">
      <alignment horizontal="center"/>
      <protection/>
    </xf>
    <xf numFmtId="0" fontId="4" fillId="0" borderId="58" xfId="34" applyFont="1" applyBorder="1" applyAlignment="1" applyProtection="1">
      <alignment horizontal="center"/>
      <protection/>
    </xf>
    <xf numFmtId="164" fontId="4" fillId="0" borderId="38" xfId="34" applyNumberFormat="1" applyFont="1" applyBorder="1" applyAlignment="1" applyProtection="1">
      <alignment horizontal="center"/>
      <protection/>
    </xf>
    <xf numFmtId="1" fontId="4" fillId="0" borderId="40" xfId="34" applyNumberFormat="1" applyFont="1" applyBorder="1" applyAlignment="1" applyProtection="1" quotePrefix="1">
      <alignment horizontal="center"/>
      <protection/>
    </xf>
    <xf numFmtId="166" fontId="90" fillId="2" borderId="3" xfId="34" applyNumberFormat="1" applyFont="1" applyFill="1" applyBorder="1" applyAlignment="1" applyProtection="1">
      <alignment horizontal="center"/>
      <protection/>
    </xf>
    <xf numFmtId="166" fontId="90" fillId="16" borderId="3" xfId="34" applyNumberFormat="1" applyFont="1" applyFill="1" applyBorder="1" applyAlignment="1" applyProtection="1">
      <alignment horizontal="center"/>
      <protection/>
    </xf>
    <xf numFmtId="22" fontId="4" fillId="0" borderId="3" xfId="34" applyNumberFormat="1" applyFont="1" applyFill="1" applyBorder="1" applyAlignment="1">
      <alignment horizontal="center"/>
      <protection/>
    </xf>
    <xf numFmtId="22" fontId="4" fillId="0" borderId="3" xfId="34" applyNumberFormat="1" applyFont="1" applyFill="1" applyBorder="1" applyAlignment="1" applyProtection="1">
      <alignment horizontal="center"/>
      <protection/>
    </xf>
    <xf numFmtId="4" fontId="4" fillId="0" borderId="3" xfId="34" applyNumberFormat="1" applyFont="1" applyFill="1" applyBorder="1" applyAlignment="1" applyProtection="1">
      <alignment horizontal="center"/>
      <protection/>
    </xf>
    <xf numFmtId="3" fontId="4" fillId="0" borderId="3" xfId="34" applyNumberFormat="1" applyFont="1" applyFill="1" applyBorder="1" applyAlignment="1" applyProtection="1">
      <alignment horizontal="center"/>
      <protection/>
    </xf>
    <xf numFmtId="166" fontId="4" fillId="0" borderId="3" xfId="34" applyNumberFormat="1" applyFont="1" applyFill="1" applyBorder="1" applyAlignment="1" applyProtection="1">
      <alignment horizontal="center"/>
      <protection/>
    </xf>
    <xf numFmtId="164" fontId="33" fillId="2" borderId="3" xfId="34" applyNumberFormat="1" applyFont="1" applyFill="1" applyBorder="1" applyAlignment="1" applyProtection="1">
      <alignment horizontal="center"/>
      <protection/>
    </xf>
    <xf numFmtId="2" fontId="42" fillId="17" borderId="3" xfId="34" applyNumberFormat="1" applyFont="1" applyFill="1" applyBorder="1" applyAlignment="1">
      <alignment horizontal="center"/>
      <protection/>
    </xf>
    <xf numFmtId="166" fontId="42" fillId="18" borderId="39" xfId="34" applyNumberFormat="1" applyFont="1" applyFill="1" applyBorder="1" applyAlignment="1" applyProtection="1" quotePrefix="1">
      <alignment horizontal="center"/>
      <protection/>
    </xf>
    <xf numFmtId="166" fontId="42" fillId="18" borderId="40" xfId="34" applyNumberFormat="1" applyFont="1" applyFill="1" applyBorder="1" applyAlignment="1" applyProtection="1" quotePrefix="1">
      <alignment horizontal="center"/>
      <protection/>
    </xf>
    <xf numFmtId="166" fontId="42" fillId="3" borderId="3" xfId="34" applyNumberFormat="1" applyFont="1" applyFill="1" applyBorder="1" applyAlignment="1" applyProtection="1" quotePrefix="1">
      <alignment horizontal="center"/>
      <protection/>
    </xf>
    <xf numFmtId="166" fontId="42" fillId="16" borderId="59" xfId="34" applyNumberFormat="1" applyFont="1" applyFill="1" applyBorder="1" applyAlignment="1" applyProtection="1" quotePrefix="1">
      <alignment horizontal="center"/>
      <protection/>
    </xf>
    <xf numFmtId="166" fontId="42" fillId="16" borderId="51" xfId="34" applyNumberFormat="1" applyFont="1" applyFill="1" applyBorder="1" applyAlignment="1" applyProtection="1" quotePrefix="1">
      <alignment horizontal="center"/>
      <protection/>
    </xf>
    <xf numFmtId="166" fontId="42" fillId="16" borderId="19" xfId="34" applyNumberFormat="1" applyFont="1" applyFill="1" applyBorder="1" applyAlignment="1" applyProtection="1" quotePrefix="1">
      <alignment horizontal="center"/>
      <protection/>
    </xf>
    <xf numFmtId="166" fontId="4" fillId="0" borderId="19" xfId="34" applyNumberFormat="1" applyFont="1" applyFill="1" applyBorder="1" applyAlignment="1">
      <alignment horizontal="center"/>
      <protection/>
    </xf>
    <xf numFmtId="4" fontId="26" fillId="0" borderId="19" xfId="34" applyNumberFormat="1" applyFont="1" applyFill="1" applyBorder="1" applyAlignment="1">
      <alignment horizontal="right"/>
      <protection/>
    </xf>
    <xf numFmtId="0" fontId="4" fillId="0" borderId="0" xfId="34" applyFont="1" applyFill="1" applyBorder="1" applyAlignment="1">
      <alignment horizontal="center"/>
      <protection/>
    </xf>
    <xf numFmtId="164" fontId="4" fillId="0" borderId="0" xfId="34" applyNumberFormat="1" applyFont="1" applyBorder="1" applyAlignment="1" applyProtection="1">
      <alignment horizontal="center"/>
      <protection/>
    </xf>
    <xf numFmtId="1" fontId="4" fillId="0" borderId="0" xfId="34" applyNumberFormat="1" applyFont="1" applyBorder="1" applyAlignment="1" applyProtection="1" quotePrefix="1">
      <alignment horizontal="center"/>
      <protection/>
    </xf>
    <xf numFmtId="166" fontId="4" fillId="0" borderId="0" xfId="34" applyNumberFormat="1" applyFont="1" applyFill="1" applyBorder="1" applyAlignment="1" applyProtection="1">
      <alignment horizontal="center"/>
      <protection/>
    </xf>
    <xf numFmtId="22" fontId="4" fillId="0" borderId="0" xfId="34" applyNumberFormat="1" applyFont="1" applyFill="1" applyBorder="1" applyAlignment="1">
      <alignment horizontal="center"/>
      <protection/>
    </xf>
    <xf numFmtId="22" fontId="4" fillId="0" borderId="0" xfId="34" applyNumberFormat="1" applyFont="1" applyFill="1" applyBorder="1" applyAlignment="1" applyProtection="1">
      <alignment horizontal="center"/>
      <protection/>
    </xf>
    <xf numFmtId="4" fontId="4" fillId="0" borderId="0" xfId="34" applyNumberFormat="1" applyFont="1" applyFill="1" applyBorder="1" applyAlignment="1" applyProtection="1">
      <alignment horizontal="center"/>
      <protection/>
    </xf>
    <xf numFmtId="3" fontId="4" fillId="0" borderId="0" xfId="34" applyNumberFormat="1" applyFont="1" applyFill="1" applyBorder="1" applyAlignment="1" applyProtection="1">
      <alignment horizontal="center"/>
      <protection/>
    </xf>
    <xf numFmtId="166" fontId="4" fillId="0" borderId="0" xfId="34" applyNumberFormat="1" applyFont="1" applyBorder="1" applyAlignment="1" applyProtection="1" quotePrefix="1">
      <alignment horizontal="center"/>
      <protection/>
    </xf>
    <xf numFmtId="166" fontId="4" fillId="0" borderId="0" xfId="34" applyNumberFormat="1" applyFont="1" applyBorder="1" applyAlignment="1" applyProtection="1">
      <alignment horizontal="center"/>
      <protection/>
    </xf>
    <xf numFmtId="164" fontId="4" fillId="0" borderId="16" xfId="34" applyNumberFormat="1" applyFont="1" applyFill="1" applyBorder="1" applyAlignment="1" applyProtection="1">
      <alignment horizontal="center"/>
      <protection/>
    </xf>
    <xf numFmtId="2" fontId="54" fillId="0" borderId="16" xfId="34" applyNumberFormat="1" applyFont="1" applyFill="1" applyBorder="1" applyAlignment="1">
      <alignment horizontal="center"/>
      <protection/>
    </xf>
    <xf numFmtId="166" fontId="6" fillId="0" borderId="16" xfId="34" applyNumberFormat="1" applyFont="1" applyFill="1" applyBorder="1" applyAlignment="1" applyProtection="1" quotePrefix="1">
      <alignment horizontal="center"/>
      <protection/>
    </xf>
    <xf numFmtId="166" fontId="4" fillId="0" borderId="16" xfId="34" applyNumberFormat="1" applyFont="1" applyFill="1" applyBorder="1" applyAlignment="1">
      <alignment horizontal="center"/>
      <protection/>
    </xf>
    <xf numFmtId="8" fontId="26" fillId="0" borderId="14" xfId="36" applyNumberFormat="1" applyFont="1" applyFill="1" applyBorder="1" applyAlignment="1">
      <alignment horizontal="right"/>
    </xf>
    <xf numFmtId="0" fontId="24" fillId="0" borderId="8" xfId="34" applyFont="1" applyFill="1" applyBorder="1" applyAlignment="1" applyProtection="1" quotePrefix="1">
      <alignment horizontal="center" vertical="center" wrapText="1"/>
      <protection/>
    </xf>
    <xf numFmtId="0" fontId="37" fillId="10" borderId="14" xfId="34" applyFont="1" applyFill="1" applyBorder="1" applyAlignment="1">
      <alignment horizontal="center" vertical="center" wrapText="1"/>
      <protection/>
    </xf>
    <xf numFmtId="0" fontId="57" fillId="6" borderId="8" xfId="34" applyFont="1" applyFill="1" applyBorder="1" applyAlignment="1" applyProtection="1">
      <alignment horizontal="centerContinuous" vertical="center" wrapText="1"/>
      <protection/>
    </xf>
    <xf numFmtId="0" fontId="57" fillId="6" borderId="9" xfId="34" applyFont="1" applyFill="1" applyBorder="1" applyAlignment="1">
      <alignment horizontal="centerContinuous" vertical="center"/>
      <protection/>
    </xf>
    <xf numFmtId="0" fontId="39" fillId="3" borderId="14" xfId="34" applyFont="1" applyFill="1" applyBorder="1" applyAlignment="1">
      <alignment horizontal="center" vertical="center" wrapText="1"/>
      <protection/>
    </xf>
    <xf numFmtId="0" fontId="4" fillId="0" borderId="55" xfId="34" applyFont="1" applyFill="1" applyBorder="1" applyAlignment="1">
      <alignment horizontal="center"/>
      <protection/>
    </xf>
    <xf numFmtId="164" fontId="42" fillId="4" borderId="2" xfId="34" applyNumberFormat="1" applyFont="1" applyFill="1" applyBorder="1" applyAlignment="1" applyProtection="1">
      <alignment horizontal="center"/>
      <protection/>
    </xf>
    <xf numFmtId="0" fontId="72" fillId="10" borderId="17" xfId="34" applyFont="1" applyFill="1" applyBorder="1" applyAlignment="1" applyProtection="1">
      <alignment horizontal="center"/>
      <protection/>
    </xf>
    <xf numFmtId="166" fontId="59" fillId="6" borderId="31" xfId="34" applyNumberFormat="1" applyFont="1" applyFill="1" applyBorder="1" applyAlignment="1" applyProtection="1" quotePrefix="1">
      <alignment horizontal="center"/>
      <protection/>
    </xf>
    <xf numFmtId="166" fontId="59" fillId="6" borderId="32" xfId="34" applyNumberFormat="1" applyFont="1" applyFill="1" applyBorder="1" applyAlignment="1" applyProtection="1" quotePrefix="1">
      <alignment horizontal="center"/>
      <protection/>
    </xf>
    <xf numFmtId="166" fontId="41" fillId="3" borderId="17" xfId="34" applyNumberFormat="1" applyFont="1" applyFill="1" applyBorder="1" applyAlignment="1" applyProtection="1" quotePrefix="1">
      <alignment horizontal="center"/>
      <protection/>
    </xf>
    <xf numFmtId="0" fontId="4" fillId="0" borderId="20" xfId="30" applyFont="1" applyBorder="1" applyAlignment="1" applyProtection="1">
      <alignment horizontal="center"/>
      <protection locked="0"/>
    </xf>
    <xf numFmtId="164" fontId="4" fillId="0" borderId="2" xfId="30" applyNumberFormat="1" applyFont="1" applyBorder="1" applyAlignment="1" applyProtection="1" quotePrefix="1">
      <alignment horizontal="center"/>
      <protection locked="0"/>
    </xf>
    <xf numFmtId="22" fontId="4" fillId="0" borderId="21" xfId="30" applyNumberFormat="1" applyFont="1" applyBorder="1" applyAlignment="1" applyProtection="1">
      <alignment horizontal="center"/>
      <protection locked="0"/>
    </xf>
    <xf numFmtId="22" fontId="4" fillId="0" borderId="2" xfId="30" applyNumberFormat="1" applyFont="1" applyBorder="1" applyAlignment="1" applyProtection="1">
      <alignment horizontal="center"/>
      <protection locked="0"/>
    </xf>
    <xf numFmtId="2" fontId="72" fillId="10" borderId="2" xfId="34" applyNumberFormat="1" applyFont="1" applyFill="1" applyBorder="1" applyAlignment="1" applyProtection="1">
      <alignment horizontal="center"/>
      <protection/>
    </xf>
    <xf numFmtId="166" fontId="59" fillId="6" borderId="21" xfId="34" applyNumberFormat="1" applyFont="1" applyFill="1" applyBorder="1" applyAlignment="1" applyProtection="1" quotePrefix="1">
      <alignment horizontal="center"/>
      <protection/>
    </xf>
    <xf numFmtId="166" fontId="59" fillId="6" borderId="45" xfId="34" applyNumberFormat="1" applyFont="1" applyFill="1" applyBorder="1" applyAlignment="1" applyProtection="1" quotePrefix="1">
      <alignment horizontal="center"/>
      <protection/>
    </xf>
    <xf numFmtId="4" fontId="26" fillId="0" borderId="2" xfId="34" applyNumberFormat="1" applyFont="1" applyFill="1" applyBorder="1" applyAlignment="1">
      <alignment horizontal="right"/>
      <protection/>
    </xf>
    <xf numFmtId="0" fontId="4" fillId="0" borderId="20" xfId="37" applyFont="1" applyBorder="1" applyAlignment="1" applyProtection="1">
      <alignment horizontal="center"/>
      <protection locked="0"/>
    </xf>
    <xf numFmtId="164" fontId="4" fillId="0" borderId="35" xfId="34" applyNumberFormat="1" applyFont="1" applyBorder="1" applyAlignment="1" applyProtection="1">
      <alignment horizontal="center"/>
      <protection/>
    </xf>
    <xf numFmtId="22" fontId="4" fillId="0" borderId="21" xfId="37" applyNumberFormat="1" applyFont="1" applyBorder="1" applyAlignment="1" applyProtection="1">
      <alignment horizontal="center"/>
      <protection locked="0"/>
    </xf>
    <xf numFmtId="22" fontId="4" fillId="0" borderId="2" xfId="37" applyNumberFormat="1" applyFont="1" applyBorder="1" applyAlignment="1" applyProtection="1">
      <alignment horizontal="center"/>
      <protection locked="0"/>
    </xf>
    <xf numFmtId="164" fontId="4" fillId="0" borderId="63" xfId="34" applyNumberFormat="1" applyFont="1" applyBorder="1" applyAlignment="1" applyProtection="1">
      <alignment horizontal="center"/>
      <protection/>
    </xf>
    <xf numFmtId="164" fontId="4" fillId="0" borderId="0" xfId="34" applyNumberFormat="1" applyFont="1" applyFill="1" applyBorder="1" applyAlignment="1" applyProtection="1">
      <alignment horizontal="center"/>
      <protection/>
    </xf>
    <xf numFmtId="2" fontId="54" fillId="0" borderId="0" xfId="34" applyNumberFormat="1" applyFont="1" applyFill="1" applyBorder="1" applyAlignment="1">
      <alignment horizontal="center"/>
      <protection/>
    </xf>
    <xf numFmtId="166" fontId="6" fillId="0" borderId="0" xfId="34" applyNumberFormat="1" applyFont="1" applyFill="1" applyBorder="1" applyAlignment="1" applyProtection="1" quotePrefix="1">
      <alignment horizontal="center"/>
      <protection/>
    </xf>
    <xf numFmtId="166" fontId="4" fillId="0" borderId="0" xfId="34" applyNumberFormat="1" applyFont="1" applyFill="1" applyBorder="1" applyAlignment="1">
      <alignment horizontal="center"/>
      <protection/>
    </xf>
    <xf numFmtId="8" fontId="26" fillId="0" borderId="15" xfId="36" applyNumberFormat="1" applyFont="1" applyFill="1" applyBorder="1" applyAlignment="1">
      <alignment horizontal="right"/>
    </xf>
    <xf numFmtId="166" fontId="42" fillId="16" borderId="0" xfId="34" applyNumberFormat="1" applyFont="1" applyFill="1" applyBorder="1" applyAlignment="1" applyProtection="1" quotePrefix="1">
      <alignment horizontal="center"/>
      <protection/>
    </xf>
    <xf numFmtId="0" fontId="32" fillId="2" borderId="9" xfId="34" applyFont="1" applyFill="1" applyBorder="1" applyAlignment="1" applyProtection="1">
      <alignment horizontal="center" vertical="center"/>
      <protection/>
    </xf>
    <xf numFmtId="0" fontId="45" fillId="8" borderId="14" xfId="34" applyFont="1" applyFill="1" applyBorder="1" applyAlignment="1">
      <alignment horizontal="center" vertical="center" wrapText="1"/>
      <protection/>
    </xf>
    <xf numFmtId="0" fontId="43" fillId="12" borderId="8" xfId="34" applyFont="1" applyFill="1" applyBorder="1" applyAlignment="1" applyProtection="1">
      <alignment horizontal="centerContinuous" vertical="center" wrapText="1"/>
      <protection/>
    </xf>
    <xf numFmtId="0" fontId="43" fillId="12" borderId="9" xfId="34" applyFont="1" applyFill="1" applyBorder="1" applyAlignment="1">
      <alignment horizontal="centerContinuous" vertical="center"/>
      <protection/>
    </xf>
    <xf numFmtId="0" fontId="37" fillId="10" borderId="8" xfId="34" applyFont="1" applyFill="1" applyBorder="1" applyAlignment="1" applyProtection="1">
      <alignment horizontal="centerContinuous" vertical="center" wrapText="1"/>
      <protection/>
    </xf>
    <xf numFmtId="0" fontId="37" fillId="10" borderId="9" xfId="34" applyFont="1" applyFill="1" applyBorder="1" applyAlignment="1">
      <alignment horizontal="centerContinuous" vertical="center"/>
      <protection/>
    </xf>
    <xf numFmtId="0" fontId="46" fillId="6" borderId="14" xfId="34" applyFont="1" applyFill="1" applyBorder="1" applyAlignment="1">
      <alignment horizontal="center" vertical="center" wrapText="1"/>
      <protection/>
    </xf>
    <xf numFmtId="0" fontId="69" fillId="6" borderId="14" xfId="34" applyFont="1" applyFill="1" applyBorder="1" applyAlignment="1">
      <alignment horizontal="center" vertical="center" wrapText="1"/>
      <protection/>
    </xf>
    <xf numFmtId="0" fontId="45" fillId="0" borderId="14" xfId="34" applyFont="1" applyFill="1" applyBorder="1" applyAlignment="1">
      <alignment horizontal="center" vertical="center" wrapText="1"/>
      <protection/>
    </xf>
    <xf numFmtId="4" fontId="19" fillId="0" borderId="1" xfId="34" applyNumberFormat="1" applyFont="1" applyFill="1" applyBorder="1" applyAlignment="1">
      <alignment horizontal="center"/>
      <protection/>
    </xf>
    <xf numFmtId="0" fontId="4" fillId="0" borderId="29" xfId="34" applyFont="1" applyFill="1" applyBorder="1" applyAlignment="1">
      <alignment horizontal="center"/>
      <protection/>
    </xf>
    <xf numFmtId="0" fontId="4" fillId="0" borderId="46" xfId="34" applyFont="1" applyBorder="1" applyAlignment="1">
      <alignment horizontal="center"/>
      <protection/>
    </xf>
    <xf numFmtId="0" fontId="33" fillId="2" borderId="44" xfId="34" applyFont="1" applyFill="1" applyBorder="1" applyAlignment="1">
      <alignment horizontal="center"/>
      <protection/>
    </xf>
    <xf numFmtId="0" fontId="4" fillId="0" borderId="47" xfId="34" applyFont="1" applyBorder="1" applyAlignment="1">
      <alignment horizontal="center"/>
      <protection/>
    </xf>
    <xf numFmtId="0" fontId="4" fillId="0" borderId="44" xfId="34" applyFont="1" applyBorder="1" applyAlignment="1">
      <alignment horizontal="center"/>
      <protection/>
    </xf>
    <xf numFmtId="0" fontId="4" fillId="0" borderId="2" xfId="34" applyFont="1" applyBorder="1">
      <alignment/>
      <protection/>
    </xf>
    <xf numFmtId="0" fontId="33" fillId="2" borderId="0" xfId="34" applyFont="1" applyFill="1" applyBorder="1" applyAlignment="1">
      <alignment horizontal="center"/>
      <protection/>
    </xf>
    <xf numFmtId="0" fontId="76" fillId="8" borderId="29" xfId="34" applyFont="1" applyFill="1" applyBorder="1" applyAlignment="1">
      <alignment horizontal="center"/>
      <protection/>
    </xf>
    <xf numFmtId="0" fontId="44" fillId="12" borderId="33" xfId="34" applyFont="1" applyFill="1" applyBorder="1" applyAlignment="1">
      <alignment horizontal="center"/>
      <protection/>
    </xf>
    <xf numFmtId="0" fontId="44" fillId="12" borderId="34" xfId="34" applyFont="1" applyFill="1" applyBorder="1" applyAlignment="1">
      <alignment horizontal="center"/>
      <protection/>
    </xf>
    <xf numFmtId="0" fontId="72" fillId="10" borderId="33" xfId="34" applyFont="1" applyFill="1" applyBorder="1" applyAlignment="1">
      <alignment horizontal="center"/>
      <protection/>
    </xf>
    <xf numFmtId="0" fontId="72" fillId="10" borderId="34" xfId="34" applyFont="1" applyFill="1" applyBorder="1" applyAlignment="1">
      <alignment horizontal="center"/>
      <protection/>
    </xf>
    <xf numFmtId="0" fontId="47" fillId="6" borderId="29" xfId="34" applyFont="1" applyFill="1" applyBorder="1" applyAlignment="1">
      <alignment horizontal="center"/>
      <protection/>
    </xf>
    <xf numFmtId="0" fontId="4" fillId="0" borderId="29" xfId="34" applyFont="1" applyBorder="1" applyAlignment="1">
      <alignment horizontal="center"/>
      <protection/>
    </xf>
    <xf numFmtId="7" fontId="26" fillId="0" borderId="29" xfId="34" applyNumberFormat="1" applyFont="1" applyFill="1" applyBorder="1" applyAlignment="1">
      <alignment horizontal="center"/>
      <protection/>
    </xf>
    <xf numFmtId="0" fontId="9" fillId="0" borderId="18" xfId="33" applyFont="1" applyBorder="1" applyAlignment="1" applyProtection="1">
      <alignment horizontal="center"/>
      <protection locked="0"/>
    </xf>
    <xf numFmtId="169" fontId="33" fillId="2" borderId="18" xfId="34" applyNumberFormat="1" applyFont="1" applyFill="1" applyBorder="1" applyAlignment="1" applyProtection="1">
      <alignment horizontal="center"/>
      <protection/>
    </xf>
    <xf numFmtId="22" fontId="4" fillId="0" borderId="36" xfId="33" applyNumberFormat="1" applyFont="1" applyBorder="1" applyAlignment="1" applyProtection="1">
      <alignment horizontal="center"/>
      <protection locked="0"/>
    </xf>
    <xf numFmtId="22" fontId="4" fillId="0" borderId="18" xfId="33" applyNumberFormat="1" applyFont="1" applyBorder="1" applyAlignment="1" applyProtection="1">
      <alignment horizontal="center"/>
      <protection locked="0"/>
    </xf>
    <xf numFmtId="2" fontId="4" fillId="0" borderId="18" xfId="34" applyNumberFormat="1" applyFont="1" applyFill="1" applyBorder="1" applyAlignment="1" applyProtection="1" quotePrefix="1">
      <alignment horizontal="center"/>
      <protection/>
    </xf>
    <xf numFmtId="164" fontId="4" fillId="0" borderId="18" xfId="34" applyNumberFormat="1" applyFont="1" applyFill="1" applyBorder="1" applyAlignment="1" applyProtection="1" quotePrefix="1">
      <alignment horizontal="center"/>
      <protection/>
    </xf>
    <xf numFmtId="166" fontId="4" fillId="0" borderId="35" xfId="34" applyNumberFormat="1" applyFont="1" applyBorder="1" applyAlignment="1" applyProtection="1">
      <alignment horizontal="center"/>
      <protection/>
    </xf>
    <xf numFmtId="164" fontId="33" fillId="2" borderId="48" xfId="34" applyNumberFormat="1" applyFont="1" applyFill="1" applyBorder="1" applyAlignment="1" applyProtection="1">
      <alignment horizontal="center"/>
      <protection/>
    </xf>
    <xf numFmtId="2" fontId="76" fillId="8" borderId="37" xfId="34" applyNumberFormat="1" applyFont="1" applyFill="1" applyBorder="1" applyAlignment="1" applyProtection="1">
      <alignment horizontal="center"/>
      <protection/>
    </xf>
    <xf numFmtId="166" fontId="44" fillId="12" borderId="36" xfId="34" applyNumberFormat="1" applyFont="1" applyFill="1" applyBorder="1" applyAlignment="1" applyProtection="1" quotePrefix="1">
      <alignment horizontal="center"/>
      <protection/>
    </xf>
    <xf numFmtId="166" fontId="44" fillId="12" borderId="37" xfId="34" applyNumberFormat="1" applyFont="1" applyFill="1" applyBorder="1" applyAlignment="1" applyProtection="1" quotePrefix="1">
      <alignment horizontal="center"/>
      <protection/>
    </xf>
    <xf numFmtId="166" fontId="72" fillId="10" borderId="36" xfId="34" applyNumberFormat="1" applyFont="1" applyFill="1" applyBorder="1" applyAlignment="1" applyProtection="1" quotePrefix="1">
      <alignment horizontal="center"/>
      <protection/>
    </xf>
    <xf numFmtId="166" fontId="72" fillId="10" borderId="37" xfId="34" applyNumberFormat="1" applyFont="1" applyFill="1" applyBorder="1" applyAlignment="1" applyProtection="1" quotePrefix="1">
      <alignment horizontal="center"/>
      <protection/>
    </xf>
    <xf numFmtId="166" fontId="47" fillId="6" borderId="18" xfId="34" applyNumberFormat="1" applyFont="1" applyFill="1" applyBorder="1" applyAlignment="1" applyProtection="1" quotePrefix="1">
      <alignment horizontal="center"/>
      <protection/>
    </xf>
    <xf numFmtId="2" fontId="71" fillId="6" borderId="18" xfId="34" applyNumberFormat="1" applyFont="1" applyFill="1" applyBorder="1" applyAlignment="1" applyProtection="1">
      <alignment horizontal="center"/>
      <protection/>
    </xf>
    <xf numFmtId="166" fontId="4" fillId="0" borderId="18" xfId="34" applyNumberFormat="1" applyFont="1" applyBorder="1" applyAlignment="1" applyProtection="1">
      <alignment horizontal="center"/>
      <protection/>
    </xf>
    <xf numFmtId="4" fontId="26" fillId="0" borderId="18" xfId="34" applyNumberFormat="1" applyFont="1" applyFill="1" applyBorder="1" applyAlignment="1">
      <alignment horizontal="right"/>
      <protection/>
    </xf>
    <xf numFmtId="0" fontId="9" fillId="0" borderId="2" xfId="33" applyFont="1" applyBorder="1" applyAlignment="1" applyProtection="1">
      <alignment horizontal="center"/>
      <protection locked="0"/>
    </xf>
    <xf numFmtId="22" fontId="4" fillId="0" borderId="21" xfId="33" applyNumberFormat="1" applyFont="1" applyBorder="1" applyAlignment="1" applyProtection="1">
      <alignment horizontal="center"/>
      <protection locked="0"/>
    </xf>
    <xf numFmtId="22" fontId="4" fillId="0" borderId="20" xfId="33" applyNumberFormat="1" applyFont="1" applyBorder="1" applyAlignment="1" applyProtection="1">
      <alignment horizontal="center"/>
      <protection locked="0"/>
    </xf>
    <xf numFmtId="2" fontId="4" fillId="0" borderId="2" xfId="34" applyNumberFormat="1" applyFont="1" applyFill="1" applyBorder="1" applyAlignment="1" applyProtection="1" quotePrefix="1">
      <alignment horizontal="center"/>
      <protection/>
    </xf>
    <xf numFmtId="166" fontId="4" fillId="0" borderId="4" xfId="34" applyNumberFormat="1" applyFont="1" applyBorder="1" applyAlignment="1" applyProtection="1">
      <alignment horizontal="center"/>
      <protection locked="0"/>
    </xf>
    <xf numFmtId="2" fontId="71" fillId="6" borderId="2" xfId="34" applyNumberFormat="1" applyFont="1" applyFill="1" applyBorder="1" applyAlignment="1" applyProtection="1">
      <alignment horizontal="center"/>
      <protection/>
    </xf>
    <xf numFmtId="0" fontId="9" fillId="0" borderId="49" xfId="34" applyFont="1" applyBorder="1" applyAlignment="1" applyProtection="1">
      <alignment horizontal="center"/>
      <protection locked="0"/>
    </xf>
    <xf numFmtId="0" fontId="9" fillId="0" borderId="20" xfId="34" applyFont="1" applyBorder="1" applyAlignment="1" applyProtection="1">
      <alignment horizontal="center"/>
      <protection locked="0"/>
    </xf>
    <xf numFmtId="169" fontId="33" fillId="2" borderId="2" xfId="34" applyNumberFormat="1" applyFont="1" applyFill="1" applyBorder="1" applyAlignment="1" applyProtection="1">
      <alignment horizontal="center"/>
      <protection/>
    </xf>
    <xf numFmtId="22" fontId="4" fillId="0" borderId="21" xfId="34" applyNumberFormat="1" applyFont="1" applyBorder="1" applyAlignment="1" applyProtection="1">
      <alignment horizontal="center"/>
      <protection locked="0"/>
    </xf>
    <xf numFmtId="22" fontId="4" fillId="0" borderId="20" xfId="34" applyNumberFormat="1" applyFont="1" applyBorder="1" applyAlignment="1" applyProtection="1">
      <alignment horizontal="center"/>
      <protection locked="0"/>
    </xf>
    <xf numFmtId="2" fontId="76" fillId="8" borderId="2" xfId="34" applyNumberFormat="1" applyFont="1" applyFill="1" applyBorder="1" applyAlignment="1" applyProtection="1">
      <alignment horizontal="center"/>
      <protection/>
    </xf>
    <xf numFmtId="0" fontId="4" fillId="0" borderId="38" xfId="34" applyFont="1" applyFill="1" applyBorder="1" applyAlignment="1">
      <alignment horizontal="center"/>
      <protection/>
    </xf>
    <xf numFmtId="0" fontId="9" fillId="0" borderId="51" xfId="34" applyFont="1" applyBorder="1" applyAlignment="1" applyProtection="1">
      <alignment horizontal="center"/>
      <protection locked="0"/>
    </xf>
    <xf numFmtId="0" fontId="9" fillId="0" borderId="59" xfId="34" applyFont="1" applyBorder="1" applyAlignment="1" applyProtection="1">
      <alignment horizontal="center"/>
      <protection locked="0"/>
    </xf>
    <xf numFmtId="22" fontId="4" fillId="0" borderId="24" xfId="34" applyNumberFormat="1" applyFont="1" applyBorder="1" applyAlignment="1" applyProtection="1">
      <alignment horizontal="center"/>
      <protection locked="0"/>
    </xf>
    <xf numFmtId="22" fontId="4" fillId="0" borderId="59" xfId="34" applyNumberFormat="1" applyFont="1" applyBorder="1" applyAlignment="1" applyProtection="1">
      <alignment horizontal="center"/>
      <protection locked="0"/>
    </xf>
    <xf numFmtId="2" fontId="4" fillId="0" borderId="3" xfId="34" applyNumberFormat="1" applyFont="1" applyFill="1" applyBorder="1" applyAlignment="1" applyProtection="1" quotePrefix="1">
      <alignment horizontal="center"/>
      <protection/>
    </xf>
    <xf numFmtId="164" fontId="4" fillId="0" borderId="3" xfId="34" applyNumberFormat="1" applyFont="1" applyFill="1" applyBorder="1" applyAlignment="1" applyProtection="1" quotePrefix="1">
      <alignment horizontal="center"/>
      <protection/>
    </xf>
    <xf numFmtId="166" fontId="4" fillId="0" borderId="19" xfId="34" applyNumberFormat="1" applyFont="1" applyBorder="1" applyAlignment="1" applyProtection="1">
      <alignment horizontal="center"/>
      <protection locked="0"/>
    </xf>
    <xf numFmtId="168" fontId="4" fillId="0" borderId="19" xfId="34" applyNumberFormat="1" applyFont="1" applyBorder="1" applyAlignment="1" applyProtection="1" quotePrefix="1">
      <alignment horizontal="center"/>
      <protection/>
    </xf>
    <xf numFmtId="164" fontId="33" fillId="2" borderId="51" xfId="34" applyNumberFormat="1" applyFont="1" applyFill="1" applyBorder="1" applyAlignment="1" applyProtection="1">
      <alignment horizontal="center"/>
      <protection/>
    </xf>
    <xf numFmtId="2" fontId="76" fillId="8" borderId="3" xfId="34" applyNumberFormat="1" applyFont="1" applyFill="1" applyBorder="1" applyAlignment="1" applyProtection="1">
      <alignment horizontal="center"/>
      <protection/>
    </xf>
    <xf numFmtId="166" fontId="44" fillId="12" borderId="39" xfId="34" applyNumberFormat="1" applyFont="1" applyFill="1" applyBorder="1" applyAlignment="1" applyProtection="1" quotePrefix="1">
      <alignment horizontal="center"/>
      <protection/>
    </xf>
    <xf numFmtId="166" fontId="44" fillId="12" borderId="40" xfId="34" applyNumberFormat="1" applyFont="1" applyFill="1" applyBorder="1" applyAlignment="1" applyProtection="1" quotePrefix="1">
      <alignment horizontal="center"/>
      <protection/>
    </xf>
    <xf numFmtId="166" fontId="72" fillId="10" borderId="39" xfId="34" applyNumberFormat="1" applyFont="1" applyFill="1" applyBorder="1" applyAlignment="1" applyProtection="1" quotePrefix="1">
      <alignment horizontal="center"/>
      <protection/>
    </xf>
    <xf numFmtId="166" fontId="72" fillId="10" borderId="40" xfId="34" applyNumberFormat="1" applyFont="1" applyFill="1" applyBorder="1" applyAlignment="1" applyProtection="1" quotePrefix="1">
      <alignment horizontal="center"/>
      <protection/>
    </xf>
    <xf numFmtId="166" fontId="47" fillId="6" borderId="38" xfId="34" applyNumberFormat="1" applyFont="1" applyFill="1" applyBorder="1" applyAlignment="1" applyProtection="1" quotePrefix="1">
      <alignment horizontal="center"/>
      <protection/>
    </xf>
    <xf numFmtId="2" fontId="71" fillId="6" borderId="3" xfId="34" applyNumberFormat="1" applyFont="1" applyFill="1" applyBorder="1" applyAlignment="1" applyProtection="1">
      <alignment horizontal="center"/>
      <protection/>
    </xf>
    <xf numFmtId="4" fontId="26" fillId="0" borderId="3" xfId="34" applyNumberFormat="1" applyFont="1" applyFill="1" applyBorder="1" applyAlignment="1">
      <alignment horizontal="right"/>
      <protection/>
    </xf>
    <xf numFmtId="8" fontId="26" fillId="0" borderId="0" xfId="36" applyNumberFormat="1" applyFont="1" applyFill="1" applyBorder="1" applyAlignment="1">
      <alignment horizontal="right"/>
    </xf>
    <xf numFmtId="166" fontId="4" fillId="0" borderId="0" xfId="34" applyNumberFormat="1" applyFont="1" applyBorder="1" applyAlignment="1" applyProtection="1" quotePrefix="1">
      <alignment horizontal="centerContinuous"/>
      <protection/>
    </xf>
    <xf numFmtId="166" fontId="4" fillId="0" borderId="0" xfId="34" applyNumberFormat="1" applyFont="1" applyBorder="1" applyAlignment="1" applyProtection="1">
      <alignment horizontal="centerContinuous"/>
      <protection/>
    </xf>
    <xf numFmtId="4" fontId="26" fillId="0" borderId="0" xfId="34" applyNumberFormat="1" applyFont="1" applyFill="1" applyBorder="1" applyAlignment="1">
      <alignment horizontal="right"/>
      <protection/>
    </xf>
    <xf numFmtId="2" fontId="50" fillId="0" borderId="0" xfId="34" applyNumberFormat="1" applyFont="1" applyBorder="1" applyAlignment="1" applyProtection="1">
      <alignment horizontal="left"/>
      <protection/>
    </xf>
    <xf numFmtId="166" fontId="50" fillId="0" borderId="0" xfId="34" applyNumberFormat="1" applyFont="1" applyBorder="1" applyAlignment="1" applyProtection="1">
      <alignment horizontal="center"/>
      <protection/>
    </xf>
    <xf numFmtId="0" fontId="50" fillId="0" borderId="0" xfId="34" applyFont="1" applyBorder="1" applyAlignment="1" applyProtection="1">
      <alignment horizontal="center"/>
      <protection/>
    </xf>
    <xf numFmtId="165" fontId="50" fillId="0" borderId="0" xfId="34" applyNumberFormat="1" applyFont="1" applyBorder="1" applyAlignment="1" applyProtection="1">
      <alignment horizontal="center"/>
      <protection/>
    </xf>
    <xf numFmtId="0" fontId="55" fillId="0" borderId="0" xfId="34" applyFont="1">
      <alignment/>
      <protection/>
    </xf>
    <xf numFmtId="168" fontId="50" fillId="0" borderId="0" xfId="34" applyNumberFormat="1" applyFont="1" applyBorder="1" applyAlignment="1" applyProtection="1" quotePrefix="1">
      <alignment horizontal="center"/>
      <protection/>
    </xf>
    <xf numFmtId="0" fontId="50" fillId="0" borderId="0" xfId="34" applyFont="1">
      <alignment/>
      <protection/>
    </xf>
    <xf numFmtId="2" fontId="50" fillId="0" borderId="0" xfId="34" applyNumberFormat="1" applyFont="1" applyBorder="1" applyAlignment="1" applyProtection="1">
      <alignment horizontal="center"/>
      <protection/>
    </xf>
    <xf numFmtId="166" fontId="50" fillId="0" borderId="0" xfId="34" applyNumberFormat="1" applyFont="1" applyBorder="1" applyAlignment="1" applyProtection="1" quotePrefix="1">
      <alignment horizontal="center"/>
      <protection/>
    </xf>
    <xf numFmtId="0" fontId="10" fillId="0" borderId="0" xfId="34" applyFont="1" applyBorder="1" applyAlignment="1">
      <alignment horizontal="center"/>
      <protection/>
    </xf>
    <xf numFmtId="2" fontId="91" fillId="0" borderId="0" xfId="34" applyNumberFormat="1" applyFont="1" applyBorder="1" applyAlignment="1" applyProtection="1">
      <alignment horizontal="left"/>
      <protection/>
    </xf>
    <xf numFmtId="0" fontId="19" fillId="0" borderId="0" xfId="34" applyFont="1" applyAlignment="1">
      <alignment horizontal="center"/>
      <protection/>
    </xf>
    <xf numFmtId="168" fontId="10" fillId="0" borderId="0" xfId="34" applyNumberFormat="1" applyFont="1" applyBorder="1" applyAlignment="1" applyProtection="1">
      <alignment horizontal="left"/>
      <protection/>
    </xf>
    <xf numFmtId="166" fontId="10" fillId="0" borderId="0" xfId="34" applyNumberFormat="1" applyFont="1" applyBorder="1" applyAlignment="1" applyProtection="1">
      <alignment horizontal="left"/>
      <protection/>
    </xf>
    <xf numFmtId="4" fontId="88" fillId="0" borderId="0" xfId="34" applyNumberFormat="1" applyFont="1" applyBorder="1" applyAlignment="1" applyProtection="1">
      <alignment horizontal="center"/>
      <protection/>
    </xf>
    <xf numFmtId="7" fontId="10" fillId="0" borderId="0" xfId="34" applyNumberFormat="1" applyFont="1" applyBorder="1" applyAlignment="1">
      <alignment horizontal="centerContinuous"/>
      <protection/>
    </xf>
    <xf numFmtId="1" fontId="19" fillId="0" borderId="0" xfId="34" applyNumberFormat="1" applyFont="1" applyBorder="1" applyAlignment="1" applyProtection="1">
      <alignment horizontal="center"/>
      <protection/>
    </xf>
    <xf numFmtId="172" fontId="19" fillId="0" borderId="0" xfId="34" applyNumberFormat="1" applyFont="1" applyBorder="1" applyAlignment="1" applyProtection="1">
      <alignment horizontal="centerContinuous"/>
      <protection/>
    </xf>
    <xf numFmtId="172" fontId="50" fillId="0" borderId="0" xfId="34" applyNumberFormat="1" applyFont="1" applyBorder="1" applyAlignment="1" applyProtection="1">
      <alignment horizontal="centerContinuous"/>
      <protection/>
    </xf>
    <xf numFmtId="166" fontId="19" fillId="0" borderId="0" xfId="34" applyNumberFormat="1" applyFont="1" applyBorder="1">
      <alignment/>
      <protection/>
    </xf>
    <xf numFmtId="7" fontId="19" fillId="0" borderId="0" xfId="34" applyNumberFormat="1" applyFont="1" applyBorder="1" applyAlignment="1">
      <alignment horizontal="centerContinuous"/>
      <protection/>
    </xf>
    <xf numFmtId="0" fontId="19" fillId="0" borderId="0" xfId="34" applyFont="1" applyAlignment="1">
      <alignment horizontal="centerContinuous"/>
      <protection/>
    </xf>
    <xf numFmtId="166" fontId="19" fillId="0" borderId="0" xfId="34" applyNumberFormat="1" applyFont="1" applyBorder="1" applyAlignment="1" applyProtection="1">
      <alignment horizontal="centerContinuous"/>
      <protection/>
    </xf>
    <xf numFmtId="166" fontId="50" fillId="0" borderId="0" xfId="34" applyNumberFormat="1" applyFont="1" applyBorder="1" applyAlignment="1" applyProtection="1" quotePrefix="1">
      <alignment horizontal="right"/>
      <protection/>
    </xf>
    <xf numFmtId="166" fontId="88" fillId="0" borderId="0" xfId="34" applyNumberFormat="1" applyFont="1" applyBorder="1" applyAlignment="1" applyProtection="1" quotePrefix="1">
      <alignment horizontal="center"/>
      <protection/>
    </xf>
    <xf numFmtId="2" fontId="92" fillId="0" borderId="0" xfId="34" applyNumberFormat="1" applyFont="1" applyBorder="1" applyAlignment="1" applyProtection="1">
      <alignment horizontal="center"/>
      <protection/>
    </xf>
    <xf numFmtId="4" fontId="50" fillId="0" borderId="0" xfId="34" applyNumberFormat="1" applyFont="1" applyBorder="1" applyAlignment="1" applyProtection="1">
      <alignment horizontal="center"/>
      <protection/>
    </xf>
    <xf numFmtId="7" fontId="50" fillId="0" borderId="0" xfId="34" applyNumberFormat="1" applyFont="1" applyFill="1" applyBorder="1" applyAlignment="1">
      <alignment horizontal="center"/>
      <protection/>
    </xf>
    <xf numFmtId="166" fontId="50" fillId="0" borderId="0" xfId="34" applyNumberFormat="1" applyFont="1" applyBorder="1" applyAlignment="1" applyProtection="1" quotePrefix="1">
      <alignment horizontal="left"/>
      <protection/>
    </xf>
    <xf numFmtId="1" fontId="19" fillId="0" borderId="0" xfId="34" applyNumberFormat="1" applyFont="1" applyBorder="1" applyAlignment="1" applyProtection="1">
      <alignment horizontal="left"/>
      <protection/>
    </xf>
    <xf numFmtId="1" fontId="19" fillId="0" borderId="0" xfId="34" applyNumberFormat="1" applyFont="1" applyBorder="1" applyAlignment="1" applyProtection="1">
      <alignment horizontal="centerContinuous"/>
      <protection/>
    </xf>
    <xf numFmtId="0" fontId="112" fillId="0" borderId="0" xfId="33" applyFont="1" applyBorder="1" applyAlignment="1" applyProtection="1">
      <alignment horizontal="center"/>
      <protection locked="0"/>
    </xf>
    <xf numFmtId="0" fontId="112" fillId="0" borderId="0" xfId="38" applyFont="1" applyBorder="1" applyAlignment="1">
      <alignment horizontal="center"/>
      <protection/>
    </xf>
    <xf numFmtId="0" fontId="112" fillId="0" borderId="0" xfId="38" applyFont="1">
      <alignment/>
      <protection/>
    </xf>
    <xf numFmtId="1" fontId="112" fillId="0" borderId="0" xfId="34" applyNumberFormat="1" applyFont="1" applyBorder="1" applyAlignment="1" applyProtection="1">
      <alignment horizontal="centerContinuous"/>
      <protection/>
    </xf>
    <xf numFmtId="7" fontId="50" fillId="0" borderId="49" xfId="34" applyNumberFormat="1" applyFont="1" applyFill="1" applyBorder="1" applyAlignment="1">
      <alignment horizontal="center"/>
      <protection/>
    </xf>
    <xf numFmtId="7" fontId="19" fillId="0" borderId="0" xfId="34" applyNumberFormat="1" applyFont="1" applyBorder="1" applyAlignment="1">
      <alignment horizontal="right"/>
      <protection/>
    </xf>
    <xf numFmtId="166" fontId="3" fillId="0" borderId="0" xfId="34" applyNumberFormat="1" applyFont="1" applyBorder="1" applyAlignment="1" applyProtection="1">
      <alignment horizontal="left"/>
      <protection/>
    </xf>
    <xf numFmtId="10" fontId="19" fillId="0" borderId="0" xfId="34" applyNumberFormat="1" applyFont="1" applyBorder="1" applyAlignment="1" applyProtection="1">
      <alignment horizontal="center"/>
      <protection/>
    </xf>
    <xf numFmtId="7" fontId="19" fillId="0" borderId="0" xfId="34" applyNumberFormat="1" applyFont="1" applyAlignment="1">
      <alignment horizontal="right"/>
      <protection/>
    </xf>
    <xf numFmtId="0" fontId="19" fillId="0" borderId="0" xfId="34" applyFont="1" quotePrefix="1">
      <alignment/>
      <protection/>
    </xf>
    <xf numFmtId="166" fontId="19" fillId="0" borderId="0" xfId="34" applyNumberFormat="1" applyFont="1" applyBorder="1" applyAlignment="1" applyProtection="1" quotePrefix="1">
      <alignment horizontal="center"/>
      <protection/>
    </xf>
    <xf numFmtId="7" fontId="19" fillId="0" borderId="0" xfId="34" applyNumberFormat="1" applyFont="1" applyBorder="1" applyAlignment="1" applyProtection="1">
      <alignment horizontal="left"/>
      <protection/>
    </xf>
    <xf numFmtId="0" fontId="55" fillId="0" borderId="0" xfId="34" applyFont="1" quotePrefix="1">
      <alignment/>
      <protection/>
    </xf>
    <xf numFmtId="0" fontId="27" fillId="0" borderId="0" xfId="34" applyFont="1" applyAlignment="1">
      <alignment vertical="center"/>
      <protection/>
    </xf>
    <xf numFmtId="0" fontId="20" fillId="0" borderId="7" xfId="34" applyFont="1" applyBorder="1" applyAlignment="1">
      <alignment vertical="center"/>
      <protection/>
    </xf>
    <xf numFmtId="0" fontId="20" fillId="0" borderId="0" xfId="34" applyFont="1" applyBorder="1" applyAlignment="1">
      <alignment horizontal="center" vertical="center"/>
      <protection/>
    </xf>
    <xf numFmtId="166" fontId="20" fillId="0" borderId="0" xfId="34" applyNumberFormat="1" applyFont="1" applyBorder="1" applyAlignment="1" applyProtection="1">
      <alignment horizontal="left" vertical="center"/>
      <protection/>
    </xf>
    <xf numFmtId="0" fontId="27" fillId="0" borderId="0" xfId="34" applyFont="1" applyAlignment="1" quotePrefix="1">
      <alignment vertical="center"/>
      <protection/>
    </xf>
    <xf numFmtId="0" fontId="20" fillId="0" borderId="0" xfId="34" applyFont="1" applyBorder="1" applyAlignment="1" applyProtection="1">
      <alignment horizontal="center" vertical="center"/>
      <protection/>
    </xf>
    <xf numFmtId="165" fontId="20" fillId="0" borderId="0" xfId="34" applyNumberFormat="1" applyFont="1" applyBorder="1" applyAlignment="1" applyProtection="1">
      <alignment horizontal="center" vertical="center"/>
      <protection/>
    </xf>
    <xf numFmtId="4" fontId="22" fillId="0" borderId="8" xfId="34" applyNumberFormat="1" applyFont="1" applyBorder="1" applyAlignment="1" applyProtection="1">
      <alignment horizontal="center" vertical="center"/>
      <protection/>
    </xf>
    <xf numFmtId="7" fontId="93" fillId="0" borderId="9" xfId="34" applyNumberFormat="1" applyFont="1" applyFill="1" applyBorder="1" applyAlignment="1">
      <alignment horizontal="center" vertical="center"/>
      <protection/>
    </xf>
    <xf numFmtId="166" fontId="20" fillId="0" borderId="0" xfId="34" applyNumberFormat="1" applyFont="1" applyBorder="1" applyAlignment="1" applyProtection="1">
      <alignment horizontal="center" vertical="center"/>
      <protection/>
    </xf>
    <xf numFmtId="166" fontId="22" fillId="0" borderId="0" xfId="34" applyNumberFormat="1" applyFont="1" applyBorder="1" applyAlignment="1" applyProtection="1">
      <alignment horizontal="left" vertical="center"/>
      <protection/>
    </xf>
    <xf numFmtId="168" fontId="20" fillId="0" borderId="0" xfId="34" applyNumberFormat="1" applyFont="1" applyBorder="1" applyAlignment="1" applyProtection="1" quotePrefix="1">
      <alignment horizontal="center" vertical="center"/>
      <protection/>
    </xf>
    <xf numFmtId="2" fontId="94" fillId="0" borderId="0" xfId="34" applyNumberFormat="1" applyFont="1" applyBorder="1" applyAlignment="1" applyProtection="1">
      <alignment horizontal="center" vertical="center"/>
      <protection/>
    </xf>
    <xf numFmtId="166" fontId="95" fillId="0" borderId="0" xfId="34" applyNumberFormat="1" applyFont="1" applyBorder="1" applyAlignment="1" applyProtection="1" quotePrefix="1">
      <alignment horizontal="center" vertical="center"/>
      <protection/>
    </xf>
    <xf numFmtId="4" fontId="20" fillId="0" borderId="1" xfId="34" applyNumberFormat="1" applyFont="1" applyFill="1" applyBorder="1" applyAlignment="1">
      <alignment horizontal="center" vertical="center"/>
      <protection/>
    </xf>
    <xf numFmtId="0" fontId="19" fillId="0" borderId="10" xfId="34" applyFont="1" applyBorder="1">
      <alignment/>
      <protection/>
    </xf>
    <xf numFmtId="0" fontId="19" fillId="0" borderId="11" xfId="34" applyFont="1" applyBorder="1">
      <alignment/>
      <protection/>
    </xf>
    <xf numFmtId="0" fontId="0" fillId="0" borderId="11" xfId="34" applyBorder="1">
      <alignment/>
      <protection/>
    </xf>
    <xf numFmtId="0" fontId="19" fillId="0" borderId="12" xfId="34" applyFont="1" applyFill="1" applyBorder="1">
      <alignment/>
      <protection/>
    </xf>
    <xf numFmtId="0" fontId="4" fillId="0" borderId="0" xfId="34" applyFont="1" applyBorder="1" applyAlignment="1">
      <alignment horizontal="left"/>
      <protection/>
    </xf>
    <xf numFmtId="0" fontId="4" fillId="0" borderId="0" xfId="38" applyFont="1" applyFill="1">
      <alignment/>
      <protection/>
    </xf>
    <xf numFmtId="0" fontId="4" fillId="0" borderId="0" xfId="38" applyFont="1">
      <alignment/>
      <protection/>
    </xf>
    <xf numFmtId="0" fontId="0" fillId="0" borderId="0" xfId="38">
      <alignment/>
      <protection/>
    </xf>
    <xf numFmtId="0" fontId="51" fillId="0" borderId="0" xfId="38" applyFont="1" applyAlignment="1">
      <alignment horizontal="right" vertical="top"/>
      <protection/>
    </xf>
    <xf numFmtId="0" fontId="79" fillId="0" borderId="0" xfId="38" applyFont="1" applyFill="1">
      <alignment/>
      <protection/>
    </xf>
    <xf numFmtId="0" fontId="80" fillId="0" borderId="0" xfId="38" applyFont="1" applyAlignment="1">
      <alignment horizontal="centerContinuous"/>
      <protection/>
    </xf>
    <xf numFmtId="0" fontId="79" fillId="0" borderId="0" xfId="38" applyFont="1" applyAlignment="1">
      <alignment horizontal="centerContinuous"/>
      <protection/>
    </xf>
    <xf numFmtId="0" fontId="79" fillId="0" borderId="0" xfId="38" applyFont="1">
      <alignment/>
      <protection/>
    </xf>
    <xf numFmtId="0" fontId="11" fillId="0" borderId="0" xfId="38" applyFont="1" applyFill="1" applyBorder="1" applyAlignment="1" applyProtection="1">
      <alignment horizontal="center"/>
      <protection/>
    </xf>
    <xf numFmtId="0" fontId="11" fillId="0" borderId="0" xfId="38" applyFont="1" applyFill="1" applyBorder="1" applyAlignment="1" applyProtection="1">
      <alignment horizontal="left"/>
      <protection/>
    </xf>
    <xf numFmtId="0" fontId="15" fillId="0" borderId="0" xfId="38" applyFont="1">
      <alignment/>
      <protection/>
    </xf>
    <xf numFmtId="0" fontId="4" fillId="0" borderId="13" xfId="38" applyFont="1" applyBorder="1">
      <alignment/>
      <protection/>
    </xf>
    <xf numFmtId="0" fontId="4" fillId="0" borderId="5" xfId="38" applyFont="1" applyBorder="1">
      <alignment/>
      <protection/>
    </xf>
    <xf numFmtId="0" fontId="4" fillId="0" borderId="5" xfId="38" applyFont="1" applyBorder="1" applyAlignment="1" applyProtection="1">
      <alignment horizontal="left"/>
      <protection/>
    </xf>
    <xf numFmtId="0" fontId="0" fillId="0" borderId="5" xfId="38" applyBorder="1">
      <alignment/>
      <protection/>
    </xf>
    <xf numFmtId="0" fontId="4" fillId="0" borderId="6" xfId="38" applyFont="1" applyFill="1" applyBorder="1">
      <alignment/>
      <protection/>
    </xf>
    <xf numFmtId="0" fontId="4" fillId="0" borderId="7" xfId="38" applyFont="1" applyBorder="1">
      <alignment/>
      <protection/>
    </xf>
    <xf numFmtId="0" fontId="4" fillId="0" borderId="0" xfId="38" applyFont="1" applyBorder="1">
      <alignment/>
      <protection/>
    </xf>
    <xf numFmtId="0" fontId="8" fillId="0" borderId="0" xfId="38" applyFont="1" applyBorder="1" applyAlignment="1">
      <alignment horizontal="left"/>
      <protection/>
    </xf>
    <xf numFmtId="0" fontId="18" fillId="0" borderId="0" xfId="38" applyFont="1" applyBorder="1">
      <alignment/>
      <protection/>
    </xf>
    <xf numFmtId="0" fontId="4" fillId="0" borderId="1" xfId="38" applyFont="1" applyFill="1" applyBorder="1">
      <alignment/>
      <protection/>
    </xf>
    <xf numFmtId="0" fontId="20" fillId="0" borderId="0" xfId="38" applyFont="1">
      <alignment/>
      <protection/>
    </xf>
    <xf numFmtId="0" fontId="20" fillId="0" borderId="7" xfId="38" applyFont="1" applyBorder="1">
      <alignment/>
      <protection/>
    </xf>
    <xf numFmtId="0" fontId="20" fillId="0" borderId="0" xfId="38" applyFont="1" applyBorder="1">
      <alignment/>
      <protection/>
    </xf>
    <xf numFmtId="0" fontId="5" fillId="0" borderId="0" xfId="38" applyFont="1" applyBorder="1">
      <alignment/>
      <protection/>
    </xf>
    <xf numFmtId="0" fontId="20" fillId="0" borderId="1" xfId="38" applyFont="1" applyFill="1" applyBorder="1">
      <alignment/>
      <protection/>
    </xf>
    <xf numFmtId="0" fontId="4" fillId="0" borderId="0" xfId="38" applyFont="1" applyBorder="1" applyProtection="1">
      <alignment/>
      <protection/>
    </xf>
    <xf numFmtId="0" fontId="21" fillId="0" borderId="7" xfId="38" applyFont="1" applyBorder="1" applyAlignment="1">
      <alignment horizontal="centerContinuous"/>
      <protection/>
    </xf>
    <xf numFmtId="0" fontId="0" fillId="0" borderId="0" xfId="38" applyNumberFormat="1" applyAlignment="1">
      <alignment horizontal="centerContinuous"/>
      <protection/>
    </xf>
    <xf numFmtId="0" fontId="21" fillId="0" borderId="0" xfId="38" applyFont="1" applyBorder="1" applyAlignment="1">
      <alignment horizontal="centerContinuous"/>
      <protection/>
    </xf>
    <xf numFmtId="0" fontId="20" fillId="0" borderId="0" xfId="38" applyFont="1" applyBorder="1" applyAlignment="1">
      <alignment horizontal="centerContinuous"/>
      <protection/>
    </xf>
    <xf numFmtId="0" fontId="0" fillId="0" borderId="0" xfId="38" applyAlignment="1">
      <alignment horizontal="centerContinuous"/>
      <protection/>
    </xf>
    <xf numFmtId="0" fontId="20" fillId="0" borderId="0" xfId="38" applyFont="1" applyAlignment="1">
      <alignment horizontal="centerContinuous"/>
      <protection/>
    </xf>
    <xf numFmtId="0" fontId="20" fillId="0" borderId="0" xfId="38" applyFont="1" applyAlignment="1">
      <alignment/>
      <protection/>
    </xf>
    <xf numFmtId="0" fontId="20" fillId="0" borderId="1" xfId="38" applyFont="1" applyBorder="1" applyAlignment="1">
      <alignment horizontal="centerContinuous"/>
      <protection/>
    </xf>
    <xf numFmtId="0" fontId="4" fillId="0" borderId="0" xfId="38" applyFont="1" applyBorder="1" applyAlignment="1">
      <alignment horizontal="center"/>
      <protection/>
    </xf>
    <xf numFmtId="0" fontId="81" fillId="0" borderId="0" xfId="38" applyFont="1" applyBorder="1" applyAlignment="1" quotePrefix="1">
      <alignment horizontal="left"/>
      <protection/>
    </xf>
    <xf numFmtId="166" fontId="7" fillId="0" borderId="0" xfId="38" applyNumberFormat="1" applyFont="1" applyBorder="1" applyAlignment="1" applyProtection="1">
      <alignment horizontal="left"/>
      <protection/>
    </xf>
    <xf numFmtId="0" fontId="0" fillId="0" borderId="0" xfId="38" applyBorder="1">
      <alignment/>
      <protection/>
    </xf>
    <xf numFmtId="0" fontId="22" fillId="0" borderId="0" xfId="38" applyFont="1" applyBorder="1" applyAlignment="1">
      <alignment horizontal="center"/>
      <protection/>
    </xf>
    <xf numFmtId="0" fontId="22" fillId="0" borderId="0" xfId="38" applyFont="1" applyBorder="1">
      <alignment/>
      <protection/>
    </xf>
    <xf numFmtId="0" fontId="19" fillId="0" borderId="0" xfId="38" applyFont="1">
      <alignment/>
      <protection/>
    </xf>
    <xf numFmtId="0" fontId="19" fillId="0" borderId="7" xfId="38" applyFont="1" applyBorder="1">
      <alignment/>
      <protection/>
    </xf>
    <xf numFmtId="0" fontId="19" fillId="0" borderId="0" xfId="38" applyFont="1" applyBorder="1">
      <alignment/>
      <protection/>
    </xf>
    <xf numFmtId="0" fontId="19" fillId="0" borderId="0" xfId="38" applyFont="1" applyBorder="1" applyAlignment="1">
      <alignment horizontal="right"/>
      <protection/>
    </xf>
    <xf numFmtId="7" fontId="19" fillId="0" borderId="0" xfId="38" applyNumberFormat="1" applyFont="1" applyBorder="1" applyAlignment="1">
      <alignment horizontal="center"/>
      <protection/>
    </xf>
    <xf numFmtId="0" fontId="19" fillId="0" borderId="0" xfId="38" applyFont="1" applyBorder="1" applyAlignment="1">
      <alignment horizontal="center"/>
      <protection/>
    </xf>
    <xf numFmtId="0" fontId="82" fillId="0" borderId="0" xfId="38" applyFont="1" applyBorder="1" applyAlignment="1" quotePrefix="1">
      <alignment horizontal="left"/>
      <protection/>
    </xf>
    <xf numFmtId="0" fontId="19" fillId="0" borderId="1" xfId="38" applyFont="1" applyFill="1" applyBorder="1">
      <alignment/>
      <protection/>
    </xf>
    <xf numFmtId="0" fontId="19" fillId="0" borderId="0" xfId="38" applyFont="1" applyBorder="1" applyAlignment="1" applyProtection="1">
      <alignment horizontal="left"/>
      <protection/>
    </xf>
    <xf numFmtId="169" fontId="19" fillId="0" borderId="0" xfId="38" applyNumberFormat="1" applyFont="1" applyBorder="1" applyAlignment="1">
      <alignment horizontal="center"/>
      <protection/>
    </xf>
    <xf numFmtId="166" fontId="19" fillId="0" borderId="0" xfId="38" applyNumberFormat="1" applyFont="1" applyBorder="1" applyAlignment="1" applyProtection="1">
      <alignment horizontal="left"/>
      <protection/>
    </xf>
    <xf numFmtId="0" fontId="19" fillId="0" borderId="0" xfId="38" applyFont="1" applyAlignment="1">
      <alignment horizontal="right"/>
      <protection/>
    </xf>
    <xf numFmtId="10" fontId="19" fillId="0" borderId="0" xfId="38" applyNumberFormat="1" applyFont="1" applyBorder="1" applyAlignment="1" applyProtection="1">
      <alignment horizontal="right"/>
      <protection/>
    </xf>
    <xf numFmtId="0" fontId="0" fillId="0" borderId="0" xfId="38" applyFont="1" applyBorder="1" applyAlignment="1" applyProtection="1">
      <alignment horizontal="center"/>
      <protection/>
    </xf>
    <xf numFmtId="169" fontId="0" fillId="0" borderId="0" xfId="38" applyNumberFormat="1" applyFont="1" applyBorder="1" applyAlignment="1">
      <alignment horizontal="centerContinuous"/>
      <protection/>
    </xf>
    <xf numFmtId="172" fontId="19" fillId="0" borderId="0" xfId="38" applyNumberFormat="1" applyFont="1" applyBorder="1">
      <alignment/>
      <protection/>
    </xf>
    <xf numFmtId="0" fontId="19" fillId="0" borderId="0" xfId="38" applyFont="1" applyBorder="1" applyAlignment="1" applyProtection="1">
      <alignment horizontal="center"/>
      <protection/>
    </xf>
    <xf numFmtId="0" fontId="3" fillId="0" borderId="0" xfId="38" applyFont="1" applyBorder="1">
      <alignment/>
      <protection/>
    </xf>
    <xf numFmtId="166" fontId="10" fillId="0" borderId="8" xfId="38" applyNumberFormat="1" applyFont="1" applyBorder="1" applyAlignment="1" applyProtection="1">
      <alignment horizontal="center"/>
      <protection/>
    </xf>
    <xf numFmtId="172" fontId="19" fillId="0" borderId="9" xfId="38" applyNumberFormat="1" applyFont="1" applyBorder="1" applyAlignment="1" applyProtection="1">
      <alignment horizontal="centerContinuous"/>
      <protection/>
    </xf>
    <xf numFmtId="0" fontId="4" fillId="0" borderId="0" xfId="38" applyFont="1" applyBorder="1" applyAlignment="1" applyProtection="1">
      <alignment horizontal="center"/>
      <protection/>
    </xf>
    <xf numFmtId="0" fontId="24" fillId="0" borderId="14" xfId="38" applyFont="1" applyBorder="1" applyAlignment="1">
      <alignment horizontal="center" vertical="center"/>
      <protection/>
    </xf>
    <xf numFmtId="0" fontId="24" fillId="0" borderId="14" xfId="39" applyFont="1" applyBorder="1" applyAlignment="1">
      <alignment horizontal="center" vertical="center"/>
      <protection/>
    </xf>
    <xf numFmtId="164" fontId="24" fillId="0" borderId="9" xfId="38" applyNumberFormat="1" applyFont="1" applyBorder="1" applyAlignment="1" applyProtection="1">
      <alignment horizontal="center" vertical="center" wrapText="1"/>
      <protection/>
    </xf>
    <xf numFmtId="0" fontId="24" fillId="0" borderId="15" xfId="38" applyFont="1" applyBorder="1" applyAlignment="1" applyProtection="1">
      <alignment horizontal="center" vertical="center" wrapText="1"/>
      <protection/>
    </xf>
    <xf numFmtId="166" fontId="24" fillId="0" borderId="14" xfId="38" applyNumberFormat="1" applyFont="1" applyBorder="1" applyAlignment="1" applyProtection="1">
      <alignment horizontal="center" vertical="center"/>
      <protection/>
    </xf>
    <xf numFmtId="166" fontId="32" fillId="2" borderId="14" xfId="38" applyNumberFormat="1" applyFont="1" applyFill="1" applyBorder="1" applyAlignment="1" applyProtection="1">
      <alignment horizontal="center" vertical="center"/>
      <protection/>
    </xf>
    <xf numFmtId="0" fontId="39" fillId="4" borderId="14" xfId="38" applyFont="1" applyFill="1" applyBorder="1" applyAlignment="1" applyProtection="1">
      <alignment horizontal="center" vertical="center"/>
      <protection/>
    </xf>
    <xf numFmtId="0" fontId="24" fillId="0" borderId="14" xfId="38" applyFont="1" applyBorder="1" applyAlignment="1" applyProtection="1">
      <alignment horizontal="center" vertical="center"/>
      <protection/>
    </xf>
    <xf numFmtId="0" fontId="24" fillId="0" borderId="8" xfId="38" applyFont="1" applyBorder="1" applyAlignment="1" applyProtection="1">
      <alignment horizontal="center" vertical="center"/>
      <protection/>
    </xf>
    <xf numFmtId="0" fontId="24" fillId="0" borderId="8" xfId="38" applyFont="1" applyBorder="1" applyAlignment="1" applyProtection="1">
      <alignment horizontal="center" vertical="center" wrapText="1"/>
      <protection/>
    </xf>
    <xf numFmtId="0" fontId="24" fillId="0" borderId="14" xfId="38" applyFont="1" applyBorder="1" applyAlignment="1" applyProtection="1">
      <alignment horizontal="center" vertical="center" wrapText="1"/>
      <protection/>
    </xf>
    <xf numFmtId="0" fontId="39" fillId="5" borderId="14" xfId="38" applyFont="1" applyFill="1" applyBorder="1" applyAlignment="1">
      <alignment horizontal="center" vertical="center" wrapText="1"/>
      <protection/>
    </xf>
    <xf numFmtId="0" fontId="45" fillId="13" borderId="14" xfId="38" applyFont="1" applyFill="1" applyBorder="1" applyAlignment="1">
      <alignment horizontal="center" vertical="center" wrapText="1"/>
      <protection/>
    </xf>
    <xf numFmtId="0" fontId="83" fillId="3" borderId="8" xfId="38" applyFont="1" applyFill="1" applyBorder="1" applyAlignment="1" applyProtection="1">
      <alignment horizontal="centerContinuous" vertical="center" wrapText="1"/>
      <protection/>
    </xf>
    <xf numFmtId="0" fontId="84" fillId="3" borderId="15" xfId="38" applyFont="1" applyFill="1" applyBorder="1" applyAlignment="1">
      <alignment horizontal="centerContinuous"/>
      <protection/>
    </xf>
    <xf numFmtId="0" fontId="83" fillId="3" borderId="9" xfId="38" applyFont="1" applyFill="1" applyBorder="1" applyAlignment="1">
      <alignment horizontal="centerContinuous" vertical="center"/>
      <protection/>
    </xf>
    <xf numFmtId="0" fontId="39" fillId="14" borderId="8" xfId="38" applyFont="1" applyFill="1" applyBorder="1" applyAlignment="1">
      <alignment horizontal="centerContinuous" vertical="center" wrapText="1"/>
      <protection/>
    </xf>
    <xf numFmtId="0" fontId="40" fillId="14" borderId="15" xfId="38" applyFont="1" applyFill="1" applyBorder="1" applyAlignment="1">
      <alignment horizontal="centerContinuous"/>
      <protection/>
    </xf>
    <xf numFmtId="0" fontId="39" fillId="14" borderId="9" xfId="38" applyFont="1" applyFill="1" applyBorder="1" applyAlignment="1">
      <alignment horizontal="centerContinuous" vertical="center"/>
      <protection/>
    </xf>
    <xf numFmtId="0" fontId="39" fillId="8" borderId="14" xfId="38" applyFont="1" applyFill="1" applyBorder="1" applyAlignment="1">
      <alignment horizontal="centerContinuous" vertical="center" wrapText="1"/>
      <protection/>
    </xf>
    <xf numFmtId="0" fontId="39" fillId="15" borderId="14" xfId="38" applyFont="1" applyFill="1" applyBorder="1" applyAlignment="1">
      <alignment horizontal="centerContinuous" vertical="center" wrapText="1"/>
      <protection/>
    </xf>
    <xf numFmtId="0" fontId="24" fillId="0" borderId="9" xfId="38" applyFont="1" applyBorder="1" applyAlignment="1">
      <alignment horizontal="center" vertical="center" wrapText="1"/>
      <protection/>
    </xf>
    <xf numFmtId="0" fontId="24" fillId="0" borderId="14" xfId="38" applyFont="1" applyFill="1" applyBorder="1" applyAlignment="1">
      <alignment horizontal="center" vertical="center" wrapText="1"/>
      <protection/>
    </xf>
    <xf numFmtId="0" fontId="4" fillId="0" borderId="1" xfId="38" applyFont="1" applyFill="1" applyBorder="1" applyAlignment="1">
      <alignment horizontal="center"/>
      <protection/>
    </xf>
    <xf numFmtId="0" fontId="4" fillId="0" borderId="2" xfId="38" applyFont="1" applyBorder="1" applyAlignment="1">
      <alignment horizontal="center"/>
      <protection/>
    </xf>
    <xf numFmtId="0" fontId="19" fillId="0" borderId="2" xfId="38" applyFont="1" applyBorder="1">
      <alignment/>
      <protection/>
    </xf>
    <xf numFmtId="164" fontId="19" fillId="0" borderId="4" xfId="38" applyNumberFormat="1" applyFont="1" applyBorder="1" applyProtection="1">
      <alignment/>
      <protection/>
    </xf>
    <xf numFmtId="164" fontId="19" fillId="0" borderId="2" xfId="38" applyNumberFormat="1" applyFont="1" applyBorder="1" applyAlignment="1" applyProtection="1">
      <alignment horizontal="center"/>
      <protection/>
    </xf>
    <xf numFmtId="164" fontId="19" fillId="0" borderId="17" xfId="38" applyNumberFormat="1" applyFont="1" applyBorder="1" applyAlignment="1" applyProtection="1">
      <alignment horizontal="center"/>
      <protection/>
    </xf>
    <xf numFmtId="164" fontId="85" fillId="2" borderId="17" xfId="38" applyNumberFormat="1" applyFont="1" applyFill="1" applyBorder="1" applyAlignment="1" applyProtection="1">
      <alignment horizontal="center"/>
      <protection/>
    </xf>
    <xf numFmtId="169" fontId="86" fillId="4" borderId="17" xfId="38" applyNumberFormat="1" applyFont="1" applyFill="1" applyBorder="1" applyAlignment="1">
      <alignment horizontal="center"/>
      <protection/>
    </xf>
    <xf numFmtId="0" fontId="19" fillId="0" borderId="17" xfId="38" applyFont="1" applyBorder="1" applyAlignment="1">
      <alignment horizontal="center"/>
      <protection/>
    </xf>
    <xf numFmtId="0" fontId="19" fillId="0" borderId="53" xfId="38" applyFont="1" applyBorder="1" applyAlignment="1">
      <alignment horizontal="center"/>
      <protection/>
    </xf>
    <xf numFmtId="0" fontId="4" fillId="0" borderId="4" xfId="38" applyFont="1" applyBorder="1" applyAlignment="1">
      <alignment horizontal="center"/>
      <protection/>
    </xf>
    <xf numFmtId="0" fontId="4" fillId="0" borderId="17" xfId="38" applyFont="1" applyBorder="1" applyAlignment="1">
      <alignment horizontal="center"/>
      <protection/>
    </xf>
    <xf numFmtId="0" fontId="41" fillId="5" borderId="17" xfId="38" applyFont="1" applyFill="1" applyBorder="1" applyAlignment="1">
      <alignment horizontal="center"/>
      <protection/>
    </xf>
    <xf numFmtId="0" fontId="76" fillId="13" borderId="17" xfId="38" applyFont="1" applyFill="1" applyBorder="1" applyAlignment="1">
      <alignment horizontal="center"/>
      <protection/>
    </xf>
    <xf numFmtId="166" fontId="87" fillId="3" borderId="31" xfId="38" applyNumberFormat="1" applyFont="1" applyFill="1" applyBorder="1" applyAlignment="1" applyProtection="1" quotePrefix="1">
      <alignment horizontal="center"/>
      <protection/>
    </xf>
    <xf numFmtId="166" fontId="87" fillId="3" borderId="54" xfId="38" applyNumberFormat="1" applyFont="1" applyFill="1" applyBorder="1" applyAlignment="1" applyProtection="1" quotePrefix="1">
      <alignment horizontal="center"/>
      <protection/>
    </xf>
    <xf numFmtId="4" fontId="87" fillId="3" borderId="55" xfId="38" applyNumberFormat="1" applyFont="1" applyFill="1" applyBorder="1" applyAlignment="1" applyProtection="1">
      <alignment horizontal="center"/>
      <protection/>
    </xf>
    <xf numFmtId="166" fontId="41" fillId="14" borderId="31" xfId="38" applyNumberFormat="1" applyFont="1" applyFill="1" applyBorder="1" applyAlignment="1" applyProtection="1" quotePrefix="1">
      <alignment horizontal="center"/>
      <protection/>
    </xf>
    <xf numFmtId="166" fontId="41" fillId="14" borderId="54" xfId="38" applyNumberFormat="1" applyFont="1" applyFill="1" applyBorder="1" applyAlignment="1" applyProtection="1" quotePrefix="1">
      <alignment horizontal="center"/>
      <protection/>
    </xf>
    <xf numFmtId="4" fontId="41" fillId="14" borderId="55" xfId="38" applyNumberFormat="1" applyFont="1" applyFill="1" applyBorder="1" applyAlignment="1" applyProtection="1">
      <alignment horizontal="center"/>
      <protection/>
    </xf>
    <xf numFmtId="4" fontId="41" fillId="8" borderId="17" xfId="38" applyNumberFormat="1" applyFont="1" applyFill="1" applyBorder="1" applyAlignment="1" applyProtection="1">
      <alignment horizontal="center"/>
      <protection/>
    </xf>
    <xf numFmtId="4" fontId="41" fillId="15" borderId="17" xfId="38" applyNumberFormat="1" applyFont="1" applyFill="1" applyBorder="1" applyAlignment="1" applyProtection="1">
      <alignment horizontal="center"/>
      <protection/>
    </xf>
    <xf numFmtId="0" fontId="4" fillId="0" borderId="55" xfId="38" applyFont="1" applyBorder="1" applyAlignment="1">
      <alignment horizontal="left"/>
      <protection/>
    </xf>
    <xf numFmtId="0" fontId="7" fillId="0" borderId="55" xfId="38" applyFont="1" applyBorder="1" applyAlignment="1">
      <alignment horizontal="center"/>
      <protection/>
    </xf>
    <xf numFmtId="0" fontId="4" fillId="0" borderId="2" xfId="40" applyFont="1" applyBorder="1" applyAlignment="1" applyProtection="1">
      <alignment horizontal="center"/>
      <protection locked="0"/>
    </xf>
    <xf numFmtId="0" fontId="4" fillId="0" borderId="2" xfId="41" applyFont="1" applyFill="1" applyBorder="1" applyAlignment="1" applyProtection="1">
      <alignment horizontal="center"/>
      <protection locked="0"/>
    </xf>
    <xf numFmtId="164" fontId="4" fillId="0" borderId="2" xfId="41" applyNumberFormat="1" applyFont="1" applyFill="1" applyBorder="1" applyAlignment="1" applyProtection="1">
      <alignment horizontal="center"/>
      <protection locked="0"/>
    </xf>
    <xf numFmtId="167" fontId="4" fillId="0" borderId="2" xfId="41" applyNumberFormat="1" applyFont="1" applyFill="1" applyBorder="1" applyAlignment="1" applyProtection="1">
      <alignment horizontal="center"/>
      <protection locked="0"/>
    </xf>
    <xf numFmtId="0" fontId="85" fillId="2" borderId="2" xfId="38" applyFont="1" applyFill="1" applyBorder="1" applyAlignment="1" applyProtection="1">
      <alignment horizontal="center"/>
      <protection/>
    </xf>
    <xf numFmtId="169" fontId="86" fillId="4" borderId="2" xfId="38" applyNumberFormat="1" applyFont="1" applyFill="1" applyBorder="1" applyAlignment="1" applyProtection="1">
      <alignment horizontal="center"/>
      <protection/>
    </xf>
    <xf numFmtId="22" fontId="4" fillId="0" borderId="4" xfId="41" applyNumberFormat="1" applyFont="1" applyFill="1" applyBorder="1" applyAlignment="1" applyProtection="1">
      <alignment horizontal="center"/>
      <protection locked="0"/>
    </xf>
    <xf numFmtId="22" fontId="4" fillId="0" borderId="20" xfId="41" applyNumberFormat="1" applyFont="1" applyFill="1" applyBorder="1" applyAlignment="1" applyProtection="1">
      <alignment horizontal="center"/>
      <protection locked="0"/>
    </xf>
    <xf numFmtId="4" fontId="4" fillId="0" borderId="2" xfId="38" applyNumberFormat="1" applyFont="1" applyFill="1" applyBorder="1" applyAlignment="1" applyProtection="1" quotePrefix="1">
      <alignment horizontal="center"/>
      <protection/>
    </xf>
    <xf numFmtId="164" fontId="4" fillId="0" borderId="2" xfId="38" applyNumberFormat="1" applyFont="1" applyFill="1" applyBorder="1" applyAlignment="1" applyProtection="1" quotePrefix="1">
      <alignment horizontal="center"/>
      <protection/>
    </xf>
    <xf numFmtId="166" fontId="4" fillId="0" borderId="4" xfId="31" applyNumberFormat="1" applyFont="1" applyBorder="1" applyAlignment="1" applyProtection="1">
      <alignment horizontal="center"/>
      <protection locked="0"/>
    </xf>
    <xf numFmtId="168" fontId="4" fillId="0" borderId="4" xfId="38" applyNumberFormat="1" applyFont="1" applyBorder="1" applyAlignment="1" applyProtection="1" quotePrefix="1">
      <alignment horizontal="center"/>
      <protection/>
    </xf>
    <xf numFmtId="166" fontId="4" fillId="0" borderId="2" xfId="38" applyNumberFormat="1" applyFont="1" applyBorder="1" applyAlignment="1" applyProtection="1">
      <alignment horizontal="center"/>
      <protection/>
    </xf>
    <xf numFmtId="2" fontId="41" fillId="5" borderId="2" xfId="38" applyNumberFormat="1" applyFont="1" applyFill="1" applyBorder="1" applyAlignment="1" applyProtection="1">
      <alignment horizontal="center"/>
      <protection/>
    </xf>
    <xf numFmtId="2" fontId="76" fillId="13" borderId="2" xfId="38" applyNumberFormat="1" applyFont="1" applyFill="1" applyBorder="1" applyAlignment="1" applyProtection="1">
      <alignment horizontal="center"/>
      <protection/>
    </xf>
    <xf numFmtId="166" fontId="87" fillId="3" borderId="21" xfId="38" applyNumberFormat="1" applyFont="1" applyFill="1" applyBorder="1" applyAlignment="1" applyProtection="1" quotePrefix="1">
      <alignment horizontal="center"/>
      <protection/>
    </xf>
    <xf numFmtId="166" fontId="87" fillId="3" borderId="22" xfId="38" applyNumberFormat="1" applyFont="1" applyFill="1" applyBorder="1" applyAlignment="1" applyProtection="1" quotePrefix="1">
      <alignment horizontal="center"/>
      <protection/>
    </xf>
    <xf numFmtId="4" fontId="87" fillId="3" borderId="4" xfId="38" applyNumberFormat="1" applyFont="1" applyFill="1" applyBorder="1" applyAlignment="1" applyProtection="1">
      <alignment horizontal="center"/>
      <protection/>
    </xf>
    <xf numFmtId="166" fontId="41" fillId="14" borderId="21" xfId="38" applyNumberFormat="1" applyFont="1" applyFill="1" applyBorder="1" applyAlignment="1" applyProtection="1" quotePrefix="1">
      <alignment horizontal="center"/>
      <protection/>
    </xf>
    <xf numFmtId="166" fontId="41" fillId="14" borderId="22" xfId="38" applyNumberFormat="1" applyFont="1" applyFill="1" applyBorder="1" applyAlignment="1" applyProtection="1" quotePrefix="1">
      <alignment horizontal="center"/>
      <protection/>
    </xf>
    <xf numFmtId="4" fontId="41" fillId="14" borderId="4" xfId="38" applyNumberFormat="1" applyFont="1" applyFill="1" applyBorder="1" applyAlignment="1" applyProtection="1">
      <alignment horizontal="center"/>
      <protection/>
    </xf>
    <xf numFmtId="4" fontId="41" fillId="8" borderId="2" xfId="38" applyNumberFormat="1" applyFont="1" applyFill="1" applyBorder="1" applyAlignment="1" applyProtection="1">
      <alignment horizontal="center"/>
      <protection/>
    </xf>
    <xf numFmtId="4" fontId="41" fillId="15" borderId="2" xfId="38" applyNumberFormat="1" applyFont="1" applyFill="1" applyBorder="1" applyAlignment="1" applyProtection="1">
      <alignment horizontal="center"/>
      <protection/>
    </xf>
    <xf numFmtId="4" fontId="4" fillId="0" borderId="4" xfId="38" applyNumberFormat="1" applyFont="1" applyBorder="1" applyAlignment="1" applyProtection="1">
      <alignment horizontal="center"/>
      <protection/>
    </xf>
    <xf numFmtId="4" fontId="7" fillId="0" borderId="4" xfId="38" applyNumberFormat="1" applyFont="1" applyFill="1" applyBorder="1" applyAlignment="1">
      <alignment horizontal="right"/>
      <protection/>
    </xf>
    <xf numFmtId="22" fontId="4" fillId="0" borderId="4" xfId="31" applyNumberFormat="1" applyFont="1" applyFill="1" applyBorder="1" applyAlignment="1" applyProtection="1">
      <alignment horizontal="center"/>
      <protection locked="0"/>
    </xf>
    <xf numFmtId="22" fontId="4" fillId="0" borderId="23" xfId="31" applyNumberFormat="1" applyFont="1" applyFill="1" applyBorder="1" applyAlignment="1" applyProtection="1">
      <alignment horizontal="center"/>
      <protection locked="0"/>
    </xf>
    <xf numFmtId="166" fontId="4" fillId="0" borderId="4" xfId="38" applyNumberFormat="1" applyFont="1" applyBorder="1" applyAlignment="1" applyProtection="1">
      <alignment horizontal="center"/>
      <protection/>
    </xf>
    <xf numFmtId="164" fontId="4" fillId="0" borderId="2" xfId="31" applyNumberFormat="1" applyFont="1" applyFill="1" applyBorder="1" applyAlignment="1" applyProtection="1">
      <alignment horizontal="center"/>
      <protection locked="0"/>
    </xf>
    <xf numFmtId="0" fontId="4" fillId="0" borderId="3" xfId="38" applyFont="1" applyFill="1" applyBorder="1" applyAlignment="1">
      <alignment horizontal="center"/>
      <protection/>
    </xf>
    <xf numFmtId="0" fontId="19" fillId="0" borderId="3" xfId="38" applyFont="1" applyBorder="1" applyAlignment="1">
      <alignment horizontal="center"/>
      <protection/>
    </xf>
    <xf numFmtId="164" fontId="88" fillId="0" borderId="3" xfId="38" applyNumberFormat="1" applyFont="1" applyBorder="1" applyAlignment="1" applyProtection="1">
      <alignment horizontal="center"/>
      <protection/>
    </xf>
    <xf numFmtId="0" fontId="19" fillId="0" borderId="3" xfId="38" applyFont="1" applyBorder="1" applyAlignment="1" applyProtection="1">
      <alignment horizontal="center"/>
      <protection/>
    </xf>
    <xf numFmtId="165" fontId="19" fillId="0" borderId="3" xfId="38" applyNumberFormat="1" applyFont="1" applyBorder="1" applyAlignment="1" applyProtection="1">
      <alignment horizontal="center"/>
      <protection/>
    </xf>
    <xf numFmtId="165" fontId="85" fillId="2" borderId="3" xfId="38" applyNumberFormat="1" applyFont="1" applyFill="1" applyBorder="1" applyAlignment="1" applyProtection="1">
      <alignment horizontal="center"/>
      <protection/>
    </xf>
    <xf numFmtId="169" fontId="86" fillId="4" borderId="3" xfId="38" applyNumberFormat="1" applyFont="1" applyFill="1" applyBorder="1" applyAlignment="1" applyProtection="1">
      <alignment horizontal="center"/>
      <protection/>
    </xf>
    <xf numFmtId="166" fontId="19" fillId="0" borderId="3" xfId="38" applyNumberFormat="1" applyFont="1" applyBorder="1" applyAlignment="1" applyProtection="1">
      <alignment horizontal="center"/>
      <protection/>
    </xf>
    <xf numFmtId="166" fontId="4" fillId="0" borderId="3" xfId="38" applyNumberFormat="1" applyFont="1" applyBorder="1" applyAlignment="1" applyProtection="1">
      <alignment horizontal="center"/>
      <protection/>
    </xf>
    <xf numFmtId="168" fontId="4" fillId="0" borderId="3" xfId="38" applyNumberFormat="1" applyFont="1" applyBorder="1" applyAlignment="1" applyProtection="1" quotePrefix="1">
      <alignment horizontal="center"/>
      <protection/>
    </xf>
    <xf numFmtId="2" fontId="41" fillId="5" borderId="3" xfId="38" applyNumberFormat="1" applyFont="1" applyFill="1" applyBorder="1" applyAlignment="1" applyProtection="1">
      <alignment horizontal="center"/>
      <protection/>
    </xf>
    <xf numFmtId="2" fontId="76" fillId="13" borderId="3" xfId="38" applyNumberFormat="1" applyFont="1" applyFill="1" applyBorder="1" applyAlignment="1" applyProtection="1">
      <alignment horizontal="center"/>
      <protection/>
    </xf>
    <xf numFmtId="166" fontId="87" fillId="3" borderId="24" xfId="38" applyNumberFormat="1" applyFont="1" applyFill="1" applyBorder="1" applyAlignment="1" applyProtection="1" quotePrefix="1">
      <alignment horizontal="center"/>
      <protection/>
    </xf>
    <xf numFmtId="166" fontId="87" fillId="3" borderId="56" xfId="38" applyNumberFormat="1" applyFont="1" applyFill="1" applyBorder="1" applyAlignment="1" applyProtection="1" quotePrefix="1">
      <alignment horizontal="center"/>
      <protection/>
    </xf>
    <xf numFmtId="4" fontId="87" fillId="3" borderId="19" xfId="38" applyNumberFormat="1" applyFont="1" applyFill="1" applyBorder="1" applyAlignment="1" applyProtection="1">
      <alignment horizontal="center"/>
      <protection/>
    </xf>
    <xf numFmtId="166" fontId="41" fillId="14" borderId="24" xfId="38" applyNumberFormat="1" applyFont="1" applyFill="1" applyBorder="1" applyAlignment="1" applyProtection="1" quotePrefix="1">
      <alignment horizontal="center"/>
      <protection/>
    </xf>
    <xf numFmtId="166" fontId="41" fillId="14" borderId="56" xfId="38" applyNumberFormat="1" applyFont="1" applyFill="1" applyBorder="1" applyAlignment="1" applyProtection="1" quotePrefix="1">
      <alignment horizontal="center"/>
      <protection/>
    </xf>
    <xf numFmtId="4" fontId="41" fillId="14" borderId="19" xfId="38" applyNumberFormat="1" applyFont="1" applyFill="1" applyBorder="1" applyAlignment="1" applyProtection="1">
      <alignment horizontal="center"/>
      <protection/>
    </xf>
    <xf numFmtId="4" fontId="41" fillId="8" borderId="3" xfId="38" applyNumberFormat="1" applyFont="1" applyFill="1" applyBorder="1" applyAlignment="1" applyProtection="1">
      <alignment horizontal="center"/>
      <protection/>
    </xf>
    <xf numFmtId="4" fontId="41" fillId="15" borderId="3" xfId="38" applyNumberFormat="1" applyFont="1" applyFill="1" applyBorder="1" applyAlignment="1" applyProtection="1">
      <alignment horizontal="center"/>
      <protection/>
    </xf>
    <xf numFmtId="4" fontId="6" fillId="0" borderId="3" xfId="38" applyNumberFormat="1" applyFont="1" applyBorder="1" applyAlignment="1" applyProtection="1">
      <alignment horizontal="center"/>
      <protection/>
    </xf>
    <xf numFmtId="166" fontId="25" fillId="0" borderId="3" xfId="38" applyNumberFormat="1" applyFont="1" applyFill="1" applyBorder="1" applyAlignment="1">
      <alignment horizontal="center"/>
      <protection/>
    </xf>
    <xf numFmtId="4" fontId="4" fillId="0" borderId="1" xfId="38" applyNumberFormat="1" applyFont="1" applyFill="1" applyBorder="1" applyAlignment="1">
      <alignment horizontal="center"/>
      <protection/>
    </xf>
    <xf numFmtId="164" fontId="88" fillId="0" borderId="0" xfId="38" applyNumberFormat="1" applyFont="1" applyBorder="1" applyAlignment="1" applyProtection="1">
      <alignment horizontal="center"/>
      <protection/>
    </xf>
    <xf numFmtId="165" fontId="19" fillId="0" borderId="0" xfId="38" applyNumberFormat="1" applyFont="1" applyBorder="1" applyAlignment="1" applyProtection="1">
      <alignment horizontal="center"/>
      <protection/>
    </xf>
    <xf numFmtId="166" fontId="19" fillId="0" borderId="0" xfId="38" applyNumberFormat="1" applyFont="1" applyBorder="1" applyAlignment="1" applyProtection="1">
      <alignment horizontal="center"/>
      <protection/>
    </xf>
    <xf numFmtId="168" fontId="19" fillId="0" borderId="0" xfId="38" applyNumberFormat="1" applyFont="1" applyBorder="1" applyAlignment="1" applyProtection="1" quotePrefix="1">
      <alignment horizontal="center"/>
      <protection/>
    </xf>
    <xf numFmtId="2" fontId="86" fillId="5" borderId="14" xfId="38" applyNumberFormat="1" applyFont="1" applyFill="1" applyBorder="1" applyAlignment="1" applyProtection="1">
      <alignment horizontal="center"/>
      <protection/>
    </xf>
    <xf numFmtId="2" fontId="74" fillId="13" borderId="14" xfId="38" applyNumberFormat="1" applyFont="1" applyFill="1" applyBorder="1" applyAlignment="1" applyProtection="1">
      <alignment horizontal="center"/>
      <protection/>
    </xf>
    <xf numFmtId="2" fontId="89" fillId="3" borderId="14" xfId="38" applyNumberFormat="1" applyFont="1" applyFill="1" applyBorder="1" applyAlignment="1" applyProtection="1">
      <alignment horizontal="center"/>
      <protection/>
    </xf>
    <xf numFmtId="2" fontId="86" fillId="14" borderId="14" xfId="38" applyNumberFormat="1" applyFont="1" applyFill="1" applyBorder="1" applyAlignment="1" applyProtection="1">
      <alignment horizontal="center"/>
      <protection/>
    </xf>
    <xf numFmtId="2" fontId="86" fillId="8" borderId="14" xfId="38" applyNumberFormat="1" applyFont="1" applyFill="1" applyBorder="1" applyAlignment="1" applyProtection="1">
      <alignment horizontal="center"/>
      <protection/>
    </xf>
    <xf numFmtId="2" fontId="86" fillId="15" borderId="14" xfId="38" applyNumberFormat="1" applyFont="1" applyFill="1" applyBorder="1" applyAlignment="1" applyProtection="1">
      <alignment horizontal="center"/>
      <protection/>
    </xf>
    <xf numFmtId="2" fontId="19" fillId="0" borderId="30" xfId="38" applyNumberFormat="1" applyFont="1" applyBorder="1" applyAlignment="1" applyProtection="1">
      <alignment horizontal="center"/>
      <protection/>
    </xf>
    <xf numFmtId="7" fontId="7" fillId="0" borderId="14" xfId="38" applyNumberFormat="1" applyFont="1" applyBorder="1" applyAlignment="1" applyProtection="1">
      <alignment horizontal="right"/>
      <protection/>
    </xf>
    <xf numFmtId="2" fontId="86" fillId="0" borderId="15" xfId="38" applyNumberFormat="1" applyFont="1" applyFill="1" applyBorder="1" applyAlignment="1" applyProtection="1">
      <alignment horizontal="center"/>
      <protection/>
    </xf>
    <xf numFmtId="2" fontId="74" fillId="0" borderId="15" xfId="38" applyNumberFormat="1" applyFont="1" applyFill="1" applyBorder="1" applyAlignment="1" applyProtection="1">
      <alignment horizontal="center"/>
      <protection/>
    </xf>
    <xf numFmtId="2" fontId="89" fillId="0" borderId="15" xfId="38" applyNumberFormat="1" applyFont="1" applyFill="1" applyBorder="1" applyAlignment="1" applyProtection="1">
      <alignment horizontal="center"/>
      <protection/>
    </xf>
    <xf numFmtId="2" fontId="19" fillId="0" borderId="0" xfId="38" applyNumberFormat="1" applyFont="1" applyBorder="1" applyAlignment="1" applyProtection="1">
      <alignment horizontal="center"/>
      <protection/>
    </xf>
    <xf numFmtId="7" fontId="19" fillId="0" borderId="0" xfId="38" applyNumberFormat="1" applyFont="1" applyBorder="1" applyAlignment="1" applyProtection="1">
      <alignment horizontal="center"/>
      <protection/>
    </xf>
    <xf numFmtId="0" fontId="4" fillId="0" borderId="7" xfId="38" applyFont="1" applyFill="1" applyBorder="1">
      <alignment/>
      <protection/>
    </xf>
    <xf numFmtId="0" fontId="24" fillId="0" borderId="14" xfId="38" applyFont="1" applyFill="1" applyBorder="1" applyAlignment="1">
      <alignment horizontal="center" vertical="center"/>
      <protection/>
    </xf>
    <xf numFmtId="0" fontId="24" fillId="0" borderId="14" xfId="38" applyFont="1" applyFill="1" applyBorder="1" applyAlignment="1" applyProtection="1">
      <alignment horizontal="center" vertical="center" wrapText="1"/>
      <protection/>
    </xf>
    <xf numFmtId="0" fontId="24" fillId="0" borderId="14" xfId="38" applyFont="1" applyFill="1" applyBorder="1" applyAlignment="1" applyProtection="1">
      <alignment horizontal="center" vertical="center"/>
      <protection/>
    </xf>
    <xf numFmtId="0" fontId="24" fillId="0" borderId="14" xfId="38" applyFont="1" applyFill="1" applyBorder="1" applyAlignment="1" applyProtection="1" quotePrefix="1">
      <alignment horizontal="center" vertical="center" wrapText="1"/>
      <protection/>
    </xf>
    <xf numFmtId="0" fontId="32" fillId="2" borderId="14" xfId="38" applyFont="1" applyFill="1" applyBorder="1" applyAlignment="1" applyProtection="1">
      <alignment horizontal="center" vertical="center"/>
      <protection/>
    </xf>
    <xf numFmtId="0" fontId="32" fillId="16" borderId="14" xfId="38" applyFont="1" applyFill="1" applyBorder="1" applyAlignment="1" applyProtection="1">
      <alignment horizontal="center" vertical="center"/>
      <protection/>
    </xf>
    <xf numFmtId="0" fontId="24" fillId="0" borderId="8" xfId="38" applyFont="1" applyFill="1" applyBorder="1" applyAlignment="1" applyProtection="1">
      <alignment horizontal="centerContinuous" vertical="center"/>
      <protection/>
    </xf>
    <xf numFmtId="0" fontId="24" fillId="0" borderId="15" xfId="38" applyFont="1" applyFill="1" applyBorder="1" applyAlignment="1" applyProtection="1">
      <alignment horizontal="centerContinuous" vertical="center"/>
      <protection/>
    </xf>
    <xf numFmtId="0" fontId="39" fillId="17" borderId="14" xfId="38" applyFont="1" applyFill="1" applyBorder="1" applyAlignment="1">
      <alignment horizontal="center" vertical="center" wrapText="1"/>
      <protection/>
    </xf>
    <xf numFmtId="0" fontId="39" fillId="18" borderId="8" xfId="38" applyFont="1" applyFill="1" applyBorder="1" applyAlignment="1" applyProtection="1">
      <alignment horizontal="centerContinuous" vertical="center" wrapText="1"/>
      <protection/>
    </xf>
    <xf numFmtId="0" fontId="39" fillId="18" borderId="9" xfId="38" applyFont="1" applyFill="1" applyBorder="1" applyAlignment="1">
      <alignment horizontal="centerContinuous" vertical="center"/>
      <protection/>
    </xf>
    <xf numFmtId="0" fontId="39" fillId="3" borderId="14" xfId="38" applyFont="1" applyFill="1" applyBorder="1" applyAlignment="1">
      <alignment horizontal="centerContinuous" vertical="center" wrapText="1"/>
      <protection/>
    </xf>
    <xf numFmtId="0" fontId="39" fillId="16" borderId="57" xfId="38" applyFont="1" applyFill="1" applyBorder="1" applyAlignment="1">
      <alignment vertical="center" wrapText="1"/>
      <protection/>
    </xf>
    <xf numFmtId="0" fontId="39" fillId="16" borderId="16" xfId="38" applyFont="1" applyFill="1" applyBorder="1" applyAlignment="1">
      <alignment vertical="center" wrapText="1"/>
      <protection/>
    </xf>
    <xf numFmtId="0" fontId="39" fillId="16" borderId="30" xfId="38" applyFont="1" applyFill="1" applyBorder="1" applyAlignment="1">
      <alignment vertical="center" wrapText="1"/>
      <protection/>
    </xf>
    <xf numFmtId="0" fontId="24" fillId="0" borderId="14" xfId="38" applyFont="1" applyBorder="1" applyAlignment="1">
      <alignment horizontal="center" vertical="center" wrapText="1"/>
      <protection/>
    </xf>
    <xf numFmtId="0" fontId="4" fillId="0" borderId="2" xfId="38" applyFont="1" applyFill="1" applyBorder="1" applyAlignment="1">
      <alignment horizontal="center"/>
      <protection/>
    </xf>
    <xf numFmtId="164" fontId="4" fillId="0" borderId="2" xfId="38" applyNumberFormat="1" applyFont="1" applyFill="1" applyBorder="1" applyAlignment="1" applyProtection="1">
      <alignment horizontal="center"/>
      <protection/>
    </xf>
    <xf numFmtId="0" fontId="90" fillId="2" borderId="2" xfId="38" applyFont="1" applyFill="1" applyBorder="1" applyAlignment="1">
      <alignment horizontal="center"/>
      <protection/>
    </xf>
    <xf numFmtId="0" fontId="90" fillId="16" borderId="2" xfId="38" applyFont="1" applyFill="1" applyBorder="1" applyAlignment="1">
      <alignment horizontal="center"/>
      <protection/>
    </xf>
    <xf numFmtId="0" fontId="4" fillId="0" borderId="4" xfId="38" applyFont="1" applyFill="1" applyBorder="1" applyAlignment="1">
      <alignment horizontal="center"/>
      <protection/>
    </xf>
    <xf numFmtId="0" fontId="33" fillId="2" borderId="17" xfId="38" applyFont="1" applyFill="1" applyBorder="1" applyAlignment="1">
      <alignment horizontal="center"/>
      <protection/>
    </xf>
    <xf numFmtId="0" fontId="42" fillId="17" borderId="17" xfId="38" applyFont="1" applyFill="1" applyBorder="1" applyAlignment="1">
      <alignment horizontal="center"/>
      <protection/>
    </xf>
    <xf numFmtId="0" fontId="42" fillId="18" borderId="31" xfId="38" applyFont="1" applyFill="1" applyBorder="1" applyAlignment="1">
      <alignment horizontal="center"/>
      <protection/>
    </xf>
    <xf numFmtId="0" fontId="42" fillId="18" borderId="32" xfId="38" applyFont="1" applyFill="1" applyBorder="1" applyAlignment="1">
      <alignment horizontal="left"/>
      <protection/>
    </xf>
    <xf numFmtId="0" fontId="42" fillId="3" borderId="17" xfId="38" applyFont="1" applyFill="1" applyBorder="1" applyAlignment="1">
      <alignment horizontal="left"/>
      <protection/>
    </xf>
    <xf numFmtId="0" fontId="42" fillId="16" borderId="47" xfId="38" applyFont="1" applyFill="1" applyBorder="1" applyAlignment="1">
      <alignment horizontal="left"/>
      <protection/>
    </xf>
    <xf numFmtId="0" fontId="42" fillId="16" borderId="0" xfId="38" applyFont="1" applyFill="1" applyBorder="1" applyAlignment="1">
      <alignment horizontal="left"/>
      <protection/>
    </xf>
    <xf numFmtId="0" fontId="42" fillId="16" borderId="46" xfId="38" applyFont="1" applyFill="1" applyBorder="1" applyAlignment="1">
      <alignment horizontal="left"/>
      <protection/>
    </xf>
    <xf numFmtId="0" fontId="7" fillId="0" borderId="4" xfId="38" applyFont="1" applyFill="1" applyBorder="1" applyAlignment="1">
      <alignment horizontal="center"/>
      <protection/>
    </xf>
    <xf numFmtId="0" fontId="4" fillId="0" borderId="18" xfId="31" applyFont="1" applyBorder="1" applyAlignment="1" applyProtection="1">
      <alignment horizontal="center"/>
      <protection locked="0"/>
    </xf>
    <xf numFmtId="0" fontId="4" fillId="0" borderId="23" xfId="31" applyFont="1" applyBorder="1" applyAlignment="1" applyProtection="1">
      <alignment horizontal="center"/>
      <protection locked="0"/>
    </xf>
    <xf numFmtId="164" fontId="4" fillId="0" borderId="18" xfId="31" applyNumberFormat="1" applyFont="1" applyBorder="1" applyAlignment="1" applyProtection="1">
      <alignment horizontal="center"/>
      <protection locked="0"/>
    </xf>
    <xf numFmtId="1" fontId="4" fillId="0" borderId="37" xfId="31" applyNumberFormat="1" applyFont="1" applyBorder="1" applyAlignment="1" applyProtection="1">
      <alignment horizontal="center"/>
      <protection locked="0"/>
    </xf>
    <xf numFmtId="166" fontId="90" fillId="2" borderId="2" xfId="38" applyNumberFormat="1" applyFont="1" applyFill="1" applyBorder="1" applyAlignment="1" applyProtection="1">
      <alignment horizontal="center"/>
      <protection/>
    </xf>
    <xf numFmtId="166" fontId="90" fillId="16" borderId="2" xfId="38" applyNumberFormat="1" applyFont="1" applyFill="1" applyBorder="1" applyAlignment="1" applyProtection="1">
      <alignment horizontal="center"/>
      <protection/>
    </xf>
    <xf numFmtId="22" fontId="4" fillId="0" borderId="2" xfId="31" applyNumberFormat="1" applyFont="1" applyFill="1" applyBorder="1" applyAlignment="1" applyProtection="1">
      <alignment horizontal="center"/>
      <protection locked="0"/>
    </xf>
    <xf numFmtId="4" fontId="4" fillId="0" borderId="2" xfId="38" applyNumberFormat="1" applyFont="1" applyFill="1" applyBorder="1" applyAlignment="1" applyProtection="1">
      <alignment horizontal="center"/>
      <protection/>
    </xf>
    <xf numFmtId="3" fontId="4" fillId="0" borderId="2" xfId="38" applyNumberFormat="1" applyFont="1" applyFill="1" applyBorder="1" applyAlignment="1" applyProtection="1">
      <alignment horizontal="center"/>
      <protection/>
    </xf>
    <xf numFmtId="166" fontId="4" fillId="0" borderId="2" xfId="38" applyNumberFormat="1" applyFont="1" applyFill="1" applyBorder="1" applyAlignment="1" applyProtection="1">
      <alignment horizontal="center"/>
      <protection/>
    </xf>
    <xf numFmtId="166" fontId="4" fillId="0" borderId="2" xfId="38" applyNumberFormat="1" applyFont="1" applyBorder="1" applyAlignment="1" applyProtection="1" quotePrefix="1">
      <alignment horizontal="center"/>
      <protection/>
    </xf>
    <xf numFmtId="164" fontId="33" fillId="2" borderId="2" xfId="38" applyNumberFormat="1" applyFont="1" applyFill="1" applyBorder="1" applyAlignment="1" applyProtection="1">
      <alignment horizontal="center"/>
      <protection/>
    </xf>
    <xf numFmtId="2" fontId="41" fillId="17" borderId="2" xfId="38" applyNumberFormat="1" applyFont="1" applyFill="1" applyBorder="1" applyAlignment="1">
      <alignment horizontal="center"/>
      <protection/>
    </xf>
    <xf numFmtId="166" fontId="41" fillId="18" borderId="36" xfId="38" applyNumberFormat="1" applyFont="1" applyFill="1" applyBorder="1" applyAlignment="1" applyProtection="1" quotePrefix="1">
      <alignment horizontal="center"/>
      <protection/>
    </xf>
    <xf numFmtId="166" fontId="41" fillId="18" borderId="37" xfId="38" applyNumberFormat="1" applyFont="1" applyFill="1" applyBorder="1" applyAlignment="1" applyProtection="1" quotePrefix="1">
      <alignment horizontal="center"/>
      <protection/>
    </xf>
    <xf numFmtId="166" fontId="41" fillId="3" borderId="2" xfId="38" applyNumberFormat="1" applyFont="1" applyFill="1" applyBorder="1" applyAlignment="1" applyProtection="1" quotePrefix="1">
      <alignment horizontal="center"/>
      <protection/>
    </xf>
    <xf numFmtId="166" fontId="41" fillId="16" borderId="47" xfId="38" applyNumberFormat="1" applyFont="1" applyFill="1" applyBorder="1" applyAlignment="1" applyProtection="1" quotePrefix="1">
      <alignment horizontal="center"/>
      <protection/>
    </xf>
    <xf numFmtId="166" fontId="41" fillId="16" borderId="0" xfId="38" applyNumberFormat="1" applyFont="1" applyFill="1" applyBorder="1" applyAlignment="1" applyProtection="1" quotePrefix="1">
      <alignment horizontal="center"/>
      <protection/>
    </xf>
    <xf numFmtId="166" fontId="41" fillId="16" borderId="46" xfId="38" applyNumberFormat="1" applyFont="1" applyFill="1" applyBorder="1" applyAlignment="1" applyProtection="1" quotePrefix="1">
      <alignment horizontal="center"/>
      <protection/>
    </xf>
    <xf numFmtId="166" fontId="4" fillId="0" borderId="4" xfId="38" applyNumberFormat="1" applyFont="1" applyFill="1" applyBorder="1" applyAlignment="1">
      <alignment horizontal="center"/>
      <protection/>
    </xf>
    <xf numFmtId="4" fontId="26" fillId="0" borderId="4" xfId="38" applyNumberFormat="1" applyFont="1" applyFill="1" applyBorder="1" applyAlignment="1">
      <alignment horizontal="right"/>
      <protection/>
    </xf>
    <xf numFmtId="0" fontId="4" fillId="0" borderId="18" xfId="40" applyFont="1" applyBorder="1" applyAlignment="1" applyProtection="1">
      <alignment horizontal="center"/>
      <protection locked="0"/>
    </xf>
    <xf numFmtId="166" fontId="90" fillId="16" borderId="44" xfId="38" applyNumberFormat="1" applyFont="1" applyFill="1" applyBorder="1" applyAlignment="1" applyProtection="1">
      <alignment horizontal="center"/>
      <protection/>
    </xf>
    <xf numFmtId="0" fontId="4" fillId="0" borderId="38" xfId="38" applyFont="1" applyBorder="1" applyAlignment="1" applyProtection="1">
      <alignment horizontal="center"/>
      <protection/>
    </xf>
    <xf numFmtId="0" fontId="4" fillId="0" borderId="58" xfId="38" applyFont="1" applyBorder="1" applyAlignment="1" applyProtection="1">
      <alignment horizontal="center"/>
      <protection/>
    </xf>
    <xf numFmtId="164" fontId="4" fillId="0" borderId="38" xfId="38" applyNumberFormat="1" applyFont="1" applyBorder="1" applyAlignment="1" applyProtection="1">
      <alignment horizontal="center"/>
      <protection/>
    </xf>
    <xf numFmtId="1" fontId="4" fillId="0" borderId="40" xfId="38" applyNumberFormat="1" applyFont="1" applyBorder="1" applyAlignment="1" applyProtection="1" quotePrefix="1">
      <alignment horizontal="center"/>
      <protection/>
    </xf>
    <xf numFmtId="166" fontId="90" fillId="2" borderId="3" xfId="38" applyNumberFormat="1" applyFont="1" applyFill="1" applyBorder="1" applyAlignment="1" applyProtection="1">
      <alignment horizontal="center"/>
      <protection/>
    </xf>
    <xf numFmtId="166" fontId="90" fillId="16" borderId="3" xfId="38" applyNumberFormat="1" applyFont="1" applyFill="1" applyBorder="1" applyAlignment="1" applyProtection="1">
      <alignment horizontal="center"/>
      <protection/>
    </xf>
    <xf numFmtId="22" fontId="4" fillId="0" borderId="3" xfId="38" applyNumberFormat="1" applyFont="1" applyFill="1" applyBorder="1" applyAlignment="1">
      <alignment horizontal="center"/>
      <protection/>
    </xf>
    <xf numFmtId="22" fontId="4" fillId="0" borderId="3" xfId="38" applyNumberFormat="1" applyFont="1" applyFill="1" applyBorder="1" applyAlignment="1" applyProtection="1">
      <alignment horizontal="center"/>
      <protection/>
    </xf>
    <xf numFmtId="4" fontId="4" fillId="0" borderId="3" xfId="38" applyNumberFormat="1" applyFont="1" applyFill="1" applyBorder="1" applyAlignment="1" applyProtection="1">
      <alignment horizontal="center"/>
      <protection/>
    </xf>
    <xf numFmtId="3" fontId="4" fillId="0" borderId="3" xfId="38" applyNumberFormat="1" applyFont="1" applyFill="1" applyBorder="1" applyAlignment="1" applyProtection="1">
      <alignment horizontal="center"/>
      <protection/>
    </xf>
    <xf numFmtId="166" fontId="4" fillId="0" borderId="3" xfId="38" applyNumberFormat="1" applyFont="1" applyFill="1" applyBorder="1" applyAlignment="1" applyProtection="1">
      <alignment horizontal="center"/>
      <protection/>
    </xf>
    <xf numFmtId="164" fontId="33" fillId="2" borderId="3" xfId="38" applyNumberFormat="1" applyFont="1" applyFill="1" applyBorder="1" applyAlignment="1" applyProtection="1">
      <alignment horizontal="center"/>
      <protection/>
    </xf>
    <xf numFmtId="2" fontId="42" fillId="17" borderId="3" xfId="38" applyNumberFormat="1" applyFont="1" applyFill="1" applyBorder="1" applyAlignment="1">
      <alignment horizontal="center"/>
      <protection/>
    </xf>
    <xf numFmtId="166" fontId="42" fillId="18" borderId="24" xfId="38" applyNumberFormat="1" applyFont="1" applyFill="1" applyBorder="1" applyAlignment="1" applyProtection="1" quotePrefix="1">
      <alignment horizontal="center"/>
      <protection/>
    </xf>
    <xf numFmtId="166" fontId="42" fillId="18" borderId="26" xfId="38" applyNumberFormat="1" applyFont="1" applyFill="1" applyBorder="1" applyAlignment="1" applyProtection="1" quotePrefix="1">
      <alignment horizontal="center"/>
      <protection/>
    </xf>
    <xf numFmtId="166" fontId="42" fillId="3" borderId="3" xfId="38" applyNumberFormat="1" applyFont="1" applyFill="1" applyBorder="1" applyAlignment="1" applyProtection="1" quotePrefix="1">
      <alignment horizontal="center"/>
      <protection/>
    </xf>
    <xf numFmtId="166" fontId="42" fillId="16" borderId="59" xfId="38" applyNumberFormat="1" applyFont="1" applyFill="1" applyBorder="1" applyAlignment="1" applyProtection="1" quotePrefix="1">
      <alignment horizontal="center"/>
      <protection/>
    </xf>
    <xf numFmtId="166" fontId="42" fillId="16" borderId="51" xfId="38" applyNumberFormat="1" applyFont="1" applyFill="1" applyBorder="1" applyAlignment="1" applyProtection="1" quotePrefix="1">
      <alignment horizontal="center"/>
      <protection/>
    </xf>
    <xf numFmtId="166" fontId="42" fillId="16" borderId="19" xfId="38" applyNumberFormat="1" applyFont="1" applyFill="1" applyBorder="1" applyAlignment="1" applyProtection="1" quotePrefix="1">
      <alignment horizontal="center"/>
      <protection/>
    </xf>
    <xf numFmtId="166" fontId="4" fillId="0" borderId="19" xfId="38" applyNumberFormat="1" applyFont="1" applyFill="1" applyBorder="1" applyAlignment="1">
      <alignment horizontal="center"/>
      <protection/>
    </xf>
    <xf numFmtId="4" fontId="26" fillId="0" borderId="19" xfId="38" applyNumberFormat="1" applyFont="1" applyFill="1" applyBorder="1" applyAlignment="1">
      <alignment horizontal="right"/>
      <protection/>
    </xf>
    <xf numFmtId="0" fontId="4" fillId="0" borderId="0" xfId="38" applyFont="1" applyFill="1" applyBorder="1" applyAlignment="1">
      <alignment horizontal="center"/>
      <protection/>
    </xf>
    <xf numFmtId="164" fontId="4" fillId="0" borderId="0" xfId="38" applyNumberFormat="1" applyFont="1" applyBorder="1" applyAlignment="1" applyProtection="1">
      <alignment horizontal="center"/>
      <protection/>
    </xf>
    <xf numFmtId="1" fontId="4" fillId="0" borderId="0" xfId="38" applyNumberFormat="1" applyFont="1" applyBorder="1" applyAlignment="1" applyProtection="1" quotePrefix="1">
      <alignment horizontal="center"/>
      <protection/>
    </xf>
    <xf numFmtId="166" fontId="4" fillId="0" borderId="0" xfId="38" applyNumberFormat="1" applyFont="1" applyFill="1" applyBorder="1" applyAlignment="1" applyProtection="1">
      <alignment horizontal="center"/>
      <protection/>
    </xf>
    <xf numFmtId="22" fontId="4" fillId="0" borderId="0" xfId="38" applyNumberFormat="1" applyFont="1" applyFill="1" applyBorder="1" applyAlignment="1">
      <alignment horizontal="center"/>
      <protection/>
    </xf>
    <xf numFmtId="22" fontId="4" fillId="0" borderId="0" xfId="38" applyNumberFormat="1" applyFont="1" applyFill="1" applyBorder="1" applyAlignment="1" applyProtection="1">
      <alignment horizontal="center"/>
      <protection/>
    </xf>
    <xf numFmtId="4" fontId="4" fillId="0" borderId="0" xfId="38" applyNumberFormat="1" applyFont="1" applyFill="1" applyBorder="1" applyAlignment="1" applyProtection="1">
      <alignment horizontal="center"/>
      <protection/>
    </xf>
    <xf numFmtId="3" fontId="4" fillId="0" borderId="0" xfId="38" applyNumberFormat="1" applyFont="1" applyFill="1" applyBorder="1" applyAlignment="1" applyProtection="1">
      <alignment horizontal="center"/>
      <protection/>
    </xf>
    <xf numFmtId="166" fontId="4" fillId="0" borderId="0" xfId="38" applyNumberFormat="1" applyFont="1" applyBorder="1" applyAlignment="1" applyProtection="1" quotePrefix="1">
      <alignment horizontal="center"/>
      <protection/>
    </xf>
    <xf numFmtId="166" fontId="4" fillId="0" borderId="0" xfId="38" applyNumberFormat="1" applyFont="1" applyBorder="1" applyAlignment="1" applyProtection="1">
      <alignment horizontal="center"/>
      <protection/>
    </xf>
    <xf numFmtId="164" fontId="4" fillId="0" borderId="16" xfId="38" applyNumberFormat="1" applyFont="1" applyFill="1" applyBorder="1" applyAlignment="1" applyProtection="1">
      <alignment horizontal="center"/>
      <protection/>
    </xf>
    <xf numFmtId="2" fontId="54" fillId="0" borderId="16" xfId="38" applyNumberFormat="1" applyFont="1" applyFill="1" applyBorder="1" applyAlignment="1">
      <alignment horizontal="center"/>
      <protection/>
    </xf>
    <xf numFmtId="166" fontId="6" fillId="0" borderId="16" xfId="38" applyNumberFormat="1" applyFont="1" applyFill="1" applyBorder="1" applyAlignment="1" applyProtection="1" quotePrefix="1">
      <alignment horizontal="center"/>
      <protection/>
    </xf>
    <xf numFmtId="166" fontId="4" fillId="0" borderId="16" xfId="38" applyNumberFormat="1" applyFont="1" applyFill="1" applyBorder="1" applyAlignment="1">
      <alignment horizontal="center"/>
      <protection/>
    </xf>
    <xf numFmtId="8" fontId="26" fillId="0" borderId="14" xfId="42" applyNumberFormat="1" applyFont="1" applyFill="1" applyBorder="1" applyAlignment="1">
      <alignment horizontal="right"/>
    </xf>
    <xf numFmtId="0" fontId="37" fillId="10" borderId="14" xfId="38" applyFont="1" applyFill="1" applyBorder="1" applyAlignment="1">
      <alignment horizontal="center" vertical="center" wrapText="1"/>
      <protection/>
    </xf>
    <xf numFmtId="0" fontId="57" fillId="6" borderId="8" xfId="38" applyFont="1" applyFill="1" applyBorder="1" applyAlignment="1" applyProtection="1">
      <alignment horizontal="centerContinuous" vertical="center" wrapText="1"/>
      <protection/>
    </xf>
    <xf numFmtId="0" fontId="57" fillId="6" borderId="9" xfId="38" applyFont="1" applyFill="1" applyBorder="1" applyAlignment="1">
      <alignment horizontal="centerContinuous" vertical="center"/>
      <protection/>
    </xf>
    <xf numFmtId="0" fontId="39" fillId="3" borderId="14" xfId="38" applyFont="1" applyFill="1" applyBorder="1" applyAlignment="1">
      <alignment horizontal="center" vertical="center" wrapText="1"/>
      <protection/>
    </xf>
    <xf numFmtId="164" fontId="42" fillId="4" borderId="2" xfId="38" applyNumberFormat="1" applyFont="1" applyFill="1" applyBorder="1" applyAlignment="1" applyProtection="1">
      <alignment horizontal="center"/>
      <protection/>
    </xf>
    <xf numFmtId="0" fontId="72" fillId="10" borderId="17" xfId="38" applyFont="1" applyFill="1" applyBorder="1" applyAlignment="1" applyProtection="1">
      <alignment horizontal="center"/>
      <protection/>
    </xf>
    <xf numFmtId="166" fontId="59" fillId="6" borderId="31" xfId="38" applyNumberFormat="1" applyFont="1" applyFill="1" applyBorder="1" applyAlignment="1" applyProtection="1" quotePrefix="1">
      <alignment horizontal="center"/>
      <protection/>
    </xf>
    <xf numFmtId="166" fontId="59" fillId="6" borderId="32" xfId="38" applyNumberFormat="1" applyFont="1" applyFill="1" applyBorder="1" applyAlignment="1" applyProtection="1" quotePrefix="1">
      <alignment horizontal="center"/>
      <protection/>
    </xf>
    <xf numFmtId="166" fontId="41" fillId="3" borderId="17" xfId="38" applyNumberFormat="1" applyFont="1" applyFill="1" applyBorder="1" applyAlignment="1" applyProtection="1" quotePrefix="1">
      <alignment horizontal="center"/>
      <protection/>
    </xf>
    <xf numFmtId="0" fontId="9" fillId="0" borderId="20" xfId="30" applyFont="1" applyBorder="1" applyAlignment="1" applyProtection="1">
      <alignment horizontal="center"/>
      <protection locked="0"/>
    </xf>
    <xf numFmtId="166" fontId="4" fillId="0" borderId="4" xfId="43" applyNumberFormat="1" applyFont="1" applyBorder="1" applyAlignment="1" applyProtection="1">
      <alignment horizontal="center"/>
      <protection locked="0"/>
    </xf>
    <xf numFmtId="2" fontId="72" fillId="10" borderId="2" xfId="38" applyNumberFormat="1" applyFont="1" applyFill="1" applyBorder="1" applyAlignment="1" applyProtection="1">
      <alignment horizontal="center"/>
      <protection/>
    </xf>
    <xf numFmtId="166" fontId="59" fillId="6" borderId="21" xfId="38" applyNumberFormat="1" applyFont="1" applyFill="1" applyBorder="1" applyAlignment="1" applyProtection="1" quotePrefix="1">
      <alignment horizontal="center"/>
      <protection/>
    </xf>
    <xf numFmtId="166" fontId="59" fillId="6" borderId="45" xfId="38" applyNumberFormat="1" applyFont="1" applyFill="1" applyBorder="1" applyAlignment="1" applyProtection="1" quotePrefix="1">
      <alignment horizontal="center"/>
      <protection/>
    </xf>
    <xf numFmtId="4" fontId="26" fillId="0" borderId="2" xfId="38" applyNumberFormat="1" applyFont="1" applyFill="1" applyBorder="1" applyAlignment="1">
      <alignment horizontal="right"/>
      <protection/>
    </xf>
    <xf numFmtId="0" fontId="4" fillId="0" borderId="38" xfId="40" applyFont="1" applyBorder="1" applyAlignment="1" applyProtection="1">
      <alignment horizontal="center"/>
      <protection locked="0"/>
    </xf>
    <xf numFmtId="164" fontId="4" fillId="0" borderId="0" xfId="38" applyNumberFormat="1" applyFont="1" applyFill="1" applyBorder="1" applyAlignment="1" applyProtection="1">
      <alignment horizontal="center"/>
      <protection/>
    </xf>
    <xf numFmtId="2" fontId="54" fillId="0" borderId="0" xfId="38" applyNumberFormat="1" applyFont="1" applyFill="1" applyBorder="1" applyAlignment="1">
      <alignment horizontal="center"/>
      <protection/>
    </xf>
    <xf numFmtId="166" fontId="6" fillId="0" borderId="0" xfId="38" applyNumberFormat="1" applyFont="1" applyFill="1" applyBorder="1" applyAlignment="1" applyProtection="1" quotePrefix="1">
      <alignment horizontal="center"/>
      <protection/>
    </xf>
    <xf numFmtId="166" fontId="4" fillId="0" borderId="0" xfId="38" applyNumberFormat="1" applyFont="1" applyFill="1" applyBorder="1" applyAlignment="1">
      <alignment horizontal="center"/>
      <protection/>
    </xf>
    <xf numFmtId="8" fontId="26" fillId="0" borderId="15" xfId="42" applyNumberFormat="1" applyFont="1" applyFill="1" applyBorder="1" applyAlignment="1">
      <alignment horizontal="right"/>
    </xf>
    <xf numFmtId="0" fontId="9" fillId="0" borderId="49" xfId="30" applyFont="1" applyBorder="1" applyAlignment="1" applyProtection="1">
      <alignment horizontal="center"/>
      <protection locked="0"/>
    </xf>
    <xf numFmtId="166" fontId="42" fillId="18" borderId="39" xfId="38" applyNumberFormat="1" applyFont="1" applyFill="1" applyBorder="1" applyAlignment="1" applyProtection="1" quotePrefix="1">
      <alignment horizontal="center"/>
      <protection/>
    </xf>
    <xf numFmtId="166" fontId="42" fillId="18" borderId="40" xfId="38" applyNumberFormat="1" applyFont="1" applyFill="1" applyBorder="1" applyAlignment="1" applyProtection="1" quotePrefix="1">
      <alignment horizontal="center"/>
      <protection/>
    </xf>
    <xf numFmtId="8" fontId="26" fillId="0" borderId="0" xfId="42" applyNumberFormat="1" applyFont="1" applyFill="1" applyBorder="1" applyAlignment="1">
      <alignment horizontal="right"/>
    </xf>
    <xf numFmtId="4" fontId="19" fillId="0" borderId="1" xfId="38" applyNumberFormat="1" applyFont="1" applyFill="1" applyBorder="1" applyAlignment="1">
      <alignment horizontal="center"/>
      <protection/>
    </xf>
    <xf numFmtId="166" fontId="4" fillId="0" borderId="0" xfId="38" applyNumberFormat="1" applyFont="1" applyBorder="1" applyAlignment="1" applyProtection="1" quotePrefix="1">
      <alignment horizontal="centerContinuous"/>
      <protection/>
    </xf>
    <xf numFmtId="166" fontId="4" fillId="0" borderId="0" xfId="38" applyNumberFormat="1" applyFont="1" applyBorder="1" applyAlignment="1" applyProtection="1">
      <alignment horizontal="centerContinuous"/>
      <protection/>
    </xf>
    <xf numFmtId="4" fontId="26" fillId="0" borderId="0" xfId="38" applyNumberFormat="1" applyFont="1" applyFill="1" applyBorder="1" applyAlignment="1">
      <alignment horizontal="right"/>
      <protection/>
    </xf>
    <xf numFmtId="2" fontId="50" fillId="0" borderId="0" xfId="38" applyNumberFormat="1" applyFont="1" applyBorder="1" applyAlignment="1" applyProtection="1">
      <alignment horizontal="left"/>
      <protection/>
    </xf>
    <xf numFmtId="166" fontId="50" fillId="0" borderId="0" xfId="38" applyNumberFormat="1" applyFont="1" applyBorder="1" applyAlignment="1" applyProtection="1">
      <alignment horizontal="center"/>
      <protection/>
    </xf>
    <xf numFmtId="0" fontId="50" fillId="0" borderId="0" xfId="38" applyFont="1" applyBorder="1" applyAlignment="1" applyProtection="1">
      <alignment horizontal="center"/>
      <protection/>
    </xf>
    <xf numFmtId="165" fontId="50" fillId="0" borderId="0" xfId="38" applyNumberFormat="1" applyFont="1" applyBorder="1" applyAlignment="1" applyProtection="1">
      <alignment horizontal="center"/>
      <protection/>
    </xf>
    <xf numFmtId="0" fontId="55" fillId="0" borderId="0" xfId="38" applyFont="1">
      <alignment/>
      <protection/>
    </xf>
    <xf numFmtId="168" fontId="50" fillId="0" borderId="0" xfId="38" applyNumberFormat="1" applyFont="1" applyBorder="1" applyAlignment="1" applyProtection="1" quotePrefix="1">
      <alignment horizontal="center"/>
      <protection/>
    </xf>
    <xf numFmtId="0" fontId="50" fillId="0" borderId="0" xfId="38" applyFont="1">
      <alignment/>
      <protection/>
    </xf>
    <xf numFmtId="2" fontId="50" fillId="0" borderId="0" xfId="38" applyNumberFormat="1" applyFont="1" applyBorder="1" applyAlignment="1" applyProtection="1">
      <alignment horizontal="center"/>
      <protection/>
    </xf>
    <xf numFmtId="166" fontId="50" fillId="0" borderId="0" xfId="38" applyNumberFormat="1" applyFont="1" applyBorder="1" applyAlignment="1" applyProtection="1" quotePrefix="1">
      <alignment horizontal="center"/>
      <protection/>
    </xf>
    <xf numFmtId="0" fontId="10" fillId="0" borderId="0" xfId="38" applyFont="1" applyBorder="1" applyAlignment="1">
      <alignment horizontal="center"/>
      <protection/>
    </xf>
    <xf numFmtId="2" fontId="91" fillId="0" borderId="0" xfId="38" applyNumberFormat="1" applyFont="1" applyBorder="1" applyAlignment="1" applyProtection="1">
      <alignment horizontal="left"/>
      <protection/>
    </xf>
    <xf numFmtId="0" fontId="19" fillId="0" borderId="0" xfId="38" applyFont="1" applyAlignment="1">
      <alignment horizontal="center"/>
      <protection/>
    </xf>
    <xf numFmtId="168" fontId="10" fillId="0" borderId="0" xfId="38" applyNumberFormat="1" applyFont="1" applyBorder="1" applyAlignment="1" applyProtection="1">
      <alignment horizontal="left"/>
      <protection/>
    </xf>
    <xf numFmtId="166" fontId="10" fillId="0" borderId="0" xfId="38" applyNumberFormat="1" applyFont="1" applyBorder="1" applyAlignment="1" applyProtection="1">
      <alignment horizontal="left"/>
      <protection/>
    </xf>
    <xf numFmtId="4" fontId="88" fillId="0" borderId="0" xfId="38" applyNumberFormat="1" applyFont="1" applyBorder="1" applyAlignment="1" applyProtection="1">
      <alignment horizontal="center"/>
      <protection/>
    </xf>
    <xf numFmtId="7" fontId="10" fillId="0" borderId="0" xfId="38" applyNumberFormat="1" applyFont="1" applyBorder="1" applyAlignment="1">
      <alignment horizontal="centerContinuous"/>
      <protection/>
    </xf>
    <xf numFmtId="1" fontId="19" fillId="0" borderId="0" xfId="38" applyNumberFormat="1" applyFont="1" applyBorder="1" applyAlignment="1" applyProtection="1">
      <alignment horizontal="center"/>
      <protection/>
    </xf>
    <xf numFmtId="172" fontId="19" fillId="0" borderId="0" xfId="38" applyNumberFormat="1" applyFont="1" applyBorder="1" applyAlignment="1" applyProtection="1">
      <alignment horizontal="centerContinuous"/>
      <protection/>
    </xf>
    <xf numFmtId="172" fontId="50" fillId="0" borderId="0" xfId="38" applyNumberFormat="1" applyFont="1" applyBorder="1" applyAlignment="1" applyProtection="1">
      <alignment horizontal="centerContinuous"/>
      <protection/>
    </xf>
    <xf numFmtId="166" fontId="19" fillId="0" borderId="0" xfId="38" applyNumberFormat="1" applyFont="1" applyBorder="1">
      <alignment/>
      <protection/>
    </xf>
    <xf numFmtId="7" fontId="19" fillId="0" borderId="0" xfId="38" applyNumberFormat="1" applyFont="1" applyBorder="1" applyAlignment="1">
      <alignment horizontal="centerContinuous"/>
      <protection/>
    </xf>
    <xf numFmtId="166" fontId="88" fillId="0" borderId="0" xfId="38" applyNumberFormat="1" applyFont="1" applyBorder="1" applyAlignment="1" applyProtection="1" quotePrefix="1">
      <alignment horizontal="center"/>
      <protection/>
    </xf>
    <xf numFmtId="2" fontId="92" fillId="0" borderId="0" xfId="38" applyNumberFormat="1" applyFont="1" applyBorder="1" applyAlignment="1" applyProtection="1">
      <alignment horizontal="center"/>
      <protection/>
    </xf>
    <xf numFmtId="4" fontId="50" fillId="0" borderId="0" xfId="38" applyNumberFormat="1" applyFont="1" applyBorder="1" applyAlignment="1" applyProtection="1">
      <alignment horizontal="center"/>
      <protection/>
    </xf>
    <xf numFmtId="7" fontId="50" fillId="0" borderId="0" xfId="38" applyNumberFormat="1" applyFont="1" applyFill="1" applyBorder="1" applyAlignment="1">
      <alignment horizontal="center"/>
      <protection/>
    </xf>
    <xf numFmtId="166" fontId="50" fillId="0" borderId="0" xfId="38" applyNumberFormat="1" applyFont="1" applyBorder="1" applyAlignment="1" applyProtection="1" quotePrefix="1">
      <alignment horizontal="left"/>
      <protection/>
    </xf>
    <xf numFmtId="166" fontId="19" fillId="0" borderId="0" xfId="38" applyNumberFormat="1" applyFont="1" applyBorder="1" applyAlignment="1" applyProtection="1">
      <alignment horizontal="centerContinuous"/>
      <protection/>
    </xf>
    <xf numFmtId="1" fontId="19" fillId="0" borderId="0" xfId="38" applyNumberFormat="1" applyFont="1" applyBorder="1" applyAlignment="1" applyProtection="1">
      <alignment horizontal="centerContinuous"/>
      <protection/>
    </xf>
    <xf numFmtId="7" fontId="19" fillId="0" borderId="0" xfId="38" applyNumberFormat="1" applyFont="1" applyBorder="1" applyAlignment="1">
      <alignment horizontal="right"/>
      <protection/>
    </xf>
    <xf numFmtId="0" fontId="113" fillId="0" borderId="8" xfId="38" applyFont="1" applyBorder="1" applyAlignment="1">
      <alignment horizontal="center"/>
      <protection/>
    </xf>
    <xf numFmtId="7" fontId="10" fillId="0" borderId="9" xfId="38" applyNumberFormat="1" applyFont="1" applyBorder="1" applyAlignment="1">
      <alignment horizontal="center"/>
      <protection/>
    </xf>
    <xf numFmtId="166" fontId="3" fillId="0" borderId="0" xfId="38" applyNumberFormat="1" applyFont="1" applyBorder="1" applyAlignment="1" applyProtection="1">
      <alignment horizontal="left"/>
      <protection/>
    </xf>
    <xf numFmtId="10" fontId="19" fillId="0" borderId="0" xfId="38" applyNumberFormat="1" applyFont="1" applyBorder="1" applyAlignment="1" applyProtection="1">
      <alignment horizontal="center"/>
      <protection/>
    </xf>
    <xf numFmtId="7" fontId="19" fillId="0" borderId="0" xfId="38" applyNumberFormat="1" applyFont="1" applyAlignment="1">
      <alignment horizontal="right"/>
      <protection/>
    </xf>
    <xf numFmtId="0" fontId="19" fillId="0" borderId="0" xfId="38" applyFont="1" quotePrefix="1">
      <alignment/>
      <protection/>
    </xf>
    <xf numFmtId="166" fontId="19" fillId="0" borderId="0" xfId="38" applyNumberFormat="1" applyFont="1" applyBorder="1" applyAlignment="1" applyProtection="1" quotePrefix="1">
      <alignment horizontal="center"/>
      <protection/>
    </xf>
    <xf numFmtId="7" fontId="19" fillId="0" borderId="0" xfId="38" applyNumberFormat="1" applyFont="1" applyBorder="1" applyAlignment="1" applyProtection="1">
      <alignment horizontal="left"/>
      <protection/>
    </xf>
    <xf numFmtId="0" fontId="55" fillId="0" borderId="0" xfId="38" applyFont="1" quotePrefix="1">
      <alignment/>
      <protection/>
    </xf>
    <xf numFmtId="0" fontId="27" fillId="0" borderId="0" xfId="38" applyFont="1" applyAlignment="1">
      <alignment vertical="center"/>
      <protection/>
    </xf>
    <xf numFmtId="0" fontId="20" fillId="0" borderId="7" xfId="38" applyFont="1" applyBorder="1" applyAlignment="1">
      <alignment vertical="center"/>
      <protection/>
    </xf>
    <xf numFmtId="0" fontId="20" fillId="0" borderId="0" xfId="38" applyFont="1" applyBorder="1" applyAlignment="1">
      <alignment horizontal="center" vertical="center"/>
      <protection/>
    </xf>
    <xf numFmtId="166" fontId="20" fillId="0" borderId="0" xfId="38" applyNumberFormat="1" applyFont="1" applyBorder="1" applyAlignment="1" applyProtection="1">
      <alignment horizontal="left" vertical="center"/>
      <protection/>
    </xf>
    <xf numFmtId="0" fontId="27" fillId="0" borderId="0" xfId="38" applyFont="1" applyAlignment="1" quotePrefix="1">
      <alignment vertical="center"/>
      <protection/>
    </xf>
    <xf numFmtId="0" fontId="20" fillId="0" borderId="0" xfId="38" applyFont="1" applyBorder="1" applyAlignment="1" applyProtection="1">
      <alignment horizontal="center" vertical="center"/>
      <protection/>
    </xf>
    <xf numFmtId="165" fontId="20" fillId="0" borderId="0" xfId="38" applyNumberFormat="1" applyFont="1" applyBorder="1" applyAlignment="1" applyProtection="1">
      <alignment horizontal="center" vertical="center"/>
      <protection/>
    </xf>
    <xf numFmtId="4" fontId="22" fillId="0" borderId="8" xfId="38" applyNumberFormat="1" applyFont="1" applyBorder="1" applyAlignment="1" applyProtection="1">
      <alignment horizontal="center" vertical="center"/>
      <protection/>
    </xf>
    <xf numFmtId="7" fontId="93" fillId="0" borderId="9" xfId="38" applyNumberFormat="1" applyFont="1" applyFill="1" applyBorder="1" applyAlignment="1">
      <alignment horizontal="center" vertical="center"/>
      <protection/>
    </xf>
    <xf numFmtId="166" fontId="20" fillId="0" borderId="0" xfId="38" applyNumberFormat="1" applyFont="1" applyBorder="1" applyAlignment="1" applyProtection="1">
      <alignment horizontal="center" vertical="center"/>
      <protection/>
    </xf>
    <xf numFmtId="166" fontId="22" fillId="0" borderId="0" xfId="38" applyNumberFormat="1" applyFont="1" applyBorder="1" applyAlignment="1" applyProtection="1">
      <alignment horizontal="left" vertical="center"/>
      <protection/>
    </xf>
    <xf numFmtId="168" fontId="20" fillId="0" borderId="0" xfId="38" applyNumberFormat="1" applyFont="1" applyBorder="1" applyAlignment="1" applyProtection="1" quotePrefix="1">
      <alignment horizontal="center" vertical="center"/>
      <protection/>
    </xf>
    <xf numFmtId="2" fontId="94" fillId="0" borderId="0" xfId="38" applyNumberFormat="1" applyFont="1" applyBorder="1" applyAlignment="1" applyProtection="1">
      <alignment horizontal="center" vertical="center"/>
      <protection/>
    </xf>
    <xf numFmtId="166" fontId="95" fillId="0" borderId="0" xfId="38" applyNumberFormat="1" applyFont="1" applyBorder="1" applyAlignment="1" applyProtection="1" quotePrefix="1">
      <alignment horizontal="center" vertical="center"/>
      <protection/>
    </xf>
    <xf numFmtId="4" fontId="20" fillId="0" borderId="1" xfId="38" applyNumberFormat="1" applyFont="1" applyFill="1" applyBorder="1" applyAlignment="1">
      <alignment horizontal="center" vertical="center"/>
      <protection/>
    </xf>
    <xf numFmtId="0" fontId="19" fillId="0" borderId="10" xfId="38" applyFont="1" applyBorder="1">
      <alignment/>
      <protection/>
    </xf>
    <xf numFmtId="0" fontId="19" fillId="0" borderId="11" xfId="38" applyFont="1" applyBorder="1">
      <alignment/>
      <protection/>
    </xf>
    <xf numFmtId="0" fontId="0" fillId="0" borderId="11" xfId="38" applyBorder="1">
      <alignment/>
      <protection/>
    </xf>
    <xf numFmtId="0" fontId="19" fillId="0" borderId="12" xfId="38" applyFont="1" applyFill="1" applyBorder="1">
      <alignment/>
      <protection/>
    </xf>
    <xf numFmtId="0" fontId="4" fillId="0" borderId="0" xfId="38" applyFont="1" applyBorder="1" applyAlignment="1">
      <alignment horizontal="left"/>
      <protection/>
    </xf>
    <xf numFmtId="0" fontId="12" fillId="0" borderId="0" xfId="31" applyFont="1">
      <alignment/>
      <protection/>
    </xf>
    <xf numFmtId="0" fontId="12" fillId="0" borderId="0" xfId="31" applyFont="1" applyFill="1">
      <alignment/>
      <protection/>
    </xf>
    <xf numFmtId="0" fontId="51" fillId="0" borderId="0" xfId="31" applyFont="1" applyFill="1" applyAlignment="1">
      <alignment horizontal="right" vertical="top"/>
      <protection/>
    </xf>
    <xf numFmtId="0" fontId="13" fillId="0" borderId="0" xfId="31" applyFont="1" applyFill="1" applyAlignment="1">
      <alignment horizontal="centerContinuous"/>
      <protection/>
    </xf>
    <xf numFmtId="0" fontId="13" fillId="0" borderId="0" xfId="31" applyFont="1" applyAlignment="1">
      <alignment horizontal="centerContinuous"/>
      <protection/>
    </xf>
    <xf numFmtId="0" fontId="4" fillId="0" borderId="0" xfId="31" applyFont="1" applyFill="1">
      <alignment/>
      <protection/>
    </xf>
    <xf numFmtId="0" fontId="4" fillId="0" borderId="0" xfId="31" applyFont="1">
      <alignment/>
      <protection/>
    </xf>
    <xf numFmtId="0" fontId="11" fillId="0" borderId="0" xfId="31" applyFont="1" applyFill="1" applyAlignment="1">
      <alignment horizontal="centerContinuous"/>
      <protection/>
    </xf>
    <xf numFmtId="0" fontId="15" fillId="0" borderId="0" xfId="31" applyFont="1" applyFill="1" applyAlignment="1">
      <alignment horizontal="centerContinuous"/>
      <protection/>
    </xf>
    <xf numFmtId="0" fontId="15" fillId="0" borderId="0" xfId="31" applyFont="1" applyFill="1">
      <alignment/>
      <protection/>
    </xf>
    <xf numFmtId="0" fontId="15" fillId="0" borderId="0" xfId="31" applyFont="1">
      <alignment/>
      <protection/>
    </xf>
    <xf numFmtId="0" fontId="4" fillId="0" borderId="13" xfId="31" applyFont="1" applyFill="1" applyBorder="1">
      <alignment/>
      <protection/>
    </xf>
    <xf numFmtId="0" fontId="4" fillId="0" borderId="5" xfId="31" applyFont="1" applyFill="1" applyBorder="1">
      <alignment/>
      <protection/>
    </xf>
    <xf numFmtId="0" fontId="4" fillId="0" borderId="6" xfId="31" applyFont="1" applyFill="1" applyBorder="1">
      <alignment/>
      <protection/>
    </xf>
    <xf numFmtId="0" fontId="17" fillId="0" borderId="0" xfId="31" applyFont="1">
      <alignment/>
      <protection/>
    </xf>
    <xf numFmtId="0" fontId="17" fillId="0" borderId="7" xfId="31" applyFont="1" applyBorder="1">
      <alignment/>
      <protection/>
    </xf>
    <xf numFmtId="0" fontId="17" fillId="0" borderId="0" xfId="31" applyFont="1" applyBorder="1">
      <alignment/>
      <protection/>
    </xf>
    <xf numFmtId="0" fontId="8" fillId="0" borderId="0" xfId="31" applyFont="1" applyBorder="1" applyAlignment="1">
      <alignment horizontal="left"/>
      <protection/>
    </xf>
    <xf numFmtId="0" fontId="8" fillId="0" borderId="0" xfId="31" applyFont="1" applyBorder="1">
      <alignment/>
      <protection/>
    </xf>
    <xf numFmtId="0" fontId="49" fillId="0" borderId="0" xfId="31" applyFont="1">
      <alignment/>
      <protection/>
    </xf>
    <xf numFmtId="0" fontId="17" fillId="0" borderId="1" xfId="31" applyFont="1" applyFill="1" applyBorder="1">
      <alignment/>
      <protection/>
    </xf>
    <xf numFmtId="0" fontId="4" fillId="0" borderId="7" xfId="31" applyFont="1" applyFill="1" applyBorder="1">
      <alignment/>
      <protection/>
    </xf>
    <xf numFmtId="0" fontId="4" fillId="0" borderId="0" xfId="31" applyFont="1" applyFill="1" applyBorder="1">
      <alignment/>
      <protection/>
    </xf>
    <xf numFmtId="0" fontId="2" fillId="0" borderId="0" xfId="31" applyFont="1" applyFill="1" applyBorder="1" applyAlignment="1">
      <alignment horizontal="left"/>
      <protection/>
    </xf>
    <xf numFmtId="0" fontId="4" fillId="0" borderId="1" xfId="31" applyFont="1" applyFill="1" applyBorder="1">
      <alignment/>
      <protection/>
    </xf>
    <xf numFmtId="0" fontId="17" fillId="0" borderId="0" xfId="31" applyFont="1" applyAlignment="1">
      <alignment vertical="top"/>
      <protection/>
    </xf>
    <xf numFmtId="0" fontId="17" fillId="0" borderId="7" xfId="31" applyFont="1" applyBorder="1" applyAlignment="1">
      <alignment vertical="top"/>
      <protection/>
    </xf>
    <xf numFmtId="0" fontId="17" fillId="0" borderId="0" xfId="31" applyFont="1" applyBorder="1" applyAlignment="1">
      <alignment vertical="top"/>
      <protection/>
    </xf>
    <xf numFmtId="0" fontId="8" fillId="0" borderId="0" xfId="31" applyFont="1" applyFill="1" applyBorder="1" applyAlignment="1">
      <alignment horizontal="left" vertical="top"/>
      <protection/>
    </xf>
    <xf numFmtId="0" fontId="8" fillId="0" borderId="0" xfId="31" applyFont="1" applyBorder="1" applyAlignment="1">
      <alignment vertical="top"/>
      <protection/>
    </xf>
    <xf numFmtId="0" fontId="49" fillId="0" borderId="0" xfId="31" applyFont="1" applyAlignment="1">
      <alignment vertical="top"/>
      <protection/>
    </xf>
    <xf numFmtId="0" fontId="17" fillId="0" borderId="1" xfId="31" applyFont="1" applyFill="1" applyBorder="1" applyAlignment="1">
      <alignment vertical="top"/>
      <protection/>
    </xf>
    <xf numFmtId="0" fontId="4" fillId="0" borderId="0" xfId="31" applyFont="1" applyFill="1" applyAlignment="1">
      <alignment vertical="top"/>
      <protection/>
    </xf>
    <xf numFmtId="0" fontId="4" fillId="0" borderId="7" xfId="31" applyFont="1" applyFill="1" applyBorder="1" applyAlignment="1">
      <alignment vertical="top"/>
      <protection/>
    </xf>
    <xf numFmtId="0" fontId="4" fillId="0" borderId="0" xfId="31" applyFont="1" applyFill="1" applyBorder="1" applyAlignment="1">
      <alignment vertical="top"/>
      <protection/>
    </xf>
    <xf numFmtId="0" fontId="8" fillId="0" borderId="0" xfId="31" applyFont="1" applyBorder="1" applyAlignment="1">
      <alignment horizontal="left" vertical="top"/>
      <protection/>
    </xf>
    <xf numFmtId="0" fontId="4" fillId="0" borderId="0" xfId="31" applyFont="1" applyFill="1" applyBorder="1" applyAlignment="1">
      <alignment horizontal="center" vertical="top"/>
      <protection/>
    </xf>
    <xf numFmtId="0" fontId="4" fillId="0" borderId="1" xfId="31" applyFont="1" applyFill="1" applyBorder="1" applyAlignment="1">
      <alignment vertical="top"/>
      <protection/>
    </xf>
    <xf numFmtId="0" fontId="4" fillId="0" borderId="0" xfId="31" applyFont="1" applyAlignment="1">
      <alignment vertical="top"/>
      <protection/>
    </xf>
    <xf numFmtId="0" fontId="20" fillId="0" borderId="0" xfId="31" applyFont="1" applyFill="1">
      <alignment/>
      <protection/>
    </xf>
    <xf numFmtId="0" fontId="21" fillId="0" borderId="7" xfId="31" applyFont="1" applyBorder="1" applyAlignment="1">
      <alignment horizontal="centerContinuous"/>
      <protection/>
    </xf>
    <xf numFmtId="0" fontId="21" fillId="0" borderId="0" xfId="31" applyFont="1" applyBorder="1" applyAlignment="1">
      <alignment horizontal="centerContinuous"/>
      <protection/>
    </xf>
    <xf numFmtId="0" fontId="21" fillId="0" borderId="0" xfId="31" applyFont="1" applyFill="1" applyAlignment="1">
      <alignment horizontal="centerContinuous"/>
      <protection/>
    </xf>
    <xf numFmtId="0" fontId="21" fillId="0" borderId="0" xfId="31" applyFont="1" applyFill="1" applyBorder="1" applyAlignment="1">
      <alignment horizontal="centerContinuous"/>
      <protection/>
    </xf>
    <xf numFmtId="0" fontId="67" fillId="0" borderId="0" xfId="31" applyFont="1" applyFill="1" applyAlignment="1">
      <alignment horizontal="centerContinuous"/>
      <protection/>
    </xf>
    <xf numFmtId="0" fontId="67" fillId="0" borderId="1" xfId="31" applyFont="1" applyFill="1" applyBorder="1" applyAlignment="1">
      <alignment horizontal="centerContinuous"/>
      <protection/>
    </xf>
    <xf numFmtId="0" fontId="20" fillId="0" borderId="0" xfId="31" applyFont="1">
      <alignment/>
      <protection/>
    </xf>
    <xf numFmtId="0" fontId="4" fillId="0" borderId="0" xfId="31" applyFont="1" applyFill="1" applyBorder="1" applyAlignment="1">
      <alignment horizontal="center"/>
      <protection/>
    </xf>
    <xf numFmtId="0" fontId="0" fillId="0" borderId="8" xfId="31" applyFont="1" applyFill="1" applyBorder="1" applyAlignment="1" applyProtection="1">
      <alignment horizontal="left" vertical="center"/>
      <protection/>
    </xf>
    <xf numFmtId="0" fontId="0" fillId="0" borderId="16" xfId="31" applyFont="1" applyFill="1" applyBorder="1" applyAlignment="1" applyProtection="1">
      <alignment horizontal="center" vertical="center"/>
      <protection/>
    </xf>
    <xf numFmtId="0" fontId="0" fillId="0" borderId="14" xfId="31" applyFont="1" applyFill="1" applyBorder="1" applyAlignment="1">
      <alignment horizontal="center" vertical="center"/>
      <protection/>
    </xf>
    <xf numFmtId="0" fontId="0" fillId="0" borderId="0" xfId="31" applyFont="1" applyBorder="1" applyAlignment="1">
      <alignment horizontal="center" vertical="center"/>
      <protection/>
    </xf>
    <xf numFmtId="0" fontId="0" fillId="0" borderId="8" xfId="31" applyFont="1" applyFill="1" applyBorder="1" applyAlignment="1" applyProtection="1" quotePrefix="1">
      <alignment horizontal="left"/>
      <protection/>
    </xf>
    <xf numFmtId="0" fontId="0" fillId="0" borderId="15" xfId="31" applyFont="1" applyFill="1" applyBorder="1" applyAlignment="1" applyProtection="1">
      <alignment horizontal="center"/>
      <protection/>
    </xf>
    <xf numFmtId="164" fontId="0" fillId="0" borderId="14" xfId="31" applyNumberFormat="1" applyFont="1" applyFill="1" applyBorder="1" applyAlignment="1" applyProtection="1">
      <alignment horizontal="center"/>
      <protection/>
    </xf>
    <xf numFmtId="0" fontId="0" fillId="0" borderId="0" xfId="31">
      <alignment/>
      <protection/>
    </xf>
    <xf numFmtId="0" fontId="7" fillId="0" borderId="0" xfId="31" applyFont="1" applyBorder="1" applyAlignment="1">
      <alignment horizontal="right"/>
      <protection/>
    </xf>
    <xf numFmtId="0" fontId="108" fillId="0" borderId="0" xfId="31" applyFont="1" applyBorder="1" applyAlignment="1">
      <alignment horizontal="center"/>
      <protection/>
    </xf>
    <xf numFmtId="0" fontId="4" fillId="0" borderId="0" xfId="31" applyFont="1" applyBorder="1">
      <alignment/>
      <protection/>
    </xf>
    <xf numFmtId="0" fontId="2" fillId="0" borderId="0" xfId="31" applyFont="1" applyBorder="1" applyAlignment="1">
      <alignment horizontal="center"/>
      <protection/>
    </xf>
    <xf numFmtId="22" fontId="4" fillId="0" borderId="0" xfId="31" applyNumberFormat="1" applyFont="1" applyFill="1" applyBorder="1">
      <alignment/>
      <protection/>
    </xf>
    <xf numFmtId="0" fontId="0" fillId="0" borderId="0" xfId="31" applyFont="1" applyFill="1" applyBorder="1" applyAlignment="1" applyProtection="1" quotePrefix="1">
      <alignment horizontal="left"/>
      <protection/>
    </xf>
    <xf numFmtId="0" fontId="0" fillId="0" borderId="0" xfId="31" applyFont="1" applyFill="1" applyBorder="1" applyAlignment="1" applyProtection="1">
      <alignment horizontal="center"/>
      <protection/>
    </xf>
    <xf numFmtId="164" fontId="0" fillId="0" borderId="0" xfId="31" applyNumberFormat="1" applyFont="1" applyFill="1" applyBorder="1" applyAlignment="1" applyProtection="1">
      <alignment horizontal="center"/>
      <protection/>
    </xf>
    <xf numFmtId="0" fontId="42" fillId="0" borderId="0" xfId="31" applyFont="1" applyFill="1" applyBorder="1">
      <alignment/>
      <protection/>
    </xf>
    <xf numFmtId="0" fontId="24" fillId="0" borderId="14" xfId="31" applyFont="1" applyFill="1" applyBorder="1" applyAlignment="1">
      <alignment horizontal="center" vertical="center"/>
      <protection/>
    </xf>
    <xf numFmtId="0" fontId="24" fillId="0" borderId="14" xfId="31" applyFont="1" applyBorder="1" applyAlignment="1">
      <alignment horizontal="center" vertical="center"/>
      <protection/>
    </xf>
    <xf numFmtId="0" fontId="24" fillId="0" borderId="14" xfId="31" applyFont="1" applyFill="1" applyBorder="1" applyAlignment="1" applyProtection="1">
      <alignment horizontal="center" vertical="center" wrapText="1"/>
      <protection/>
    </xf>
    <xf numFmtId="0" fontId="24" fillId="0" borderId="14" xfId="31" applyFont="1" applyFill="1" applyBorder="1" applyAlignment="1" applyProtection="1">
      <alignment horizontal="center" vertical="center"/>
      <protection/>
    </xf>
    <xf numFmtId="0" fontId="24" fillId="0" borderId="14" xfId="31" applyFont="1" applyFill="1" applyBorder="1" applyAlignment="1" applyProtection="1" quotePrefix="1">
      <alignment horizontal="center" vertical="center" wrapText="1"/>
      <protection/>
    </xf>
    <xf numFmtId="0" fontId="24" fillId="0" borderId="14" xfId="31" applyFont="1" applyFill="1" applyBorder="1" applyAlignment="1">
      <alignment horizontal="center" vertical="center" wrapText="1"/>
      <protection/>
    </xf>
    <xf numFmtId="0" fontId="32" fillId="2" borderId="14" xfId="31" applyFont="1" applyFill="1" applyBorder="1" applyAlignment="1" applyProtection="1">
      <alignment horizontal="center" vertical="center"/>
      <protection/>
    </xf>
    <xf numFmtId="0" fontId="24" fillId="0" borderId="8" xfId="31" applyFont="1" applyBorder="1" applyAlignment="1" applyProtection="1">
      <alignment horizontal="center" vertical="center" wrapText="1"/>
      <protection/>
    </xf>
    <xf numFmtId="0" fontId="24" fillId="0" borderId="8" xfId="31" applyFont="1" applyFill="1" applyBorder="1" applyAlignment="1" applyProtection="1">
      <alignment horizontal="center" vertical="center"/>
      <protection/>
    </xf>
    <xf numFmtId="164" fontId="42" fillId="5" borderId="14" xfId="31" applyNumberFormat="1" applyFont="1" applyFill="1" applyBorder="1" applyAlignment="1" applyProtection="1">
      <alignment horizontal="center" vertical="center"/>
      <protection/>
    </xf>
    <xf numFmtId="0" fontId="68" fillId="8" borderId="14" xfId="31" applyFont="1" applyFill="1" applyBorder="1" applyAlignment="1">
      <alignment horizontal="center" vertical="center" wrapText="1"/>
      <protection/>
    </xf>
    <xf numFmtId="0" fontId="69" fillId="6" borderId="14" xfId="31" applyFont="1" applyFill="1" applyBorder="1" applyAlignment="1">
      <alignment horizontal="center" vertical="center" wrapText="1"/>
      <protection/>
    </xf>
    <xf numFmtId="0" fontId="35" fillId="2" borderId="8" xfId="31" applyFont="1" applyFill="1" applyBorder="1" applyAlignment="1" applyProtection="1">
      <alignment horizontal="centerContinuous" vertical="center" wrapText="1"/>
      <protection/>
    </xf>
    <xf numFmtId="0" fontId="35" fillId="2" borderId="9" xfId="31" applyFont="1" applyFill="1" applyBorder="1" applyAlignment="1">
      <alignment horizontal="centerContinuous" vertical="center"/>
      <protection/>
    </xf>
    <xf numFmtId="0" fontId="37" fillId="10" borderId="8" xfId="31" applyFont="1" applyFill="1" applyBorder="1" applyAlignment="1" applyProtection="1">
      <alignment horizontal="centerContinuous" vertical="center" wrapText="1"/>
      <protection/>
    </xf>
    <xf numFmtId="0" fontId="37" fillId="10" borderId="9" xfId="31" applyFont="1" applyFill="1" applyBorder="1" applyAlignment="1">
      <alignment horizontal="centerContinuous" vertical="center"/>
      <protection/>
    </xf>
    <xf numFmtId="0" fontId="43" fillId="11" borderId="14" xfId="31" applyFont="1" applyFill="1" applyBorder="1" applyAlignment="1">
      <alignment horizontal="center" vertical="center" wrapText="1"/>
      <protection/>
    </xf>
    <xf numFmtId="0" fontId="38" fillId="8" borderId="14" xfId="31" applyFont="1" applyFill="1" applyBorder="1" applyAlignment="1">
      <alignment horizontal="center" vertical="center" wrapText="1"/>
      <protection/>
    </xf>
    <xf numFmtId="0" fontId="24" fillId="0" borderId="14" xfId="31" applyFont="1" applyBorder="1" applyAlignment="1">
      <alignment horizontal="center" vertical="center" wrapText="1"/>
      <protection/>
    </xf>
    <xf numFmtId="0" fontId="45" fillId="2" borderId="14" xfId="31" applyFont="1" applyFill="1" applyBorder="1" applyAlignment="1">
      <alignment horizontal="center" vertical="center" wrapText="1"/>
      <protection/>
    </xf>
    <xf numFmtId="0" fontId="4" fillId="0" borderId="29" xfId="31" applyFont="1" applyFill="1" applyBorder="1" applyAlignment="1">
      <alignment horizontal="center"/>
      <protection/>
    </xf>
    <xf numFmtId="0" fontId="4" fillId="0" borderId="44" xfId="31" applyFont="1" applyFill="1" applyBorder="1" applyAlignment="1">
      <alignment horizontal="center"/>
      <protection/>
    </xf>
    <xf numFmtId="164" fontId="4" fillId="0" borderId="44" xfId="31" applyNumberFormat="1" applyFont="1" applyFill="1" applyBorder="1" applyAlignment="1" applyProtection="1">
      <alignment horizontal="center"/>
      <protection/>
    </xf>
    <xf numFmtId="0" fontId="33" fillId="2" borderId="44" xfId="31" applyFont="1" applyFill="1" applyBorder="1" applyAlignment="1">
      <alignment horizontal="center"/>
      <protection/>
    </xf>
    <xf numFmtId="0" fontId="4" fillId="0" borderId="2" xfId="31" applyFont="1" applyBorder="1">
      <alignment/>
      <protection/>
    </xf>
    <xf numFmtId="0" fontId="4" fillId="0" borderId="46" xfId="31" applyFont="1" applyFill="1" applyBorder="1" applyAlignment="1">
      <alignment horizontal="center"/>
      <protection/>
    </xf>
    <xf numFmtId="164" fontId="42" fillId="5" borderId="17" xfId="31" applyNumberFormat="1" applyFont="1" applyFill="1" applyBorder="1" applyAlignment="1" applyProtection="1">
      <alignment horizontal="center"/>
      <protection/>
    </xf>
    <xf numFmtId="0" fontId="70" fillId="8" borderId="29" xfId="31" applyFont="1" applyFill="1" applyBorder="1" applyAlignment="1">
      <alignment horizontal="center"/>
      <protection/>
    </xf>
    <xf numFmtId="0" fontId="71" fillId="6" borderId="29" xfId="31" applyFont="1" applyFill="1" applyBorder="1" applyAlignment="1">
      <alignment horizontal="center"/>
      <protection/>
    </xf>
    <xf numFmtId="0" fontId="34" fillId="2" borderId="31" xfId="31" applyFont="1" applyFill="1" applyBorder="1" applyAlignment="1">
      <alignment horizontal="center"/>
      <protection/>
    </xf>
    <xf numFmtId="0" fontId="34" fillId="2" borderId="32" xfId="31" applyFont="1" applyFill="1" applyBorder="1" applyAlignment="1">
      <alignment horizontal="center"/>
      <protection/>
    </xf>
    <xf numFmtId="0" fontId="72" fillId="10" borderId="33" xfId="31" applyFont="1" applyFill="1" applyBorder="1" applyAlignment="1">
      <alignment horizontal="center"/>
      <protection/>
    </xf>
    <xf numFmtId="0" fontId="72" fillId="10" borderId="34" xfId="31" applyFont="1" applyFill="1" applyBorder="1" applyAlignment="1">
      <alignment horizontal="center"/>
      <protection/>
    </xf>
    <xf numFmtId="0" fontId="44" fillId="11" borderId="29" xfId="31" applyFont="1" applyFill="1" applyBorder="1" applyAlignment="1">
      <alignment horizontal="center"/>
      <protection/>
    </xf>
    <xf numFmtId="0" fontId="73" fillId="8" borderId="29" xfId="31" applyFont="1" applyFill="1" applyBorder="1" applyAlignment="1">
      <alignment horizontal="center"/>
      <protection/>
    </xf>
    <xf numFmtId="7" fontId="26" fillId="2" borderId="29" xfId="31" applyNumberFormat="1" applyFont="1" applyFill="1" applyBorder="1" applyAlignment="1">
      <alignment horizontal="center"/>
      <protection/>
    </xf>
    <xf numFmtId="7" fontId="7" fillId="0" borderId="44" xfId="31" applyNumberFormat="1" applyFont="1" applyFill="1" applyBorder="1" applyAlignment="1">
      <alignment horizontal="center"/>
      <protection/>
    </xf>
    <xf numFmtId="0" fontId="4" fillId="0" borderId="18" xfId="31" applyFont="1" applyFill="1" applyBorder="1" applyAlignment="1">
      <alignment horizontal="center"/>
      <protection/>
    </xf>
    <xf numFmtId="164" fontId="4" fillId="0" borderId="18" xfId="31" applyNumberFormat="1" applyFont="1" applyFill="1" applyBorder="1" applyAlignment="1" applyProtection="1">
      <alignment horizontal="center"/>
      <protection/>
    </xf>
    <xf numFmtId="0" fontId="33" fillId="2" borderId="18" xfId="31" applyFont="1" applyFill="1" applyBorder="1" applyAlignment="1">
      <alignment horizontal="center"/>
      <protection/>
    </xf>
    <xf numFmtId="0" fontId="4" fillId="0" borderId="4" xfId="31" applyFont="1" applyBorder="1">
      <alignment/>
      <protection/>
    </xf>
    <xf numFmtId="0" fontId="4" fillId="0" borderId="35" xfId="31" applyFont="1" applyFill="1" applyBorder="1" applyAlignment="1">
      <alignment horizontal="center"/>
      <protection/>
    </xf>
    <xf numFmtId="164" fontId="42" fillId="5" borderId="18" xfId="31" applyNumberFormat="1" applyFont="1" applyFill="1" applyBorder="1" applyAlignment="1" applyProtection="1">
      <alignment horizontal="center"/>
      <protection/>
    </xf>
    <xf numFmtId="0" fontId="70" fillId="8" borderId="18" xfId="31" applyFont="1" applyFill="1" applyBorder="1" applyAlignment="1">
      <alignment horizontal="center"/>
      <protection/>
    </xf>
    <xf numFmtId="0" fontId="71" fillId="6" borderId="18" xfId="31" applyFont="1" applyFill="1" applyBorder="1" applyAlignment="1">
      <alignment horizontal="center"/>
      <protection/>
    </xf>
    <xf numFmtId="0" fontId="34" fillId="2" borderId="36" xfId="31" applyFont="1" applyFill="1" applyBorder="1" applyAlignment="1">
      <alignment horizontal="center"/>
      <protection/>
    </xf>
    <xf numFmtId="0" fontId="34" fillId="2" borderId="37" xfId="31" applyFont="1" applyFill="1" applyBorder="1" applyAlignment="1">
      <alignment horizontal="center"/>
      <protection/>
    </xf>
    <xf numFmtId="0" fontId="72" fillId="10" borderId="36" xfId="31" applyFont="1" applyFill="1" applyBorder="1" applyAlignment="1">
      <alignment horizontal="center"/>
      <protection/>
    </xf>
    <xf numFmtId="0" fontId="72" fillId="10" borderId="37" xfId="31" applyFont="1" applyFill="1" applyBorder="1" applyAlignment="1">
      <alignment horizontal="center"/>
      <protection/>
    </xf>
    <xf numFmtId="0" fontId="44" fillId="11" borderId="18" xfId="31" applyFont="1" applyFill="1" applyBorder="1" applyAlignment="1">
      <alignment horizontal="center"/>
      <protection/>
    </xf>
    <xf numFmtId="0" fontId="73" fillId="8" borderId="18" xfId="31" applyFont="1" applyFill="1" applyBorder="1" applyAlignment="1">
      <alignment horizontal="center"/>
      <protection/>
    </xf>
    <xf numFmtId="0" fontId="26" fillId="2" borderId="18" xfId="31" applyFont="1" applyFill="1" applyBorder="1" applyAlignment="1">
      <alignment horizontal="center"/>
      <protection/>
    </xf>
    <xf numFmtId="0" fontId="7" fillId="0" borderId="18" xfId="31" applyFont="1" applyFill="1" applyBorder="1" applyAlignment="1">
      <alignment horizontal="center"/>
      <protection/>
    </xf>
    <xf numFmtId="169" fontId="33" fillId="2" borderId="18" xfId="31" applyNumberFormat="1" applyFont="1" applyFill="1" applyBorder="1" applyAlignment="1" applyProtection="1">
      <alignment horizontal="center"/>
      <protection/>
    </xf>
    <xf numFmtId="4" fontId="4" fillId="0" borderId="18" xfId="31" applyNumberFormat="1" applyFont="1" applyFill="1" applyBorder="1" applyAlignment="1" applyProtection="1">
      <alignment horizontal="center"/>
      <protection/>
    </xf>
    <xf numFmtId="3" fontId="4" fillId="0" borderId="18" xfId="31" applyNumberFormat="1" applyFont="1" applyFill="1" applyBorder="1" applyAlignment="1" applyProtection="1">
      <alignment horizontal="center"/>
      <protection/>
    </xf>
    <xf numFmtId="166" fontId="4" fillId="0" borderId="2" xfId="31" applyNumberFormat="1" applyFont="1" applyFill="1" applyBorder="1" applyAlignment="1" applyProtection="1">
      <alignment horizontal="center"/>
      <protection locked="0"/>
    </xf>
    <xf numFmtId="168" fontId="4" fillId="0" borderId="4" xfId="31" applyNumberFormat="1" applyFont="1" applyBorder="1" applyAlignment="1" applyProtection="1" quotePrefix="1">
      <alignment horizontal="center"/>
      <protection/>
    </xf>
    <xf numFmtId="166" fontId="4" fillId="0" borderId="18" xfId="31" applyNumberFormat="1" applyFont="1" applyBorder="1" applyAlignment="1" applyProtection="1" quotePrefix="1">
      <alignment horizontal="center"/>
      <protection/>
    </xf>
    <xf numFmtId="166" fontId="4" fillId="0" borderId="18" xfId="31" applyNumberFormat="1" applyFont="1" applyBorder="1" applyAlignment="1" applyProtection="1">
      <alignment horizontal="center"/>
      <protection/>
    </xf>
    <xf numFmtId="2" fontId="70" fillId="8" borderId="2" xfId="31" applyNumberFormat="1" applyFont="1" applyFill="1" applyBorder="1" applyAlignment="1" applyProtection="1">
      <alignment horizontal="center"/>
      <protection/>
    </xf>
    <xf numFmtId="2" fontId="71" fillId="6" borderId="2" xfId="31" applyNumberFormat="1" applyFont="1" applyFill="1" applyBorder="1" applyAlignment="1" applyProtection="1">
      <alignment horizontal="center"/>
      <protection/>
    </xf>
    <xf numFmtId="166" fontId="34" fillId="2" borderId="36" xfId="31" applyNumberFormat="1" applyFont="1" applyFill="1" applyBorder="1" applyAlignment="1" applyProtection="1" quotePrefix="1">
      <alignment horizontal="center"/>
      <protection/>
    </xf>
    <xf numFmtId="166" fontId="34" fillId="2" borderId="37" xfId="31" applyNumberFormat="1" applyFont="1" applyFill="1" applyBorder="1" applyAlignment="1" applyProtection="1" quotePrefix="1">
      <alignment horizontal="center"/>
      <protection/>
    </xf>
    <xf numFmtId="166" fontId="72" fillId="10" borderId="36" xfId="31" applyNumberFormat="1" applyFont="1" applyFill="1" applyBorder="1" applyAlignment="1" applyProtection="1" quotePrefix="1">
      <alignment horizontal="center"/>
      <protection/>
    </xf>
    <xf numFmtId="166" fontId="72" fillId="10" borderId="37" xfId="31" applyNumberFormat="1" applyFont="1" applyFill="1" applyBorder="1" applyAlignment="1" applyProtection="1" quotePrefix="1">
      <alignment horizontal="center"/>
      <protection/>
    </xf>
    <xf numFmtId="166" fontId="44" fillId="11" borderId="2" xfId="31" applyNumberFormat="1" applyFont="1" applyFill="1" applyBorder="1" applyAlignment="1" applyProtection="1" quotePrefix="1">
      <alignment horizontal="center"/>
      <protection/>
    </xf>
    <xf numFmtId="166" fontId="73" fillId="8" borderId="18" xfId="31" applyNumberFormat="1" applyFont="1" applyFill="1" applyBorder="1" applyAlignment="1" applyProtection="1" quotePrefix="1">
      <alignment horizontal="center"/>
      <protection/>
    </xf>
    <xf numFmtId="166" fontId="4" fillId="0" borderId="35" xfId="31" applyNumberFormat="1" applyFont="1" applyFill="1" applyBorder="1" applyAlignment="1" applyProtection="1">
      <alignment horizontal="center"/>
      <protection/>
    </xf>
    <xf numFmtId="4" fontId="26" fillId="2" borderId="18" xfId="31" applyNumberFormat="1" applyFont="1" applyFill="1" applyBorder="1" applyAlignment="1">
      <alignment horizontal="right"/>
      <protection/>
    </xf>
    <xf numFmtId="4" fontId="26" fillId="0" borderId="18" xfId="31" applyNumberFormat="1" applyFont="1" applyFill="1" applyBorder="1" applyAlignment="1">
      <alignment horizontal="right"/>
      <protection/>
    </xf>
    <xf numFmtId="0" fontId="4" fillId="0" borderId="2" xfId="31" applyFont="1" applyFill="1" applyBorder="1" applyAlignment="1" applyProtection="1">
      <alignment horizontal="center"/>
      <protection locked="0"/>
    </xf>
    <xf numFmtId="0" fontId="4" fillId="0" borderId="2" xfId="31" applyFont="1" applyFill="1" applyBorder="1" applyAlignment="1">
      <alignment horizontal="center"/>
      <protection/>
    </xf>
    <xf numFmtId="1" fontId="4" fillId="0" borderId="37" xfId="31" applyNumberFormat="1" applyFont="1" applyBorder="1" applyAlignment="1" applyProtection="1" quotePrefix="1">
      <alignment horizontal="center"/>
      <protection locked="0"/>
    </xf>
    <xf numFmtId="0" fontId="4" fillId="0" borderId="35" xfId="31" applyFont="1" applyBorder="1" applyAlignment="1" applyProtection="1">
      <alignment horizontal="center"/>
      <protection locked="0"/>
    </xf>
    <xf numFmtId="0" fontId="9" fillId="0" borderId="3" xfId="31" applyFont="1" applyFill="1" applyBorder="1" applyAlignment="1" applyProtection="1">
      <alignment horizontal="center"/>
      <protection locked="0"/>
    </xf>
    <xf numFmtId="164" fontId="6" fillId="0" borderId="38" xfId="31" applyNumberFormat="1" applyFont="1" applyFill="1" applyBorder="1" applyAlignment="1" applyProtection="1">
      <alignment horizontal="center"/>
      <protection locked="0"/>
    </xf>
    <xf numFmtId="166" fontId="33" fillId="2" borderId="3" xfId="31" applyNumberFormat="1" applyFont="1" applyFill="1" applyBorder="1" applyAlignment="1" applyProtection="1">
      <alignment horizontal="center"/>
      <protection/>
    </xf>
    <xf numFmtId="0" fontId="4" fillId="0" borderId="3" xfId="31" applyFont="1" applyFill="1" applyBorder="1" applyAlignment="1" applyProtection="1">
      <alignment horizontal="center"/>
      <protection locked="0"/>
    </xf>
    <xf numFmtId="38" fontId="4" fillId="0" borderId="3" xfId="31" applyNumberFormat="1" applyFont="1" applyFill="1" applyBorder="1" applyAlignment="1" applyProtection="1">
      <alignment horizontal="center"/>
      <protection locked="0"/>
    </xf>
    <xf numFmtId="38" fontId="4" fillId="0" borderId="3" xfId="31" applyNumberFormat="1" applyFont="1" applyFill="1" applyBorder="1" applyAlignment="1" applyProtection="1">
      <alignment horizontal="center"/>
      <protection/>
    </xf>
    <xf numFmtId="164" fontId="4" fillId="0" borderId="3" xfId="31" applyNumberFormat="1" applyFont="1" applyFill="1" applyBorder="1" applyAlignment="1" applyProtection="1" quotePrefix="1">
      <alignment horizontal="center"/>
      <protection/>
    </xf>
    <xf numFmtId="166" fontId="4" fillId="0" borderId="3" xfId="31" applyNumberFormat="1" applyFont="1" applyFill="1" applyBorder="1" applyAlignment="1" applyProtection="1">
      <alignment horizontal="center"/>
      <protection locked="0"/>
    </xf>
    <xf numFmtId="168" fontId="4" fillId="0" borderId="3" xfId="31" applyNumberFormat="1" applyFont="1" applyBorder="1" applyAlignment="1" applyProtection="1" quotePrefix="1">
      <alignment horizontal="center"/>
      <protection locked="0"/>
    </xf>
    <xf numFmtId="166" fontId="4" fillId="0" borderId="19" xfId="31" applyNumberFormat="1" applyFont="1" applyFill="1" applyBorder="1" applyAlignment="1" applyProtection="1">
      <alignment horizontal="center"/>
      <protection locked="0"/>
    </xf>
    <xf numFmtId="164" fontId="42" fillId="5" borderId="38" xfId="31" applyNumberFormat="1" applyFont="1" applyFill="1" applyBorder="1" applyAlignment="1" applyProtection="1">
      <alignment horizontal="center"/>
      <protection locked="0"/>
    </xf>
    <xf numFmtId="2" fontId="70" fillId="8" borderId="3" xfId="31" applyNumberFormat="1" applyFont="1" applyFill="1" applyBorder="1" applyAlignment="1" applyProtection="1">
      <alignment horizontal="center"/>
      <protection locked="0"/>
    </xf>
    <xf numFmtId="2" fontId="71" fillId="6" borderId="3" xfId="31" applyNumberFormat="1" applyFont="1" applyFill="1" applyBorder="1" applyAlignment="1" applyProtection="1">
      <alignment horizontal="center"/>
      <protection locked="0"/>
    </xf>
    <xf numFmtId="166" fontId="34" fillId="2" borderId="39" xfId="31" applyNumberFormat="1" applyFont="1" applyFill="1" applyBorder="1" applyAlignment="1" applyProtection="1" quotePrefix="1">
      <alignment horizontal="center"/>
      <protection locked="0"/>
    </xf>
    <xf numFmtId="166" fontId="34" fillId="2" borderId="40" xfId="31" applyNumberFormat="1" applyFont="1" applyFill="1" applyBorder="1" applyAlignment="1" applyProtection="1" quotePrefix="1">
      <alignment horizontal="center"/>
      <protection locked="0"/>
    </xf>
    <xf numFmtId="166" fontId="72" fillId="10" borderId="24" xfId="31" applyNumberFormat="1" applyFont="1" applyFill="1" applyBorder="1" applyAlignment="1" applyProtection="1" quotePrefix="1">
      <alignment horizontal="center"/>
      <protection locked="0"/>
    </xf>
    <xf numFmtId="166" fontId="72" fillId="10" borderId="26" xfId="31" applyNumberFormat="1" applyFont="1" applyFill="1" applyBorder="1" applyAlignment="1" applyProtection="1" quotePrefix="1">
      <alignment horizontal="center"/>
      <protection locked="0"/>
    </xf>
    <xf numFmtId="166" fontId="44" fillId="11" borderId="3" xfId="31" applyNumberFormat="1" applyFont="1" applyFill="1" applyBorder="1" applyAlignment="1" applyProtection="1" quotePrefix="1">
      <alignment horizontal="center"/>
      <protection locked="0"/>
    </xf>
    <xf numFmtId="166" fontId="73" fillId="8" borderId="3" xfId="31" applyNumberFormat="1" applyFont="1" applyFill="1" applyBorder="1" applyAlignment="1" applyProtection="1" quotePrefix="1">
      <alignment horizontal="center"/>
      <protection locked="0"/>
    </xf>
    <xf numFmtId="166" fontId="60" fillId="0" borderId="19" xfId="31" applyNumberFormat="1" applyFont="1" applyFill="1" applyBorder="1" applyAlignment="1" applyProtection="1">
      <alignment horizontal="center"/>
      <protection locked="0"/>
    </xf>
    <xf numFmtId="166" fontId="26" fillId="2" borderId="27" xfId="31" applyNumberFormat="1" applyFont="1" applyFill="1" applyBorder="1" applyAlignment="1">
      <alignment horizontal="center"/>
      <protection/>
    </xf>
    <xf numFmtId="166" fontId="25" fillId="0" borderId="27" xfId="31" applyNumberFormat="1" applyFont="1" applyFill="1" applyBorder="1" applyAlignment="1">
      <alignment horizontal="center"/>
      <protection/>
    </xf>
    <xf numFmtId="0" fontId="109" fillId="0" borderId="16" xfId="31" applyFont="1" applyBorder="1" applyAlignment="1">
      <alignment horizontal="center"/>
      <protection/>
    </xf>
    <xf numFmtId="0" fontId="109" fillId="0" borderId="0" xfId="31" applyFont="1" applyFill="1" applyBorder="1" applyAlignment="1">
      <alignment horizontal="left"/>
      <protection/>
    </xf>
    <xf numFmtId="0" fontId="29" fillId="0" borderId="16" xfId="31" applyFont="1" applyBorder="1" applyAlignment="1">
      <alignment horizontal="center"/>
      <protection/>
    </xf>
    <xf numFmtId="0" fontId="31" fillId="0" borderId="0" xfId="31" applyFont="1" applyBorder="1" applyAlignment="1" applyProtection="1">
      <alignment horizontal="left"/>
      <protection/>
    </xf>
    <xf numFmtId="164" fontId="42" fillId="0" borderId="0" xfId="31" applyNumberFormat="1" applyFont="1" applyFill="1" applyBorder="1" applyAlignment="1" applyProtection="1">
      <alignment horizontal="center"/>
      <protection/>
    </xf>
    <xf numFmtId="4" fontId="70" fillId="8" borderId="14" xfId="31" applyNumberFormat="1" applyFont="1" applyFill="1" applyBorder="1" applyAlignment="1">
      <alignment horizontal="center"/>
      <protection/>
    </xf>
    <xf numFmtId="4" fontId="71" fillId="6" borderId="14" xfId="31" applyNumberFormat="1" applyFont="1" applyFill="1" applyBorder="1" applyAlignment="1">
      <alignment horizontal="center"/>
      <protection/>
    </xf>
    <xf numFmtId="4" fontId="34" fillId="2" borderId="42" xfId="31" applyNumberFormat="1" applyFont="1" applyFill="1" applyBorder="1" applyAlignment="1">
      <alignment horizontal="center"/>
      <protection/>
    </xf>
    <xf numFmtId="4" fontId="34" fillId="2" borderId="9" xfId="31" applyNumberFormat="1" applyFont="1" applyFill="1" applyBorder="1" applyAlignment="1">
      <alignment horizontal="center"/>
      <protection/>
    </xf>
    <xf numFmtId="4" fontId="72" fillId="10" borderId="42" xfId="31" applyNumberFormat="1" applyFont="1" applyFill="1" applyBorder="1" applyAlignment="1">
      <alignment horizontal="center"/>
      <protection/>
    </xf>
    <xf numFmtId="4" fontId="72" fillId="10" borderId="43" xfId="31" applyNumberFormat="1" applyFont="1" applyFill="1" applyBorder="1" applyAlignment="1">
      <alignment horizontal="center"/>
      <protection/>
    </xf>
    <xf numFmtId="4" fontId="44" fillId="11" borderId="42" xfId="31" applyNumberFormat="1" applyFont="1" applyFill="1" applyBorder="1" applyAlignment="1">
      <alignment horizontal="center"/>
      <protection/>
    </xf>
    <xf numFmtId="4" fontId="73" fillId="8" borderId="43" xfId="31" applyNumberFormat="1" applyFont="1" applyFill="1" applyBorder="1" applyAlignment="1">
      <alignment horizontal="center"/>
      <protection/>
    </xf>
    <xf numFmtId="7" fontId="74" fillId="2" borderId="14" xfId="31" applyNumberFormat="1" applyFont="1" applyFill="1" applyBorder="1" applyAlignment="1">
      <alignment horizontal="right"/>
      <protection/>
    </xf>
    <xf numFmtId="7" fontId="74" fillId="0" borderId="14" xfId="31" applyNumberFormat="1" applyFont="1" applyFill="1" applyBorder="1" applyAlignment="1">
      <alignment horizontal="right"/>
      <protection/>
    </xf>
    <xf numFmtId="0" fontId="4" fillId="0" borderId="10" xfId="31" applyFont="1" applyFill="1" applyBorder="1">
      <alignment/>
      <protection/>
    </xf>
    <xf numFmtId="0" fontId="4" fillId="0" borderId="11" xfId="31" applyFont="1" applyFill="1" applyBorder="1">
      <alignment/>
      <protection/>
    </xf>
    <xf numFmtId="0" fontId="4" fillId="0" borderId="12" xfId="31" applyFont="1" applyFill="1" applyBorder="1">
      <alignment/>
      <protection/>
    </xf>
    <xf numFmtId="0" fontId="0" fillId="0" borderId="0" xfId="31" applyFill="1">
      <alignment/>
      <protection/>
    </xf>
    <xf numFmtId="0" fontId="1" fillId="0" borderId="0" xfId="31" applyFont="1">
      <alignment/>
      <protection/>
    </xf>
    <xf numFmtId="0" fontId="12" fillId="0" borderId="0" xfId="33" applyFont="1">
      <alignment/>
      <protection/>
    </xf>
    <xf numFmtId="0" fontId="51" fillId="0" borderId="0" xfId="33" applyFont="1" applyAlignment="1">
      <alignment horizontal="right" vertical="top"/>
      <protection/>
    </xf>
    <xf numFmtId="0" fontId="12" fillId="0" borderId="0" xfId="33" applyFont="1" applyFill="1">
      <alignment/>
      <protection/>
    </xf>
    <xf numFmtId="0" fontId="13" fillId="0" borderId="0" xfId="33" applyFont="1" applyAlignment="1">
      <alignment horizontal="centerContinuous"/>
      <protection/>
    </xf>
    <xf numFmtId="0" fontId="4" fillId="0" borderId="0" xfId="33" applyFont="1" applyFill="1">
      <alignment/>
      <protection/>
    </xf>
    <xf numFmtId="0" fontId="4" fillId="0" borderId="0" xfId="33" applyFont="1">
      <alignment/>
      <protection/>
    </xf>
    <xf numFmtId="0" fontId="11" fillId="0" borderId="0" xfId="33" applyFont="1" applyFill="1" applyBorder="1" applyAlignment="1" applyProtection="1">
      <alignment horizontal="centerContinuous"/>
      <protection/>
    </xf>
    <xf numFmtId="0" fontId="15" fillId="0" borderId="0" xfId="33" applyFont="1" applyAlignment="1">
      <alignment horizontal="centerContinuous"/>
      <protection/>
    </xf>
    <xf numFmtId="0" fontId="15" fillId="0" borderId="0" xfId="33" applyFont="1">
      <alignment/>
      <protection/>
    </xf>
    <xf numFmtId="0" fontId="4" fillId="0" borderId="13" xfId="33" applyFont="1" applyBorder="1">
      <alignment/>
      <protection/>
    </xf>
    <xf numFmtId="0" fontId="4" fillId="0" borderId="5" xfId="33" applyFont="1" applyBorder="1">
      <alignment/>
      <protection/>
    </xf>
    <xf numFmtId="0" fontId="4" fillId="0" borderId="6" xfId="33" applyFont="1" applyBorder="1">
      <alignment/>
      <protection/>
    </xf>
    <xf numFmtId="0" fontId="17" fillId="0" borderId="0" xfId="33" applyFont="1">
      <alignment/>
      <protection/>
    </xf>
    <xf numFmtId="0" fontId="17" fillId="0" borderId="7" xfId="33" applyFont="1" applyBorder="1">
      <alignment/>
      <protection/>
    </xf>
    <xf numFmtId="0" fontId="17" fillId="0" borderId="0" xfId="33" applyFont="1" applyBorder="1">
      <alignment/>
      <protection/>
    </xf>
    <xf numFmtId="0" fontId="8" fillId="0" borderId="0" xfId="33" applyFont="1" applyFill="1" applyBorder="1">
      <alignment/>
      <protection/>
    </xf>
    <xf numFmtId="0" fontId="17" fillId="0" borderId="0" xfId="33" applyFont="1" applyFill="1">
      <alignment/>
      <protection/>
    </xf>
    <xf numFmtId="0" fontId="17" fillId="0" borderId="0" xfId="33" applyFont="1" applyFill="1" applyBorder="1">
      <alignment/>
      <protection/>
    </xf>
    <xf numFmtId="0" fontId="17" fillId="0" borderId="1" xfId="33" applyFont="1" applyBorder="1">
      <alignment/>
      <protection/>
    </xf>
    <xf numFmtId="0" fontId="4" fillId="0" borderId="7" xfId="33" applyFont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Font="1" applyFill="1" applyBorder="1">
      <alignment/>
      <protection/>
    </xf>
    <xf numFmtId="0" fontId="4" fillId="0" borderId="1" xfId="33" applyFont="1" applyBorder="1">
      <alignment/>
      <protection/>
    </xf>
    <xf numFmtId="0" fontId="8" fillId="0" borderId="0" xfId="33" applyFont="1" applyFill="1">
      <alignment/>
      <protection/>
    </xf>
    <xf numFmtId="0" fontId="48" fillId="0" borderId="0" xfId="33" applyFont="1" applyFill="1">
      <alignment/>
      <protection/>
    </xf>
    <xf numFmtId="0" fontId="17" fillId="0" borderId="0" xfId="33" applyFont="1" applyFill="1" applyBorder="1" applyProtection="1">
      <alignment/>
      <protection/>
    </xf>
    <xf numFmtId="0" fontId="2" fillId="0" borderId="0" xfId="33" applyFont="1" applyFill="1">
      <alignment/>
      <protection/>
    </xf>
    <xf numFmtId="0" fontId="4" fillId="0" borderId="0" xfId="33" applyFont="1" applyFill="1" applyBorder="1" applyProtection="1">
      <alignment/>
      <protection/>
    </xf>
    <xf numFmtId="0" fontId="23" fillId="0" borderId="0" xfId="33" applyFont="1" applyBorder="1">
      <alignment/>
      <protection/>
    </xf>
    <xf numFmtId="0" fontId="21" fillId="0" borderId="7" xfId="33" applyFont="1" applyBorder="1" applyAlignment="1">
      <alignment horizontal="centerContinuous"/>
      <protection/>
    </xf>
    <xf numFmtId="0" fontId="21" fillId="0" borderId="0" xfId="33" applyFont="1" applyBorder="1" applyAlignment="1">
      <alignment horizontal="centerContinuous"/>
      <protection/>
    </xf>
    <xf numFmtId="0" fontId="21" fillId="0" borderId="0" xfId="33" applyFont="1" applyBorder="1" applyAlignment="1" applyProtection="1">
      <alignment horizontal="centerContinuous"/>
      <protection/>
    </xf>
    <xf numFmtId="0" fontId="21" fillId="0" borderId="1" xfId="33" applyFont="1" applyBorder="1" applyAlignment="1">
      <alignment horizontal="centerContinuous"/>
      <protection/>
    </xf>
    <xf numFmtId="0" fontId="23" fillId="0" borderId="7" xfId="33" applyFont="1" applyBorder="1" applyAlignment="1">
      <alignment horizontal="centerContinuous"/>
      <protection/>
    </xf>
    <xf numFmtId="0" fontId="23" fillId="0" borderId="0" xfId="33" applyFont="1" applyBorder="1" applyAlignment="1">
      <alignment horizontal="centerContinuous"/>
      <protection/>
    </xf>
    <xf numFmtId="0" fontId="23" fillId="0" borderId="0" xfId="33" applyFont="1" applyBorder="1" applyAlignment="1" applyProtection="1">
      <alignment horizontal="centerContinuous"/>
      <protection/>
    </xf>
    <xf numFmtId="0" fontId="23" fillId="0" borderId="1" xfId="33" applyFont="1" applyBorder="1" applyAlignment="1">
      <alignment horizontal="centerContinuous"/>
      <protection/>
    </xf>
    <xf numFmtId="0" fontId="0" fillId="0" borderId="0" xfId="33" applyFont="1" applyBorder="1">
      <alignment/>
      <protection/>
    </xf>
    <xf numFmtId="0" fontId="0" fillId="0" borderId="14" xfId="33" applyFont="1" applyBorder="1" applyAlignment="1">
      <alignment horizontal="center"/>
      <protection/>
    </xf>
    <xf numFmtId="0" fontId="0" fillId="0" borderId="8" xfId="33" applyFont="1" applyBorder="1" applyAlignment="1" applyProtection="1">
      <alignment horizontal="left" vertical="center"/>
      <protection/>
    </xf>
    <xf numFmtId="169" fontId="0" fillId="0" borderId="9" xfId="33" applyNumberFormat="1" applyFont="1" applyBorder="1" applyAlignment="1" applyProtection="1">
      <alignment horizontal="center" vertical="center"/>
      <protection/>
    </xf>
    <xf numFmtId="0" fontId="0" fillId="0" borderId="14" xfId="33" applyFont="1" applyBorder="1" applyAlignment="1">
      <alignment horizontal="center" vertical="center"/>
      <protection/>
    </xf>
    <xf numFmtId="22" fontId="4" fillId="0" borderId="0" xfId="33" applyNumberFormat="1" applyFont="1" applyBorder="1">
      <alignment/>
      <protection/>
    </xf>
    <xf numFmtId="0" fontId="0" fillId="0" borderId="8" xfId="33" applyFont="1" applyBorder="1" applyAlignment="1">
      <alignment vertical="center"/>
      <protection/>
    </xf>
    <xf numFmtId="169" fontId="0" fillId="0" borderId="9" xfId="33" applyNumberFormat="1" applyFont="1" applyBorder="1" applyAlignment="1">
      <alignment horizontal="center" vertical="center"/>
      <protection/>
    </xf>
    <xf numFmtId="0" fontId="0" fillId="0" borderId="8" xfId="33" applyFont="1" applyBorder="1" applyAlignment="1">
      <alignment horizontal="left" vertical="center"/>
      <protection/>
    </xf>
    <xf numFmtId="0" fontId="0" fillId="0" borderId="0" xfId="33" applyFont="1" applyBorder="1" applyAlignment="1" applyProtection="1">
      <alignment horizontal="center"/>
      <protection/>
    </xf>
    <xf numFmtId="169" fontId="0" fillId="0" borderId="0" xfId="33" applyNumberFormat="1" applyFont="1" applyBorder="1" applyAlignment="1">
      <alignment horizontal="centerContinuous"/>
      <protection/>
    </xf>
    <xf numFmtId="0" fontId="42" fillId="0" borderId="0" xfId="33" applyFont="1" applyBorder="1">
      <alignment/>
      <protection/>
    </xf>
    <xf numFmtId="0" fontId="24" fillId="0" borderId="14" xfId="33" applyFont="1" applyFill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4" fillId="0" borderId="14" xfId="33" applyFont="1" applyBorder="1" applyAlignment="1" applyProtection="1">
      <alignment horizontal="center" vertical="center" wrapText="1"/>
      <protection/>
    </xf>
    <xf numFmtId="0" fontId="24" fillId="0" borderId="9" xfId="33" applyFont="1" applyBorder="1" applyAlignment="1" applyProtection="1">
      <alignment horizontal="center" vertical="center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32" fillId="2" borderId="14" xfId="33" applyFont="1" applyFill="1" applyBorder="1" applyAlignment="1" applyProtection="1">
      <alignment horizontal="center" vertical="center"/>
      <protection/>
    </xf>
    <xf numFmtId="0" fontId="24" fillId="0" borderId="14" xfId="33" applyFont="1" applyBorder="1" applyAlignment="1" applyProtection="1">
      <alignment horizontal="center" vertical="center"/>
      <protection/>
    </xf>
    <xf numFmtId="0" fontId="24" fillId="0" borderId="9" xfId="33" applyFont="1" applyBorder="1" applyAlignment="1" applyProtection="1">
      <alignment horizontal="center" vertical="center" wrapText="1"/>
      <protection/>
    </xf>
    <xf numFmtId="0" fontId="24" fillId="0" borderId="8" xfId="33" applyFont="1" applyBorder="1" applyAlignment="1" applyProtection="1">
      <alignment horizontal="center" vertical="center" wrapText="1"/>
      <protection/>
    </xf>
    <xf numFmtId="0" fontId="24" fillId="0" borderId="8" xfId="33" applyFont="1" applyBorder="1" applyAlignment="1" applyProtection="1">
      <alignment horizontal="center" vertical="center"/>
      <protection/>
    </xf>
    <xf numFmtId="0" fontId="39" fillId="4" borderId="14" xfId="33" applyFont="1" applyFill="1" applyBorder="1" applyAlignment="1" applyProtection="1">
      <alignment horizontal="center" vertical="center"/>
      <protection/>
    </xf>
    <xf numFmtId="0" fontId="37" fillId="10" borderId="14" xfId="33" applyFont="1" applyFill="1" applyBorder="1" applyAlignment="1">
      <alignment horizontal="center" vertical="center" wrapText="1"/>
      <protection/>
    </xf>
    <xf numFmtId="0" fontId="57" fillId="6" borderId="8" xfId="33" applyFont="1" applyFill="1" applyBorder="1" applyAlignment="1" applyProtection="1">
      <alignment horizontal="centerContinuous" vertical="center" wrapText="1"/>
      <protection/>
    </xf>
    <xf numFmtId="0" fontId="57" fillId="6" borderId="9" xfId="33" applyFont="1" applyFill="1" applyBorder="1" applyAlignment="1">
      <alignment horizontal="centerContinuous" vertical="center"/>
      <protection/>
    </xf>
    <xf numFmtId="0" fontId="39" fillId="3" borderId="14" xfId="33" applyFont="1" applyFill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4" xfId="33" applyFont="1" applyFill="1" applyBorder="1" applyAlignment="1">
      <alignment horizontal="center" vertical="center" wrapText="1"/>
      <protection/>
    </xf>
    <xf numFmtId="0" fontId="4" fillId="0" borderId="29" xfId="33" applyFont="1" applyFill="1" applyBorder="1" applyAlignment="1">
      <alignment horizontal="center"/>
      <protection/>
    </xf>
    <xf numFmtId="0" fontId="9" fillId="0" borderId="2" xfId="33" applyFont="1" applyBorder="1" applyAlignment="1" applyProtection="1">
      <alignment horizontal="center"/>
      <protection/>
    </xf>
    <xf numFmtId="0" fontId="33" fillId="2" borderId="2" xfId="33" applyFont="1" applyFill="1" applyBorder="1" applyAlignment="1" applyProtection="1">
      <alignment horizontal="center"/>
      <protection/>
    </xf>
    <xf numFmtId="0" fontId="42" fillId="4" borderId="17" xfId="33" applyFont="1" applyFill="1" applyBorder="1" applyAlignment="1" applyProtection="1">
      <alignment horizontal="center"/>
      <protection/>
    </xf>
    <xf numFmtId="0" fontId="72" fillId="10" borderId="17" xfId="33" applyFont="1" applyFill="1" applyBorder="1" applyAlignment="1" applyProtection="1">
      <alignment horizontal="center"/>
      <protection/>
    </xf>
    <xf numFmtId="166" fontId="59" fillId="6" borderId="31" xfId="33" applyNumberFormat="1" applyFont="1" applyFill="1" applyBorder="1" applyAlignment="1" applyProtection="1" quotePrefix="1">
      <alignment horizontal="center"/>
      <protection/>
    </xf>
    <xf numFmtId="166" fontId="59" fillId="6" borderId="32" xfId="33" applyNumberFormat="1" applyFont="1" applyFill="1" applyBorder="1" applyAlignment="1" applyProtection="1" quotePrefix="1">
      <alignment horizontal="center"/>
      <protection/>
    </xf>
    <xf numFmtId="166" fontId="41" fillId="3" borderId="17" xfId="33" applyNumberFormat="1" applyFont="1" applyFill="1" applyBorder="1" applyAlignment="1" applyProtection="1" quotePrefix="1">
      <alignment horizontal="center"/>
      <protection/>
    </xf>
    <xf numFmtId="7" fontId="75" fillId="0" borderId="2" xfId="33" applyNumberFormat="1" applyFont="1" applyBorder="1" applyAlignment="1" applyProtection="1">
      <alignment/>
      <protection/>
    </xf>
    <xf numFmtId="0" fontId="9" fillId="0" borderId="20" xfId="33" applyFont="1" applyBorder="1" applyAlignment="1" applyProtection="1">
      <alignment horizontal="center"/>
      <protection/>
    </xf>
    <xf numFmtId="0" fontId="33" fillId="2" borderId="20" xfId="33" applyFont="1" applyFill="1" applyBorder="1" applyAlignment="1" applyProtection="1">
      <alignment horizontal="center"/>
      <protection/>
    </xf>
    <xf numFmtId="0" fontId="42" fillId="4" borderId="2" xfId="33" applyFont="1" applyFill="1" applyBorder="1" applyAlignment="1" applyProtection="1">
      <alignment horizontal="center"/>
      <protection/>
    </xf>
    <xf numFmtId="0" fontId="72" fillId="10" borderId="2" xfId="33" applyFont="1" applyFill="1" applyBorder="1" applyAlignment="1" applyProtection="1">
      <alignment horizontal="center"/>
      <protection/>
    </xf>
    <xf numFmtId="166" fontId="59" fillId="6" borderId="21" xfId="33" applyNumberFormat="1" applyFont="1" applyFill="1" applyBorder="1" applyAlignment="1" applyProtection="1" quotePrefix="1">
      <alignment horizontal="center"/>
      <protection/>
    </xf>
    <xf numFmtId="166" fontId="59" fillId="6" borderId="45" xfId="33" applyNumberFormat="1" applyFont="1" applyFill="1" applyBorder="1" applyAlignment="1" applyProtection="1" quotePrefix="1">
      <alignment horizontal="center"/>
      <protection/>
    </xf>
    <xf numFmtId="166" fontId="41" fillId="3" borderId="2" xfId="33" applyNumberFormat="1" applyFont="1" applyFill="1" applyBorder="1" applyAlignment="1" applyProtection="1" quotePrefix="1">
      <alignment horizontal="center"/>
      <protection/>
    </xf>
    <xf numFmtId="166" fontId="26" fillId="0" borderId="2" xfId="33" applyNumberFormat="1" applyFont="1" applyFill="1" applyBorder="1" applyAlignment="1">
      <alignment horizontal="center"/>
      <protection/>
    </xf>
    <xf numFmtId="0" fontId="9" fillId="0" borderId="20" xfId="33" applyFont="1" applyBorder="1" applyAlignment="1" applyProtection="1">
      <alignment horizontal="center"/>
      <protection locked="0"/>
    </xf>
    <xf numFmtId="164" fontId="6" fillId="0" borderId="2" xfId="33" applyNumberFormat="1" applyFont="1" applyBorder="1" applyAlignment="1" applyProtection="1" quotePrefix="1">
      <alignment horizontal="center"/>
      <protection locked="0"/>
    </xf>
    <xf numFmtId="166" fontId="33" fillId="2" borderId="2" xfId="33" applyNumberFormat="1" applyFont="1" applyFill="1" applyBorder="1" applyAlignment="1" applyProtection="1">
      <alignment horizontal="center"/>
      <protection/>
    </xf>
    <xf numFmtId="22" fontId="4" fillId="0" borderId="2" xfId="33" applyNumberFormat="1" applyFont="1" applyBorder="1" applyAlignment="1" applyProtection="1">
      <alignment horizontal="center"/>
      <protection locked="0"/>
    </xf>
    <xf numFmtId="2" fontId="4" fillId="0" borderId="2" xfId="33" applyNumberFormat="1" applyFont="1" applyFill="1" applyBorder="1" applyAlignment="1" applyProtection="1" quotePrefix="1">
      <alignment horizontal="center"/>
      <protection/>
    </xf>
    <xf numFmtId="164" fontId="4" fillId="0" borderId="2" xfId="33" applyNumberFormat="1" applyFont="1" applyFill="1" applyBorder="1" applyAlignment="1" applyProtection="1" quotePrefix="1">
      <alignment horizontal="center"/>
      <protection/>
    </xf>
    <xf numFmtId="166" fontId="4" fillId="0" borderId="2" xfId="33" applyNumberFormat="1" applyFont="1" applyBorder="1" applyAlignment="1" applyProtection="1">
      <alignment horizontal="center"/>
      <protection/>
    </xf>
    <xf numFmtId="164" fontId="42" fillId="4" borderId="2" xfId="33" applyNumberFormat="1" applyFont="1" applyFill="1" applyBorder="1" applyAlignment="1" applyProtection="1">
      <alignment horizontal="center"/>
      <protection/>
    </xf>
    <xf numFmtId="2" fontId="72" fillId="10" borderId="2" xfId="33" applyNumberFormat="1" applyFont="1" applyFill="1" applyBorder="1" applyAlignment="1" applyProtection="1">
      <alignment horizontal="center"/>
      <protection/>
    </xf>
    <xf numFmtId="4" fontId="26" fillId="0" borderId="2" xfId="33" applyNumberFormat="1" applyFont="1" applyFill="1" applyBorder="1" applyAlignment="1">
      <alignment horizontal="right"/>
      <protection/>
    </xf>
    <xf numFmtId="164" fontId="6" fillId="0" borderId="3" xfId="33" applyNumberFormat="1" applyFont="1" applyBorder="1" applyAlignment="1" applyProtection="1">
      <alignment horizontal="center"/>
      <protection locked="0"/>
    </xf>
    <xf numFmtId="166" fontId="33" fillId="2" borderId="3" xfId="33" applyNumberFormat="1" applyFont="1" applyFill="1" applyBorder="1" applyAlignment="1" applyProtection="1">
      <alignment horizontal="center"/>
      <protection/>
    </xf>
    <xf numFmtId="166" fontId="4" fillId="0" borderId="19" xfId="33" applyNumberFormat="1" applyFont="1" applyBorder="1" applyAlignment="1" applyProtection="1">
      <alignment horizontal="center"/>
      <protection locked="0"/>
    </xf>
    <xf numFmtId="166" fontId="4" fillId="0" borderId="19" xfId="33" applyNumberFormat="1" applyFont="1" applyBorder="1" applyAlignment="1" applyProtection="1">
      <alignment horizontal="center"/>
      <protection/>
    </xf>
    <xf numFmtId="166" fontId="4" fillId="0" borderId="3" xfId="33" applyNumberFormat="1" applyFont="1" applyBorder="1" applyAlignment="1" applyProtection="1">
      <alignment horizontal="center"/>
      <protection locked="0"/>
    </xf>
    <xf numFmtId="164" fontId="42" fillId="4" borderId="3" xfId="33" applyNumberFormat="1" applyFont="1" applyFill="1" applyBorder="1" applyAlignment="1" applyProtection="1">
      <alignment horizontal="center"/>
      <protection locked="0"/>
    </xf>
    <xf numFmtId="2" fontId="72" fillId="10" borderId="3" xfId="33" applyNumberFormat="1" applyFont="1" applyFill="1" applyBorder="1" applyAlignment="1" applyProtection="1">
      <alignment horizontal="center"/>
      <protection locked="0"/>
    </xf>
    <xf numFmtId="166" fontId="59" fillId="6" borderId="24" xfId="33" applyNumberFormat="1" applyFont="1" applyFill="1" applyBorder="1" applyAlignment="1" applyProtection="1" quotePrefix="1">
      <alignment horizontal="center"/>
      <protection locked="0"/>
    </xf>
    <xf numFmtId="166" fontId="59" fillId="6" borderId="26" xfId="33" applyNumberFormat="1" applyFont="1" applyFill="1" applyBorder="1" applyAlignment="1" applyProtection="1" quotePrefix="1">
      <alignment horizontal="center"/>
      <protection locked="0"/>
    </xf>
    <xf numFmtId="166" fontId="41" fillId="3" borderId="3" xfId="33" applyNumberFormat="1" applyFont="1" applyFill="1" applyBorder="1" applyAlignment="1" applyProtection="1" quotePrefix="1">
      <alignment horizontal="center"/>
      <protection locked="0"/>
    </xf>
    <xf numFmtId="7" fontId="25" fillId="0" borderId="27" xfId="33" applyNumberFormat="1" applyFont="1" applyFill="1" applyBorder="1" applyAlignment="1">
      <alignment horizontal="right"/>
      <protection/>
    </xf>
    <xf numFmtId="0" fontId="29" fillId="0" borderId="16" xfId="33" applyFont="1" applyBorder="1" applyAlignment="1">
      <alignment horizontal="center"/>
      <protection/>
    </xf>
    <xf numFmtId="0" fontId="109" fillId="0" borderId="0" xfId="33" applyFont="1" applyBorder="1" applyAlignment="1">
      <alignment horizontal="left"/>
      <protection/>
    </xf>
    <xf numFmtId="0" fontId="31" fillId="0" borderId="0" xfId="33" applyFont="1" applyBorder="1" applyAlignment="1" applyProtection="1">
      <alignment horizontal="left"/>
      <protection/>
    </xf>
    <xf numFmtId="0" fontId="0" fillId="0" borderId="0" xfId="33">
      <alignment/>
      <protection/>
    </xf>
    <xf numFmtId="4" fontId="72" fillId="10" borderId="14" xfId="33" applyNumberFormat="1" applyFont="1" applyFill="1" applyBorder="1" applyAlignment="1">
      <alignment horizontal="center"/>
      <protection/>
    </xf>
    <xf numFmtId="4" fontId="59" fillId="6" borderId="42" xfId="33" applyNumberFormat="1" applyFont="1" applyFill="1" applyBorder="1" applyAlignment="1">
      <alignment horizontal="center"/>
      <protection/>
    </xf>
    <xf numFmtId="4" fontId="59" fillId="6" borderId="43" xfId="33" applyNumberFormat="1" applyFont="1" applyFill="1" applyBorder="1" applyAlignment="1">
      <alignment horizontal="center"/>
      <protection/>
    </xf>
    <xf numFmtId="4" fontId="41" fillId="3" borderId="14" xfId="33" applyNumberFormat="1" applyFont="1" applyFill="1" applyBorder="1" applyAlignment="1">
      <alignment horizontal="center"/>
      <protection/>
    </xf>
    <xf numFmtId="4" fontId="18" fillId="0" borderId="0" xfId="33" applyNumberFormat="1" applyFont="1" applyFill="1" applyBorder="1" applyAlignment="1">
      <alignment horizontal="center"/>
      <protection/>
    </xf>
    <xf numFmtId="7" fontId="10" fillId="0" borderId="14" xfId="33" applyNumberFormat="1" applyFont="1" applyFill="1" applyBorder="1" applyAlignment="1">
      <alignment horizontal="right"/>
      <protection/>
    </xf>
    <xf numFmtId="0" fontId="4" fillId="0" borderId="10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2" xfId="33" applyFont="1" applyBorder="1">
      <alignment/>
      <protection/>
    </xf>
    <xf numFmtId="0" fontId="1" fillId="0" borderId="0" xfId="33" applyFont="1">
      <alignment/>
      <protection/>
    </xf>
    <xf numFmtId="0" fontId="51" fillId="0" borderId="0" xfId="31" applyFont="1" applyAlignment="1">
      <alignment horizontal="right" vertical="top"/>
      <protection/>
    </xf>
    <xf numFmtId="0" fontId="79" fillId="0" borderId="0" xfId="31" applyFont="1" applyFill="1">
      <alignment/>
      <protection/>
    </xf>
    <xf numFmtId="0" fontId="80" fillId="0" borderId="0" xfId="31" applyFont="1" applyAlignment="1">
      <alignment horizontal="centerContinuous"/>
      <protection/>
    </xf>
    <xf numFmtId="0" fontId="79" fillId="0" borderId="0" xfId="31" applyFont="1" applyAlignment="1">
      <alignment horizontal="centerContinuous"/>
      <protection/>
    </xf>
    <xf numFmtId="0" fontId="79" fillId="0" borderId="0" xfId="31" applyFont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31" applyFont="1" applyFill="1" applyBorder="1" applyAlignment="1" applyProtection="1">
      <alignment horizontal="left"/>
      <protection/>
    </xf>
    <xf numFmtId="0" fontId="4" fillId="0" borderId="13" xfId="31" applyFont="1" applyBorder="1">
      <alignment/>
      <protection/>
    </xf>
    <xf numFmtId="0" fontId="4" fillId="0" borderId="5" xfId="31" applyFont="1" applyBorder="1">
      <alignment/>
      <protection/>
    </xf>
    <xf numFmtId="0" fontId="4" fillId="0" borderId="5" xfId="31" applyFont="1" applyBorder="1" applyAlignment="1" applyProtection="1">
      <alignment horizontal="left"/>
      <protection/>
    </xf>
    <xf numFmtId="0" fontId="4" fillId="0" borderId="7" xfId="31" applyFont="1" applyBorder="1">
      <alignment/>
      <protection/>
    </xf>
    <xf numFmtId="0" fontId="18" fillId="0" borderId="0" xfId="31" applyFont="1" applyBorder="1">
      <alignment/>
      <protection/>
    </xf>
    <xf numFmtId="0" fontId="20" fillId="0" borderId="7" xfId="31" applyFont="1" applyBorder="1">
      <alignment/>
      <protection/>
    </xf>
    <xf numFmtId="0" fontId="20" fillId="0" borderId="0" xfId="31" applyFont="1" applyBorder="1">
      <alignment/>
      <protection/>
    </xf>
    <xf numFmtId="0" fontId="5" fillId="0" borderId="0" xfId="31" applyFont="1" applyBorder="1">
      <alignment/>
      <protection/>
    </xf>
    <xf numFmtId="0" fontId="20" fillId="0" borderId="1" xfId="31" applyFont="1" applyFill="1" applyBorder="1">
      <alignment/>
      <protection/>
    </xf>
    <xf numFmtId="0" fontId="4" fillId="0" borderId="0" xfId="31" applyFont="1" applyBorder="1" applyProtection="1">
      <alignment/>
      <protection/>
    </xf>
    <xf numFmtId="0" fontId="0" fillId="0" borderId="0" xfId="31" applyNumberFormat="1" applyAlignment="1">
      <alignment horizontal="centerContinuous"/>
      <protection/>
    </xf>
    <xf numFmtId="0" fontId="20" fillId="0" borderId="0" xfId="31" applyFont="1" applyBorder="1" applyAlignment="1">
      <alignment horizontal="centerContinuous"/>
      <protection/>
    </xf>
    <xf numFmtId="0" fontId="0" fillId="0" borderId="0" xfId="31" applyAlignment="1">
      <alignment horizontal="centerContinuous"/>
      <protection/>
    </xf>
    <xf numFmtId="0" fontId="20" fillId="0" borderId="0" xfId="31" applyFont="1" applyAlignment="1">
      <alignment horizontal="centerContinuous"/>
      <protection/>
    </xf>
    <xf numFmtId="0" fontId="20" fillId="0" borderId="1" xfId="31" applyFont="1" applyBorder="1" applyAlignment="1">
      <alignment horizontal="centerContinuous"/>
      <protection/>
    </xf>
    <xf numFmtId="0" fontId="4" fillId="0" borderId="0" xfId="31" applyFont="1" applyBorder="1" applyAlignment="1">
      <alignment horizontal="center"/>
      <protection/>
    </xf>
    <xf numFmtId="0" fontId="81" fillId="0" borderId="0" xfId="31" applyFont="1" applyBorder="1" applyAlignment="1" quotePrefix="1">
      <alignment horizontal="left"/>
      <protection/>
    </xf>
    <xf numFmtId="166" fontId="7" fillId="0" borderId="0" xfId="31" applyNumberFormat="1" applyFont="1" applyBorder="1" applyAlignment="1" applyProtection="1">
      <alignment horizontal="left"/>
      <protection/>
    </xf>
    <xf numFmtId="0" fontId="0" fillId="0" borderId="0" xfId="31" applyBorder="1">
      <alignment/>
      <protection/>
    </xf>
    <xf numFmtId="0" fontId="22" fillId="0" borderId="0" xfId="31" applyFont="1" applyBorder="1" applyAlignment="1">
      <alignment horizontal="center"/>
      <protection/>
    </xf>
    <xf numFmtId="0" fontId="22" fillId="0" borderId="0" xfId="31" applyFont="1" applyBorder="1">
      <alignment/>
      <protection/>
    </xf>
    <xf numFmtId="0" fontId="19" fillId="0" borderId="0" xfId="31" applyFont="1">
      <alignment/>
      <protection/>
    </xf>
    <xf numFmtId="0" fontId="19" fillId="0" borderId="7" xfId="31" applyFont="1" applyBorder="1">
      <alignment/>
      <protection/>
    </xf>
    <xf numFmtId="0" fontId="19" fillId="0" borderId="0" xfId="31" applyFont="1" applyBorder="1">
      <alignment/>
      <protection/>
    </xf>
    <xf numFmtId="0" fontId="19" fillId="0" borderId="0" xfId="31" applyFont="1" applyBorder="1" applyAlignment="1">
      <alignment horizontal="right"/>
      <protection/>
    </xf>
    <xf numFmtId="0" fontId="19" fillId="0" borderId="0" xfId="31" applyFont="1" applyAlignment="1">
      <alignment horizontal="right"/>
      <protection/>
    </xf>
    <xf numFmtId="172" fontId="19" fillId="0" borderId="0" xfId="31" applyNumberFormat="1" applyFont="1" applyBorder="1" applyAlignment="1" applyProtection="1">
      <alignment horizontal="centerContinuous"/>
      <protection/>
    </xf>
    <xf numFmtId="166" fontId="50" fillId="0" borderId="0" xfId="31" applyNumberFormat="1" applyFont="1" applyBorder="1" applyAlignment="1" applyProtection="1" quotePrefix="1">
      <alignment horizontal="left"/>
      <protection/>
    </xf>
    <xf numFmtId="0" fontId="82" fillId="0" borderId="0" xfId="31" applyFont="1" applyBorder="1" applyAlignment="1" quotePrefix="1">
      <alignment horizontal="left"/>
      <protection/>
    </xf>
    <xf numFmtId="1" fontId="0" fillId="0" borderId="64" xfId="31" applyNumberFormat="1" applyBorder="1" applyAlignment="1">
      <alignment horizontal="center"/>
      <protection/>
    </xf>
    <xf numFmtId="0" fontId="19" fillId="0" borderId="1" xfId="31" applyFont="1" applyFill="1" applyBorder="1">
      <alignment/>
      <protection/>
    </xf>
    <xf numFmtId="0" fontId="19" fillId="0" borderId="0" xfId="31" applyFont="1" applyAlignment="1">
      <alignment/>
      <protection/>
    </xf>
    <xf numFmtId="10" fontId="19" fillId="0" borderId="0" xfId="31" applyNumberFormat="1" applyFont="1" applyBorder="1" applyAlignment="1" applyProtection="1">
      <alignment horizontal="right"/>
      <protection/>
    </xf>
    <xf numFmtId="169" fontId="19" fillId="0" borderId="0" xfId="31" applyNumberFormat="1" applyFont="1" applyBorder="1" applyAlignment="1">
      <alignment horizontal="center"/>
      <protection/>
    </xf>
    <xf numFmtId="0" fontId="0" fillId="0" borderId="0" xfId="31" applyFont="1" applyBorder="1" applyAlignment="1" applyProtection="1">
      <alignment horizontal="center"/>
      <protection/>
    </xf>
    <xf numFmtId="169" fontId="0" fillId="0" borderId="0" xfId="31" applyNumberFormat="1" applyFont="1" applyBorder="1" applyAlignment="1">
      <alignment horizontal="centerContinuous"/>
      <protection/>
    </xf>
    <xf numFmtId="0" fontId="7" fillId="0" borderId="65" xfId="31" applyFont="1" applyBorder="1" applyAlignment="1">
      <alignment horizontal="centerContinuous"/>
      <protection/>
    </xf>
    <xf numFmtId="0" fontId="7" fillId="0" borderId="66" xfId="31" applyFont="1" applyBorder="1" applyAlignment="1">
      <alignment horizontal="centerContinuous"/>
      <protection/>
    </xf>
    <xf numFmtId="169" fontId="7" fillId="0" borderId="67" xfId="33" applyNumberFormat="1" applyFont="1" applyBorder="1" applyAlignment="1">
      <alignment horizontal="center"/>
      <protection/>
    </xf>
    <xf numFmtId="1" fontId="7" fillId="0" borderId="67" xfId="31" applyNumberFormat="1" applyFont="1" applyBorder="1" applyAlignment="1">
      <alignment horizontal="center"/>
      <protection/>
    </xf>
    <xf numFmtId="169" fontId="7" fillId="0" borderId="0" xfId="31" applyNumberFormat="1" applyFont="1" applyBorder="1" applyAlignment="1">
      <alignment horizontal="center"/>
      <protection/>
    </xf>
    <xf numFmtId="0" fontId="7" fillId="0" borderId="68" xfId="31" applyFont="1" applyBorder="1" applyAlignment="1">
      <alignment horizontal="centerContinuous"/>
      <protection/>
    </xf>
    <xf numFmtId="0" fontId="7" fillId="0" borderId="61" xfId="31" applyFont="1" applyBorder="1" applyAlignment="1">
      <alignment horizontal="centerContinuous"/>
      <protection/>
    </xf>
    <xf numFmtId="169" fontId="7" fillId="0" borderId="69" xfId="33" applyNumberFormat="1" applyFont="1" applyBorder="1" applyAlignment="1">
      <alignment horizontal="center"/>
      <protection/>
    </xf>
    <xf numFmtId="1" fontId="7" fillId="0" borderId="69" xfId="31" applyNumberFormat="1" applyFont="1" applyBorder="1" applyAlignment="1">
      <alignment horizontal="center"/>
      <protection/>
    </xf>
    <xf numFmtId="172" fontId="19" fillId="0" borderId="0" xfId="31" applyNumberFormat="1" applyFont="1" applyBorder="1">
      <alignment/>
      <protection/>
    </xf>
    <xf numFmtId="0" fontId="7" fillId="0" borderId="70" xfId="31" applyFont="1" applyBorder="1" applyAlignment="1">
      <alignment horizontal="centerContinuous"/>
      <protection/>
    </xf>
    <xf numFmtId="0" fontId="7" fillId="0" borderId="71" xfId="31" applyFont="1" applyBorder="1" applyAlignment="1">
      <alignment horizontal="centerContinuous"/>
      <protection/>
    </xf>
    <xf numFmtId="169" fontId="7" fillId="0" borderId="72" xfId="33" applyNumberFormat="1" applyFont="1" applyFill="1" applyBorder="1" applyAlignment="1">
      <alignment horizontal="center"/>
      <protection/>
    </xf>
    <xf numFmtId="1" fontId="7" fillId="0" borderId="72" xfId="31" applyNumberFormat="1" applyFont="1" applyFill="1" applyBorder="1" applyAlignment="1">
      <alignment horizontal="center"/>
      <protection/>
    </xf>
    <xf numFmtId="169" fontId="7" fillId="0" borderId="0" xfId="31" applyNumberFormat="1" applyFont="1" applyFill="1" applyBorder="1" applyAlignment="1">
      <alignment horizontal="center"/>
      <protection/>
    </xf>
    <xf numFmtId="0" fontId="19" fillId="0" borderId="0" xfId="31" applyFont="1" applyBorder="1" applyAlignment="1" applyProtection="1">
      <alignment horizontal="center"/>
      <protection/>
    </xf>
    <xf numFmtId="0" fontId="3" fillId="0" borderId="0" xfId="31" applyFont="1" applyBorder="1">
      <alignment/>
      <protection/>
    </xf>
    <xf numFmtId="0" fontId="19" fillId="0" borderId="0" xfId="31" applyFont="1" applyBorder="1" applyAlignment="1">
      <alignment horizontal="center"/>
      <protection/>
    </xf>
    <xf numFmtId="166" fontId="22" fillId="0" borderId="8" xfId="31" applyNumberFormat="1" applyFont="1" applyBorder="1" applyAlignment="1" applyProtection="1">
      <alignment horizontal="center"/>
      <protection/>
    </xf>
    <xf numFmtId="172" fontId="22" fillId="0" borderId="9" xfId="31" applyNumberFormat="1" applyFont="1" applyBorder="1" applyAlignment="1" applyProtection="1">
      <alignment horizontal="centerContinuous"/>
      <protection/>
    </xf>
    <xf numFmtId="0" fontId="4" fillId="0" borderId="0" xfId="31" applyFont="1" applyBorder="1" applyAlignment="1" applyProtection="1">
      <alignment horizontal="center"/>
      <protection/>
    </xf>
    <xf numFmtId="164" fontId="88" fillId="0" borderId="0" xfId="31" applyNumberFormat="1" applyFont="1" applyBorder="1" applyAlignment="1" applyProtection="1">
      <alignment horizontal="center"/>
      <protection/>
    </xf>
    <xf numFmtId="165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 applyAlignment="1" applyProtection="1">
      <alignment horizontal="center"/>
      <protection/>
    </xf>
    <xf numFmtId="168" fontId="19" fillId="0" borderId="0" xfId="31" applyNumberFormat="1" applyFont="1" applyBorder="1" applyAlignment="1" applyProtection="1" quotePrefix="1">
      <alignment horizontal="center"/>
      <protection/>
    </xf>
    <xf numFmtId="2" fontId="86" fillId="0" borderId="51" xfId="31" applyNumberFormat="1" applyFont="1" applyFill="1" applyBorder="1" applyAlignment="1" applyProtection="1">
      <alignment horizontal="center"/>
      <protection/>
    </xf>
    <xf numFmtId="2" fontId="74" fillId="0" borderId="51" xfId="31" applyNumberFormat="1" applyFont="1" applyFill="1" applyBorder="1" applyAlignment="1" applyProtection="1">
      <alignment horizontal="center"/>
      <protection/>
    </xf>
    <xf numFmtId="2" fontId="89" fillId="0" borderId="51" xfId="31" applyNumberFormat="1" applyFont="1" applyFill="1" applyBorder="1" applyAlignment="1" applyProtection="1">
      <alignment horizontal="center"/>
      <protection/>
    </xf>
    <xf numFmtId="4" fontId="4" fillId="0" borderId="1" xfId="31" applyNumberFormat="1" applyFont="1" applyFill="1" applyBorder="1" applyAlignment="1">
      <alignment horizontal="center"/>
      <protection/>
    </xf>
    <xf numFmtId="0" fontId="24" fillId="0" borderId="8" xfId="31" applyFont="1" applyFill="1" applyBorder="1" applyAlignment="1" applyProtection="1">
      <alignment horizontal="centerContinuous" vertical="center"/>
      <protection/>
    </xf>
    <xf numFmtId="0" fontId="39" fillId="17" borderId="14" xfId="31" applyFont="1" applyFill="1" applyBorder="1" applyAlignment="1">
      <alignment horizontal="center" vertical="center" wrapText="1"/>
      <protection/>
    </xf>
    <xf numFmtId="0" fontId="39" fillId="18" borderId="8" xfId="31" applyFont="1" applyFill="1" applyBorder="1" applyAlignment="1" applyProtection="1">
      <alignment horizontal="centerContinuous" vertical="center" wrapText="1"/>
      <protection/>
    </xf>
    <xf numFmtId="0" fontId="39" fillId="18" borderId="9" xfId="31" applyFont="1" applyFill="1" applyBorder="1" applyAlignment="1">
      <alignment horizontal="centerContinuous" vertical="center"/>
      <protection/>
    </xf>
    <xf numFmtId="0" fontId="39" fillId="3" borderId="14" xfId="31" applyFont="1" applyFill="1" applyBorder="1" applyAlignment="1">
      <alignment horizontal="centerContinuous" vertical="center" wrapText="1"/>
      <protection/>
    </xf>
    <xf numFmtId="164" fontId="4" fillId="0" borderId="2" xfId="31" applyNumberFormat="1" applyFont="1" applyFill="1" applyBorder="1" applyAlignment="1" applyProtection="1">
      <alignment horizontal="center"/>
      <protection/>
    </xf>
    <xf numFmtId="0" fontId="90" fillId="2" borderId="2" xfId="31" applyFont="1" applyFill="1" applyBorder="1" applyAlignment="1">
      <alignment horizontal="center"/>
      <protection/>
    </xf>
    <xf numFmtId="0" fontId="4" fillId="0" borderId="4" xfId="31" applyFont="1" applyFill="1" applyBorder="1" applyAlignment="1">
      <alignment horizontal="center"/>
      <protection/>
    </xf>
    <xf numFmtId="0" fontId="4" fillId="0" borderId="17" xfId="31" applyFont="1" applyFill="1" applyBorder="1" applyAlignment="1">
      <alignment horizontal="centerContinuous"/>
      <protection/>
    </xf>
    <xf numFmtId="0" fontId="33" fillId="2" borderId="17" xfId="31" applyFont="1" applyFill="1" applyBorder="1" applyAlignment="1">
      <alignment horizontal="center"/>
      <protection/>
    </xf>
    <xf numFmtId="0" fontId="42" fillId="17" borderId="17" xfId="31" applyFont="1" applyFill="1" applyBorder="1" applyAlignment="1">
      <alignment horizontal="center"/>
      <protection/>
    </xf>
    <xf numFmtId="0" fontId="42" fillId="18" borderId="31" xfId="31" applyFont="1" applyFill="1" applyBorder="1" applyAlignment="1">
      <alignment horizontal="center"/>
      <protection/>
    </xf>
    <xf numFmtId="0" fontId="42" fillId="18" borderId="32" xfId="31" applyFont="1" applyFill="1" applyBorder="1" applyAlignment="1">
      <alignment horizontal="left"/>
      <protection/>
    </xf>
    <xf numFmtId="0" fontId="42" fillId="3" borderId="17" xfId="31" applyFont="1" applyFill="1" applyBorder="1" applyAlignment="1">
      <alignment horizontal="left"/>
      <protection/>
    </xf>
    <xf numFmtId="0" fontId="7" fillId="0" borderId="4" xfId="31" applyFont="1" applyFill="1" applyBorder="1" applyAlignment="1">
      <alignment horizontal="center"/>
      <protection/>
    </xf>
    <xf numFmtId="166" fontId="90" fillId="2" borderId="2" xfId="31" applyNumberFormat="1" applyFont="1" applyFill="1" applyBorder="1" applyAlignment="1" applyProtection="1">
      <alignment horizontal="center"/>
      <protection/>
    </xf>
    <xf numFmtId="22" fontId="4" fillId="0" borderId="2" xfId="30" applyNumberFormat="1" applyFont="1" applyFill="1" applyBorder="1" applyAlignment="1" applyProtection="1">
      <alignment horizontal="center"/>
      <protection locked="0"/>
    </xf>
    <xf numFmtId="4" fontId="4" fillId="0" borderId="2" xfId="31" applyNumberFormat="1" applyFont="1" applyFill="1" applyBorder="1" applyAlignment="1" applyProtection="1">
      <alignment horizontal="center"/>
      <protection/>
    </xf>
    <xf numFmtId="3" fontId="4" fillId="0" borderId="2" xfId="31" applyNumberFormat="1" applyFont="1" applyFill="1" applyBorder="1" applyAlignment="1" applyProtection="1">
      <alignment horizontal="center"/>
      <protection/>
    </xf>
    <xf numFmtId="166" fontId="4" fillId="0" borderId="2" xfId="43" applyNumberFormat="1" applyFont="1" applyFill="1" applyBorder="1" applyAlignment="1" applyProtection="1">
      <alignment horizontal="center"/>
      <protection/>
    </xf>
    <xf numFmtId="166" fontId="4" fillId="0" borderId="2" xfId="31" applyNumberFormat="1" applyFont="1" applyBorder="1" applyAlignment="1" applyProtection="1" quotePrefix="1">
      <alignment horizontal="center"/>
      <protection/>
    </xf>
    <xf numFmtId="166" fontId="4" fillId="0" borderId="2" xfId="31" applyNumberFormat="1" applyFont="1" applyBorder="1" applyAlignment="1" applyProtection="1">
      <alignment horizontal="centerContinuous"/>
      <protection/>
    </xf>
    <xf numFmtId="164" fontId="33" fillId="2" borderId="2" xfId="31" applyNumberFormat="1" applyFont="1" applyFill="1" applyBorder="1" applyAlignment="1" applyProtection="1">
      <alignment horizontal="center"/>
      <protection/>
    </xf>
    <xf numFmtId="2" fontId="41" fillId="17" borderId="2" xfId="31" applyNumberFormat="1" applyFont="1" applyFill="1" applyBorder="1" applyAlignment="1">
      <alignment horizontal="center"/>
      <protection/>
    </xf>
    <xf numFmtId="166" fontId="41" fillId="18" borderId="36" xfId="31" applyNumberFormat="1" applyFont="1" applyFill="1" applyBorder="1" applyAlignment="1" applyProtection="1" quotePrefix="1">
      <alignment horizontal="center"/>
      <protection/>
    </xf>
    <xf numFmtId="166" fontId="41" fillId="18" borderId="37" xfId="31" applyNumberFormat="1" applyFont="1" applyFill="1" applyBorder="1" applyAlignment="1" applyProtection="1" quotePrefix="1">
      <alignment horizontal="center"/>
      <protection/>
    </xf>
    <xf numFmtId="166" fontId="41" fillId="3" borderId="2" xfId="31" applyNumberFormat="1" applyFont="1" applyFill="1" applyBorder="1" applyAlignment="1" applyProtection="1" quotePrefix="1">
      <alignment horizontal="center"/>
      <protection/>
    </xf>
    <xf numFmtId="166" fontId="4" fillId="0" borderId="4" xfId="31" applyNumberFormat="1" applyFont="1" applyFill="1" applyBorder="1" applyAlignment="1">
      <alignment horizontal="center"/>
      <protection/>
    </xf>
    <xf numFmtId="4" fontId="26" fillId="0" borderId="4" xfId="31" applyNumberFormat="1" applyFont="1" applyFill="1" applyBorder="1" applyAlignment="1">
      <alignment horizontal="right"/>
      <protection/>
    </xf>
    <xf numFmtId="22" fontId="4" fillId="0" borderId="2" xfId="31" applyNumberFormat="1" applyFont="1" applyFill="1" applyBorder="1" applyAlignment="1" applyProtection="1">
      <alignment horizontal="center"/>
      <protection/>
    </xf>
    <xf numFmtId="0" fontId="4" fillId="0" borderId="3" xfId="31" applyFont="1" applyFill="1" applyBorder="1" applyAlignment="1">
      <alignment horizontal="center"/>
      <protection/>
    </xf>
    <xf numFmtId="0" fontId="4" fillId="0" borderId="38" xfId="31" applyFont="1" applyBorder="1" applyAlignment="1" applyProtection="1">
      <alignment horizontal="center"/>
      <protection/>
    </xf>
    <xf numFmtId="0" fontId="4" fillId="0" borderId="73" xfId="30" applyFont="1" applyBorder="1" applyAlignment="1" applyProtection="1">
      <alignment horizontal="center"/>
      <protection locked="0"/>
    </xf>
    <xf numFmtId="164" fontId="4" fillId="0" borderId="38" xfId="30" applyNumberFormat="1" applyFont="1" applyBorder="1" applyAlignment="1" applyProtection="1">
      <alignment horizontal="center"/>
      <protection locked="0"/>
    </xf>
    <xf numFmtId="166" fontId="90" fillId="2" borderId="3" xfId="31" applyNumberFormat="1" applyFont="1" applyFill="1" applyBorder="1" applyAlignment="1" applyProtection="1">
      <alignment horizontal="center"/>
      <protection/>
    </xf>
    <xf numFmtId="22" fontId="4" fillId="0" borderId="3" xfId="31" applyNumberFormat="1" applyFont="1" applyFill="1" applyBorder="1" applyAlignment="1">
      <alignment horizontal="center"/>
      <protection/>
    </xf>
    <xf numFmtId="22" fontId="4" fillId="0" borderId="3" xfId="31" applyNumberFormat="1" applyFont="1" applyFill="1" applyBorder="1" applyAlignment="1" applyProtection="1">
      <alignment horizontal="center"/>
      <protection/>
    </xf>
    <xf numFmtId="4" fontId="4" fillId="0" borderId="3" xfId="31" applyNumberFormat="1" applyFont="1" applyFill="1" applyBorder="1" applyAlignment="1" applyProtection="1">
      <alignment horizontal="center"/>
      <protection/>
    </xf>
    <xf numFmtId="3" fontId="4" fillId="0" borderId="3" xfId="31" applyNumberFormat="1" applyFont="1" applyFill="1" applyBorder="1" applyAlignment="1" applyProtection="1">
      <alignment horizontal="center"/>
      <protection/>
    </xf>
    <xf numFmtId="166" fontId="4" fillId="0" borderId="3" xfId="31" applyNumberFormat="1" applyFont="1" applyFill="1" applyBorder="1" applyAlignment="1" applyProtection="1">
      <alignment horizontal="center"/>
      <protection/>
    </xf>
    <xf numFmtId="166" fontId="4" fillId="0" borderId="3" xfId="31" applyNumberFormat="1" applyFont="1" applyBorder="1" applyAlignment="1" applyProtection="1">
      <alignment horizontal="center"/>
      <protection/>
    </xf>
    <xf numFmtId="166" fontId="4" fillId="0" borderId="3" xfId="31" applyNumberFormat="1" applyFont="1" applyBorder="1" applyAlignment="1" applyProtection="1">
      <alignment horizontal="centerContinuous"/>
      <protection/>
    </xf>
    <xf numFmtId="164" fontId="33" fillId="2" borderId="3" xfId="31" applyNumberFormat="1" applyFont="1" applyFill="1" applyBorder="1" applyAlignment="1" applyProtection="1">
      <alignment horizontal="center"/>
      <protection/>
    </xf>
    <xf numFmtId="2" fontId="42" fillId="17" borderId="3" xfId="31" applyNumberFormat="1" applyFont="1" applyFill="1" applyBorder="1" applyAlignment="1">
      <alignment horizontal="center"/>
      <protection/>
    </xf>
    <xf numFmtId="166" fontId="42" fillId="18" borderId="39" xfId="31" applyNumberFormat="1" applyFont="1" applyFill="1" applyBorder="1" applyAlignment="1" applyProtection="1" quotePrefix="1">
      <alignment horizontal="center"/>
      <protection/>
    </xf>
    <xf numFmtId="166" fontId="42" fillId="18" borderId="40" xfId="31" applyNumberFormat="1" applyFont="1" applyFill="1" applyBorder="1" applyAlignment="1" applyProtection="1" quotePrefix="1">
      <alignment horizontal="center"/>
      <protection/>
    </xf>
    <xf numFmtId="166" fontId="42" fillId="3" borderId="3" xfId="31" applyNumberFormat="1" applyFont="1" applyFill="1" applyBorder="1" applyAlignment="1" applyProtection="1" quotePrefix="1">
      <alignment horizontal="center"/>
      <protection/>
    </xf>
    <xf numFmtId="166" fontId="4" fillId="0" borderId="19" xfId="31" applyNumberFormat="1" applyFont="1" applyFill="1" applyBorder="1" applyAlignment="1">
      <alignment horizontal="center"/>
      <protection/>
    </xf>
    <xf numFmtId="4" fontId="26" fillId="0" borderId="19" xfId="31" applyNumberFormat="1" applyFont="1" applyFill="1" applyBorder="1" applyAlignment="1">
      <alignment horizontal="right"/>
      <protection/>
    </xf>
    <xf numFmtId="164" fontId="4" fillId="0" borderId="0" xfId="31" applyNumberFormat="1" applyFont="1" applyBorder="1" applyAlignment="1" applyProtection="1">
      <alignment horizontal="center"/>
      <protection/>
    </xf>
    <xf numFmtId="1" fontId="4" fillId="0" borderId="0" xfId="31" applyNumberFormat="1" applyFont="1" applyBorder="1" applyAlignment="1" applyProtection="1" quotePrefix="1">
      <alignment horizontal="center"/>
      <protection/>
    </xf>
    <xf numFmtId="166" fontId="4" fillId="0" borderId="0" xfId="31" applyNumberFormat="1" applyFont="1" applyFill="1" applyBorder="1" applyAlignment="1" applyProtection="1">
      <alignment horizontal="center"/>
      <protection/>
    </xf>
    <xf numFmtId="22" fontId="4" fillId="0" borderId="0" xfId="31" applyNumberFormat="1" applyFont="1" applyFill="1" applyBorder="1" applyAlignment="1">
      <alignment horizontal="center"/>
      <protection/>
    </xf>
    <xf numFmtId="22" fontId="4" fillId="0" borderId="0" xfId="31" applyNumberFormat="1" applyFont="1" applyFill="1" applyBorder="1" applyAlignment="1" applyProtection="1">
      <alignment horizontal="center"/>
      <protection/>
    </xf>
    <xf numFmtId="4" fontId="4" fillId="0" borderId="0" xfId="31" applyNumberFormat="1" applyFont="1" applyFill="1" applyBorder="1" applyAlignment="1" applyProtection="1">
      <alignment horizontal="center"/>
      <protection/>
    </xf>
    <xf numFmtId="3" fontId="4" fillId="0" borderId="0" xfId="31" applyNumberFormat="1" applyFont="1" applyFill="1" applyBorder="1" applyAlignment="1" applyProtection="1">
      <alignment horizontal="center"/>
      <protection/>
    </xf>
    <xf numFmtId="166" fontId="4" fillId="0" borderId="0" xfId="31" applyNumberFormat="1" applyFont="1" applyBorder="1" applyAlignment="1" applyProtection="1" quotePrefix="1">
      <alignment horizontal="center"/>
      <protection/>
    </xf>
    <xf numFmtId="166" fontId="4" fillId="0" borderId="0" xfId="31" applyNumberFormat="1" applyFont="1" applyBorder="1" applyAlignment="1" applyProtection="1">
      <alignment horizontal="center"/>
      <protection/>
    </xf>
    <xf numFmtId="164" fontId="4" fillId="0" borderId="0" xfId="31" applyNumberFormat="1" applyFont="1" applyFill="1" applyBorder="1" applyAlignment="1" applyProtection="1">
      <alignment horizontal="center"/>
      <protection/>
    </xf>
    <xf numFmtId="2" fontId="54" fillId="0" borderId="0" xfId="31" applyNumberFormat="1" applyFont="1" applyFill="1" applyBorder="1" applyAlignment="1">
      <alignment horizontal="center"/>
      <protection/>
    </xf>
    <xf numFmtId="166" fontId="6" fillId="0" borderId="0" xfId="31" applyNumberFormat="1" applyFont="1" applyFill="1" applyBorder="1" applyAlignment="1" applyProtection="1" quotePrefix="1">
      <alignment horizontal="center"/>
      <protection/>
    </xf>
    <xf numFmtId="166" fontId="4" fillId="0" borderId="0" xfId="31" applyNumberFormat="1" applyFont="1" applyFill="1" applyBorder="1" applyAlignment="1">
      <alignment horizontal="center"/>
      <protection/>
    </xf>
    <xf numFmtId="4" fontId="26" fillId="0" borderId="14" xfId="31" applyNumberFormat="1" applyFont="1" applyFill="1" applyBorder="1" applyAlignment="1">
      <alignment horizontal="right"/>
      <protection/>
    </xf>
    <xf numFmtId="166" fontId="4" fillId="0" borderId="0" xfId="31" applyNumberFormat="1" applyFont="1" applyBorder="1" applyAlignment="1" applyProtection="1" quotePrefix="1">
      <alignment horizontal="centerContinuous"/>
      <protection/>
    </xf>
    <xf numFmtId="166" fontId="4" fillId="0" borderId="0" xfId="31" applyNumberFormat="1" applyFont="1" applyBorder="1" applyAlignment="1" applyProtection="1">
      <alignment horizontal="centerContinuous"/>
      <protection/>
    </xf>
    <xf numFmtId="0" fontId="24" fillId="0" borderId="14" xfId="31" applyFont="1" applyBorder="1" applyAlignment="1" applyProtection="1">
      <alignment horizontal="center" vertical="center" wrapText="1"/>
      <protection/>
    </xf>
    <xf numFmtId="0" fontId="24" fillId="0" borderId="14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 wrapText="1"/>
      <protection/>
    </xf>
    <xf numFmtId="0" fontId="39" fillId="4" borderId="14" xfId="31" applyFont="1" applyFill="1" applyBorder="1" applyAlignment="1" applyProtection="1">
      <alignment horizontal="center" vertical="center"/>
      <protection/>
    </xf>
    <xf numFmtId="0" fontId="37" fillId="10" borderId="14" xfId="31" applyFont="1" applyFill="1" applyBorder="1" applyAlignment="1">
      <alignment horizontal="center" vertical="center" wrapText="1"/>
      <protection/>
    </xf>
    <xf numFmtId="0" fontId="57" fillId="6" borderId="8" xfId="31" applyFont="1" applyFill="1" applyBorder="1" applyAlignment="1" applyProtection="1">
      <alignment horizontal="centerContinuous" vertical="center" wrapText="1"/>
      <protection/>
    </xf>
    <xf numFmtId="0" fontId="57" fillId="6" borderId="9" xfId="31" applyFont="1" applyFill="1" applyBorder="1" applyAlignment="1">
      <alignment horizontal="centerContinuous" vertical="center"/>
      <protection/>
    </xf>
    <xf numFmtId="0" fontId="39" fillId="3" borderId="14" xfId="31" applyFont="1" applyFill="1" applyBorder="1" applyAlignment="1">
      <alignment horizontal="center" vertical="center" wrapText="1"/>
      <protection/>
    </xf>
    <xf numFmtId="0" fontId="4" fillId="0" borderId="1" xfId="31" applyFont="1" applyBorder="1">
      <alignment/>
      <protection/>
    </xf>
    <xf numFmtId="0" fontId="4" fillId="0" borderId="2" xfId="31" applyFont="1" applyBorder="1" applyAlignment="1">
      <alignment horizontal="center"/>
      <protection/>
    </xf>
    <xf numFmtId="0" fontId="9" fillId="0" borderId="20" xfId="31" applyFont="1" applyBorder="1" applyAlignment="1" applyProtection="1">
      <alignment horizontal="center"/>
      <protection/>
    </xf>
    <xf numFmtId="0" fontId="33" fillId="2" borderId="20" xfId="31" applyFont="1" applyFill="1" applyBorder="1" applyAlignment="1" applyProtection="1">
      <alignment horizontal="center"/>
      <protection/>
    </xf>
    <xf numFmtId="0" fontId="42" fillId="4" borderId="2" xfId="31" applyFont="1" applyFill="1" applyBorder="1" applyAlignment="1" applyProtection="1">
      <alignment horizontal="center"/>
      <protection/>
    </xf>
    <xf numFmtId="0" fontId="72" fillId="10" borderId="2" xfId="31" applyFont="1" applyFill="1" applyBorder="1" applyAlignment="1" applyProtection="1">
      <alignment horizontal="center"/>
      <protection/>
    </xf>
    <xf numFmtId="166" fontId="59" fillId="6" borderId="21" xfId="31" applyNumberFormat="1" applyFont="1" applyFill="1" applyBorder="1" applyAlignment="1" applyProtection="1" quotePrefix="1">
      <alignment horizontal="center"/>
      <protection/>
    </xf>
    <xf numFmtId="166" fontId="59" fillId="6" borderId="45" xfId="31" applyNumberFormat="1" applyFont="1" applyFill="1" applyBorder="1" applyAlignment="1" applyProtection="1" quotePrefix="1">
      <alignment horizontal="center"/>
      <protection/>
    </xf>
    <xf numFmtId="166" fontId="26" fillId="0" borderId="2" xfId="31" applyNumberFormat="1" applyFont="1" applyFill="1" applyBorder="1" applyAlignment="1">
      <alignment horizontal="center"/>
      <protection/>
    </xf>
    <xf numFmtId="166" fontId="33" fillId="2" borderId="2" xfId="31" applyNumberFormat="1" applyFont="1" applyFill="1" applyBorder="1" applyAlignment="1" applyProtection="1">
      <alignment horizontal="center"/>
      <protection/>
    </xf>
    <xf numFmtId="2" fontId="4" fillId="0" borderId="2" xfId="31" applyNumberFormat="1" applyFont="1" applyFill="1" applyBorder="1" applyAlignment="1" applyProtection="1" quotePrefix="1">
      <alignment horizontal="center"/>
      <protection/>
    </xf>
    <xf numFmtId="164" fontId="4" fillId="0" borderId="2" xfId="31" applyNumberFormat="1" applyFont="1" applyFill="1" applyBorder="1" applyAlignment="1" applyProtection="1" quotePrefix="1">
      <alignment horizontal="center"/>
      <protection/>
    </xf>
    <xf numFmtId="164" fontId="42" fillId="4" borderId="2" xfId="31" applyNumberFormat="1" applyFont="1" applyFill="1" applyBorder="1" applyAlignment="1" applyProtection="1">
      <alignment horizontal="center"/>
      <protection/>
    </xf>
    <xf numFmtId="2" fontId="72" fillId="10" borderId="2" xfId="31" applyNumberFormat="1" applyFont="1" applyFill="1" applyBorder="1" applyAlignment="1">
      <alignment horizontal="center"/>
      <protection/>
    </xf>
    <xf numFmtId="166" fontId="4" fillId="0" borderId="2" xfId="31" applyNumberFormat="1" applyFont="1" applyBorder="1" applyAlignment="1">
      <alignment horizontal="center"/>
      <protection/>
    </xf>
    <xf numFmtId="4" fontId="26" fillId="0" borderId="2" xfId="31" applyNumberFormat="1" applyFont="1" applyFill="1" applyBorder="1" applyAlignment="1">
      <alignment horizontal="right"/>
      <protection/>
    </xf>
    <xf numFmtId="0" fontId="9" fillId="0" borderId="73" xfId="31" applyFont="1" applyBorder="1" applyAlignment="1" applyProtection="1">
      <alignment horizontal="center"/>
      <protection/>
    </xf>
    <xf numFmtId="164" fontId="6" fillId="0" borderId="38" xfId="31" applyNumberFormat="1" applyFont="1" applyBorder="1" applyAlignment="1" applyProtection="1" quotePrefix="1">
      <alignment horizontal="center"/>
      <protection/>
    </xf>
    <xf numFmtId="166" fontId="33" fillId="2" borderId="38" xfId="31" applyNumberFormat="1" applyFont="1" applyFill="1" applyBorder="1" applyAlignment="1" applyProtection="1">
      <alignment horizontal="center"/>
      <protection/>
    </xf>
    <xf numFmtId="22" fontId="4" fillId="0" borderId="39" xfId="31" applyNumberFormat="1" applyFont="1" applyBorder="1" applyAlignment="1">
      <alignment horizontal="center"/>
      <protection/>
    </xf>
    <xf numFmtId="22" fontId="4" fillId="0" borderId="38" xfId="31" applyNumberFormat="1" applyFont="1" applyBorder="1" applyAlignment="1" applyProtection="1">
      <alignment horizontal="center"/>
      <protection/>
    </xf>
    <xf numFmtId="2" fontId="4" fillId="0" borderId="38" xfId="31" applyNumberFormat="1" applyFont="1" applyFill="1" applyBorder="1" applyAlignment="1" applyProtection="1" quotePrefix="1">
      <alignment horizontal="center"/>
      <protection/>
    </xf>
    <xf numFmtId="164" fontId="4" fillId="0" borderId="38" xfId="31" applyNumberFormat="1" applyFont="1" applyFill="1" applyBorder="1" applyAlignment="1" applyProtection="1" quotePrefix="1">
      <alignment horizontal="center"/>
      <protection/>
    </xf>
    <xf numFmtId="166" fontId="4" fillId="0" borderId="63" xfId="31" applyNumberFormat="1" applyFont="1" applyBorder="1" applyAlignment="1" applyProtection="1">
      <alignment horizontal="center"/>
      <protection/>
    </xf>
    <xf numFmtId="164" fontId="42" fillId="4" borderId="38" xfId="31" applyNumberFormat="1" applyFont="1" applyFill="1" applyBorder="1" applyAlignment="1" applyProtection="1">
      <alignment horizontal="center"/>
      <protection/>
    </xf>
    <xf numFmtId="2" fontId="72" fillId="10" borderId="38" xfId="31" applyNumberFormat="1" applyFont="1" applyFill="1" applyBorder="1" applyAlignment="1">
      <alignment horizontal="center"/>
      <protection/>
    </xf>
    <xf numFmtId="166" fontId="59" fillId="6" borderId="39" xfId="31" applyNumberFormat="1" applyFont="1" applyFill="1" applyBorder="1" applyAlignment="1" applyProtection="1" quotePrefix="1">
      <alignment horizontal="center"/>
      <protection/>
    </xf>
    <xf numFmtId="166" fontId="59" fillId="6" borderId="40" xfId="31" applyNumberFormat="1" applyFont="1" applyFill="1" applyBorder="1" applyAlignment="1" applyProtection="1" quotePrefix="1">
      <alignment horizontal="center"/>
      <protection/>
    </xf>
    <xf numFmtId="166" fontId="41" fillId="3" borderId="38" xfId="31" applyNumberFormat="1" applyFont="1" applyFill="1" applyBorder="1" applyAlignment="1" applyProtection="1" quotePrefix="1">
      <alignment horizontal="center"/>
      <protection/>
    </xf>
    <xf numFmtId="166" fontId="4" fillId="0" borderId="38" xfId="31" applyNumberFormat="1" applyFont="1" applyBorder="1" applyAlignment="1">
      <alignment horizontal="center"/>
      <protection/>
    </xf>
    <xf numFmtId="4" fontId="26" fillId="0" borderId="38" xfId="31" applyNumberFormat="1" applyFont="1" applyFill="1" applyBorder="1" applyAlignment="1">
      <alignment horizontal="right"/>
      <protection/>
    </xf>
    <xf numFmtId="2" fontId="50" fillId="0" borderId="0" xfId="31" applyNumberFormat="1" applyFont="1" applyBorder="1" applyAlignment="1" applyProtection="1">
      <alignment horizontal="left"/>
      <protection/>
    </xf>
    <xf numFmtId="166" fontId="50" fillId="0" borderId="0" xfId="31" applyNumberFormat="1" applyFont="1" applyBorder="1" applyAlignment="1" applyProtection="1">
      <alignment horizontal="center"/>
      <protection/>
    </xf>
    <xf numFmtId="0" fontId="50" fillId="0" borderId="0" xfId="31" applyFont="1" applyBorder="1" applyAlignment="1" applyProtection="1">
      <alignment horizontal="center"/>
      <protection/>
    </xf>
    <xf numFmtId="165" fontId="50" fillId="0" borderId="0" xfId="31" applyNumberFormat="1" applyFont="1" applyBorder="1" applyAlignment="1" applyProtection="1">
      <alignment horizontal="center"/>
      <protection/>
    </xf>
    <xf numFmtId="0" fontId="55" fillId="0" borderId="0" xfId="31" applyFont="1">
      <alignment/>
      <protection/>
    </xf>
    <xf numFmtId="168" fontId="50" fillId="0" borderId="0" xfId="31" applyNumberFormat="1" applyFont="1" applyBorder="1" applyAlignment="1" applyProtection="1" quotePrefix="1">
      <alignment horizontal="center"/>
      <protection/>
    </xf>
    <xf numFmtId="0" fontId="50" fillId="0" borderId="0" xfId="31" applyFont="1">
      <alignment/>
      <protection/>
    </xf>
    <xf numFmtId="2" fontId="50" fillId="0" borderId="0" xfId="31" applyNumberFormat="1" applyFont="1" applyBorder="1" applyAlignment="1" applyProtection="1">
      <alignment horizontal="center"/>
      <protection/>
    </xf>
    <xf numFmtId="166" fontId="50" fillId="0" borderId="0" xfId="31" applyNumberFormat="1" applyFont="1" applyBorder="1" applyAlignment="1" applyProtection="1" quotePrefix="1">
      <alignment horizontal="center"/>
      <protection/>
    </xf>
    <xf numFmtId="4" fontId="19" fillId="0" borderId="1" xfId="31" applyNumberFormat="1" applyFont="1" applyFill="1" applyBorder="1" applyAlignment="1">
      <alignment horizontal="center"/>
      <protection/>
    </xf>
    <xf numFmtId="0" fontId="10" fillId="0" borderId="0" xfId="31" applyFont="1" applyBorder="1" applyAlignment="1">
      <alignment horizontal="center"/>
      <protection/>
    </xf>
    <xf numFmtId="2" fontId="91" fillId="0" borderId="0" xfId="31" applyNumberFormat="1" applyFont="1" applyBorder="1" applyAlignment="1" applyProtection="1">
      <alignment horizontal="left"/>
      <protection/>
    </xf>
    <xf numFmtId="0" fontId="19" fillId="0" borderId="0" xfId="31" applyFont="1" applyAlignment="1">
      <alignment horizontal="center"/>
      <protection/>
    </xf>
    <xf numFmtId="168" fontId="10" fillId="0" borderId="0" xfId="31" applyNumberFormat="1" applyFont="1" applyBorder="1" applyAlignment="1" applyProtection="1">
      <alignment horizontal="left"/>
      <protection/>
    </xf>
    <xf numFmtId="0" fontId="7" fillId="0" borderId="0" xfId="31" applyFont="1" applyFill="1" applyBorder="1">
      <alignment/>
      <protection/>
    </xf>
    <xf numFmtId="0" fontId="19" fillId="0" borderId="0" xfId="31" applyFont="1" applyAlignment="1">
      <alignment horizontal="centerContinuous"/>
      <protection/>
    </xf>
    <xf numFmtId="4" fontId="88" fillId="0" borderId="0" xfId="31" applyNumberFormat="1" applyFont="1" applyBorder="1" applyAlignment="1" applyProtection="1">
      <alignment horizontal="center"/>
      <protection/>
    </xf>
    <xf numFmtId="0" fontId="7" fillId="0" borderId="0" xfId="31" applyFont="1" applyFill="1" applyBorder="1" applyAlignment="1">
      <alignment horizontal="center"/>
      <protection/>
    </xf>
    <xf numFmtId="164" fontId="7" fillId="0" borderId="0" xfId="31" applyNumberFormat="1" applyFont="1" applyBorder="1" applyAlignment="1" applyProtection="1" quotePrefix="1">
      <alignment horizontal="center"/>
      <protection/>
    </xf>
    <xf numFmtId="0" fontId="7" fillId="0" borderId="0" xfId="31" applyFont="1" applyFill="1" applyBorder="1" applyAlignment="1">
      <alignment horizontal="centerContinuous"/>
      <protection/>
    </xf>
    <xf numFmtId="0" fontId="7" fillId="0" borderId="0" xfId="31" applyFont="1" applyBorder="1" applyAlignment="1">
      <alignment horizontal="center"/>
      <protection/>
    </xf>
    <xf numFmtId="0" fontId="7" fillId="0" borderId="0" xfId="31" applyFont="1" applyBorder="1" applyAlignment="1" applyProtection="1">
      <alignment horizontal="center"/>
      <protection/>
    </xf>
    <xf numFmtId="4" fontId="50" fillId="0" borderId="0" xfId="31" applyNumberFormat="1" applyFont="1" applyBorder="1" applyAlignment="1" applyProtection="1">
      <alignment horizontal="center"/>
      <protection/>
    </xf>
    <xf numFmtId="7" fontId="7" fillId="0" borderId="0" xfId="31" applyNumberFormat="1" applyFont="1" applyFill="1" applyBorder="1" applyAlignment="1">
      <alignment horizontal="center"/>
      <protection/>
    </xf>
    <xf numFmtId="8" fontId="7" fillId="0" borderId="0" xfId="42" applyNumberFormat="1" applyFont="1" applyBorder="1" applyAlignment="1">
      <alignment horizontal="center"/>
    </xf>
    <xf numFmtId="166" fontId="19" fillId="0" borderId="0" xfId="31" applyNumberFormat="1" applyFont="1" applyBorder="1" applyAlignment="1" applyProtection="1">
      <alignment horizontal="centerContinuous"/>
      <protection/>
    </xf>
    <xf numFmtId="2" fontId="92" fillId="0" borderId="0" xfId="31" applyNumberFormat="1" applyFont="1" applyBorder="1" applyAlignment="1" applyProtection="1">
      <alignment horizontal="center"/>
      <protection/>
    </xf>
    <xf numFmtId="166" fontId="10" fillId="0" borderId="0" xfId="31" applyNumberFormat="1" applyFont="1" applyBorder="1" applyAlignment="1" applyProtection="1">
      <alignment horizontal="left"/>
      <protection/>
    </xf>
    <xf numFmtId="166" fontId="88" fillId="0" borderId="0" xfId="31" applyNumberFormat="1" applyFont="1" applyBorder="1" applyAlignment="1" applyProtection="1" quotePrefix="1">
      <alignment horizontal="center"/>
      <protection/>
    </xf>
    <xf numFmtId="1" fontId="19" fillId="0" borderId="0" xfId="31" applyNumberFormat="1" applyFont="1" applyBorder="1" applyAlignment="1" applyProtection="1">
      <alignment horizontal="centerContinuous"/>
      <protection/>
    </xf>
    <xf numFmtId="1" fontId="19" fillId="0" borderId="0" xfId="31" applyNumberFormat="1" applyFont="1" applyBorder="1" applyAlignment="1" applyProtection="1">
      <alignment horizontal="center"/>
      <protection/>
    </xf>
    <xf numFmtId="172" fontId="50" fillId="0" borderId="0" xfId="31" applyNumberFormat="1" applyFont="1" applyBorder="1" applyAlignment="1" applyProtection="1">
      <alignment horizontal="centerContinuous"/>
      <protection/>
    </xf>
    <xf numFmtId="166" fontId="19" fillId="0" borderId="0" xfId="31" applyNumberFormat="1" applyFont="1" applyBorder="1" applyAlignment="1" applyProtection="1">
      <alignment horizontal="left"/>
      <protection/>
    </xf>
    <xf numFmtId="7" fontId="19" fillId="0" borderId="0" xfId="31" applyNumberFormat="1" applyFont="1" applyBorder="1" applyAlignment="1">
      <alignment horizontal="right"/>
      <protection/>
    </xf>
    <xf numFmtId="166" fontId="3" fillId="0" borderId="0" xfId="31" applyNumberFormat="1" applyFont="1" applyBorder="1" applyAlignment="1" applyProtection="1">
      <alignment horizontal="left"/>
      <protection/>
    </xf>
    <xf numFmtId="10" fontId="19" fillId="0" borderId="0" xfId="31" applyNumberFormat="1" applyFont="1" applyBorder="1" applyAlignment="1" applyProtection="1">
      <alignment horizontal="center"/>
      <protection/>
    </xf>
    <xf numFmtId="7" fontId="19" fillId="0" borderId="0" xfId="31" applyNumberFormat="1" applyFont="1" applyAlignment="1">
      <alignment horizontal="right"/>
      <protection/>
    </xf>
    <xf numFmtId="0" fontId="19" fillId="0" borderId="0" xfId="31" applyFont="1" quotePrefix="1">
      <alignment/>
      <protection/>
    </xf>
    <xf numFmtId="7" fontId="19" fillId="0" borderId="0" xfId="31" applyNumberFormat="1" applyFont="1" applyBorder="1" applyAlignment="1" applyProtection="1">
      <alignment horizontal="center"/>
      <protection/>
    </xf>
    <xf numFmtId="2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 applyAlignment="1" applyProtection="1" quotePrefix="1">
      <alignment horizontal="center"/>
      <protection/>
    </xf>
    <xf numFmtId="7" fontId="19" fillId="0" borderId="0" xfId="31" applyNumberFormat="1" applyFont="1" applyBorder="1" applyAlignment="1" applyProtection="1">
      <alignment horizontal="left"/>
      <protection/>
    </xf>
    <xf numFmtId="0" fontId="55" fillId="0" borderId="0" xfId="31" applyFont="1" quotePrefix="1">
      <alignment/>
      <protection/>
    </xf>
    <xf numFmtId="0" fontId="27" fillId="0" borderId="0" xfId="31" applyFont="1" applyAlignment="1">
      <alignment vertical="center"/>
      <protection/>
    </xf>
    <xf numFmtId="0" fontId="20" fillId="0" borderId="7" xfId="31" applyFont="1" applyBorder="1" applyAlignment="1">
      <alignment vertical="center"/>
      <protection/>
    </xf>
    <xf numFmtId="0" fontId="20" fillId="0" borderId="0" xfId="31" applyFont="1" applyBorder="1" applyAlignment="1">
      <alignment horizontal="center" vertical="center"/>
      <protection/>
    </xf>
    <xf numFmtId="166" fontId="20" fillId="0" borderId="0" xfId="31" applyNumberFormat="1" applyFont="1" applyBorder="1" applyAlignment="1" applyProtection="1">
      <alignment horizontal="left" vertical="center"/>
      <protection/>
    </xf>
    <xf numFmtId="0" fontId="27" fillId="0" borderId="0" xfId="31" applyFont="1" applyAlignment="1" quotePrefix="1">
      <alignment vertical="center"/>
      <protection/>
    </xf>
    <xf numFmtId="0" fontId="20" fillId="0" borderId="0" xfId="31" applyFont="1" applyBorder="1" applyAlignment="1" applyProtection="1">
      <alignment horizontal="center" vertical="center"/>
      <protection/>
    </xf>
    <xf numFmtId="165" fontId="20" fillId="0" borderId="0" xfId="31" applyNumberFormat="1" applyFont="1" applyBorder="1" applyAlignment="1" applyProtection="1">
      <alignment horizontal="center" vertical="center"/>
      <protection/>
    </xf>
    <xf numFmtId="4" fontId="22" fillId="0" borderId="8" xfId="31" applyNumberFormat="1" applyFont="1" applyBorder="1" applyAlignment="1" applyProtection="1">
      <alignment horizontal="center" vertical="center"/>
      <protection/>
    </xf>
    <xf numFmtId="7" fontId="93" fillId="0" borderId="9" xfId="31" applyNumberFormat="1" applyFont="1" applyFill="1" applyBorder="1" applyAlignment="1">
      <alignment horizontal="center" vertical="center"/>
      <protection/>
    </xf>
    <xf numFmtId="168" fontId="20" fillId="0" borderId="0" xfId="31" applyNumberFormat="1" applyFont="1" applyBorder="1" applyAlignment="1" applyProtection="1" quotePrefix="1">
      <alignment horizontal="center" vertical="center"/>
      <protection/>
    </xf>
    <xf numFmtId="166" fontId="20" fillId="0" borderId="0" xfId="31" applyNumberFormat="1" applyFont="1" applyBorder="1" applyAlignment="1" applyProtection="1">
      <alignment horizontal="center" vertical="center"/>
      <protection/>
    </xf>
    <xf numFmtId="2" fontId="94" fillId="0" borderId="0" xfId="31" applyNumberFormat="1" applyFont="1" applyBorder="1" applyAlignment="1" applyProtection="1">
      <alignment horizontal="center" vertical="center"/>
      <protection/>
    </xf>
    <xf numFmtId="166" fontId="95" fillId="0" borderId="0" xfId="31" applyNumberFormat="1" applyFont="1" applyBorder="1" applyAlignment="1" applyProtection="1" quotePrefix="1">
      <alignment horizontal="center" vertical="center"/>
      <protection/>
    </xf>
    <xf numFmtId="4" fontId="20" fillId="0" borderId="1" xfId="31" applyNumberFormat="1" applyFont="1" applyFill="1" applyBorder="1" applyAlignment="1">
      <alignment horizontal="center" vertical="center"/>
      <protection/>
    </xf>
    <xf numFmtId="0" fontId="19" fillId="0" borderId="10" xfId="31" applyFont="1" applyBorder="1">
      <alignment/>
      <protection/>
    </xf>
    <xf numFmtId="0" fontId="19" fillId="0" borderId="11" xfId="31" applyFont="1" applyBorder="1">
      <alignment/>
      <protection/>
    </xf>
    <xf numFmtId="0" fontId="0" fillId="0" borderId="11" xfId="31" applyBorder="1">
      <alignment/>
      <protection/>
    </xf>
    <xf numFmtId="0" fontId="19" fillId="0" borderId="12" xfId="31" applyFont="1" applyFill="1" applyBorder="1">
      <alignment/>
      <protection/>
    </xf>
    <xf numFmtId="0" fontId="4" fillId="0" borderId="0" xfId="31" applyFont="1" applyBorder="1" applyAlignment="1">
      <alignment horizontal="left"/>
      <protection/>
    </xf>
    <xf numFmtId="0" fontId="11" fillId="0" borderId="0" xfId="31" applyFont="1" applyFill="1" applyBorder="1" applyAlignment="1" applyProtection="1">
      <alignment horizontal="centerContinuous"/>
      <protection/>
    </xf>
    <xf numFmtId="0" fontId="0" fillId="0" borderId="5" xfId="31" applyBorder="1">
      <alignment/>
      <protection/>
    </xf>
    <xf numFmtId="0" fontId="20" fillId="0" borderId="0" xfId="31" applyFont="1" applyAlignment="1">
      <alignment/>
      <protection/>
    </xf>
    <xf numFmtId="7" fontId="19" fillId="0" borderId="0" xfId="31" applyNumberFormat="1" applyFont="1" applyBorder="1" applyAlignment="1">
      <alignment horizontal="center"/>
      <protection/>
    </xf>
    <xf numFmtId="0" fontId="19" fillId="0" borderId="0" xfId="31" applyFont="1" applyBorder="1" applyAlignment="1" applyProtection="1">
      <alignment horizontal="left"/>
      <protection/>
    </xf>
    <xf numFmtId="7" fontId="19" fillId="0" borderId="0" xfId="31" applyNumberFormat="1" applyFont="1" applyBorder="1" applyAlignment="1">
      <alignment horizontal="centerContinuous"/>
      <protection/>
    </xf>
    <xf numFmtId="0" fontId="19" fillId="0" borderId="0" xfId="31" applyFont="1" applyBorder="1" applyAlignment="1">
      <alignment horizontal="left"/>
      <protection/>
    </xf>
    <xf numFmtId="169" fontId="19" fillId="0" borderId="0" xfId="31" applyNumberFormat="1" applyFont="1" applyBorder="1" applyAlignment="1" applyProtection="1">
      <alignment horizontal="center"/>
      <protection/>
    </xf>
    <xf numFmtId="1" fontId="7" fillId="0" borderId="0" xfId="31" applyNumberFormat="1" applyFont="1" applyBorder="1" applyAlignment="1" applyProtection="1">
      <alignment horizontal="center"/>
      <protection/>
    </xf>
    <xf numFmtId="0" fontId="24" fillId="0" borderId="14" xfId="45" applyFont="1" applyBorder="1" applyAlignment="1">
      <alignment horizontal="center" vertical="center"/>
      <protection/>
    </xf>
    <xf numFmtId="164" fontId="24" fillId="0" borderId="9" xfId="31" applyNumberFormat="1" applyFont="1" applyBorder="1" applyAlignment="1" applyProtection="1">
      <alignment horizontal="center" vertical="center" wrapText="1"/>
      <protection/>
    </xf>
    <xf numFmtId="0" fontId="24" fillId="0" borderId="15" xfId="31" applyFont="1" applyBorder="1" applyAlignment="1" applyProtection="1">
      <alignment horizontal="center" vertical="center" wrapText="1"/>
      <protection/>
    </xf>
    <xf numFmtId="166" fontId="24" fillId="0" borderId="14" xfId="31" applyNumberFormat="1" applyFont="1" applyBorder="1" applyAlignment="1" applyProtection="1">
      <alignment horizontal="center" vertical="center"/>
      <protection/>
    </xf>
    <xf numFmtId="166" fontId="32" fillId="2" borderId="14" xfId="31" applyNumberFormat="1" applyFont="1" applyFill="1" applyBorder="1" applyAlignment="1" applyProtection="1">
      <alignment horizontal="center" vertical="center"/>
      <protection/>
    </xf>
    <xf numFmtId="0" fontId="24" fillId="0" borderId="8" xfId="31" applyFont="1" applyBorder="1" applyAlignment="1" applyProtection="1">
      <alignment horizontal="center" vertical="center"/>
      <protection/>
    </xf>
    <xf numFmtId="0" fontId="39" fillId="5" borderId="14" xfId="31" applyFont="1" applyFill="1" applyBorder="1" applyAlignment="1">
      <alignment horizontal="center" vertical="center" wrapText="1"/>
      <protection/>
    </xf>
    <xf numFmtId="0" fontId="45" fillId="13" borderId="14" xfId="31" applyFont="1" applyFill="1" applyBorder="1" applyAlignment="1">
      <alignment horizontal="center" vertical="center" wrapText="1"/>
      <protection/>
    </xf>
    <xf numFmtId="0" fontId="83" fillId="3" borderId="8" xfId="31" applyFont="1" applyFill="1" applyBorder="1" applyAlignment="1" applyProtection="1">
      <alignment horizontal="centerContinuous" vertical="center" wrapText="1"/>
      <protection/>
    </xf>
    <xf numFmtId="0" fontId="84" fillId="3" borderId="15" xfId="31" applyFont="1" applyFill="1" applyBorder="1" applyAlignment="1">
      <alignment horizontal="centerContinuous"/>
      <protection/>
    </xf>
    <xf numFmtId="0" fontId="83" fillId="3" borderId="9" xfId="31" applyFont="1" applyFill="1" applyBorder="1" applyAlignment="1">
      <alignment horizontal="centerContinuous" vertical="center"/>
      <protection/>
    </xf>
    <xf numFmtId="0" fontId="39" fillId="14" borderId="8" xfId="31" applyFont="1" applyFill="1" applyBorder="1" applyAlignment="1">
      <alignment horizontal="centerContinuous" vertical="center" wrapText="1"/>
      <protection/>
    </xf>
    <xf numFmtId="0" fontId="40" fillId="14" borderId="15" xfId="31" applyFont="1" applyFill="1" applyBorder="1" applyAlignment="1">
      <alignment horizontal="centerContinuous"/>
      <protection/>
    </xf>
    <xf numFmtId="0" fontId="39" fillId="14" borderId="9" xfId="31" applyFont="1" applyFill="1" applyBorder="1" applyAlignment="1">
      <alignment horizontal="centerContinuous" vertical="center"/>
      <protection/>
    </xf>
    <xf numFmtId="0" fontId="39" fillId="8" borderId="14" xfId="31" applyFont="1" applyFill="1" applyBorder="1" applyAlignment="1">
      <alignment horizontal="centerContinuous" vertical="center" wrapText="1"/>
      <protection/>
    </xf>
    <xf numFmtId="0" fontId="39" fillId="15" borderId="14" xfId="31" applyFont="1" applyFill="1" applyBorder="1" applyAlignment="1">
      <alignment horizontal="centerContinuous" vertical="center" wrapText="1"/>
      <protection/>
    </xf>
    <xf numFmtId="0" fontId="24" fillId="0" borderId="9" xfId="31" applyFont="1" applyBorder="1" applyAlignment="1">
      <alignment horizontal="center" vertical="center" wrapText="1"/>
      <protection/>
    </xf>
    <xf numFmtId="0" fontId="4" fillId="0" borderId="1" xfId="31" applyFont="1" applyFill="1" applyBorder="1" applyAlignment="1">
      <alignment horizontal="center"/>
      <protection/>
    </xf>
    <xf numFmtId="0" fontId="19" fillId="0" borderId="2" xfId="31" applyFont="1" applyBorder="1">
      <alignment/>
      <protection/>
    </xf>
    <xf numFmtId="164" fontId="19" fillId="0" borderId="4" xfId="31" applyNumberFormat="1" applyFont="1" applyBorder="1" applyProtection="1">
      <alignment/>
      <protection/>
    </xf>
    <xf numFmtId="164" fontId="19" fillId="0" borderId="2" xfId="31" applyNumberFormat="1" applyFont="1" applyBorder="1" applyAlignment="1" applyProtection="1">
      <alignment horizontal="center"/>
      <protection/>
    </xf>
    <xf numFmtId="164" fontId="19" fillId="0" borderId="17" xfId="31" applyNumberFormat="1" applyFont="1" applyBorder="1" applyAlignment="1" applyProtection="1">
      <alignment horizontal="center"/>
      <protection/>
    </xf>
    <xf numFmtId="164" fontId="85" fillId="2" borderId="17" xfId="31" applyNumberFormat="1" applyFont="1" applyFill="1" applyBorder="1" applyAlignment="1" applyProtection="1">
      <alignment horizontal="center"/>
      <protection/>
    </xf>
    <xf numFmtId="0" fontId="86" fillId="4" borderId="17" xfId="31" applyFont="1" applyFill="1" applyBorder="1" applyAlignment="1">
      <alignment horizontal="center"/>
      <protection/>
    </xf>
    <xf numFmtId="0" fontId="19" fillId="0" borderId="17" xfId="31" applyFont="1" applyBorder="1" applyAlignment="1">
      <alignment horizontal="center"/>
      <protection/>
    </xf>
    <xf numFmtId="0" fontId="19" fillId="0" borderId="53" xfId="31" applyFont="1" applyBorder="1" applyAlignment="1">
      <alignment horizontal="center"/>
      <protection/>
    </xf>
    <xf numFmtId="0" fontId="4" fillId="0" borderId="4" xfId="31" applyFont="1" applyBorder="1" applyAlignment="1">
      <alignment horizontal="center"/>
      <protection/>
    </xf>
    <xf numFmtId="0" fontId="4" fillId="0" borderId="17" xfId="31" applyFont="1" applyBorder="1" applyAlignment="1">
      <alignment horizontal="center"/>
      <protection/>
    </xf>
    <xf numFmtId="0" fontId="41" fillId="5" borderId="17" xfId="31" applyFont="1" applyFill="1" applyBorder="1" applyAlignment="1">
      <alignment horizontal="center"/>
      <protection/>
    </xf>
    <xf numFmtId="0" fontId="76" fillId="13" borderId="17" xfId="31" applyFont="1" applyFill="1" applyBorder="1" applyAlignment="1">
      <alignment horizontal="center"/>
      <protection/>
    </xf>
    <xf numFmtId="166" fontId="87" fillId="3" borderId="31" xfId="31" applyNumberFormat="1" applyFont="1" applyFill="1" applyBorder="1" applyAlignment="1" applyProtection="1" quotePrefix="1">
      <alignment horizontal="center"/>
      <protection/>
    </xf>
    <xf numFmtId="166" fontId="87" fillId="3" borderId="54" xfId="31" applyNumberFormat="1" applyFont="1" applyFill="1" applyBorder="1" applyAlignment="1" applyProtection="1" quotePrefix="1">
      <alignment horizontal="center"/>
      <protection/>
    </xf>
    <xf numFmtId="4" fontId="87" fillId="3" borderId="55" xfId="31" applyNumberFormat="1" applyFont="1" applyFill="1" applyBorder="1" applyAlignment="1" applyProtection="1">
      <alignment horizontal="center"/>
      <protection/>
    </xf>
    <xf numFmtId="166" fontId="41" fillId="14" borderId="31" xfId="31" applyNumberFormat="1" applyFont="1" applyFill="1" applyBorder="1" applyAlignment="1" applyProtection="1" quotePrefix="1">
      <alignment horizontal="center"/>
      <protection/>
    </xf>
    <xf numFmtId="166" fontId="41" fillId="14" borderId="54" xfId="31" applyNumberFormat="1" applyFont="1" applyFill="1" applyBorder="1" applyAlignment="1" applyProtection="1" quotePrefix="1">
      <alignment horizontal="center"/>
      <protection/>
    </xf>
    <xf numFmtId="4" fontId="41" fillId="14" borderId="55" xfId="31" applyNumberFormat="1" applyFont="1" applyFill="1" applyBorder="1" applyAlignment="1" applyProtection="1">
      <alignment horizontal="center"/>
      <protection/>
    </xf>
    <xf numFmtId="4" fontId="41" fillId="8" borderId="17" xfId="31" applyNumberFormat="1" applyFont="1" applyFill="1" applyBorder="1" applyAlignment="1" applyProtection="1">
      <alignment horizontal="center"/>
      <protection/>
    </xf>
    <xf numFmtId="4" fontId="41" fillId="15" borderId="17" xfId="31" applyNumberFormat="1" applyFont="1" applyFill="1" applyBorder="1" applyAlignment="1" applyProtection="1">
      <alignment horizontal="center"/>
      <protection/>
    </xf>
    <xf numFmtId="0" fontId="4" fillId="0" borderId="55" xfId="31" applyFont="1" applyBorder="1" applyAlignment="1">
      <alignment horizontal="left"/>
      <protection/>
    </xf>
    <xf numFmtId="0" fontId="7" fillId="0" borderId="55" xfId="31" applyFont="1" applyBorder="1" applyAlignment="1">
      <alignment horizontal="center"/>
      <protection/>
    </xf>
    <xf numFmtId="0" fontId="85" fillId="2" borderId="2" xfId="31" applyFont="1" applyFill="1" applyBorder="1" applyAlignment="1" applyProtection="1">
      <alignment horizontal="center"/>
      <protection/>
    </xf>
    <xf numFmtId="166" fontId="86" fillId="4" borderId="2" xfId="31" applyNumberFormat="1" applyFont="1" applyFill="1" applyBorder="1" applyAlignment="1" applyProtection="1">
      <alignment horizontal="center"/>
      <protection/>
    </xf>
    <xf numFmtId="4" fontId="4" fillId="0" borderId="2" xfId="31" applyNumberFormat="1" applyFont="1" applyFill="1" applyBorder="1" applyAlignment="1" applyProtection="1" quotePrefix="1">
      <alignment horizontal="center"/>
      <protection/>
    </xf>
    <xf numFmtId="166" fontId="4" fillId="0" borderId="2" xfId="31" applyNumberFormat="1" applyFont="1" applyBorder="1" applyAlignment="1" applyProtection="1">
      <alignment horizontal="center"/>
      <protection/>
    </xf>
    <xf numFmtId="2" fontId="41" fillId="5" borderId="2" xfId="31" applyNumberFormat="1" applyFont="1" applyFill="1" applyBorder="1" applyAlignment="1" applyProtection="1">
      <alignment horizontal="center"/>
      <protection/>
    </xf>
    <xf numFmtId="2" fontId="76" fillId="13" borderId="2" xfId="31" applyNumberFormat="1" applyFont="1" applyFill="1" applyBorder="1" applyAlignment="1" applyProtection="1">
      <alignment horizontal="center"/>
      <protection/>
    </xf>
    <xf numFmtId="166" fontId="87" fillId="3" borderId="21" xfId="31" applyNumberFormat="1" applyFont="1" applyFill="1" applyBorder="1" applyAlignment="1" applyProtection="1" quotePrefix="1">
      <alignment horizontal="center"/>
      <protection/>
    </xf>
    <xf numFmtId="166" fontId="87" fillId="3" borderId="22" xfId="31" applyNumberFormat="1" applyFont="1" applyFill="1" applyBorder="1" applyAlignment="1" applyProtection="1" quotePrefix="1">
      <alignment horizontal="center"/>
      <protection/>
    </xf>
    <xf numFmtId="4" fontId="87" fillId="3" borderId="4" xfId="31" applyNumberFormat="1" applyFont="1" applyFill="1" applyBorder="1" applyAlignment="1" applyProtection="1">
      <alignment horizontal="center"/>
      <protection/>
    </xf>
    <xf numFmtId="166" fontId="41" fillId="14" borderId="21" xfId="31" applyNumberFormat="1" applyFont="1" applyFill="1" applyBorder="1" applyAlignment="1" applyProtection="1" quotePrefix="1">
      <alignment horizontal="center"/>
      <protection/>
    </xf>
    <xf numFmtId="166" fontId="41" fillId="14" borderId="22" xfId="31" applyNumberFormat="1" applyFont="1" applyFill="1" applyBorder="1" applyAlignment="1" applyProtection="1" quotePrefix="1">
      <alignment horizontal="center"/>
      <protection/>
    </xf>
    <xf numFmtId="4" fontId="41" fillId="14" borderId="4" xfId="31" applyNumberFormat="1" applyFont="1" applyFill="1" applyBorder="1" applyAlignment="1" applyProtection="1">
      <alignment horizontal="center"/>
      <protection/>
    </xf>
    <xf numFmtId="4" fontId="41" fillId="8" borderId="2" xfId="31" applyNumberFormat="1" applyFont="1" applyFill="1" applyBorder="1" applyAlignment="1" applyProtection="1">
      <alignment horizontal="center"/>
      <protection/>
    </xf>
    <xf numFmtId="4" fontId="41" fillId="15" borderId="2" xfId="31" applyNumberFormat="1" applyFont="1" applyFill="1" applyBorder="1" applyAlignment="1" applyProtection="1">
      <alignment horizontal="center"/>
      <protection/>
    </xf>
    <xf numFmtId="4" fontId="4" fillId="0" borderId="4" xfId="31" applyNumberFormat="1" applyFont="1" applyBorder="1" applyAlignment="1" applyProtection="1">
      <alignment horizontal="center"/>
      <protection/>
    </xf>
    <xf numFmtId="4" fontId="7" fillId="0" borderId="4" xfId="31" applyNumberFormat="1" applyFont="1" applyFill="1" applyBorder="1" applyAlignment="1">
      <alignment horizontal="right"/>
      <protection/>
    </xf>
    <xf numFmtId="0" fontId="4" fillId="0" borderId="2" xfId="30" applyFont="1" applyBorder="1" applyAlignment="1">
      <alignment horizontal="center"/>
      <protection/>
    </xf>
    <xf numFmtId="164" fontId="4" fillId="0" borderId="4" xfId="30" applyNumberFormat="1" applyFont="1" applyBorder="1" applyAlignment="1" applyProtection="1">
      <alignment horizontal="center"/>
      <protection/>
    </xf>
    <xf numFmtId="165" fontId="4" fillId="0" borderId="2" xfId="30" applyNumberFormat="1" applyFont="1" applyBorder="1" applyAlignment="1" applyProtection="1">
      <alignment horizontal="center"/>
      <protection/>
    </xf>
    <xf numFmtId="164" fontId="4" fillId="0" borderId="2" xfId="30" applyNumberFormat="1" applyFont="1" applyBorder="1" applyAlignment="1" applyProtection="1">
      <alignment horizontal="center"/>
      <protection/>
    </xf>
    <xf numFmtId="22" fontId="4" fillId="0" borderId="2" xfId="30" applyNumberFormat="1" applyFont="1" applyBorder="1" applyAlignment="1">
      <alignment horizontal="center"/>
      <protection/>
    </xf>
    <xf numFmtId="22" fontId="4" fillId="0" borderId="23" xfId="30" applyNumberFormat="1" applyFont="1" applyBorder="1" applyAlignment="1">
      <alignment horizontal="center"/>
      <protection/>
    </xf>
    <xf numFmtId="166" fontId="4" fillId="0" borderId="4" xfId="30" applyNumberFormat="1" applyFont="1" applyBorder="1" applyAlignment="1" applyProtection="1">
      <alignment horizontal="center"/>
      <protection/>
    </xf>
    <xf numFmtId="0" fontId="4" fillId="0" borderId="18" xfId="31" applyFont="1" applyBorder="1" applyAlignment="1">
      <alignment horizontal="center"/>
      <protection/>
    </xf>
    <xf numFmtId="166" fontId="4" fillId="0" borderId="35" xfId="30" applyNumberFormat="1" applyFont="1" applyBorder="1" applyAlignment="1" applyProtection="1">
      <alignment horizontal="center"/>
      <protection/>
    </xf>
    <xf numFmtId="0" fontId="4" fillId="0" borderId="3" xfId="31" applyFont="1" applyBorder="1" applyAlignment="1">
      <alignment horizontal="center"/>
      <protection/>
    </xf>
    <xf numFmtId="0" fontId="4" fillId="0" borderId="3" xfId="30" applyFont="1" applyBorder="1" applyAlignment="1">
      <alignment horizontal="center"/>
      <protection/>
    </xf>
    <xf numFmtId="164" fontId="4" fillId="0" borderId="3" xfId="30" applyNumberFormat="1" applyFont="1" applyBorder="1" applyAlignment="1" applyProtection="1">
      <alignment horizontal="center"/>
      <protection/>
    </xf>
    <xf numFmtId="165" fontId="4" fillId="0" borderId="3" xfId="30" applyNumberFormat="1" applyFont="1" applyBorder="1" applyAlignment="1" applyProtection="1">
      <alignment horizontal="center"/>
      <protection/>
    </xf>
    <xf numFmtId="0" fontId="85" fillId="2" borderId="38" xfId="31" applyFont="1" applyFill="1" applyBorder="1" applyAlignment="1" applyProtection="1">
      <alignment horizontal="center"/>
      <protection/>
    </xf>
    <xf numFmtId="22" fontId="4" fillId="0" borderId="38" xfId="30" applyNumberFormat="1" applyFont="1" applyBorder="1" applyAlignment="1">
      <alignment horizontal="center"/>
      <protection/>
    </xf>
    <xf numFmtId="4" fontId="4" fillId="0" borderId="38" xfId="31" applyNumberFormat="1" applyFont="1" applyFill="1" applyBorder="1" applyAlignment="1" applyProtection="1" quotePrefix="1">
      <alignment horizontal="center"/>
      <protection/>
    </xf>
    <xf numFmtId="168" fontId="4" fillId="0" borderId="38" xfId="31" applyNumberFormat="1" applyFont="1" applyBorder="1" applyAlignment="1" applyProtection="1" quotePrefix="1">
      <alignment horizontal="center"/>
      <protection/>
    </xf>
    <xf numFmtId="166" fontId="4" fillId="0" borderId="38" xfId="31" applyNumberFormat="1" applyFont="1" applyBorder="1" applyAlignment="1" applyProtection="1">
      <alignment horizontal="center"/>
      <protection/>
    </xf>
    <xf numFmtId="2" fontId="41" fillId="5" borderId="38" xfId="31" applyNumberFormat="1" applyFont="1" applyFill="1" applyBorder="1" applyAlignment="1" applyProtection="1">
      <alignment horizontal="center"/>
      <protection/>
    </xf>
    <xf numFmtId="2" fontId="76" fillId="13" borderId="38" xfId="31" applyNumberFormat="1" applyFont="1" applyFill="1" applyBorder="1" applyAlignment="1" applyProtection="1">
      <alignment horizontal="center"/>
      <protection/>
    </xf>
    <xf numFmtId="166" fontId="87" fillId="3" borderId="39" xfId="31" applyNumberFormat="1" applyFont="1" applyFill="1" applyBorder="1" applyAlignment="1" applyProtection="1" quotePrefix="1">
      <alignment horizontal="center"/>
      <protection/>
    </xf>
    <xf numFmtId="166" fontId="87" fillId="3" borderId="74" xfId="31" applyNumberFormat="1" applyFont="1" applyFill="1" applyBorder="1" applyAlignment="1" applyProtection="1" quotePrefix="1">
      <alignment horizontal="center"/>
      <protection/>
    </xf>
    <xf numFmtId="4" fontId="87" fillId="3" borderId="63" xfId="31" applyNumberFormat="1" applyFont="1" applyFill="1" applyBorder="1" applyAlignment="1" applyProtection="1">
      <alignment horizontal="center"/>
      <protection/>
    </xf>
    <xf numFmtId="166" fontId="41" fillId="14" borderId="39" xfId="31" applyNumberFormat="1" applyFont="1" applyFill="1" applyBorder="1" applyAlignment="1" applyProtection="1" quotePrefix="1">
      <alignment horizontal="center"/>
      <protection/>
    </xf>
    <xf numFmtId="166" fontId="41" fillId="14" borderId="74" xfId="31" applyNumberFormat="1" applyFont="1" applyFill="1" applyBorder="1" applyAlignment="1" applyProtection="1" quotePrefix="1">
      <alignment horizontal="center"/>
      <protection/>
    </xf>
    <xf numFmtId="4" fontId="41" fillId="14" borderId="63" xfId="31" applyNumberFormat="1" applyFont="1" applyFill="1" applyBorder="1" applyAlignment="1" applyProtection="1">
      <alignment horizontal="center"/>
      <protection/>
    </xf>
    <xf numFmtId="4" fontId="41" fillId="8" borderId="38" xfId="31" applyNumberFormat="1" applyFont="1" applyFill="1" applyBorder="1" applyAlignment="1" applyProtection="1">
      <alignment horizontal="center"/>
      <protection/>
    </xf>
    <xf numFmtId="4" fontId="41" fillId="15" borderId="38" xfId="31" applyNumberFormat="1" applyFont="1" applyFill="1" applyBorder="1" applyAlignment="1" applyProtection="1">
      <alignment horizontal="center"/>
      <protection/>
    </xf>
    <xf numFmtId="4" fontId="4" fillId="0" borderId="63" xfId="31" applyNumberFormat="1" applyFont="1" applyBorder="1" applyAlignment="1" applyProtection="1">
      <alignment horizontal="center"/>
      <protection/>
    </xf>
    <xf numFmtId="4" fontId="7" fillId="0" borderId="63" xfId="31" applyNumberFormat="1" applyFont="1" applyFill="1" applyBorder="1" applyAlignment="1">
      <alignment horizontal="right"/>
      <protection/>
    </xf>
    <xf numFmtId="164" fontId="4" fillId="0" borderId="0" xfId="30" applyNumberFormat="1" applyFont="1" applyBorder="1" applyAlignment="1" applyProtection="1">
      <alignment horizontal="center"/>
      <protection/>
    </xf>
    <xf numFmtId="0" fontId="32" fillId="2" borderId="3" xfId="31" applyFont="1" applyFill="1" applyBorder="1" applyAlignment="1" applyProtection="1">
      <alignment horizontal="center" vertical="center"/>
      <protection/>
    </xf>
    <xf numFmtId="0" fontId="32" fillId="16" borderId="3" xfId="31" applyFont="1" applyFill="1" applyBorder="1" applyAlignment="1" applyProtection="1">
      <alignment horizontal="center" vertical="center"/>
      <protection/>
    </xf>
    <xf numFmtId="2" fontId="86" fillId="5" borderId="3" xfId="31" applyNumberFormat="1" applyFont="1" applyFill="1" applyBorder="1" applyAlignment="1" applyProtection="1">
      <alignment horizontal="center"/>
      <protection/>
    </xf>
    <xf numFmtId="2" fontId="74" fillId="13" borderId="3" xfId="31" applyNumberFormat="1" applyFont="1" applyFill="1" applyBorder="1" applyAlignment="1" applyProtection="1">
      <alignment horizontal="center"/>
      <protection/>
    </xf>
    <xf numFmtId="2" fontId="89" fillId="3" borderId="3" xfId="31" applyNumberFormat="1" applyFont="1" applyFill="1" applyBorder="1" applyAlignment="1" applyProtection="1">
      <alignment horizontal="center"/>
      <protection/>
    </xf>
    <xf numFmtId="2" fontId="86" fillId="14" borderId="3" xfId="31" applyNumberFormat="1" applyFont="1" applyFill="1" applyBorder="1" applyAlignment="1" applyProtection="1">
      <alignment horizontal="center"/>
      <protection/>
    </xf>
    <xf numFmtId="2" fontId="86" fillId="8" borderId="3" xfId="31" applyNumberFormat="1" applyFont="1" applyFill="1" applyBorder="1" applyAlignment="1" applyProtection="1">
      <alignment horizontal="center"/>
      <protection/>
    </xf>
    <xf numFmtId="2" fontId="86" fillId="15" borderId="3" xfId="31" applyNumberFormat="1" applyFont="1" applyFill="1" applyBorder="1" applyAlignment="1" applyProtection="1">
      <alignment horizontal="center"/>
      <protection/>
    </xf>
    <xf numFmtId="2" fontId="19" fillId="0" borderId="46" xfId="31" applyNumberFormat="1" applyFont="1" applyBorder="1" applyAlignment="1" applyProtection="1">
      <alignment horizontal="center"/>
      <protection/>
    </xf>
    <xf numFmtId="7" fontId="7" fillId="0" borderId="3" xfId="31" applyNumberFormat="1" applyFont="1" applyBorder="1" applyAlignment="1" applyProtection="1">
      <alignment horizontal="right"/>
      <protection/>
    </xf>
    <xf numFmtId="0" fontId="7" fillId="0" borderId="0" xfId="31" applyFont="1" applyBorder="1" applyAlignment="1">
      <alignment horizontal="left"/>
      <protection/>
    </xf>
    <xf numFmtId="165" fontId="7" fillId="0" borderId="0" xfId="31" applyNumberFormat="1" applyFont="1" applyBorder="1" applyAlignment="1" applyProtection="1">
      <alignment horizontal="center"/>
      <protection/>
    </xf>
    <xf numFmtId="0" fontId="90" fillId="16" borderId="2" xfId="31" applyFont="1" applyFill="1" applyBorder="1" applyAlignment="1">
      <alignment horizontal="center"/>
      <protection/>
    </xf>
    <xf numFmtId="166" fontId="7" fillId="0" borderId="0" xfId="31" applyNumberFormat="1" applyFont="1" applyBorder="1" applyAlignment="1" applyProtection="1">
      <alignment horizontal="center"/>
      <protection/>
    </xf>
    <xf numFmtId="2" fontId="86" fillId="0" borderId="15" xfId="31" applyNumberFormat="1" applyFont="1" applyFill="1" applyBorder="1" applyAlignment="1" applyProtection="1">
      <alignment horizontal="center"/>
      <protection/>
    </xf>
    <xf numFmtId="2" fontId="74" fillId="0" borderId="15" xfId="31" applyNumberFormat="1" applyFont="1" applyFill="1" applyBorder="1" applyAlignment="1" applyProtection="1">
      <alignment horizontal="center"/>
      <protection/>
    </xf>
    <xf numFmtId="2" fontId="89" fillId="0" borderId="15" xfId="31" applyNumberFormat="1" applyFont="1" applyFill="1" applyBorder="1" applyAlignment="1" applyProtection="1">
      <alignment horizontal="center"/>
      <protection/>
    </xf>
    <xf numFmtId="166" fontId="90" fillId="16" borderId="2" xfId="31" applyNumberFormat="1" applyFont="1" applyFill="1" applyBorder="1" applyAlignment="1" applyProtection="1">
      <alignment horizontal="center"/>
      <protection/>
    </xf>
    <xf numFmtId="0" fontId="39" fillId="23" borderId="14" xfId="31" applyFont="1" applyFill="1" applyBorder="1" applyAlignment="1">
      <alignment vertical="center" wrapText="1"/>
      <protection/>
    </xf>
    <xf numFmtId="0" fontId="39" fillId="16" borderId="16" xfId="31" applyFont="1" applyFill="1" applyBorder="1" applyAlignment="1">
      <alignment vertical="center" wrapText="1"/>
      <protection/>
    </xf>
    <xf numFmtId="0" fontId="39" fillId="16" borderId="30" xfId="31" applyFont="1" applyFill="1" applyBorder="1" applyAlignment="1">
      <alignment vertical="center" wrapText="1"/>
      <protection/>
    </xf>
    <xf numFmtId="0" fontId="4" fillId="0" borderId="53" xfId="31" applyFont="1" applyFill="1" applyBorder="1" applyAlignment="1">
      <alignment horizontal="center"/>
      <protection/>
    </xf>
    <xf numFmtId="0" fontId="4" fillId="0" borderId="55" xfId="31" applyFont="1" applyFill="1" applyBorder="1" applyAlignment="1">
      <alignment horizontal="center"/>
      <protection/>
    </xf>
    <xf numFmtId="0" fontId="42" fillId="16" borderId="0" xfId="31" applyFont="1" applyFill="1" applyBorder="1" applyAlignment="1">
      <alignment horizontal="left"/>
      <protection/>
    </xf>
    <xf numFmtId="0" fontId="42" fillId="16" borderId="46" xfId="31" applyFont="1" applyFill="1" applyBorder="1" applyAlignment="1">
      <alignment horizontal="left"/>
      <protection/>
    </xf>
    <xf numFmtId="0" fontId="4" fillId="0" borderId="18" xfId="31" applyFont="1" applyBorder="1" applyAlignment="1" applyProtection="1">
      <alignment horizontal="center"/>
      <protection/>
    </xf>
    <xf numFmtId="0" fontId="4" fillId="0" borderId="23" xfId="31" applyFont="1" applyBorder="1" applyAlignment="1" applyProtection="1">
      <alignment horizontal="center"/>
      <protection/>
    </xf>
    <xf numFmtId="164" fontId="4" fillId="0" borderId="48" xfId="31" applyNumberFormat="1" applyFont="1" applyBorder="1" applyAlignment="1" applyProtection="1">
      <alignment horizontal="center"/>
      <protection/>
    </xf>
    <xf numFmtId="164" fontId="4" fillId="0" borderId="35" xfId="31" applyNumberFormat="1" applyFont="1" applyBorder="1" applyAlignment="1" applyProtection="1">
      <alignment horizontal="center"/>
      <protection/>
    </xf>
    <xf numFmtId="22" fontId="4" fillId="0" borderId="21" xfId="31" applyNumberFormat="1" applyFont="1" applyBorder="1" applyAlignment="1" applyProtection="1">
      <alignment horizontal="center"/>
      <protection locked="0"/>
    </xf>
    <xf numFmtId="22" fontId="4" fillId="0" borderId="20" xfId="31" applyNumberFormat="1" applyFont="1" applyBorder="1" applyAlignment="1" applyProtection="1">
      <alignment horizontal="center"/>
      <protection locked="0"/>
    </xf>
    <xf numFmtId="166" fontId="4" fillId="0" borderId="2" xfId="31" applyNumberFormat="1" applyFont="1" applyFill="1" applyBorder="1" applyAlignment="1" applyProtection="1">
      <alignment horizontal="center"/>
      <protection/>
    </xf>
    <xf numFmtId="164" fontId="33" fillId="2" borderId="49" xfId="31" applyNumberFormat="1" applyFont="1" applyFill="1" applyBorder="1" applyAlignment="1" applyProtection="1">
      <alignment horizontal="center"/>
      <protection locked="0"/>
    </xf>
    <xf numFmtId="2" fontId="41" fillId="23" borderId="2" xfId="31" applyNumberFormat="1" applyFont="1" applyFill="1" applyBorder="1" applyAlignment="1">
      <alignment horizontal="center"/>
      <protection/>
    </xf>
    <xf numFmtId="166" fontId="41" fillId="16" borderId="0" xfId="31" applyNumberFormat="1" applyFont="1" applyFill="1" applyBorder="1" applyAlignment="1" applyProtection="1" quotePrefix="1">
      <alignment horizontal="center"/>
      <protection/>
    </xf>
    <xf numFmtId="166" fontId="41" fillId="16" borderId="46" xfId="31" applyNumberFormat="1" applyFont="1" applyFill="1" applyBorder="1" applyAlignment="1" applyProtection="1" quotePrefix="1">
      <alignment horizontal="center"/>
      <protection/>
    </xf>
    <xf numFmtId="22" fontId="4" fillId="0" borderId="2" xfId="31" applyNumberFormat="1" applyFont="1" applyFill="1" applyBorder="1" applyAlignment="1">
      <alignment horizontal="center"/>
      <protection/>
    </xf>
    <xf numFmtId="166" fontId="90" fillId="16" borderId="3" xfId="31" applyNumberFormat="1" applyFont="1" applyFill="1" applyBorder="1" applyAlignment="1" applyProtection="1">
      <alignment horizontal="center"/>
      <protection/>
    </xf>
    <xf numFmtId="0" fontId="4" fillId="0" borderId="58" xfId="31" applyFont="1" applyBorder="1" applyAlignment="1" applyProtection="1">
      <alignment horizontal="center"/>
      <protection/>
    </xf>
    <xf numFmtId="164" fontId="4" fillId="0" borderId="73" xfId="31" applyNumberFormat="1" applyFont="1" applyBorder="1" applyAlignment="1" applyProtection="1">
      <alignment horizontal="center"/>
      <protection/>
    </xf>
    <xf numFmtId="164" fontId="4" fillId="0" borderId="63" xfId="31" applyNumberFormat="1" applyFont="1" applyBorder="1" applyAlignment="1" applyProtection="1">
      <alignment horizontal="center"/>
      <protection/>
    </xf>
    <xf numFmtId="166" fontId="42" fillId="16" borderId="51" xfId="31" applyNumberFormat="1" applyFont="1" applyFill="1" applyBorder="1" applyAlignment="1" applyProtection="1" quotePrefix="1">
      <alignment horizontal="center"/>
      <protection/>
    </xf>
    <xf numFmtId="166" fontId="42" fillId="16" borderId="19" xfId="31" applyNumberFormat="1" applyFont="1" applyFill="1" applyBorder="1" applyAlignment="1" applyProtection="1" quotePrefix="1">
      <alignment horizontal="center"/>
      <protection/>
    </xf>
    <xf numFmtId="166" fontId="42" fillId="16" borderId="0" xfId="31" applyNumberFormat="1" applyFont="1" applyFill="1" applyBorder="1" applyAlignment="1" applyProtection="1" quotePrefix="1">
      <alignment horizontal="center"/>
      <protection/>
    </xf>
    <xf numFmtId="2" fontId="54" fillId="0" borderId="16" xfId="31" applyNumberFormat="1" applyFont="1" applyFill="1" applyBorder="1" applyAlignment="1">
      <alignment horizontal="center"/>
      <protection/>
    </xf>
    <xf numFmtId="166" fontId="6" fillId="0" borderId="16" xfId="31" applyNumberFormat="1" applyFont="1" applyFill="1" applyBorder="1" applyAlignment="1" applyProtection="1" quotePrefix="1">
      <alignment horizontal="center"/>
      <protection/>
    </xf>
    <xf numFmtId="166" fontId="4" fillId="0" borderId="16" xfId="31" applyNumberFormat="1" applyFont="1" applyFill="1" applyBorder="1" applyAlignment="1">
      <alignment horizontal="center"/>
      <protection/>
    </xf>
    <xf numFmtId="169" fontId="33" fillId="2" borderId="2" xfId="31" applyNumberFormat="1" applyFont="1" applyFill="1" applyBorder="1" applyAlignment="1" applyProtection="1">
      <alignment horizontal="center"/>
      <protection/>
    </xf>
    <xf numFmtId="0" fontId="32" fillId="2" borderId="9" xfId="31" applyFont="1" applyFill="1" applyBorder="1" applyAlignment="1" applyProtection="1">
      <alignment horizontal="center" vertical="center"/>
      <protection/>
    </xf>
    <xf numFmtId="0" fontId="45" fillId="8" borderId="14" xfId="31" applyFont="1" applyFill="1" applyBorder="1" applyAlignment="1">
      <alignment horizontal="center" vertical="center" wrapText="1"/>
      <protection/>
    </xf>
    <xf numFmtId="0" fontId="43" fillId="12" borderId="8" xfId="31" applyFont="1" applyFill="1" applyBorder="1" applyAlignment="1" applyProtection="1">
      <alignment horizontal="centerContinuous" vertical="center" wrapText="1"/>
      <protection/>
    </xf>
    <xf numFmtId="0" fontId="43" fillId="12" borderId="9" xfId="31" applyFont="1" applyFill="1" applyBorder="1" applyAlignment="1">
      <alignment horizontal="centerContinuous" vertical="center"/>
      <protection/>
    </xf>
    <xf numFmtId="0" fontId="46" fillId="6" borderId="14" xfId="31" applyFont="1" applyFill="1" applyBorder="1" applyAlignment="1">
      <alignment horizontal="center" vertical="center" wrapText="1"/>
      <protection/>
    </xf>
    <xf numFmtId="0" fontId="45" fillId="0" borderId="14" xfId="31" applyFont="1" applyFill="1" applyBorder="1" applyAlignment="1">
      <alignment horizontal="center" vertical="center" wrapText="1"/>
      <protection/>
    </xf>
    <xf numFmtId="0" fontId="4" fillId="0" borderId="17" xfId="31" applyFont="1" applyFill="1" applyBorder="1" applyAlignment="1">
      <alignment/>
      <protection/>
    </xf>
    <xf numFmtId="0" fontId="4" fillId="0" borderId="75" xfId="31" applyFont="1" applyFill="1" applyBorder="1" applyAlignment="1">
      <alignment/>
      <protection/>
    </xf>
    <xf numFmtId="0" fontId="4" fillId="0" borderId="55" xfId="31" applyFont="1" applyFill="1" applyBorder="1" applyAlignment="1">
      <alignment/>
      <protection/>
    </xf>
    <xf numFmtId="164" fontId="33" fillId="2" borderId="49" xfId="31" applyNumberFormat="1" applyFont="1" applyFill="1" applyBorder="1" applyAlignment="1" applyProtection="1">
      <alignment horizontal="center"/>
      <protection/>
    </xf>
    <xf numFmtId="2" fontId="76" fillId="8" borderId="2" xfId="31" applyNumberFormat="1" applyFont="1" applyFill="1" applyBorder="1" applyAlignment="1" applyProtection="1">
      <alignment horizontal="center"/>
      <protection/>
    </xf>
    <xf numFmtId="166" fontId="44" fillId="12" borderId="36" xfId="31" applyNumberFormat="1" applyFont="1" applyFill="1" applyBorder="1" applyAlignment="1" applyProtection="1" quotePrefix="1">
      <alignment horizontal="center"/>
      <protection/>
    </xf>
    <xf numFmtId="166" fontId="44" fillId="12" borderId="37" xfId="31" applyNumberFormat="1" applyFont="1" applyFill="1" applyBorder="1" applyAlignment="1" applyProtection="1" quotePrefix="1">
      <alignment horizontal="center"/>
      <protection/>
    </xf>
    <xf numFmtId="166" fontId="47" fillId="6" borderId="18" xfId="31" applyNumberFormat="1" applyFont="1" applyFill="1" applyBorder="1" applyAlignment="1" applyProtection="1" quotePrefix="1">
      <alignment horizontal="center"/>
      <protection/>
    </xf>
    <xf numFmtId="0" fontId="4" fillId="0" borderId="49" xfId="31" applyFont="1" applyBorder="1" applyAlignment="1" applyProtection="1">
      <alignment horizontal="center"/>
      <protection locked="0"/>
    </xf>
    <xf numFmtId="0" fontId="4" fillId="0" borderId="20" xfId="31" applyFont="1" applyBorder="1" applyAlignment="1" applyProtection="1">
      <alignment horizontal="center"/>
      <protection locked="0"/>
    </xf>
    <xf numFmtId="166" fontId="4" fillId="0" borderId="38" xfId="31" applyNumberFormat="1" applyFont="1" applyFill="1" applyBorder="1" applyAlignment="1" applyProtection="1">
      <alignment/>
      <protection/>
    </xf>
    <xf numFmtId="166" fontId="4" fillId="0" borderId="58" xfId="31" applyNumberFormat="1" applyFont="1" applyFill="1" applyBorder="1" applyAlignment="1" applyProtection="1">
      <alignment/>
      <protection/>
    </xf>
    <xf numFmtId="166" fontId="4" fillId="0" borderId="63" xfId="31" applyNumberFormat="1" applyFont="1" applyFill="1" applyBorder="1" applyAlignment="1" applyProtection="1">
      <alignment/>
      <protection/>
    </xf>
    <xf numFmtId="4" fontId="26" fillId="0" borderId="0" xfId="31" applyNumberFormat="1" applyFont="1" applyFill="1" applyBorder="1" applyAlignment="1">
      <alignment horizontal="right"/>
      <protection/>
    </xf>
    <xf numFmtId="7" fontId="10" fillId="0" borderId="0" xfId="31" applyNumberFormat="1" applyFont="1" applyBorder="1" applyAlignment="1">
      <alignment horizontal="centerContinuous"/>
      <protection/>
    </xf>
    <xf numFmtId="167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>
      <alignment/>
      <protection/>
    </xf>
    <xf numFmtId="166" fontId="50" fillId="0" borderId="0" xfId="31" applyNumberFormat="1" applyFont="1" applyBorder="1" applyAlignment="1" applyProtection="1" quotePrefix="1">
      <alignment horizontal="right"/>
      <protection/>
    </xf>
    <xf numFmtId="0" fontId="19" fillId="0" borderId="49" xfId="31" applyFont="1" applyBorder="1">
      <alignment/>
      <protection/>
    </xf>
    <xf numFmtId="7" fontId="19" fillId="0" borderId="49" xfId="31" applyNumberFormat="1" applyFont="1" applyBorder="1" applyAlignment="1">
      <alignment horizontal="centerContinuous"/>
      <protection/>
    </xf>
    <xf numFmtId="0" fontId="22" fillId="0" borderId="8" xfId="31" applyFont="1" applyBorder="1" applyAlignment="1">
      <alignment horizontal="center"/>
      <protection/>
    </xf>
    <xf numFmtId="7" fontId="22" fillId="0" borderId="9" xfId="31" applyNumberFormat="1" applyFont="1" applyBorder="1" applyAlignment="1">
      <alignment horizontal="center"/>
      <protection/>
    </xf>
    <xf numFmtId="0" fontId="109" fillId="0" borderId="16" xfId="0" applyFont="1" applyBorder="1" applyAlignment="1">
      <alignment horizontal="left"/>
    </xf>
    <xf numFmtId="0" fontId="90" fillId="16" borderId="44" xfId="38" applyFont="1" applyFill="1" applyBorder="1" applyAlignment="1">
      <alignment horizontal="center"/>
      <protection/>
    </xf>
    <xf numFmtId="166" fontId="90" fillId="2" borderId="0" xfId="0" applyNumberFormat="1" applyFont="1" applyFill="1" applyBorder="1" applyAlignment="1" applyProtection="1">
      <alignment horizontal="center"/>
      <protection/>
    </xf>
    <xf numFmtId="166" fontId="90" fillId="16" borderId="0" xfId="0" applyNumberFormat="1" applyFont="1" applyFill="1" applyBorder="1" applyAlignment="1" applyProtection="1">
      <alignment horizontal="center"/>
      <protection/>
    </xf>
    <xf numFmtId="164" fontId="33" fillId="2" borderId="0" xfId="0" applyNumberFormat="1" applyFont="1" applyFill="1" applyBorder="1" applyAlignment="1" applyProtection="1">
      <alignment horizontal="center"/>
      <protection/>
    </xf>
    <xf numFmtId="2" fontId="42" fillId="17" borderId="0" xfId="0" applyNumberFormat="1" applyFont="1" applyFill="1" applyBorder="1" applyAlignment="1">
      <alignment horizontal="center"/>
    </xf>
    <xf numFmtId="166" fontId="42" fillId="18" borderId="0" xfId="0" applyNumberFormat="1" applyFont="1" applyFill="1" applyBorder="1" applyAlignment="1" applyProtection="1" quotePrefix="1">
      <alignment horizontal="center"/>
      <protection/>
    </xf>
    <xf numFmtId="166" fontId="42" fillId="3" borderId="0" xfId="0" applyNumberFormat="1" applyFont="1" applyFill="1" applyBorder="1" applyAlignment="1" applyProtection="1" quotePrefix="1">
      <alignment horizontal="center"/>
      <protection/>
    </xf>
    <xf numFmtId="22" fontId="4" fillId="0" borderId="15" xfId="0" applyNumberFormat="1" applyFont="1" applyFill="1" applyBorder="1" applyAlignment="1">
      <alignment horizontal="center"/>
    </xf>
    <xf numFmtId="22" fontId="4" fillId="0" borderId="15" xfId="0" applyNumberFormat="1" applyFont="1" applyFill="1" applyBorder="1" applyAlignment="1" applyProtection="1">
      <alignment horizontal="center"/>
      <protection/>
    </xf>
    <xf numFmtId="0" fontId="56" fillId="0" borderId="0" xfId="43" applyNumberFormat="1" applyFont="1" applyBorder="1" applyAlignment="1">
      <alignment horizontal="left"/>
      <protection/>
    </xf>
    <xf numFmtId="0" fontId="4" fillId="0" borderId="6" xfId="30" applyFont="1" applyBorder="1">
      <alignment/>
      <protection/>
    </xf>
    <xf numFmtId="0" fontId="8" fillId="0" borderId="0" xfId="30" applyFont="1" applyFill="1" applyBorder="1">
      <alignment/>
      <protection/>
    </xf>
    <xf numFmtId="0" fontId="17" fillId="0" borderId="0" xfId="30" applyFont="1" applyFill="1">
      <alignment/>
      <protection/>
    </xf>
    <xf numFmtId="0" fontId="17" fillId="0" borderId="0" xfId="30" applyFont="1" applyFill="1" applyBorder="1">
      <alignment/>
      <protection/>
    </xf>
    <xf numFmtId="0" fontId="17" fillId="0" borderId="1" xfId="30" applyFont="1" applyBorder="1">
      <alignment/>
      <protection/>
    </xf>
    <xf numFmtId="0" fontId="4" fillId="0" borderId="0" xfId="30" applyFont="1" applyFill="1" applyBorder="1">
      <alignment/>
      <protection/>
    </xf>
    <xf numFmtId="0" fontId="4" fillId="0" borderId="1" xfId="30" applyFont="1" applyBorder="1">
      <alignment/>
      <protection/>
    </xf>
    <xf numFmtId="0" fontId="8" fillId="0" borderId="0" xfId="30" applyFont="1" applyFill="1">
      <alignment/>
      <protection/>
    </xf>
    <xf numFmtId="0" fontId="48" fillId="0" borderId="0" xfId="30" applyFont="1" applyFill="1">
      <alignment/>
      <protection/>
    </xf>
    <xf numFmtId="0" fontId="17" fillId="0" borderId="0" xfId="30" applyFont="1" applyFill="1" applyBorder="1" applyProtection="1">
      <alignment/>
      <protection/>
    </xf>
    <xf numFmtId="0" fontId="2" fillId="0" borderId="0" xfId="30" applyFont="1" applyFill="1">
      <alignment/>
      <protection/>
    </xf>
    <xf numFmtId="0" fontId="4" fillId="0" borderId="0" xfId="30" applyFont="1" applyFill="1" applyBorder="1" applyProtection="1">
      <alignment/>
      <protection/>
    </xf>
    <xf numFmtId="0" fontId="23" fillId="0" borderId="0" xfId="30" applyFont="1" applyBorder="1">
      <alignment/>
      <protection/>
    </xf>
    <xf numFmtId="0" fontId="21" fillId="0" borderId="0" xfId="30" applyFont="1" applyBorder="1" applyAlignment="1" applyProtection="1">
      <alignment horizontal="centerContinuous"/>
      <protection/>
    </xf>
    <xf numFmtId="0" fontId="21" fillId="0" borderId="1" xfId="30" applyFont="1" applyBorder="1" applyAlignment="1">
      <alignment horizontal="centerContinuous"/>
      <protection/>
    </xf>
    <xf numFmtId="0" fontId="23" fillId="0" borderId="7" xfId="30" applyFont="1" applyBorder="1" applyAlignment="1">
      <alignment horizontal="centerContinuous"/>
      <protection/>
    </xf>
    <xf numFmtId="0" fontId="23" fillId="0" borderId="0" xfId="30" applyFont="1" applyBorder="1" applyAlignment="1">
      <alignment horizontal="centerContinuous"/>
      <protection/>
    </xf>
    <xf numFmtId="0" fontId="23" fillId="0" borderId="0" xfId="30" applyFont="1" applyBorder="1" applyAlignment="1" applyProtection="1">
      <alignment horizontal="centerContinuous"/>
      <protection/>
    </xf>
    <xf numFmtId="0" fontId="23" fillId="0" borderId="1" xfId="30" applyFont="1" applyBorder="1" applyAlignment="1">
      <alignment horizontal="centerContinuous"/>
      <protection/>
    </xf>
    <xf numFmtId="0" fontId="0" fillId="0" borderId="0" xfId="30" applyFont="1" applyBorder="1">
      <alignment/>
      <protection/>
    </xf>
    <xf numFmtId="0" fontId="0" fillId="0" borderId="14" xfId="30" applyFont="1" applyBorder="1" applyAlignment="1">
      <alignment horizontal="center"/>
      <protection/>
    </xf>
    <xf numFmtId="0" fontId="0" fillId="0" borderId="8" xfId="30" applyFont="1" applyBorder="1" applyAlignment="1" applyProtection="1">
      <alignment horizontal="left" vertical="center"/>
      <protection/>
    </xf>
    <xf numFmtId="169" fontId="0" fillId="0" borderId="9" xfId="30" applyNumberFormat="1" applyFont="1" applyBorder="1" applyAlignment="1" applyProtection="1">
      <alignment horizontal="center" vertical="center"/>
      <protection/>
    </xf>
    <xf numFmtId="0" fontId="0" fillId="0" borderId="14" xfId="30" applyFont="1" applyBorder="1" applyAlignment="1">
      <alignment horizontal="center" vertical="center"/>
      <protection/>
    </xf>
    <xf numFmtId="0" fontId="0" fillId="0" borderId="8" xfId="30" applyFont="1" applyBorder="1" applyAlignment="1">
      <alignment vertical="center"/>
      <protection/>
    </xf>
    <xf numFmtId="0" fontId="0" fillId="0" borderId="8" xfId="30" applyFont="1" applyBorder="1" applyAlignment="1">
      <alignment horizontal="left" vertical="center"/>
      <protection/>
    </xf>
    <xf numFmtId="0" fontId="24" fillId="0" borderId="14" xfId="30" applyFont="1" applyFill="1" applyBorder="1" applyAlignment="1">
      <alignment horizontal="center" vertical="center"/>
      <protection/>
    </xf>
    <xf numFmtId="0" fontId="24" fillId="0" borderId="9" xfId="30" applyFont="1" applyBorder="1" applyAlignment="1" applyProtection="1">
      <alignment horizontal="center" vertical="center"/>
      <protection/>
    </xf>
    <xf numFmtId="0" fontId="24" fillId="0" borderId="15" xfId="30" applyFont="1" applyBorder="1" applyAlignment="1">
      <alignment horizontal="center" vertical="center" wrapText="1"/>
      <protection/>
    </xf>
    <xf numFmtId="0" fontId="32" fillId="2" borderId="14" xfId="30" applyFont="1" applyFill="1" applyBorder="1" applyAlignment="1" applyProtection="1">
      <alignment horizontal="center" vertical="center"/>
      <protection/>
    </xf>
    <xf numFmtId="0" fontId="24" fillId="0" borderId="9" xfId="30" applyFont="1" applyBorder="1" applyAlignment="1" applyProtection="1">
      <alignment horizontal="center" vertical="center" wrapText="1"/>
      <protection/>
    </xf>
    <xf numFmtId="0" fontId="39" fillId="4" borderId="14" xfId="30" applyFont="1" applyFill="1" applyBorder="1" applyAlignment="1" applyProtection="1">
      <alignment horizontal="center" vertical="center"/>
      <protection/>
    </xf>
    <xf numFmtId="0" fontId="37" fillId="10" borderId="14" xfId="30" applyFont="1" applyFill="1" applyBorder="1" applyAlignment="1">
      <alignment horizontal="center" vertical="center" wrapText="1"/>
      <protection/>
    </xf>
    <xf numFmtId="0" fontId="57" fillId="6" borderId="8" xfId="30" applyFont="1" applyFill="1" applyBorder="1" applyAlignment="1" applyProtection="1">
      <alignment horizontal="centerContinuous" vertical="center" wrapText="1"/>
      <protection/>
    </xf>
    <xf numFmtId="0" fontId="57" fillId="6" borderId="9" xfId="30" applyFont="1" applyFill="1" applyBorder="1" applyAlignment="1">
      <alignment horizontal="centerContinuous" vertical="center"/>
      <protection/>
    </xf>
    <xf numFmtId="0" fontId="39" fillId="3" borderId="14" xfId="30" applyFont="1" applyFill="1" applyBorder="1" applyAlignment="1">
      <alignment horizontal="center" vertical="center" wrapText="1"/>
      <protection/>
    </xf>
    <xf numFmtId="0" fontId="24" fillId="0" borderId="14" xfId="30" applyFont="1" applyFill="1" applyBorder="1" applyAlignment="1">
      <alignment horizontal="center" vertical="center" wrapText="1"/>
      <protection/>
    </xf>
    <xf numFmtId="0" fontId="4" fillId="0" borderId="29" xfId="30" applyFont="1" applyFill="1" applyBorder="1" applyAlignment="1">
      <alignment horizontal="center"/>
      <protection/>
    </xf>
    <xf numFmtId="0" fontId="9" fillId="0" borderId="2" xfId="30" applyFont="1" applyBorder="1" applyAlignment="1" applyProtection="1">
      <alignment horizontal="center"/>
      <protection/>
    </xf>
    <xf numFmtId="0" fontId="33" fillId="2" borderId="2" xfId="30" applyFont="1" applyFill="1" applyBorder="1" applyAlignment="1" applyProtection="1">
      <alignment horizontal="center"/>
      <protection/>
    </xf>
    <xf numFmtId="0" fontId="42" fillId="4" borderId="17" xfId="30" applyFont="1" applyFill="1" applyBorder="1" applyAlignment="1" applyProtection="1">
      <alignment horizontal="center"/>
      <protection/>
    </xf>
    <xf numFmtId="0" fontId="72" fillId="10" borderId="17" xfId="30" applyFont="1" applyFill="1" applyBorder="1" applyAlignment="1" applyProtection="1">
      <alignment horizontal="center"/>
      <protection/>
    </xf>
    <xf numFmtId="166" fontId="59" fillId="6" borderId="31" xfId="30" applyNumberFormat="1" applyFont="1" applyFill="1" applyBorder="1" applyAlignment="1" applyProtection="1" quotePrefix="1">
      <alignment horizontal="center"/>
      <protection/>
    </xf>
    <xf numFmtId="166" fontId="59" fillId="6" borderId="32" xfId="30" applyNumberFormat="1" applyFont="1" applyFill="1" applyBorder="1" applyAlignment="1" applyProtection="1" quotePrefix="1">
      <alignment horizontal="center"/>
      <protection/>
    </xf>
    <xf numFmtId="166" fontId="41" fillId="3" borderId="17" xfId="30" applyNumberFormat="1" applyFont="1" applyFill="1" applyBorder="1" applyAlignment="1" applyProtection="1" quotePrefix="1">
      <alignment horizontal="center"/>
      <protection/>
    </xf>
    <xf numFmtId="7" fontId="75" fillId="0" borderId="2" xfId="30" applyNumberFormat="1" applyFont="1" applyBorder="1" applyAlignment="1" applyProtection="1">
      <alignment/>
      <protection/>
    </xf>
    <xf numFmtId="0" fontId="9" fillId="0" borderId="20" xfId="30" applyFont="1" applyBorder="1" applyAlignment="1" applyProtection="1">
      <alignment horizontal="center"/>
      <protection/>
    </xf>
    <xf numFmtId="0" fontId="33" fillId="2" borderId="20" xfId="30" applyFont="1" applyFill="1" applyBorder="1" applyAlignment="1" applyProtection="1">
      <alignment horizontal="center"/>
      <protection/>
    </xf>
    <xf numFmtId="0" fontId="42" fillId="4" borderId="2" xfId="30" applyFont="1" applyFill="1" applyBorder="1" applyAlignment="1" applyProtection="1">
      <alignment horizontal="center"/>
      <protection/>
    </xf>
    <xf numFmtId="0" fontId="72" fillId="10" borderId="2" xfId="30" applyFont="1" applyFill="1" applyBorder="1" applyAlignment="1" applyProtection="1">
      <alignment horizontal="center"/>
      <protection/>
    </xf>
    <xf numFmtId="166" fontId="59" fillId="6" borderId="21" xfId="30" applyNumberFormat="1" applyFont="1" applyFill="1" applyBorder="1" applyAlignment="1" applyProtection="1" quotePrefix="1">
      <alignment horizontal="center"/>
      <protection/>
    </xf>
    <xf numFmtId="166" fontId="59" fillId="6" borderId="45" xfId="30" applyNumberFormat="1" applyFont="1" applyFill="1" applyBorder="1" applyAlignment="1" applyProtection="1" quotePrefix="1">
      <alignment horizontal="center"/>
      <protection/>
    </xf>
    <xf numFmtId="166" fontId="41" fillId="3" borderId="2" xfId="30" applyNumberFormat="1" applyFont="1" applyFill="1" applyBorder="1" applyAlignment="1" applyProtection="1" quotePrefix="1">
      <alignment horizontal="center"/>
      <protection/>
    </xf>
    <xf numFmtId="166" fontId="26" fillId="0" borderId="2" xfId="30" applyNumberFormat="1" applyFont="1" applyFill="1" applyBorder="1" applyAlignment="1">
      <alignment horizontal="center"/>
      <protection/>
    </xf>
    <xf numFmtId="166" fontId="33" fillId="2" borderId="2" xfId="30" applyNumberFormat="1" applyFont="1" applyFill="1" applyBorder="1" applyAlignment="1" applyProtection="1">
      <alignment horizontal="center"/>
      <protection/>
    </xf>
    <xf numFmtId="2" fontId="4" fillId="0" borderId="2" xfId="30" applyNumberFormat="1" applyFont="1" applyFill="1" applyBorder="1" applyAlignment="1" applyProtection="1" quotePrefix="1">
      <alignment horizontal="center"/>
      <protection/>
    </xf>
    <xf numFmtId="164" fontId="4" fillId="0" borderId="2" xfId="30" applyNumberFormat="1" applyFont="1" applyFill="1" applyBorder="1" applyAlignment="1" applyProtection="1" quotePrefix="1">
      <alignment horizontal="center"/>
      <protection/>
    </xf>
    <xf numFmtId="164" fontId="42" fillId="4" borderId="2" xfId="30" applyNumberFormat="1" applyFont="1" applyFill="1" applyBorder="1" applyAlignment="1" applyProtection="1">
      <alignment horizontal="center"/>
      <protection/>
    </xf>
    <xf numFmtId="2" fontId="72" fillId="10" borderId="2" xfId="30" applyNumberFormat="1" applyFont="1" applyFill="1" applyBorder="1" applyAlignment="1" applyProtection="1">
      <alignment horizontal="center"/>
      <protection/>
    </xf>
    <xf numFmtId="4" fontId="26" fillId="0" borderId="2" xfId="30" applyNumberFormat="1" applyFont="1" applyFill="1" applyBorder="1" applyAlignment="1">
      <alignment horizontal="right"/>
      <protection/>
    </xf>
    <xf numFmtId="164" fontId="6" fillId="0" borderId="2" xfId="30" applyNumberFormat="1" applyFont="1" applyBorder="1" applyAlignment="1" applyProtection="1" quotePrefix="1">
      <alignment horizontal="center"/>
      <protection locked="0"/>
    </xf>
    <xf numFmtId="166" fontId="33" fillId="2" borderId="3" xfId="30" applyNumberFormat="1" applyFont="1" applyFill="1" applyBorder="1" applyAlignment="1" applyProtection="1">
      <alignment horizontal="center"/>
      <protection/>
    </xf>
    <xf numFmtId="166" fontId="4" fillId="0" borderId="19" xfId="30" applyNumberFormat="1" applyFont="1" applyBorder="1" applyAlignment="1" applyProtection="1">
      <alignment horizontal="center"/>
      <protection locked="0"/>
    </xf>
    <xf numFmtId="166" fontId="4" fillId="0" borderId="19" xfId="30" applyNumberFormat="1" applyFont="1" applyBorder="1" applyAlignment="1" applyProtection="1">
      <alignment horizontal="center"/>
      <protection/>
    </xf>
    <xf numFmtId="164" fontId="42" fillId="4" borderId="3" xfId="30" applyNumberFormat="1" applyFont="1" applyFill="1" applyBorder="1" applyAlignment="1" applyProtection="1">
      <alignment horizontal="center"/>
      <protection locked="0"/>
    </xf>
    <xf numFmtId="2" fontId="72" fillId="10" borderId="3" xfId="30" applyNumberFormat="1" applyFont="1" applyFill="1" applyBorder="1" applyAlignment="1" applyProtection="1">
      <alignment horizontal="center"/>
      <protection locked="0"/>
    </xf>
    <xf numFmtId="166" fontId="59" fillId="6" borderId="24" xfId="30" applyNumberFormat="1" applyFont="1" applyFill="1" applyBorder="1" applyAlignment="1" applyProtection="1" quotePrefix="1">
      <alignment horizontal="center"/>
      <protection locked="0"/>
    </xf>
    <xf numFmtId="166" fontId="59" fillId="6" borderId="26" xfId="30" applyNumberFormat="1" applyFont="1" applyFill="1" applyBorder="1" applyAlignment="1" applyProtection="1" quotePrefix="1">
      <alignment horizontal="center"/>
      <protection locked="0"/>
    </xf>
    <xf numFmtId="166" fontId="41" fillId="3" borderId="3" xfId="30" applyNumberFormat="1" applyFont="1" applyFill="1" applyBorder="1" applyAlignment="1" applyProtection="1" quotePrefix="1">
      <alignment horizontal="center"/>
      <protection locked="0"/>
    </xf>
    <xf numFmtId="7" fontId="25" fillId="0" borderId="27" xfId="30" applyNumberFormat="1" applyFont="1" applyFill="1" applyBorder="1" applyAlignment="1">
      <alignment horizontal="right"/>
      <protection/>
    </xf>
    <xf numFmtId="0" fontId="109" fillId="0" borderId="16" xfId="30" applyFont="1" applyBorder="1" applyAlignment="1">
      <alignment horizontal="left"/>
      <protection/>
    </xf>
    <xf numFmtId="4" fontId="72" fillId="10" borderId="14" xfId="30" applyNumberFormat="1" applyFont="1" applyFill="1" applyBorder="1" applyAlignment="1">
      <alignment horizontal="center"/>
      <protection/>
    </xf>
    <xf numFmtId="4" fontId="59" fillId="6" borderId="42" xfId="30" applyNumberFormat="1" applyFont="1" applyFill="1" applyBorder="1" applyAlignment="1">
      <alignment horizontal="center"/>
      <protection/>
    </xf>
    <xf numFmtId="4" fontId="59" fillId="6" borderId="43" xfId="30" applyNumberFormat="1" applyFont="1" applyFill="1" applyBorder="1" applyAlignment="1">
      <alignment horizontal="center"/>
      <protection/>
    </xf>
    <xf numFmtId="4" fontId="41" fillId="3" borderId="14" xfId="30" applyNumberFormat="1" applyFont="1" applyFill="1" applyBorder="1" applyAlignment="1">
      <alignment horizontal="center"/>
      <protection/>
    </xf>
    <xf numFmtId="4" fontId="18" fillId="0" borderId="0" xfId="30" applyNumberFormat="1" applyFont="1" applyFill="1" applyBorder="1" applyAlignment="1">
      <alignment horizontal="center"/>
      <protection/>
    </xf>
    <xf numFmtId="7" fontId="10" fillId="0" borderId="14" xfId="30" applyNumberFormat="1" applyFont="1" applyFill="1" applyBorder="1" applyAlignment="1">
      <alignment horizontal="right"/>
      <protection/>
    </xf>
    <xf numFmtId="0" fontId="1" fillId="0" borderId="0" xfId="30" applyFont="1">
      <alignment/>
      <protection/>
    </xf>
    <xf numFmtId="0" fontId="51" fillId="0" borderId="0" xfId="30" applyFont="1" applyFill="1" applyAlignment="1">
      <alignment horizontal="right" vertical="top"/>
      <protection/>
    </xf>
    <xf numFmtId="0" fontId="13" fillId="0" borderId="0" xfId="30" applyFont="1" applyFill="1" applyAlignment="1">
      <alignment horizontal="centerContinuous"/>
      <protection/>
    </xf>
    <xf numFmtId="0" fontId="11" fillId="0" borderId="0" xfId="30" applyFont="1" applyFill="1" applyAlignment="1">
      <alignment horizontal="centerContinuous"/>
      <protection/>
    </xf>
    <xf numFmtId="0" fontId="15" fillId="0" borderId="0" xfId="30" applyFont="1" applyFill="1" applyAlignment="1">
      <alignment horizontal="centerContinuous"/>
      <protection/>
    </xf>
    <xf numFmtId="0" fontId="15" fillId="0" borderId="0" xfId="30" applyFont="1" applyFill="1">
      <alignment/>
      <protection/>
    </xf>
    <xf numFmtId="0" fontId="4" fillId="0" borderId="13" xfId="30" applyFont="1" applyFill="1" applyBorder="1">
      <alignment/>
      <protection/>
    </xf>
    <xf numFmtId="0" fontId="4" fillId="0" borderId="5" xfId="30" applyFont="1" applyFill="1" applyBorder="1">
      <alignment/>
      <protection/>
    </xf>
    <xf numFmtId="0" fontId="17" fillId="0" borderId="7" xfId="30" applyFont="1" applyFill="1" applyBorder="1">
      <alignment/>
      <protection/>
    </xf>
    <xf numFmtId="0" fontId="8" fillId="0" borderId="0" xfId="30" applyFont="1" applyFill="1" applyBorder="1" applyAlignment="1">
      <alignment horizontal="left"/>
      <protection/>
    </xf>
    <xf numFmtId="0" fontId="17" fillId="0" borderId="0" xfId="30" applyFont="1" applyFill="1" applyBorder="1" applyAlignment="1" applyProtection="1">
      <alignment horizontal="left"/>
      <protection/>
    </xf>
    <xf numFmtId="0" fontId="4" fillId="0" borderId="7" xfId="30" applyFont="1" applyFill="1" applyBorder="1">
      <alignment/>
      <protection/>
    </xf>
    <xf numFmtId="0" fontId="2" fillId="0" borderId="0" xfId="30" applyFont="1" applyFill="1" applyBorder="1" applyAlignment="1">
      <alignment horizontal="left"/>
      <protection/>
    </xf>
    <xf numFmtId="0" fontId="17" fillId="0" borderId="0" xfId="30" applyFont="1" applyFill="1" applyAlignment="1">
      <alignment vertical="top"/>
      <protection/>
    </xf>
    <xf numFmtId="0" fontId="17" fillId="0" borderId="7" xfId="30" applyFont="1" applyFill="1" applyBorder="1" applyAlignment="1">
      <alignment vertical="top"/>
      <protection/>
    </xf>
    <xf numFmtId="0" fontId="17" fillId="0" borderId="0" xfId="30" applyFont="1" applyFill="1" applyBorder="1" applyAlignment="1">
      <alignment vertical="top"/>
      <protection/>
    </xf>
    <xf numFmtId="0" fontId="8" fillId="0" borderId="0" xfId="30" applyFont="1" applyFill="1" applyBorder="1" applyAlignment="1">
      <alignment horizontal="left" vertical="top"/>
      <protection/>
    </xf>
    <xf numFmtId="0" fontId="8" fillId="0" borderId="0" xfId="30" applyFont="1" applyFill="1" applyBorder="1" applyAlignment="1">
      <alignment vertical="top"/>
      <protection/>
    </xf>
    <xf numFmtId="0" fontId="4" fillId="0" borderId="0" xfId="30" applyFont="1" applyFill="1" applyAlignment="1">
      <alignment vertical="top"/>
      <protection/>
    </xf>
    <xf numFmtId="0" fontId="4" fillId="0" borderId="7" xfId="30" applyFont="1" applyFill="1" applyBorder="1" applyAlignment="1">
      <alignment vertical="top"/>
      <protection/>
    </xf>
    <xf numFmtId="0" fontId="4" fillId="0" borderId="0" xfId="30" applyFont="1" applyFill="1" applyBorder="1" applyAlignment="1">
      <alignment vertical="top"/>
      <protection/>
    </xf>
    <xf numFmtId="0" fontId="4" fillId="0" borderId="0" xfId="30" applyFont="1" applyFill="1" applyBorder="1" applyAlignment="1">
      <alignment horizontal="center" vertical="top"/>
      <protection/>
    </xf>
    <xf numFmtId="0" fontId="20" fillId="0" borderId="0" xfId="30" applyFont="1" applyFill="1">
      <alignment/>
      <protection/>
    </xf>
    <xf numFmtId="0" fontId="21" fillId="0" borderId="0" xfId="30" applyFont="1" applyFill="1" applyAlignment="1">
      <alignment horizontal="centerContinuous"/>
      <protection/>
    </xf>
    <xf numFmtId="0" fontId="21" fillId="0" borderId="0" xfId="30" applyFont="1" applyFill="1" applyBorder="1" applyAlignment="1">
      <alignment horizontal="centerContinuous"/>
      <protection/>
    </xf>
    <xf numFmtId="0" fontId="67" fillId="0" borderId="1" xfId="30" applyFont="1" applyFill="1" applyBorder="1" applyAlignment="1">
      <alignment horizontal="centerContinuous"/>
      <protection/>
    </xf>
    <xf numFmtId="0" fontId="4" fillId="0" borderId="0" xfId="30" applyFont="1" applyFill="1" applyBorder="1" applyAlignment="1">
      <alignment horizontal="center"/>
      <protection/>
    </xf>
    <xf numFmtId="0" fontId="4" fillId="0" borderId="8" xfId="30" applyFont="1" applyFill="1" applyBorder="1" applyAlignment="1" applyProtection="1">
      <alignment horizontal="left"/>
      <protection/>
    </xf>
    <xf numFmtId="0" fontId="4" fillId="0" borderId="16" xfId="30" applyFont="1" applyFill="1" applyBorder="1" applyAlignment="1" applyProtection="1">
      <alignment horizontal="center"/>
      <protection/>
    </xf>
    <xf numFmtId="0" fontId="4" fillId="0" borderId="14" xfId="30" applyFont="1" applyFill="1" applyBorder="1" applyAlignment="1">
      <alignment horizontal="center"/>
      <protection/>
    </xf>
    <xf numFmtId="0" fontId="0" fillId="0" borderId="8" xfId="30" applyFont="1" applyFill="1" applyBorder="1" applyAlignment="1" applyProtection="1" quotePrefix="1">
      <alignment horizontal="left"/>
      <protection/>
    </xf>
    <xf numFmtId="0" fontId="0" fillId="0" borderId="15" xfId="30" applyFont="1" applyFill="1" applyBorder="1" applyAlignment="1" applyProtection="1">
      <alignment horizontal="center"/>
      <protection/>
    </xf>
    <xf numFmtId="164" fontId="0" fillId="0" borderId="14" xfId="30" applyNumberFormat="1" applyFont="1" applyFill="1" applyBorder="1" applyAlignment="1" applyProtection="1">
      <alignment horizontal="center"/>
      <protection/>
    </xf>
    <xf numFmtId="22" fontId="4" fillId="0" borderId="0" xfId="30" applyNumberFormat="1" applyFont="1" applyFill="1" applyBorder="1">
      <alignment/>
      <protection/>
    </xf>
    <xf numFmtId="0" fontId="42" fillId="0" borderId="0" xfId="30" applyFont="1" applyFill="1" applyBorder="1">
      <alignment/>
      <protection/>
    </xf>
    <xf numFmtId="0" fontId="24" fillId="0" borderId="14" xfId="30" applyFont="1" applyFill="1" applyBorder="1" applyAlignment="1" applyProtection="1">
      <alignment horizontal="center" vertical="center" wrapText="1"/>
      <protection/>
    </xf>
    <xf numFmtId="0" fontId="24" fillId="0" borderId="14" xfId="30" applyFont="1" applyFill="1" applyBorder="1" applyAlignment="1" applyProtection="1">
      <alignment horizontal="center" vertical="center"/>
      <protection/>
    </xf>
    <xf numFmtId="0" fontId="24" fillId="0" borderId="14" xfId="30" applyFont="1" applyFill="1" applyBorder="1" applyAlignment="1" applyProtection="1" quotePrefix="1">
      <alignment horizontal="center" vertical="center" wrapText="1"/>
      <protection/>
    </xf>
    <xf numFmtId="0" fontId="24" fillId="0" borderId="8" xfId="30" applyFont="1" applyFill="1" applyBorder="1" applyAlignment="1" applyProtection="1">
      <alignment horizontal="center" vertical="center"/>
      <protection/>
    </xf>
    <xf numFmtId="0" fontId="39" fillId="5" borderId="14" xfId="30" applyFont="1" applyFill="1" applyBorder="1" applyAlignment="1" applyProtection="1">
      <alignment horizontal="center" vertical="center"/>
      <protection/>
    </xf>
    <xf numFmtId="0" fontId="68" fillId="8" borderId="14" xfId="30" applyFont="1" applyFill="1" applyBorder="1" applyAlignment="1">
      <alignment horizontal="center" vertical="center" wrapText="1"/>
      <protection/>
    </xf>
    <xf numFmtId="0" fontId="69" fillId="6" borderId="14" xfId="30" applyFont="1" applyFill="1" applyBorder="1" applyAlignment="1">
      <alignment horizontal="center" vertical="center" wrapText="1"/>
      <protection/>
    </xf>
    <xf numFmtId="0" fontId="37" fillId="10" borderId="8" xfId="30" applyFont="1" applyFill="1" applyBorder="1" applyAlignment="1" applyProtection="1">
      <alignment horizontal="centerContinuous" vertical="center" wrapText="1"/>
      <protection/>
    </xf>
    <xf numFmtId="0" fontId="37" fillId="10" borderId="9" xfId="30" applyFont="1" applyFill="1" applyBorder="1" applyAlignment="1">
      <alignment horizontal="centerContinuous" vertical="center"/>
      <protection/>
    </xf>
    <xf numFmtId="0" fontId="43" fillId="11" borderId="14" xfId="30" applyFont="1" applyFill="1" applyBorder="1" applyAlignment="1">
      <alignment horizontal="center" vertical="center" wrapText="1"/>
      <protection/>
    </xf>
    <xf numFmtId="0" fontId="38" fillId="8" borderId="14" xfId="30" applyFont="1" applyFill="1" applyBorder="1" applyAlignment="1">
      <alignment horizontal="center" vertical="center" wrapText="1"/>
      <protection/>
    </xf>
    <xf numFmtId="164" fontId="4" fillId="0" borderId="29" xfId="30" applyNumberFormat="1" applyFont="1" applyFill="1" applyBorder="1" applyAlignment="1" applyProtection="1">
      <alignment horizontal="center"/>
      <protection/>
    </xf>
    <xf numFmtId="0" fontId="33" fillId="2" borderId="29" xfId="30" applyFont="1" applyFill="1" applyBorder="1" applyAlignment="1">
      <alignment horizontal="center"/>
      <protection/>
    </xf>
    <xf numFmtId="0" fontId="4" fillId="0" borderId="55" xfId="30" applyFont="1" applyFill="1" applyBorder="1" applyAlignment="1">
      <alignment horizontal="center"/>
      <protection/>
    </xf>
    <xf numFmtId="0" fontId="42" fillId="5" borderId="17" xfId="30" applyFont="1" applyFill="1" applyBorder="1" applyAlignment="1">
      <alignment horizontal="center"/>
      <protection/>
    </xf>
    <xf numFmtId="0" fontId="70" fillId="8" borderId="17" xfId="30" applyFont="1" applyFill="1" applyBorder="1" applyAlignment="1">
      <alignment horizontal="center"/>
      <protection/>
    </xf>
    <xf numFmtId="0" fontId="71" fillId="6" borderId="17" xfId="30" applyFont="1" applyFill="1" applyBorder="1" applyAlignment="1">
      <alignment horizontal="center"/>
      <protection/>
    </xf>
    <xf numFmtId="0" fontId="34" fillId="2" borderId="31" xfId="30" applyFont="1" applyFill="1" applyBorder="1" applyAlignment="1">
      <alignment horizontal="center"/>
      <protection/>
    </xf>
    <xf numFmtId="0" fontId="34" fillId="2" borderId="32" xfId="30" applyFont="1" applyFill="1" applyBorder="1" applyAlignment="1">
      <alignment horizontal="center"/>
      <protection/>
    </xf>
    <xf numFmtId="0" fontId="72" fillId="10" borderId="31" xfId="30" applyFont="1" applyFill="1" applyBorder="1" applyAlignment="1">
      <alignment horizontal="center"/>
      <protection/>
    </xf>
    <xf numFmtId="0" fontId="72" fillId="10" borderId="32" xfId="30" applyFont="1" applyFill="1" applyBorder="1" applyAlignment="1">
      <alignment horizontal="center"/>
      <protection/>
    </xf>
    <xf numFmtId="0" fontId="44" fillId="11" borderId="17" xfId="30" applyFont="1" applyFill="1" applyBorder="1" applyAlignment="1">
      <alignment horizontal="center"/>
      <protection/>
    </xf>
    <xf numFmtId="0" fontId="73" fillId="8" borderId="17" xfId="30" applyFont="1" applyFill="1" applyBorder="1" applyAlignment="1">
      <alignment horizontal="center"/>
      <protection/>
    </xf>
    <xf numFmtId="7" fontId="7" fillId="0" borderId="55" xfId="30" applyNumberFormat="1" applyFont="1" applyFill="1" applyBorder="1" applyAlignment="1">
      <alignment/>
      <protection/>
    </xf>
    <xf numFmtId="164" fontId="4" fillId="0" borderId="18" xfId="30" applyNumberFormat="1" applyFont="1" applyFill="1" applyBorder="1" applyAlignment="1" applyProtection="1">
      <alignment horizontal="center"/>
      <protection/>
    </xf>
    <xf numFmtId="0" fontId="33" fillId="2" borderId="18" xfId="30" applyFont="1" applyFill="1" applyBorder="1" applyAlignment="1">
      <alignment horizontal="center"/>
      <protection/>
    </xf>
    <xf numFmtId="168" fontId="4" fillId="0" borderId="18" xfId="30" applyNumberFormat="1" applyFont="1" applyBorder="1" applyAlignment="1" applyProtection="1" quotePrefix="1">
      <alignment horizontal="center"/>
      <protection/>
    </xf>
    <xf numFmtId="166" fontId="4" fillId="0" borderId="18" xfId="30" applyNumberFormat="1" applyFont="1" applyBorder="1" applyAlignment="1" applyProtection="1" quotePrefix="1">
      <alignment horizontal="center"/>
      <protection/>
    </xf>
    <xf numFmtId="166" fontId="4" fillId="0" borderId="18" xfId="30" applyNumberFormat="1" applyFont="1" applyBorder="1" applyAlignment="1" applyProtection="1">
      <alignment horizontal="center"/>
      <protection/>
    </xf>
    <xf numFmtId="164" fontId="42" fillId="5" borderId="18" xfId="30" applyNumberFormat="1" applyFont="1" applyFill="1" applyBorder="1" applyAlignment="1" applyProtection="1">
      <alignment horizontal="center"/>
      <protection/>
    </xf>
    <xf numFmtId="2" fontId="70" fillId="8" borderId="18" xfId="30" applyNumberFormat="1" applyFont="1" applyFill="1" applyBorder="1" applyAlignment="1" applyProtection="1">
      <alignment horizontal="center"/>
      <protection/>
    </xf>
    <xf numFmtId="2" fontId="71" fillId="6" borderId="18" xfId="30" applyNumberFormat="1" applyFont="1" applyFill="1" applyBorder="1" applyAlignment="1" applyProtection="1">
      <alignment horizontal="center"/>
      <protection/>
    </xf>
    <xf numFmtId="166" fontId="34" fillId="2" borderId="36" xfId="30" applyNumberFormat="1" applyFont="1" applyFill="1" applyBorder="1" applyAlignment="1" applyProtection="1" quotePrefix="1">
      <alignment horizontal="center"/>
      <protection/>
    </xf>
    <xf numFmtId="166" fontId="34" fillId="2" borderId="37" xfId="30" applyNumberFormat="1" applyFont="1" applyFill="1" applyBorder="1" applyAlignment="1" applyProtection="1" quotePrefix="1">
      <alignment horizontal="center"/>
      <protection/>
    </xf>
    <xf numFmtId="166" fontId="72" fillId="10" borderId="36" xfId="30" applyNumberFormat="1" applyFont="1" applyFill="1" applyBorder="1" applyAlignment="1" applyProtection="1" quotePrefix="1">
      <alignment horizontal="center"/>
      <protection/>
    </xf>
    <xf numFmtId="166" fontId="72" fillId="10" borderId="37" xfId="30" applyNumberFormat="1" applyFont="1" applyFill="1" applyBorder="1" applyAlignment="1" applyProtection="1" quotePrefix="1">
      <alignment horizontal="center"/>
      <protection/>
    </xf>
    <xf numFmtId="166" fontId="44" fillId="11" borderId="18" xfId="30" applyNumberFormat="1" applyFont="1" applyFill="1" applyBorder="1" applyAlignment="1" applyProtection="1" quotePrefix="1">
      <alignment horizontal="center"/>
      <protection/>
    </xf>
    <xf numFmtId="166" fontId="73" fillId="8" borderId="18" xfId="30" applyNumberFormat="1" applyFont="1" applyFill="1" applyBorder="1" applyAlignment="1" applyProtection="1" quotePrefix="1">
      <alignment horizontal="center"/>
      <protection/>
    </xf>
    <xf numFmtId="166" fontId="4" fillId="0" borderId="35" xfId="30" applyNumberFormat="1" applyFont="1" applyFill="1" applyBorder="1" applyAlignment="1" applyProtection="1">
      <alignment horizontal="center"/>
      <protection/>
    </xf>
    <xf numFmtId="0" fontId="7" fillId="0" borderId="35" xfId="30" applyFont="1" applyFill="1" applyBorder="1" applyAlignment="1">
      <alignment horizontal="center"/>
      <protection/>
    </xf>
    <xf numFmtId="169" fontId="33" fillId="2" borderId="2" xfId="30" applyNumberFormat="1" applyFont="1" applyFill="1" applyBorder="1" applyAlignment="1" applyProtection="1">
      <alignment horizontal="center"/>
      <protection/>
    </xf>
    <xf numFmtId="4" fontId="4" fillId="0" borderId="2" xfId="30" applyNumberFormat="1" applyFont="1" applyFill="1" applyBorder="1" applyAlignment="1" applyProtection="1">
      <alignment horizontal="center"/>
      <protection/>
    </xf>
    <xf numFmtId="3" fontId="4" fillId="0" borderId="2" xfId="30" applyNumberFormat="1" applyFont="1" applyFill="1" applyBorder="1" applyAlignment="1" applyProtection="1">
      <alignment horizontal="center"/>
      <protection/>
    </xf>
    <xf numFmtId="166" fontId="4" fillId="0" borderId="2" xfId="30" applyNumberFormat="1" applyFont="1" applyFill="1" applyBorder="1" applyAlignment="1" applyProtection="1">
      <alignment horizontal="center"/>
      <protection locked="0"/>
    </xf>
    <xf numFmtId="168" fontId="4" fillId="0" borderId="4" xfId="30" applyNumberFormat="1" applyFont="1" applyBorder="1" applyAlignment="1" applyProtection="1" quotePrefix="1">
      <alignment horizontal="center"/>
      <protection/>
    </xf>
    <xf numFmtId="166" fontId="4" fillId="0" borderId="2" xfId="30" applyNumberFormat="1" applyFont="1" applyBorder="1" applyAlignment="1" applyProtection="1" quotePrefix="1">
      <alignment horizontal="center"/>
      <protection/>
    </xf>
    <xf numFmtId="164" fontId="42" fillId="5" borderId="2" xfId="30" applyNumberFormat="1" applyFont="1" applyFill="1" applyBorder="1" applyAlignment="1" applyProtection="1">
      <alignment horizontal="center"/>
      <protection/>
    </xf>
    <xf numFmtId="2" fontId="70" fillId="8" borderId="2" xfId="30" applyNumberFormat="1" applyFont="1" applyFill="1" applyBorder="1" applyAlignment="1" applyProtection="1">
      <alignment horizontal="center"/>
      <protection/>
    </xf>
    <xf numFmtId="2" fontId="71" fillId="6" borderId="2" xfId="30" applyNumberFormat="1" applyFont="1" applyFill="1" applyBorder="1" applyAlignment="1" applyProtection="1">
      <alignment horizontal="center"/>
      <protection/>
    </xf>
    <xf numFmtId="166" fontId="44" fillId="11" borderId="2" xfId="30" applyNumberFormat="1" applyFont="1" applyFill="1" applyBorder="1" applyAlignment="1" applyProtection="1" quotePrefix="1">
      <alignment horizontal="center"/>
      <protection/>
    </xf>
    <xf numFmtId="166" fontId="4" fillId="0" borderId="4" xfId="30" applyNumberFormat="1" applyFont="1" applyFill="1" applyBorder="1" applyAlignment="1" applyProtection="1">
      <alignment horizontal="center"/>
      <protection/>
    </xf>
    <xf numFmtId="4" fontId="26" fillId="0" borderId="4" xfId="30" applyNumberFormat="1" applyFont="1" applyFill="1" applyBorder="1" applyAlignment="1">
      <alignment horizontal="right"/>
      <protection/>
    </xf>
    <xf numFmtId="1" fontId="4" fillId="0" borderId="37" xfId="30" applyNumberFormat="1" applyFont="1" applyBorder="1" applyAlignment="1" applyProtection="1" quotePrefix="1">
      <alignment horizontal="center"/>
      <protection locked="0"/>
    </xf>
    <xf numFmtId="0" fontId="4" fillId="0" borderId="35" xfId="30" applyFont="1" applyBorder="1" applyAlignment="1" applyProtection="1">
      <alignment horizontal="center"/>
      <protection locked="0"/>
    </xf>
    <xf numFmtId="0" fontId="9" fillId="0" borderId="3" xfId="30" applyFont="1" applyFill="1" applyBorder="1" applyAlignment="1" applyProtection="1">
      <alignment horizontal="center"/>
      <protection locked="0"/>
    </xf>
    <xf numFmtId="164" fontId="6" fillId="0" borderId="38" xfId="30" applyNumberFormat="1" applyFont="1" applyFill="1" applyBorder="1" applyAlignment="1" applyProtection="1">
      <alignment horizontal="center"/>
      <protection locked="0"/>
    </xf>
    <xf numFmtId="0" fontId="4" fillId="0" borderId="3" xfId="30" applyFont="1" applyFill="1" applyBorder="1" applyAlignment="1" applyProtection="1">
      <alignment horizontal="center"/>
      <protection locked="0"/>
    </xf>
    <xf numFmtId="38" fontId="4" fillId="0" borderId="3" xfId="30" applyNumberFormat="1" applyFont="1" applyFill="1" applyBorder="1" applyAlignment="1" applyProtection="1">
      <alignment horizontal="center"/>
      <protection locked="0"/>
    </xf>
    <xf numFmtId="38" fontId="4" fillId="0" borderId="3" xfId="30" applyNumberFormat="1" applyFont="1" applyFill="1" applyBorder="1" applyAlignment="1" applyProtection="1">
      <alignment horizontal="center"/>
      <protection/>
    </xf>
    <xf numFmtId="164" fontId="4" fillId="0" borderId="3" xfId="30" applyNumberFormat="1" applyFont="1" applyFill="1" applyBorder="1" applyAlignment="1" applyProtection="1" quotePrefix="1">
      <alignment horizontal="center"/>
      <protection/>
    </xf>
    <xf numFmtId="166" fontId="4" fillId="0" borderId="3" xfId="30" applyNumberFormat="1" applyFont="1" applyFill="1" applyBorder="1" applyAlignment="1" applyProtection="1">
      <alignment horizontal="center"/>
      <protection locked="0"/>
    </xf>
    <xf numFmtId="166" fontId="4" fillId="0" borderId="19" xfId="30" applyNumberFormat="1" applyFont="1" applyFill="1" applyBorder="1" applyAlignment="1" applyProtection="1">
      <alignment horizontal="center"/>
      <protection locked="0"/>
    </xf>
    <xf numFmtId="164" fontId="42" fillId="5" borderId="3" xfId="30" applyNumberFormat="1" applyFont="1" applyFill="1" applyBorder="1" applyAlignment="1" applyProtection="1">
      <alignment horizontal="center"/>
      <protection locked="0"/>
    </xf>
    <xf numFmtId="2" fontId="70" fillId="8" borderId="3" xfId="30" applyNumberFormat="1" applyFont="1" applyFill="1" applyBorder="1" applyAlignment="1" applyProtection="1">
      <alignment horizontal="center"/>
      <protection locked="0"/>
    </xf>
    <xf numFmtId="2" fontId="71" fillId="6" borderId="3" xfId="30" applyNumberFormat="1" applyFont="1" applyFill="1" applyBorder="1" applyAlignment="1" applyProtection="1">
      <alignment horizontal="center"/>
      <protection locked="0"/>
    </xf>
    <xf numFmtId="166" fontId="34" fillId="2" borderId="39" xfId="30" applyNumberFormat="1" applyFont="1" applyFill="1" applyBorder="1" applyAlignment="1" applyProtection="1" quotePrefix="1">
      <alignment horizontal="center"/>
      <protection locked="0"/>
    </xf>
    <xf numFmtId="166" fontId="34" fillId="2" borderId="40" xfId="30" applyNumberFormat="1" applyFont="1" applyFill="1" applyBorder="1" applyAlignment="1" applyProtection="1" quotePrefix="1">
      <alignment horizontal="center"/>
      <protection locked="0"/>
    </xf>
    <xf numFmtId="166" fontId="72" fillId="10" borderId="24" xfId="30" applyNumberFormat="1" applyFont="1" applyFill="1" applyBorder="1" applyAlignment="1" applyProtection="1" quotePrefix="1">
      <alignment horizontal="center"/>
      <protection locked="0"/>
    </xf>
    <xf numFmtId="166" fontId="72" fillId="10" borderId="26" xfId="30" applyNumberFormat="1" applyFont="1" applyFill="1" applyBorder="1" applyAlignment="1" applyProtection="1" quotePrefix="1">
      <alignment horizontal="center"/>
      <protection locked="0"/>
    </xf>
    <xf numFmtId="166" fontId="44" fillId="11" borderId="3" xfId="30" applyNumberFormat="1" applyFont="1" applyFill="1" applyBorder="1" applyAlignment="1" applyProtection="1" quotePrefix="1">
      <alignment horizontal="center"/>
      <protection locked="0"/>
    </xf>
    <xf numFmtId="166" fontId="73" fillId="8" borderId="3" xfId="30" applyNumberFormat="1" applyFont="1" applyFill="1" applyBorder="1" applyAlignment="1" applyProtection="1" quotePrefix="1">
      <alignment horizontal="center"/>
      <protection locked="0"/>
    </xf>
    <xf numFmtId="166" fontId="60" fillId="0" borderId="19" xfId="30" applyNumberFormat="1" applyFont="1" applyFill="1" applyBorder="1" applyAlignment="1" applyProtection="1">
      <alignment horizontal="center"/>
      <protection locked="0"/>
    </xf>
    <xf numFmtId="166" fontId="25" fillId="0" borderId="41" xfId="30" applyNumberFormat="1" applyFont="1" applyFill="1" applyBorder="1" applyAlignment="1">
      <alignment horizontal="center"/>
      <protection/>
    </xf>
    <xf numFmtId="4" fontId="70" fillId="8" borderId="14" xfId="30" applyNumberFormat="1" applyFont="1" applyFill="1" applyBorder="1" applyAlignment="1">
      <alignment horizontal="center"/>
      <protection/>
    </xf>
    <xf numFmtId="4" fontId="71" fillId="6" borderId="14" xfId="30" applyNumberFormat="1" applyFont="1" applyFill="1" applyBorder="1" applyAlignment="1">
      <alignment horizontal="center"/>
      <protection/>
    </xf>
    <xf numFmtId="4" fontId="34" fillId="2" borderId="42" xfId="30" applyNumberFormat="1" applyFont="1" applyFill="1" applyBorder="1" applyAlignment="1">
      <alignment horizontal="center"/>
      <protection/>
    </xf>
    <xf numFmtId="4" fontId="34" fillId="2" borderId="9" xfId="30" applyNumberFormat="1" applyFont="1" applyFill="1" applyBorder="1" applyAlignment="1">
      <alignment horizontal="center"/>
      <protection/>
    </xf>
    <xf numFmtId="4" fontId="72" fillId="10" borderId="42" xfId="30" applyNumberFormat="1" applyFont="1" applyFill="1" applyBorder="1" applyAlignment="1">
      <alignment horizontal="center"/>
      <protection/>
    </xf>
    <xf numFmtId="4" fontId="72" fillId="10" borderId="43" xfId="30" applyNumberFormat="1" applyFont="1" applyFill="1" applyBorder="1" applyAlignment="1">
      <alignment horizontal="center"/>
      <protection/>
    </xf>
    <xf numFmtId="4" fontId="44" fillId="11" borderId="14" xfId="30" applyNumberFormat="1" applyFont="1" applyFill="1" applyBorder="1" applyAlignment="1">
      <alignment horizontal="center"/>
      <protection/>
    </xf>
    <xf numFmtId="4" fontId="73" fillId="8" borderId="14" xfId="30" applyNumberFormat="1" applyFont="1" applyFill="1" applyBorder="1" applyAlignment="1">
      <alignment horizontal="center"/>
      <protection/>
    </xf>
    <xf numFmtId="7" fontId="74" fillId="0" borderId="14" xfId="30" applyNumberFormat="1" applyFont="1" applyFill="1" applyBorder="1" applyAlignment="1">
      <alignment horizontal="right"/>
      <protection/>
    </xf>
    <xf numFmtId="0" fontId="4" fillId="0" borderId="10" xfId="30" applyFont="1" applyFill="1" applyBorder="1">
      <alignment/>
      <protection/>
    </xf>
    <xf numFmtId="0" fontId="4" fillId="0" borderId="11" xfId="30" applyFont="1" applyFill="1" applyBorder="1">
      <alignment/>
      <protection/>
    </xf>
    <xf numFmtId="0" fontId="4" fillId="0" borderId="12" xfId="30" applyFont="1" applyFill="1" applyBorder="1">
      <alignment/>
      <protection/>
    </xf>
    <xf numFmtId="0" fontId="0" fillId="0" borderId="0" xfId="30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ont="1">
      <alignment/>
      <protection/>
    </xf>
    <xf numFmtId="0" fontId="0" fillId="0" borderId="0" xfId="46">
      <alignment/>
      <protection/>
    </xf>
    <xf numFmtId="0" fontId="51" fillId="0" borderId="0" xfId="46" applyFont="1" applyAlignment="1">
      <alignment horizontal="right" vertical="top"/>
      <protection/>
    </xf>
    <xf numFmtId="0" fontId="11" fillId="0" borderId="0" xfId="46" applyFont="1" applyFill="1" applyBorder="1" applyAlignment="1" applyProtection="1">
      <alignment horizontal="center"/>
      <protection/>
    </xf>
    <xf numFmtId="0" fontId="79" fillId="0" borderId="0" xfId="46" applyFont="1" applyFill="1">
      <alignment/>
      <protection/>
    </xf>
    <xf numFmtId="0" fontId="80" fillId="0" borderId="0" xfId="46" applyFont="1" applyAlignment="1">
      <alignment horizontal="centerContinuous"/>
      <protection/>
    </xf>
    <xf numFmtId="0" fontId="79" fillId="0" borderId="0" xfId="46" applyFont="1" applyAlignment="1">
      <alignment horizontal="centerContinuous"/>
      <protection/>
    </xf>
    <xf numFmtId="0" fontId="79" fillId="0" borderId="0" xfId="46" applyFont="1">
      <alignment/>
      <protection/>
    </xf>
    <xf numFmtId="0" fontId="15" fillId="0" borderId="0" xfId="46" applyFont="1">
      <alignment/>
      <protection/>
    </xf>
    <xf numFmtId="0" fontId="11" fillId="0" borderId="0" xfId="46" applyFont="1" applyFill="1" applyBorder="1" applyAlignment="1" applyProtection="1">
      <alignment horizontal="left"/>
      <protection/>
    </xf>
    <xf numFmtId="0" fontId="4" fillId="0" borderId="13" xfId="46" applyFont="1" applyBorder="1">
      <alignment/>
      <protection/>
    </xf>
    <xf numFmtId="0" fontId="4" fillId="0" borderId="5" xfId="46" applyFont="1" applyBorder="1">
      <alignment/>
      <protection/>
    </xf>
    <xf numFmtId="0" fontId="4" fillId="0" borderId="5" xfId="46" applyFont="1" applyBorder="1" applyAlignment="1" applyProtection="1">
      <alignment horizontal="left"/>
      <protection/>
    </xf>
    <xf numFmtId="0" fontId="0" fillId="0" borderId="5" xfId="46" applyBorder="1">
      <alignment/>
      <protection/>
    </xf>
    <xf numFmtId="0" fontId="4" fillId="0" borderId="6" xfId="46" applyFont="1" applyFill="1" applyBorder="1">
      <alignment/>
      <protection/>
    </xf>
    <xf numFmtId="0" fontId="4" fillId="0" borderId="7" xfId="46" applyFont="1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 applyAlignment="1">
      <alignment horizontal="left"/>
      <protection/>
    </xf>
    <xf numFmtId="0" fontId="18" fillId="0" borderId="0" xfId="46" applyFont="1" applyBorder="1">
      <alignment/>
      <protection/>
    </xf>
    <xf numFmtId="0" fontId="4" fillId="0" borderId="1" xfId="46" applyFont="1" applyFill="1" applyBorder="1">
      <alignment/>
      <protection/>
    </xf>
    <xf numFmtId="0" fontId="20" fillId="0" borderId="0" xfId="46" applyFont="1">
      <alignment/>
      <protection/>
    </xf>
    <xf numFmtId="0" fontId="20" fillId="0" borderId="7" xfId="46" applyFont="1" applyBorder="1">
      <alignment/>
      <protection/>
    </xf>
    <xf numFmtId="0" fontId="20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20" fillId="0" borderId="1" xfId="46" applyFont="1" applyFill="1" applyBorder="1">
      <alignment/>
      <protection/>
    </xf>
    <xf numFmtId="0" fontId="4" fillId="0" borderId="0" xfId="46" applyFont="1" applyBorder="1" applyProtection="1">
      <alignment/>
      <protection/>
    </xf>
    <xf numFmtId="0" fontId="21" fillId="0" borderId="7" xfId="46" applyFont="1" applyBorder="1" applyAlignment="1">
      <alignment horizontal="centerContinuous"/>
      <protection/>
    </xf>
    <xf numFmtId="0" fontId="0" fillId="0" borderId="0" xfId="46" applyNumberFormat="1" applyAlignment="1">
      <alignment horizontal="centerContinuous"/>
      <protection/>
    </xf>
    <xf numFmtId="0" fontId="21" fillId="0" borderId="0" xfId="46" applyFont="1" applyBorder="1" applyAlignment="1">
      <alignment horizontal="centerContinuous"/>
      <protection/>
    </xf>
    <xf numFmtId="0" fontId="20" fillId="0" borderId="0" xfId="46" applyFont="1" applyBorder="1" applyAlignment="1">
      <alignment horizontal="centerContinuous"/>
      <protection/>
    </xf>
    <xf numFmtId="0" fontId="0" fillId="0" borderId="0" xfId="46" applyAlignment="1">
      <alignment horizontal="centerContinuous"/>
      <protection/>
    </xf>
    <xf numFmtId="0" fontId="20" fillId="0" borderId="0" xfId="46" applyFont="1" applyAlignment="1">
      <alignment horizontal="centerContinuous"/>
      <protection/>
    </xf>
    <xf numFmtId="0" fontId="20" fillId="0" borderId="0" xfId="46" applyFont="1" applyAlignment="1">
      <alignment/>
      <protection/>
    </xf>
    <xf numFmtId="0" fontId="20" fillId="0" borderId="1" xfId="46" applyFont="1" applyBorder="1" applyAlignment="1">
      <alignment horizontal="centerContinuous"/>
      <protection/>
    </xf>
    <xf numFmtId="0" fontId="4" fillId="0" borderId="0" xfId="46" applyFont="1" applyBorder="1" applyAlignment="1">
      <alignment horizontal="center"/>
      <protection/>
    </xf>
    <xf numFmtId="0" fontId="81" fillId="0" borderId="0" xfId="46" applyFont="1" applyBorder="1" applyAlignment="1" quotePrefix="1">
      <alignment horizontal="left"/>
      <protection/>
    </xf>
    <xf numFmtId="166" fontId="7" fillId="0" borderId="0" xfId="46" applyNumberFormat="1" applyFont="1" applyBorder="1" applyAlignment="1" applyProtection="1">
      <alignment horizontal="left"/>
      <protection/>
    </xf>
    <xf numFmtId="0" fontId="0" fillId="0" borderId="0" xfId="46" applyBorder="1">
      <alignment/>
      <protection/>
    </xf>
    <xf numFmtId="0" fontId="22" fillId="0" borderId="0" xfId="46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0" fontId="19" fillId="0" borderId="0" xfId="46" applyFont="1">
      <alignment/>
      <protection/>
    </xf>
    <xf numFmtId="0" fontId="19" fillId="0" borderId="7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right"/>
      <protection/>
    </xf>
    <xf numFmtId="7" fontId="19" fillId="0" borderId="0" xfId="46" applyNumberFormat="1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82" fillId="0" borderId="0" xfId="46" applyFont="1" applyBorder="1" applyAlignment="1" quotePrefix="1">
      <alignment horizontal="left"/>
      <protection/>
    </xf>
    <xf numFmtId="0" fontId="19" fillId="0" borderId="1" xfId="46" applyFont="1" applyFill="1" applyBorder="1">
      <alignment/>
      <protection/>
    </xf>
    <xf numFmtId="0" fontId="19" fillId="0" borderId="0" xfId="46" applyFont="1" applyBorder="1" applyAlignment="1" applyProtection="1">
      <alignment horizontal="left"/>
      <protection/>
    </xf>
    <xf numFmtId="166" fontId="19" fillId="0" borderId="0" xfId="46" applyNumberFormat="1" applyFont="1" applyBorder="1" applyAlignment="1" applyProtection="1">
      <alignment horizontal="left"/>
      <protection/>
    </xf>
    <xf numFmtId="0" fontId="19" fillId="0" borderId="0" xfId="46" applyFont="1" applyAlignment="1">
      <alignment horizontal="right"/>
      <protection/>
    </xf>
    <xf numFmtId="10" fontId="19" fillId="0" borderId="0" xfId="46" applyNumberFormat="1" applyFont="1" applyBorder="1" applyAlignment="1" applyProtection="1">
      <alignment horizontal="right"/>
      <protection/>
    </xf>
    <xf numFmtId="173" fontId="19" fillId="0" borderId="0" xfId="46" applyNumberFormat="1" applyFont="1" applyBorder="1" applyAlignment="1">
      <alignment horizontal="center"/>
      <protection/>
    </xf>
    <xf numFmtId="172" fontId="19" fillId="0" borderId="0" xfId="46" applyNumberFormat="1" applyFont="1" applyBorder="1">
      <alignment/>
      <protection/>
    </xf>
    <xf numFmtId="0" fontId="19" fillId="0" borderId="0" xfId="46" applyFont="1" applyAlignment="1">
      <alignment horizontal="center"/>
      <protection/>
    </xf>
    <xf numFmtId="1" fontId="19" fillId="0" borderId="0" xfId="46" applyNumberFormat="1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166" fontId="10" fillId="0" borderId="8" xfId="46" applyNumberFormat="1" applyFont="1" applyBorder="1" applyAlignment="1" applyProtection="1">
      <alignment horizontal="center"/>
      <protection/>
    </xf>
    <xf numFmtId="172" fontId="19" fillId="0" borderId="9" xfId="46" applyNumberFormat="1" applyFont="1" applyBorder="1" applyAlignment="1" applyProtection="1">
      <alignment horizontal="centerContinuous"/>
      <protection/>
    </xf>
    <xf numFmtId="0" fontId="4" fillId="0" borderId="0" xfId="46" applyFont="1" applyBorder="1" applyAlignment="1" applyProtection="1">
      <alignment horizontal="center"/>
      <protection/>
    </xf>
    <xf numFmtId="164" fontId="88" fillId="0" borderId="0" xfId="46" applyNumberFormat="1" applyFont="1" applyBorder="1" applyAlignment="1" applyProtection="1">
      <alignment horizontal="center"/>
      <protection/>
    </xf>
    <xf numFmtId="165" fontId="19" fillId="0" borderId="0" xfId="46" applyNumberFormat="1" applyFont="1" applyBorder="1" applyAlignment="1" applyProtection="1">
      <alignment horizontal="center"/>
      <protection/>
    </xf>
    <xf numFmtId="166" fontId="19" fillId="0" borderId="0" xfId="46" applyNumberFormat="1" applyFont="1" applyBorder="1" applyAlignment="1" applyProtection="1">
      <alignment horizontal="center"/>
      <protection/>
    </xf>
    <xf numFmtId="168" fontId="19" fillId="0" borderId="0" xfId="46" applyNumberFormat="1" applyFont="1" applyBorder="1" applyAlignment="1" applyProtection="1" quotePrefix="1">
      <alignment horizontal="center"/>
      <protection/>
    </xf>
    <xf numFmtId="2" fontId="19" fillId="0" borderId="0" xfId="46" applyNumberFormat="1" applyFont="1" applyBorder="1" applyAlignment="1" applyProtection="1">
      <alignment horizontal="center"/>
      <protection/>
    </xf>
    <xf numFmtId="7" fontId="19" fillId="0" borderId="0" xfId="46" applyNumberFormat="1" applyFont="1" applyBorder="1" applyAlignment="1" applyProtection="1">
      <alignment horizontal="center"/>
      <protection/>
    </xf>
    <xf numFmtId="4" fontId="4" fillId="0" borderId="1" xfId="46" applyNumberFormat="1" applyFont="1" applyFill="1" applyBorder="1" applyAlignment="1">
      <alignment horizontal="center"/>
      <protection/>
    </xf>
    <xf numFmtId="0" fontId="4" fillId="0" borderId="7" xfId="46" applyFont="1" applyFill="1" applyBorder="1">
      <alignment/>
      <protection/>
    </xf>
    <xf numFmtId="0" fontId="24" fillId="0" borderId="14" xfId="46" applyFont="1" applyFill="1" applyBorder="1" applyAlignment="1">
      <alignment horizontal="center" vertical="center"/>
      <protection/>
    </xf>
    <xf numFmtId="0" fontId="24" fillId="0" borderId="14" xfId="46" applyFont="1" applyFill="1" applyBorder="1" applyAlignment="1" applyProtection="1">
      <alignment horizontal="center" vertical="center" wrapText="1"/>
      <protection/>
    </xf>
    <xf numFmtId="0" fontId="24" fillId="0" borderId="14" xfId="46" applyFont="1" applyFill="1" applyBorder="1" applyAlignment="1" applyProtection="1">
      <alignment horizontal="center" vertical="center"/>
      <protection/>
    </xf>
    <xf numFmtId="0" fontId="24" fillId="0" borderId="14" xfId="46" applyFont="1" applyFill="1" applyBorder="1" applyAlignment="1" applyProtection="1" quotePrefix="1">
      <alignment horizontal="center" vertical="center" wrapText="1"/>
      <protection/>
    </xf>
    <xf numFmtId="0" fontId="24" fillId="0" borderId="14" xfId="46" applyFont="1" applyFill="1" applyBorder="1" applyAlignment="1">
      <alignment horizontal="center" vertical="center" wrapText="1"/>
      <protection/>
    </xf>
    <xf numFmtId="0" fontId="32" fillId="2" borderId="14" xfId="46" applyFont="1" applyFill="1" applyBorder="1" applyAlignment="1" applyProtection="1">
      <alignment horizontal="center" vertical="center"/>
      <protection/>
    </xf>
    <xf numFmtId="0" fontId="32" fillId="16" borderId="14" xfId="46" applyFont="1" applyFill="1" applyBorder="1" applyAlignment="1" applyProtection="1">
      <alignment horizontal="center" vertical="center"/>
      <protection/>
    </xf>
    <xf numFmtId="0" fontId="24" fillId="0" borderId="8" xfId="46" applyFont="1" applyBorder="1" applyAlignment="1" applyProtection="1">
      <alignment horizontal="center" vertical="center" wrapText="1"/>
      <protection/>
    </xf>
    <xf numFmtId="0" fontId="24" fillId="0" borderId="8" xfId="46" applyFont="1" applyFill="1" applyBorder="1" applyAlignment="1" applyProtection="1">
      <alignment horizontal="centerContinuous" vertical="center"/>
      <protection/>
    </xf>
    <xf numFmtId="0" fontId="24" fillId="0" borderId="15" xfId="46" applyFont="1" applyFill="1" applyBorder="1" applyAlignment="1" applyProtection="1">
      <alignment horizontal="centerContinuous" vertical="center"/>
      <protection/>
    </xf>
    <xf numFmtId="0" fontId="39" fillId="17" borderId="14" xfId="46" applyFont="1" applyFill="1" applyBorder="1" applyAlignment="1">
      <alignment horizontal="center" vertical="center" wrapText="1"/>
      <protection/>
    </xf>
    <xf numFmtId="0" fontId="39" fillId="18" borderId="8" xfId="46" applyFont="1" applyFill="1" applyBorder="1" applyAlignment="1" applyProtection="1">
      <alignment horizontal="centerContinuous" vertical="center" wrapText="1"/>
      <protection/>
    </xf>
    <xf numFmtId="0" fontId="39" fillId="18" borderId="9" xfId="46" applyFont="1" applyFill="1" applyBorder="1" applyAlignment="1">
      <alignment horizontal="centerContinuous" vertical="center"/>
      <protection/>
    </xf>
    <xf numFmtId="0" fontId="39" fillId="3" borderId="14" xfId="46" applyFont="1" applyFill="1" applyBorder="1" applyAlignment="1">
      <alignment horizontal="centerContinuous" vertical="center" wrapText="1"/>
      <protection/>
    </xf>
    <xf numFmtId="0" fontId="39" fillId="16" borderId="57" xfId="46" applyFont="1" applyFill="1" applyBorder="1" applyAlignment="1">
      <alignment vertical="center" wrapText="1"/>
      <protection/>
    </xf>
    <xf numFmtId="0" fontId="39" fillId="16" borderId="16" xfId="46" applyFont="1" applyFill="1" applyBorder="1" applyAlignment="1">
      <alignment vertical="center" wrapText="1"/>
      <protection/>
    </xf>
    <xf numFmtId="0" fontId="39" fillId="16" borderId="30" xfId="46" applyFont="1" applyFill="1" applyBorder="1" applyAlignment="1">
      <alignment vertical="center" wrapText="1"/>
      <protection/>
    </xf>
    <xf numFmtId="0" fontId="24" fillId="0" borderId="14" xfId="46" applyFont="1" applyBorder="1" applyAlignment="1">
      <alignment horizontal="center" vertical="center" wrapText="1"/>
      <protection/>
    </xf>
    <xf numFmtId="0" fontId="4" fillId="0" borderId="2" xfId="46" applyFont="1" applyBorder="1" applyAlignment="1">
      <alignment horizontal="center"/>
      <protection/>
    </xf>
    <xf numFmtId="0" fontId="4" fillId="0" borderId="2" xfId="46" applyFont="1" applyFill="1" applyBorder="1" applyAlignment="1">
      <alignment horizontal="center"/>
      <protection/>
    </xf>
    <xf numFmtId="164" fontId="4" fillId="0" borderId="2" xfId="46" applyNumberFormat="1" applyFont="1" applyFill="1" applyBorder="1" applyAlignment="1" applyProtection="1">
      <alignment horizontal="center"/>
      <protection/>
    </xf>
    <xf numFmtId="0" fontId="90" fillId="2" borderId="2" xfId="46" applyFont="1" applyFill="1" applyBorder="1" applyAlignment="1">
      <alignment horizontal="center"/>
      <protection/>
    </xf>
    <xf numFmtId="0" fontId="90" fillId="16" borderId="2" xfId="46" applyFont="1" applyFill="1" applyBorder="1" applyAlignment="1">
      <alignment horizontal="center"/>
      <protection/>
    </xf>
    <xf numFmtId="0" fontId="4" fillId="0" borderId="4" xfId="46" applyFont="1" applyFill="1" applyBorder="1" applyAlignment="1">
      <alignment horizontal="center"/>
      <protection/>
    </xf>
    <xf numFmtId="0" fontId="4" fillId="0" borderId="20" xfId="46" applyFont="1" applyFill="1" applyBorder="1" applyAlignment="1">
      <alignment horizontal="centerContinuous"/>
      <protection/>
    </xf>
    <xf numFmtId="0" fontId="4" fillId="0" borderId="4" xfId="46" applyFont="1" applyFill="1" applyBorder="1" applyAlignment="1">
      <alignment horizontal="centerContinuous"/>
      <protection/>
    </xf>
    <xf numFmtId="0" fontId="33" fillId="2" borderId="17" xfId="46" applyFont="1" applyFill="1" applyBorder="1" applyAlignment="1">
      <alignment horizontal="center"/>
      <protection/>
    </xf>
    <xf numFmtId="0" fontId="42" fillId="17" borderId="17" xfId="46" applyFont="1" applyFill="1" applyBorder="1" applyAlignment="1">
      <alignment horizontal="center"/>
      <protection/>
    </xf>
    <xf numFmtId="0" fontId="42" fillId="18" borderId="31" xfId="46" applyFont="1" applyFill="1" applyBorder="1" applyAlignment="1">
      <alignment horizontal="center"/>
      <protection/>
    </xf>
    <xf numFmtId="0" fontId="42" fillId="18" borderId="32" xfId="46" applyFont="1" applyFill="1" applyBorder="1" applyAlignment="1">
      <alignment horizontal="left"/>
      <protection/>
    </xf>
    <xf numFmtId="0" fontId="42" fillId="3" borderId="17" xfId="46" applyFont="1" applyFill="1" applyBorder="1" applyAlignment="1">
      <alignment horizontal="left"/>
      <protection/>
    </xf>
    <xf numFmtId="0" fontId="42" fillId="16" borderId="47" xfId="46" applyFont="1" applyFill="1" applyBorder="1" applyAlignment="1">
      <alignment horizontal="left"/>
      <protection/>
    </xf>
    <xf numFmtId="0" fontId="42" fillId="16" borderId="0" xfId="46" applyFont="1" applyFill="1" applyBorder="1" applyAlignment="1">
      <alignment horizontal="left"/>
      <protection/>
    </xf>
    <xf numFmtId="0" fontId="42" fillId="16" borderId="46" xfId="46" applyFont="1" applyFill="1" applyBorder="1" applyAlignment="1">
      <alignment horizontal="left"/>
      <protection/>
    </xf>
    <xf numFmtId="0" fontId="7" fillId="0" borderId="4" xfId="46" applyFont="1" applyFill="1" applyBorder="1" applyAlignment="1">
      <alignment horizontal="center"/>
      <protection/>
    </xf>
    <xf numFmtId="0" fontId="4" fillId="0" borderId="20" xfId="46" applyFont="1" applyBorder="1" applyAlignment="1" applyProtection="1">
      <alignment horizontal="center"/>
      <protection locked="0"/>
    </xf>
    <xf numFmtId="0" fontId="4" fillId="0" borderId="2" xfId="46" applyFont="1" applyBorder="1" applyAlignment="1" applyProtection="1">
      <alignment horizontal="center"/>
      <protection locked="0"/>
    </xf>
    <xf numFmtId="164" fontId="4" fillId="0" borderId="18" xfId="46" applyNumberFormat="1" applyFont="1" applyFill="1" applyBorder="1" applyAlignment="1" applyProtection="1">
      <alignment horizontal="center"/>
      <protection/>
    </xf>
    <xf numFmtId="166" fontId="90" fillId="2" borderId="2" xfId="46" applyNumberFormat="1" applyFont="1" applyFill="1" applyBorder="1" applyAlignment="1" applyProtection="1">
      <alignment horizontal="center"/>
      <protection/>
    </xf>
    <xf numFmtId="166" fontId="90" fillId="16" borderId="2" xfId="46" applyNumberFormat="1" applyFont="1" applyFill="1" applyBorder="1" applyAlignment="1" applyProtection="1">
      <alignment horizontal="center"/>
      <protection/>
    </xf>
    <xf numFmtId="22" fontId="4" fillId="0" borderId="21" xfId="46" applyNumberFormat="1" applyFont="1" applyBorder="1" applyAlignment="1" applyProtection="1">
      <alignment horizontal="center"/>
      <protection locked="0"/>
    </xf>
    <xf numFmtId="22" fontId="4" fillId="0" borderId="20" xfId="46" applyNumberFormat="1" applyFont="1" applyBorder="1" applyAlignment="1" applyProtection="1">
      <alignment horizontal="center"/>
      <protection locked="0"/>
    </xf>
    <xf numFmtId="4" fontId="4" fillId="0" borderId="2" xfId="46" applyNumberFormat="1" applyFont="1" applyFill="1" applyBorder="1" applyAlignment="1" applyProtection="1">
      <alignment horizontal="center"/>
      <protection/>
    </xf>
    <xf numFmtId="3" fontId="4" fillId="0" borderId="2" xfId="46" applyNumberFormat="1" applyFont="1" applyFill="1" applyBorder="1" applyAlignment="1" applyProtection="1">
      <alignment horizontal="center"/>
      <protection/>
    </xf>
    <xf numFmtId="166" fontId="4" fillId="0" borderId="2" xfId="46" applyNumberFormat="1" applyFont="1" applyFill="1" applyBorder="1" applyAlignment="1" applyProtection="1">
      <alignment horizontal="center"/>
      <protection/>
    </xf>
    <xf numFmtId="166" fontId="4" fillId="0" borderId="2" xfId="46" applyNumberFormat="1" applyFont="1" applyBorder="1" applyAlignment="1" applyProtection="1" quotePrefix="1">
      <alignment horizontal="center"/>
      <protection/>
    </xf>
    <xf numFmtId="166" fontId="4" fillId="0" borderId="20" xfId="46" applyNumberFormat="1" applyFont="1" applyBorder="1" applyAlignment="1" applyProtection="1">
      <alignment horizontal="centerContinuous"/>
      <protection/>
    </xf>
    <xf numFmtId="166" fontId="4" fillId="0" borderId="4" xfId="46" applyNumberFormat="1" applyFont="1" applyBorder="1" applyAlignment="1" applyProtection="1">
      <alignment horizontal="centerContinuous"/>
      <protection/>
    </xf>
    <xf numFmtId="164" fontId="42" fillId="5" borderId="2" xfId="46" applyNumberFormat="1" applyFont="1" applyFill="1" applyBorder="1" applyAlignment="1" applyProtection="1">
      <alignment horizontal="center"/>
      <protection/>
    </xf>
    <xf numFmtId="2" fontId="41" fillId="17" borderId="2" xfId="46" applyNumberFormat="1" applyFont="1" applyFill="1" applyBorder="1" applyAlignment="1">
      <alignment horizontal="center"/>
      <protection/>
    </xf>
    <xf numFmtId="166" fontId="41" fillId="18" borderId="36" xfId="46" applyNumberFormat="1" applyFont="1" applyFill="1" applyBorder="1" applyAlignment="1" applyProtection="1" quotePrefix="1">
      <alignment horizontal="center"/>
      <protection/>
    </xf>
    <xf numFmtId="166" fontId="41" fillId="18" borderId="37" xfId="46" applyNumberFormat="1" applyFont="1" applyFill="1" applyBorder="1" applyAlignment="1" applyProtection="1" quotePrefix="1">
      <alignment horizontal="center"/>
      <protection/>
    </xf>
    <xf numFmtId="166" fontId="41" fillId="3" borderId="2" xfId="46" applyNumberFormat="1" applyFont="1" applyFill="1" applyBorder="1" applyAlignment="1" applyProtection="1" quotePrefix="1">
      <alignment horizontal="center"/>
      <protection/>
    </xf>
    <xf numFmtId="166" fontId="41" fillId="16" borderId="47" xfId="46" applyNumberFormat="1" applyFont="1" applyFill="1" applyBorder="1" applyAlignment="1" applyProtection="1" quotePrefix="1">
      <alignment horizontal="center"/>
      <protection/>
    </xf>
    <xf numFmtId="166" fontId="41" fillId="16" borderId="0" xfId="46" applyNumberFormat="1" applyFont="1" applyFill="1" applyBorder="1" applyAlignment="1" applyProtection="1" quotePrefix="1">
      <alignment horizontal="center"/>
      <protection/>
    </xf>
    <xf numFmtId="166" fontId="41" fillId="16" borderId="46" xfId="46" applyNumberFormat="1" applyFont="1" applyFill="1" applyBorder="1" applyAlignment="1" applyProtection="1" quotePrefix="1">
      <alignment horizontal="center"/>
      <protection/>
    </xf>
    <xf numFmtId="166" fontId="4" fillId="0" borderId="4" xfId="46" applyNumberFormat="1" applyFont="1" applyFill="1" applyBorder="1" applyAlignment="1">
      <alignment horizontal="center"/>
      <protection/>
    </xf>
    <xf numFmtId="4" fontId="26" fillId="0" borderId="4" xfId="46" applyNumberFormat="1" applyFont="1" applyFill="1" applyBorder="1" applyAlignment="1">
      <alignment horizontal="right"/>
      <protection/>
    </xf>
    <xf numFmtId="0" fontId="4" fillId="0" borderId="3" xfId="46" applyFont="1" applyFill="1" applyBorder="1" applyAlignment="1">
      <alignment horizontal="center"/>
      <protection/>
    </xf>
    <xf numFmtId="0" fontId="4" fillId="0" borderId="38" xfId="46" applyFont="1" applyBorder="1" applyAlignment="1" applyProtection="1">
      <alignment horizontal="center"/>
      <protection/>
    </xf>
    <xf numFmtId="0" fontId="4" fillId="0" borderId="58" xfId="46" applyFont="1" applyBorder="1" applyAlignment="1" applyProtection="1">
      <alignment horizontal="center"/>
      <protection/>
    </xf>
    <xf numFmtId="164" fontId="4" fillId="0" borderId="38" xfId="46" applyNumberFormat="1" applyFont="1" applyBorder="1" applyAlignment="1" applyProtection="1">
      <alignment horizontal="center"/>
      <protection/>
    </xf>
    <xf numFmtId="1" fontId="4" fillId="0" borderId="40" xfId="46" applyNumberFormat="1" applyFont="1" applyBorder="1" applyAlignment="1" applyProtection="1" quotePrefix="1">
      <alignment horizontal="center"/>
      <protection/>
    </xf>
    <xf numFmtId="166" fontId="90" fillId="2" borderId="3" xfId="46" applyNumberFormat="1" applyFont="1" applyFill="1" applyBorder="1" applyAlignment="1" applyProtection="1">
      <alignment horizontal="center"/>
      <protection/>
    </xf>
    <xf numFmtId="166" fontId="90" fillId="16" borderId="3" xfId="46" applyNumberFormat="1" applyFont="1" applyFill="1" applyBorder="1" applyAlignment="1" applyProtection="1">
      <alignment horizontal="center"/>
      <protection/>
    </xf>
    <xf numFmtId="22" fontId="4" fillId="0" borderId="3" xfId="46" applyNumberFormat="1" applyFont="1" applyFill="1" applyBorder="1" applyAlignment="1">
      <alignment horizontal="center"/>
      <protection/>
    </xf>
    <xf numFmtId="22" fontId="4" fillId="0" borderId="3" xfId="46" applyNumberFormat="1" applyFont="1" applyFill="1" applyBorder="1" applyAlignment="1" applyProtection="1">
      <alignment horizontal="center"/>
      <protection/>
    </xf>
    <xf numFmtId="4" fontId="4" fillId="0" borderId="3" xfId="46" applyNumberFormat="1" applyFont="1" applyFill="1" applyBorder="1" applyAlignment="1" applyProtection="1">
      <alignment horizontal="center"/>
      <protection/>
    </xf>
    <xf numFmtId="3" fontId="4" fillId="0" borderId="3" xfId="46" applyNumberFormat="1" applyFont="1" applyFill="1" applyBorder="1" applyAlignment="1" applyProtection="1">
      <alignment horizontal="center"/>
      <protection/>
    </xf>
    <xf numFmtId="166" fontId="4" fillId="0" borderId="3" xfId="46" applyNumberFormat="1" applyFont="1" applyFill="1" applyBorder="1" applyAlignment="1" applyProtection="1">
      <alignment horizontal="center"/>
      <protection/>
    </xf>
    <xf numFmtId="166" fontId="4" fillId="0" borderId="3" xfId="46" applyNumberFormat="1" applyFont="1" applyBorder="1" applyAlignment="1" applyProtection="1">
      <alignment horizontal="center"/>
      <protection/>
    </xf>
    <xf numFmtId="166" fontId="4" fillId="0" borderId="59" xfId="46" applyNumberFormat="1" applyFont="1" applyBorder="1" applyAlignment="1" applyProtection="1">
      <alignment horizontal="centerContinuous"/>
      <protection/>
    </xf>
    <xf numFmtId="166" fontId="4" fillId="0" borderId="19" xfId="46" applyNumberFormat="1" applyFont="1" applyBorder="1" applyAlignment="1" applyProtection="1">
      <alignment horizontal="centerContinuous"/>
      <protection/>
    </xf>
    <xf numFmtId="164" fontId="33" fillId="2" borderId="3" xfId="46" applyNumberFormat="1" applyFont="1" applyFill="1" applyBorder="1" applyAlignment="1" applyProtection="1">
      <alignment horizontal="center"/>
      <protection/>
    </xf>
    <xf numFmtId="2" fontId="42" fillId="17" borderId="3" xfId="46" applyNumberFormat="1" applyFont="1" applyFill="1" applyBorder="1" applyAlignment="1">
      <alignment horizontal="center"/>
      <protection/>
    </xf>
    <xf numFmtId="166" fontId="42" fillId="18" borderId="39" xfId="46" applyNumberFormat="1" applyFont="1" applyFill="1" applyBorder="1" applyAlignment="1" applyProtection="1" quotePrefix="1">
      <alignment horizontal="center"/>
      <protection/>
    </xf>
    <xf numFmtId="166" fontId="42" fillId="18" borderId="40" xfId="46" applyNumberFormat="1" applyFont="1" applyFill="1" applyBorder="1" applyAlignment="1" applyProtection="1" quotePrefix="1">
      <alignment horizontal="center"/>
      <protection/>
    </xf>
    <xf numFmtId="166" fontId="42" fillId="3" borderId="3" xfId="46" applyNumberFormat="1" applyFont="1" applyFill="1" applyBorder="1" applyAlignment="1" applyProtection="1" quotePrefix="1">
      <alignment horizontal="center"/>
      <protection/>
    </xf>
    <xf numFmtId="166" fontId="42" fillId="16" borderId="59" xfId="46" applyNumberFormat="1" applyFont="1" applyFill="1" applyBorder="1" applyAlignment="1" applyProtection="1" quotePrefix="1">
      <alignment horizontal="center"/>
      <protection/>
    </xf>
    <xf numFmtId="166" fontId="42" fillId="16" borderId="51" xfId="46" applyNumberFormat="1" applyFont="1" applyFill="1" applyBorder="1" applyAlignment="1" applyProtection="1" quotePrefix="1">
      <alignment horizontal="center"/>
      <protection/>
    </xf>
    <xf numFmtId="166" fontId="42" fillId="16" borderId="19" xfId="46" applyNumberFormat="1" applyFont="1" applyFill="1" applyBorder="1" applyAlignment="1" applyProtection="1" quotePrefix="1">
      <alignment horizontal="center"/>
      <protection/>
    </xf>
    <xf numFmtId="166" fontId="4" fillId="0" borderId="19" xfId="46" applyNumberFormat="1" applyFont="1" applyFill="1" applyBorder="1" applyAlignment="1">
      <alignment horizontal="center"/>
      <protection/>
    </xf>
    <xf numFmtId="4" fontId="26" fillId="0" borderId="19" xfId="46" applyNumberFormat="1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center"/>
      <protection/>
    </xf>
    <xf numFmtId="164" fontId="4" fillId="0" borderId="0" xfId="46" applyNumberFormat="1" applyFont="1" applyBorder="1" applyAlignment="1" applyProtection="1">
      <alignment horizontal="center"/>
      <protection/>
    </xf>
    <xf numFmtId="1" fontId="4" fillId="0" borderId="0" xfId="46" applyNumberFormat="1" applyFont="1" applyBorder="1" applyAlignment="1" applyProtection="1" quotePrefix="1">
      <alignment horizontal="center"/>
      <protection/>
    </xf>
    <xf numFmtId="22" fontId="4" fillId="0" borderId="16" xfId="46" applyNumberFormat="1" applyFont="1" applyFill="1" applyBorder="1" applyAlignment="1">
      <alignment horizontal="center"/>
      <protection/>
    </xf>
    <xf numFmtId="22" fontId="4" fillId="0" borderId="16" xfId="46" applyNumberFormat="1" applyFont="1" applyFill="1" applyBorder="1" applyAlignment="1" applyProtection="1">
      <alignment horizontal="center"/>
      <protection/>
    </xf>
    <xf numFmtId="4" fontId="4" fillId="0" borderId="0" xfId="46" applyNumberFormat="1" applyFont="1" applyFill="1" applyBorder="1" applyAlignment="1" applyProtection="1">
      <alignment horizontal="center"/>
      <protection/>
    </xf>
    <xf numFmtId="3" fontId="4" fillId="0" borderId="0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>
      <alignment horizontal="centerContinuous"/>
      <protection/>
    </xf>
    <xf numFmtId="164" fontId="33" fillId="2" borderId="0" xfId="46" applyNumberFormat="1" applyFont="1" applyFill="1" applyBorder="1" applyAlignment="1" applyProtection="1">
      <alignment horizontal="center"/>
      <protection/>
    </xf>
    <xf numFmtId="2" fontId="42" fillId="17" borderId="0" xfId="46" applyNumberFormat="1" applyFont="1" applyFill="1" applyBorder="1" applyAlignment="1">
      <alignment horizontal="center"/>
      <protection/>
    </xf>
    <xf numFmtId="166" fontId="42" fillId="18" borderId="0" xfId="46" applyNumberFormat="1" applyFont="1" applyFill="1" applyBorder="1" applyAlignment="1" applyProtection="1" quotePrefix="1">
      <alignment horizontal="center"/>
      <protection/>
    </xf>
    <xf numFmtId="166" fontId="42" fillId="3" borderId="0" xfId="46" applyNumberFormat="1" applyFont="1" applyFill="1" applyBorder="1" applyAlignment="1" applyProtection="1" quotePrefix="1">
      <alignment horizontal="center"/>
      <protection/>
    </xf>
    <xf numFmtId="166" fontId="42" fillId="16" borderId="0" xfId="46" applyNumberFormat="1" applyFont="1" applyFill="1" applyBorder="1" applyAlignment="1" applyProtection="1" quotePrefix="1">
      <alignment horizontal="center"/>
      <protection/>
    </xf>
    <xf numFmtId="166" fontId="4" fillId="0" borderId="0" xfId="46" applyNumberFormat="1" applyFont="1" applyFill="1" applyBorder="1" applyAlignment="1">
      <alignment horizontal="center"/>
      <protection/>
    </xf>
    <xf numFmtId="7" fontId="7" fillId="0" borderId="14" xfId="46" applyNumberFormat="1" applyFont="1" applyBorder="1" applyAlignment="1" applyProtection="1">
      <alignment horizontal="right"/>
      <protection/>
    </xf>
    <xf numFmtId="22" fontId="4" fillId="0" borderId="0" xfId="46" applyNumberFormat="1" applyFont="1" applyFill="1" applyBorder="1" applyAlignment="1">
      <alignment horizontal="center"/>
      <protection/>
    </xf>
    <xf numFmtId="22" fontId="4" fillId="0" borderId="0" xfId="46" applyNumberFormat="1" applyFont="1" applyFill="1" applyBorder="1" applyAlignment="1" applyProtection="1">
      <alignment horizontal="center"/>
      <protection/>
    </xf>
    <xf numFmtId="7" fontId="7" fillId="0" borderId="0" xfId="46" applyNumberFormat="1" applyFont="1" applyBorder="1" applyAlignment="1" applyProtection="1">
      <alignment horizontal="right"/>
      <protection/>
    </xf>
    <xf numFmtId="0" fontId="39" fillId="4" borderId="14" xfId="46" applyFont="1" applyFill="1" applyBorder="1" applyAlignment="1" applyProtection="1">
      <alignment horizontal="center" vertical="center"/>
      <protection/>
    </xf>
    <xf numFmtId="0" fontId="37" fillId="10" borderId="14" xfId="46" applyFont="1" applyFill="1" applyBorder="1" applyAlignment="1">
      <alignment horizontal="center" vertical="center" wrapText="1"/>
      <protection/>
    </xf>
    <xf numFmtId="0" fontId="57" fillId="6" borderId="8" xfId="46" applyFont="1" applyFill="1" applyBorder="1" applyAlignment="1" applyProtection="1">
      <alignment horizontal="centerContinuous" vertical="center" wrapText="1"/>
      <protection/>
    </xf>
    <xf numFmtId="0" fontId="57" fillId="6" borderId="9" xfId="46" applyFont="1" applyFill="1" applyBorder="1" applyAlignment="1">
      <alignment horizontal="centerContinuous" vertical="center"/>
      <protection/>
    </xf>
    <xf numFmtId="0" fontId="39" fillId="3" borderId="14" xfId="46" applyFont="1" applyFill="1" applyBorder="1" applyAlignment="1">
      <alignment horizontal="center" vertical="center" wrapText="1"/>
      <protection/>
    </xf>
    <xf numFmtId="164" fontId="42" fillId="4" borderId="2" xfId="46" applyNumberFormat="1" applyFont="1" applyFill="1" applyBorder="1" applyAlignment="1" applyProtection="1">
      <alignment horizontal="center"/>
      <protection/>
    </xf>
    <xf numFmtId="0" fontId="72" fillId="10" borderId="17" xfId="46" applyFont="1" applyFill="1" applyBorder="1" applyAlignment="1" applyProtection="1">
      <alignment horizontal="center"/>
      <protection/>
    </xf>
    <xf numFmtId="166" fontId="59" fillId="6" borderId="31" xfId="46" applyNumberFormat="1" applyFont="1" applyFill="1" applyBorder="1" applyAlignment="1" applyProtection="1" quotePrefix="1">
      <alignment horizontal="center"/>
      <protection/>
    </xf>
    <xf numFmtId="166" fontId="59" fillId="6" borderId="32" xfId="46" applyNumberFormat="1" applyFont="1" applyFill="1" applyBorder="1" applyAlignment="1" applyProtection="1" quotePrefix="1">
      <alignment horizontal="center"/>
      <protection/>
    </xf>
    <xf numFmtId="166" fontId="41" fillId="3" borderId="17" xfId="46" applyNumberFormat="1" applyFont="1" applyFill="1" applyBorder="1" applyAlignment="1" applyProtection="1" quotePrefix="1">
      <alignment horizontal="center"/>
      <protection/>
    </xf>
    <xf numFmtId="2" fontId="72" fillId="10" borderId="2" xfId="46" applyNumberFormat="1" applyFont="1" applyFill="1" applyBorder="1" applyAlignment="1" applyProtection="1">
      <alignment horizontal="center"/>
      <protection/>
    </xf>
    <xf numFmtId="166" fontId="59" fillId="6" borderId="21" xfId="46" applyNumberFormat="1" applyFont="1" applyFill="1" applyBorder="1" applyAlignment="1" applyProtection="1" quotePrefix="1">
      <alignment horizontal="center"/>
      <protection/>
    </xf>
    <xf numFmtId="166" fontId="59" fillId="6" borderId="45" xfId="46" applyNumberFormat="1" applyFont="1" applyFill="1" applyBorder="1" applyAlignment="1" applyProtection="1" quotePrefix="1">
      <alignment horizontal="center"/>
      <protection/>
    </xf>
    <xf numFmtId="4" fontId="26" fillId="0" borderId="2" xfId="46" applyNumberFormat="1" applyFont="1" applyFill="1" applyBorder="1" applyAlignment="1">
      <alignment horizontal="right"/>
      <protection/>
    </xf>
    <xf numFmtId="22" fontId="4" fillId="0" borderId="2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 quotePrefix="1">
      <alignment horizontal="center"/>
      <protection/>
    </xf>
    <xf numFmtId="164" fontId="4" fillId="0" borderId="0" xfId="46" applyNumberFormat="1" applyFont="1" applyFill="1" applyBorder="1" applyAlignment="1" applyProtection="1">
      <alignment horizontal="center"/>
      <protection/>
    </xf>
    <xf numFmtId="2" fontId="54" fillId="0" borderId="0" xfId="46" applyNumberFormat="1" applyFont="1" applyFill="1" applyBorder="1" applyAlignment="1">
      <alignment horizontal="center"/>
      <protection/>
    </xf>
    <xf numFmtId="166" fontId="6" fillId="0" borderId="0" xfId="46" applyNumberFormat="1" applyFont="1" applyFill="1" applyBorder="1" applyAlignment="1" applyProtection="1" quotePrefix="1">
      <alignment horizontal="center"/>
      <protection/>
    </xf>
    <xf numFmtId="8" fontId="26" fillId="0" borderId="14" xfId="47" applyNumberFormat="1" applyFont="1" applyFill="1" applyBorder="1" applyAlignment="1">
      <alignment horizontal="right"/>
    </xf>
    <xf numFmtId="0" fontId="24" fillId="0" borderId="14" xfId="46" applyFont="1" applyBorder="1" applyAlignment="1" applyProtection="1">
      <alignment horizontal="center" vertical="center" wrapText="1"/>
      <protection/>
    </xf>
    <xf numFmtId="0" fontId="24" fillId="0" borderId="14" xfId="46" applyFont="1" applyBorder="1" applyAlignment="1" applyProtection="1">
      <alignment horizontal="center" vertical="center"/>
      <protection/>
    </xf>
    <xf numFmtId="0" fontId="0" fillId="16" borderId="29" xfId="46" applyFill="1" applyBorder="1">
      <alignment/>
      <protection/>
    </xf>
    <xf numFmtId="0" fontId="45" fillId="8" borderId="14" xfId="46" applyFont="1" applyFill="1" applyBorder="1" applyAlignment="1">
      <alignment horizontal="center" vertical="center" wrapText="1"/>
      <protection/>
    </xf>
    <xf numFmtId="0" fontId="43" fillId="12" borderId="8" xfId="46" applyFont="1" applyFill="1" applyBorder="1" applyAlignment="1" applyProtection="1">
      <alignment horizontal="centerContinuous" vertical="center" wrapText="1"/>
      <protection/>
    </xf>
    <xf numFmtId="0" fontId="43" fillId="12" borderId="9" xfId="46" applyFont="1" applyFill="1" applyBorder="1" applyAlignment="1">
      <alignment horizontal="centerContinuous" vertical="center"/>
      <protection/>
    </xf>
    <xf numFmtId="0" fontId="46" fillId="6" borderId="14" xfId="46" applyFont="1" applyFill="1" applyBorder="1" applyAlignment="1">
      <alignment horizontal="center" vertical="center" wrapText="1"/>
      <protection/>
    </xf>
    <xf numFmtId="0" fontId="69" fillId="6" borderId="14" xfId="46" applyFont="1" applyFill="1" applyBorder="1" applyAlignment="1">
      <alignment horizontal="center" vertical="center" wrapText="1"/>
      <protection/>
    </xf>
    <xf numFmtId="0" fontId="45" fillId="0" borderId="14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33" fillId="2" borderId="44" xfId="46" applyFont="1" applyFill="1" applyBorder="1" applyAlignment="1">
      <alignment horizontal="center"/>
      <protection/>
    </xf>
    <xf numFmtId="0" fontId="0" fillId="16" borderId="44" xfId="46" applyFill="1" applyBorder="1">
      <alignment/>
      <protection/>
    </xf>
    <xf numFmtId="0" fontId="4" fillId="0" borderId="47" xfId="46" applyFont="1" applyBorder="1" applyAlignment="1">
      <alignment horizontal="center"/>
      <protection/>
    </xf>
    <xf numFmtId="0" fontId="4" fillId="0" borderId="44" xfId="46" applyFont="1" applyBorder="1" applyAlignment="1">
      <alignment horizontal="center"/>
      <protection/>
    </xf>
    <xf numFmtId="0" fontId="4" fillId="0" borderId="44" xfId="46" applyFont="1" applyBorder="1">
      <alignment/>
      <protection/>
    </xf>
    <xf numFmtId="0" fontId="33" fillId="2" borderId="0" xfId="46" applyFont="1" applyFill="1" applyBorder="1" applyAlignment="1">
      <alignment horizontal="center"/>
      <protection/>
    </xf>
    <xf numFmtId="0" fontId="76" fillId="8" borderId="29" xfId="46" applyFont="1" applyFill="1" applyBorder="1" applyAlignment="1">
      <alignment horizontal="center"/>
      <protection/>
    </xf>
    <xf numFmtId="0" fontId="44" fillId="12" borderId="33" xfId="46" applyFont="1" applyFill="1" applyBorder="1" applyAlignment="1">
      <alignment horizontal="center"/>
      <protection/>
    </xf>
    <xf numFmtId="0" fontId="44" fillId="12" borderId="34" xfId="46" applyFont="1" applyFill="1" applyBorder="1" applyAlignment="1">
      <alignment horizontal="center"/>
      <protection/>
    </xf>
    <xf numFmtId="0" fontId="47" fillId="6" borderId="29" xfId="46" applyFont="1" applyFill="1" applyBorder="1" applyAlignment="1">
      <alignment horizontal="center"/>
      <protection/>
    </xf>
    <xf numFmtId="0" fontId="4" fillId="0" borderId="29" xfId="46" applyFont="1" applyBorder="1" applyAlignment="1">
      <alignment horizontal="center"/>
      <protection/>
    </xf>
    <xf numFmtId="7" fontId="26" fillId="0" borderId="29" xfId="46" applyNumberFormat="1" applyFont="1" applyFill="1" applyBorder="1" applyAlignment="1">
      <alignment horizontal="center"/>
      <protection/>
    </xf>
    <xf numFmtId="169" fontId="33" fillId="2" borderId="18" xfId="46" applyNumberFormat="1" applyFont="1" applyFill="1" applyBorder="1" applyAlignment="1" applyProtection="1">
      <alignment horizontal="center"/>
      <protection/>
    </xf>
    <xf numFmtId="0" fontId="0" fillId="16" borderId="18" xfId="46" applyFill="1" applyBorder="1">
      <alignment/>
      <protection/>
    </xf>
    <xf numFmtId="164" fontId="4" fillId="0" borderId="18" xfId="46" applyNumberFormat="1" applyFont="1" applyFill="1" applyBorder="1" applyAlignment="1" applyProtection="1" quotePrefix="1">
      <alignment horizontal="center"/>
      <protection/>
    </xf>
    <xf numFmtId="166" fontId="4" fillId="0" borderId="35" xfId="46" applyNumberFormat="1" applyFont="1" applyBorder="1" applyAlignment="1" applyProtection="1">
      <alignment horizontal="center"/>
      <protection locked="0"/>
    </xf>
    <xf numFmtId="168" fontId="4" fillId="0" borderId="35" xfId="46" applyNumberFormat="1" applyFont="1" applyBorder="1" applyAlignment="1" applyProtection="1" quotePrefix="1">
      <alignment horizontal="center"/>
      <protection/>
    </xf>
    <xf numFmtId="164" fontId="33" fillId="2" borderId="23" xfId="46" applyNumberFormat="1" applyFont="1" applyFill="1" applyBorder="1" applyAlignment="1" applyProtection="1">
      <alignment horizontal="center"/>
      <protection/>
    </xf>
    <xf numFmtId="2" fontId="76" fillId="8" borderId="18" xfId="46" applyNumberFormat="1" applyFont="1" applyFill="1" applyBorder="1" applyAlignment="1" applyProtection="1">
      <alignment horizontal="center"/>
      <protection/>
    </xf>
    <xf numFmtId="166" fontId="44" fillId="12" borderId="36" xfId="46" applyNumberFormat="1" applyFont="1" applyFill="1" applyBorder="1" applyAlignment="1" applyProtection="1" quotePrefix="1">
      <alignment horizontal="center"/>
      <protection/>
    </xf>
    <xf numFmtId="166" fontId="44" fillId="12" borderId="37" xfId="46" applyNumberFormat="1" applyFont="1" applyFill="1" applyBorder="1" applyAlignment="1" applyProtection="1" quotePrefix="1">
      <alignment horizontal="center"/>
      <protection/>
    </xf>
    <xf numFmtId="166" fontId="47" fillId="6" borderId="18" xfId="46" applyNumberFormat="1" applyFont="1" applyFill="1" applyBorder="1" applyAlignment="1" applyProtection="1" quotePrefix="1">
      <alignment horizontal="center"/>
      <protection/>
    </xf>
    <xf numFmtId="0" fontId="0" fillId="0" borderId="23" xfId="46" applyBorder="1">
      <alignment/>
      <protection/>
    </xf>
    <xf numFmtId="166" fontId="42" fillId="16" borderId="23" xfId="46" applyNumberFormat="1" applyFont="1" applyFill="1" applyBorder="1" applyAlignment="1" applyProtection="1" quotePrefix="1">
      <alignment horizontal="center"/>
      <protection/>
    </xf>
    <xf numFmtId="166" fontId="4" fillId="0" borderId="18" xfId="46" applyNumberFormat="1" applyFont="1" applyBorder="1" applyAlignment="1" applyProtection="1">
      <alignment horizontal="center"/>
      <protection/>
    </xf>
    <xf numFmtId="4" fontId="26" fillId="0" borderId="18" xfId="46" applyNumberFormat="1" applyFont="1" applyFill="1" applyBorder="1" applyAlignment="1">
      <alignment horizontal="right"/>
      <protection/>
    </xf>
    <xf numFmtId="0" fontId="0" fillId="16" borderId="38" xfId="46" applyFill="1" applyBorder="1">
      <alignment/>
      <protection/>
    </xf>
    <xf numFmtId="0" fontId="0" fillId="0" borderId="76" xfId="46" applyBorder="1">
      <alignment/>
      <protection/>
    </xf>
    <xf numFmtId="166" fontId="42" fillId="16" borderId="76" xfId="46" applyNumberFormat="1" applyFont="1" applyFill="1" applyBorder="1" applyAlignment="1" applyProtection="1" quotePrefix="1">
      <alignment horizontal="center"/>
      <protection/>
    </xf>
    <xf numFmtId="0" fontId="9" fillId="0" borderId="59" xfId="46" applyFont="1" applyBorder="1" applyAlignment="1" applyProtection="1">
      <alignment horizontal="center"/>
      <protection locked="0"/>
    </xf>
    <xf numFmtId="0" fontId="4" fillId="0" borderId="59" xfId="46" applyFont="1" applyBorder="1" applyAlignment="1" applyProtection="1">
      <alignment horizontal="center"/>
      <protection locked="0"/>
    </xf>
    <xf numFmtId="169" fontId="33" fillId="2" borderId="3" xfId="46" applyNumberFormat="1" applyFont="1" applyFill="1" applyBorder="1" applyAlignment="1" applyProtection="1">
      <alignment horizontal="center"/>
      <protection/>
    </xf>
    <xf numFmtId="0" fontId="0" fillId="16" borderId="3" xfId="46" applyFill="1" applyBorder="1">
      <alignment/>
      <protection/>
    </xf>
    <xf numFmtId="22" fontId="4" fillId="0" borderId="24" xfId="46" applyNumberFormat="1" applyFont="1" applyBorder="1" applyAlignment="1" applyProtection="1">
      <alignment horizontal="center"/>
      <protection locked="0"/>
    </xf>
    <xf numFmtId="22" fontId="4" fillId="0" borderId="59" xfId="46" applyNumberFormat="1" applyFont="1" applyBorder="1" applyAlignment="1" applyProtection="1">
      <alignment horizontal="center"/>
      <protection locked="0"/>
    </xf>
    <xf numFmtId="2" fontId="4" fillId="0" borderId="3" xfId="46" applyNumberFormat="1" applyFont="1" applyFill="1" applyBorder="1" applyAlignment="1" applyProtection="1" quotePrefix="1">
      <alignment horizontal="center"/>
      <protection/>
    </xf>
    <xf numFmtId="164" fontId="4" fillId="0" borderId="3" xfId="46" applyNumberFormat="1" applyFont="1" applyFill="1" applyBorder="1" applyAlignment="1" applyProtection="1" quotePrefix="1">
      <alignment horizontal="center"/>
      <protection/>
    </xf>
    <xf numFmtId="166" fontId="4" fillId="0" borderId="19" xfId="46" applyNumberFormat="1" applyFont="1" applyBorder="1" applyAlignment="1" applyProtection="1">
      <alignment horizontal="center"/>
      <protection locked="0"/>
    </xf>
    <xf numFmtId="168" fontId="4" fillId="0" borderId="19" xfId="46" applyNumberFormat="1" applyFont="1" applyBorder="1" applyAlignment="1" applyProtection="1" quotePrefix="1">
      <alignment horizontal="center"/>
      <protection/>
    </xf>
    <xf numFmtId="164" fontId="33" fillId="2" borderId="51" xfId="46" applyNumberFormat="1" applyFont="1" applyFill="1" applyBorder="1" applyAlignment="1" applyProtection="1">
      <alignment horizontal="center"/>
      <protection/>
    </xf>
    <xf numFmtId="2" fontId="76" fillId="8" borderId="3" xfId="46" applyNumberFormat="1" applyFont="1" applyFill="1" applyBorder="1" applyAlignment="1" applyProtection="1">
      <alignment horizontal="center"/>
      <protection/>
    </xf>
    <xf numFmtId="166" fontId="44" fillId="12" borderId="39" xfId="46" applyNumberFormat="1" applyFont="1" applyFill="1" applyBorder="1" applyAlignment="1" applyProtection="1" quotePrefix="1">
      <alignment horizontal="center"/>
      <protection/>
    </xf>
    <xf numFmtId="166" fontId="44" fillId="12" borderId="40" xfId="46" applyNumberFormat="1" applyFont="1" applyFill="1" applyBorder="1" applyAlignment="1" applyProtection="1" quotePrefix="1">
      <alignment horizontal="center"/>
      <protection/>
    </xf>
    <xf numFmtId="166" fontId="47" fillId="6" borderId="38" xfId="46" applyNumberFormat="1" applyFont="1" applyFill="1" applyBorder="1" applyAlignment="1" applyProtection="1" quotePrefix="1">
      <alignment horizontal="center"/>
      <protection/>
    </xf>
    <xf numFmtId="0" fontId="0" fillId="0" borderId="51" xfId="46" applyBorder="1">
      <alignment/>
      <protection/>
    </xf>
    <xf numFmtId="4" fontId="26" fillId="0" borderId="3" xfId="46" applyNumberFormat="1" applyFont="1" applyFill="1" applyBorder="1" applyAlignment="1">
      <alignment horizontal="right"/>
      <protection/>
    </xf>
    <xf numFmtId="166" fontId="4" fillId="0" borderId="0" xfId="46" applyNumberFormat="1" applyFont="1" applyBorder="1" applyAlignment="1" applyProtection="1" quotePrefix="1">
      <alignment horizontal="centerContinuous"/>
      <protection/>
    </xf>
    <xf numFmtId="4" fontId="26" fillId="0" borderId="0" xfId="46" applyNumberFormat="1" applyFont="1" applyFill="1" applyBorder="1" applyAlignment="1">
      <alignment horizontal="right"/>
      <protection/>
    </xf>
    <xf numFmtId="2" fontId="50" fillId="0" borderId="0" xfId="46" applyNumberFormat="1" applyFont="1" applyBorder="1" applyAlignment="1" applyProtection="1">
      <alignment horizontal="left"/>
      <protection/>
    </xf>
    <xf numFmtId="166" fontId="50" fillId="0" borderId="0" xfId="46" applyNumberFormat="1" applyFont="1" applyBorder="1" applyAlignment="1" applyProtection="1">
      <alignment horizontal="center"/>
      <protection/>
    </xf>
    <xf numFmtId="0" fontId="50" fillId="0" borderId="0" xfId="46" applyFont="1" applyBorder="1" applyAlignment="1" applyProtection="1">
      <alignment horizontal="center"/>
      <protection/>
    </xf>
    <xf numFmtId="165" fontId="50" fillId="0" borderId="0" xfId="46" applyNumberFormat="1" applyFont="1" applyBorder="1" applyAlignment="1" applyProtection="1">
      <alignment horizontal="center"/>
      <protection/>
    </xf>
    <xf numFmtId="0" fontId="55" fillId="0" borderId="0" xfId="46" applyFont="1">
      <alignment/>
      <protection/>
    </xf>
    <xf numFmtId="168" fontId="50" fillId="0" borderId="0" xfId="46" applyNumberFormat="1" applyFont="1" applyBorder="1" applyAlignment="1" applyProtection="1" quotePrefix="1">
      <alignment horizontal="center"/>
      <protection/>
    </xf>
    <xf numFmtId="0" fontId="50" fillId="0" borderId="0" xfId="46" applyFont="1">
      <alignment/>
      <protection/>
    </xf>
    <xf numFmtId="2" fontId="50" fillId="0" borderId="0" xfId="46" applyNumberFormat="1" applyFont="1" applyBorder="1" applyAlignment="1" applyProtection="1">
      <alignment horizontal="center"/>
      <protection/>
    </xf>
    <xf numFmtId="166" fontId="50" fillId="0" borderId="0" xfId="46" applyNumberFormat="1" applyFont="1" applyBorder="1" applyAlignment="1" applyProtection="1" quotePrefix="1">
      <alignment horizontal="center"/>
      <protection/>
    </xf>
    <xf numFmtId="4" fontId="19" fillId="0" borderId="1" xfId="46" applyNumberFormat="1" applyFont="1" applyFill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2" fontId="91" fillId="0" borderId="0" xfId="46" applyNumberFormat="1" applyFont="1" applyBorder="1" applyAlignment="1" applyProtection="1">
      <alignment horizontal="left"/>
      <protection/>
    </xf>
    <xf numFmtId="0" fontId="19" fillId="0" borderId="0" xfId="46" applyFont="1" applyAlignment="1">
      <alignment horizontal="centerContinuous"/>
      <protection/>
    </xf>
    <xf numFmtId="172" fontId="19" fillId="0" borderId="0" xfId="46" applyNumberFormat="1" applyFont="1" applyBorder="1" applyAlignment="1" applyProtection="1">
      <alignment horizontal="centerContinuous"/>
      <protection/>
    </xf>
    <xf numFmtId="166" fontId="19" fillId="0" borderId="0" xfId="46" applyNumberFormat="1" applyFont="1" applyBorder="1" applyAlignment="1" applyProtection="1">
      <alignment horizontal="centerContinuous"/>
      <protection/>
    </xf>
    <xf numFmtId="166" fontId="50" fillId="0" borderId="0" xfId="46" applyNumberFormat="1" applyFont="1" applyBorder="1" applyAlignment="1" applyProtection="1" quotePrefix="1">
      <alignment horizontal="left"/>
      <protection/>
    </xf>
    <xf numFmtId="166" fontId="50" fillId="0" borderId="0" xfId="46" applyNumberFormat="1" applyFont="1" applyBorder="1" applyAlignment="1" applyProtection="1" quotePrefix="1">
      <alignment horizontal="right"/>
      <protection/>
    </xf>
    <xf numFmtId="4" fontId="88" fillId="0" borderId="0" xfId="46" applyNumberFormat="1" applyFont="1" applyBorder="1" applyAlignment="1" applyProtection="1">
      <alignment horizontal="center"/>
      <protection/>
    </xf>
    <xf numFmtId="7" fontId="19" fillId="0" borderId="0" xfId="46" applyNumberFormat="1" applyFont="1" applyBorder="1" applyAlignment="1">
      <alignment horizontal="centerContinuous"/>
      <protection/>
    </xf>
    <xf numFmtId="168" fontId="10" fillId="0" borderId="0" xfId="46" applyNumberFormat="1" applyFont="1" applyBorder="1" applyAlignment="1" applyProtection="1">
      <alignment horizontal="left"/>
      <protection/>
    </xf>
    <xf numFmtId="2" fontId="92" fillId="0" borderId="0" xfId="46" applyNumberFormat="1" applyFont="1" applyBorder="1" applyAlignment="1" applyProtection="1">
      <alignment horizontal="center"/>
      <protection/>
    </xf>
    <xf numFmtId="166" fontId="10" fillId="0" borderId="0" xfId="46" applyNumberFormat="1" applyFont="1" applyBorder="1" applyAlignment="1" applyProtection="1">
      <alignment horizontal="left"/>
      <protection/>
    </xf>
    <xf numFmtId="166" fontId="88" fillId="0" borderId="0" xfId="46" applyNumberFormat="1" applyFont="1" applyBorder="1" applyAlignment="1" applyProtection="1" quotePrefix="1">
      <alignment horizontal="center"/>
      <protection/>
    </xf>
    <xf numFmtId="172" fontId="50" fillId="0" borderId="0" xfId="46" applyNumberFormat="1" applyFont="1" applyBorder="1" applyAlignment="1" applyProtection="1">
      <alignment horizontal="centerContinuous"/>
      <protection/>
    </xf>
    <xf numFmtId="4" fontId="50" fillId="0" borderId="0" xfId="46" applyNumberFormat="1" applyFont="1" applyBorder="1" applyAlignment="1" applyProtection="1">
      <alignment horizontal="center"/>
      <protection/>
    </xf>
    <xf numFmtId="7" fontId="50" fillId="0" borderId="0" xfId="46" applyNumberFormat="1" applyFont="1" applyFill="1" applyBorder="1" applyAlignment="1">
      <alignment horizontal="center"/>
      <protection/>
    </xf>
    <xf numFmtId="7" fontId="19" fillId="0" borderId="0" xfId="46" applyNumberFormat="1" applyFont="1" applyBorder="1" applyAlignment="1">
      <alignment horizontal="right"/>
      <protection/>
    </xf>
    <xf numFmtId="0" fontId="115" fillId="0" borderId="8" xfId="46" applyFont="1" applyBorder="1" applyAlignment="1">
      <alignment horizontal="center"/>
      <protection/>
    </xf>
    <xf numFmtId="7" fontId="10" fillId="0" borderId="9" xfId="46" applyNumberFormat="1" applyFont="1" applyBorder="1" applyAlignment="1">
      <alignment horizontal="center"/>
      <protection/>
    </xf>
    <xf numFmtId="10" fontId="19" fillId="0" borderId="0" xfId="46" applyNumberFormat="1" applyFont="1" applyBorder="1" applyAlignment="1" applyProtection="1">
      <alignment horizontal="center"/>
      <protection/>
    </xf>
    <xf numFmtId="166" fontId="3" fillId="0" borderId="0" xfId="46" applyNumberFormat="1" applyFont="1" applyBorder="1" applyAlignment="1" applyProtection="1">
      <alignment horizontal="left"/>
      <protection/>
    </xf>
    <xf numFmtId="7" fontId="19" fillId="0" borderId="0" xfId="46" applyNumberFormat="1" applyFont="1" applyAlignment="1">
      <alignment horizontal="right"/>
      <protection/>
    </xf>
    <xf numFmtId="0" fontId="19" fillId="0" borderId="0" xfId="46" applyFont="1" quotePrefix="1">
      <alignment/>
      <protection/>
    </xf>
    <xf numFmtId="166" fontId="19" fillId="0" borderId="0" xfId="46" applyNumberFormat="1" applyFont="1" applyBorder="1" applyAlignment="1" applyProtection="1" quotePrefix="1">
      <alignment horizontal="center"/>
      <protection/>
    </xf>
    <xf numFmtId="7" fontId="19" fillId="0" borderId="0" xfId="46" applyNumberFormat="1" applyFont="1" applyBorder="1" applyAlignment="1" applyProtection="1">
      <alignment horizontal="left"/>
      <protection/>
    </xf>
    <xf numFmtId="0" fontId="55" fillId="0" borderId="0" xfId="46" applyFont="1" quotePrefix="1">
      <alignment/>
      <protection/>
    </xf>
    <xf numFmtId="0" fontId="27" fillId="0" borderId="0" xfId="46" applyFont="1" applyAlignment="1">
      <alignment vertical="center"/>
      <protection/>
    </xf>
    <xf numFmtId="0" fontId="20" fillId="0" borderId="7" xfId="46" applyFont="1" applyBorder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166" fontId="20" fillId="0" borderId="0" xfId="46" applyNumberFormat="1" applyFont="1" applyBorder="1" applyAlignment="1" applyProtection="1">
      <alignment horizontal="left" vertical="center"/>
      <protection/>
    </xf>
    <xf numFmtId="0" fontId="27" fillId="0" borderId="0" xfId="46" applyFont="1" applyAlignment="1" quotePrefix="1">
      <alignment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165" fontId="20" fillId="0" borderId="0" xfId="46" applyNumberFormat="1" applyFont="1" applyBorder="1" applyAlignment="1" applyProtection="1">
      <alignment horizontal="center" vertical="center"/>
      <protection/>
    </xf>
    <xf numFmtId="4" fontId="22" fillId="0" borderId="8" xfId="46" applyNumberFormat="1" applyFont="1" applyBorder="1" applyAlignment="1" applyProtection="1">
      <alignment horizontal="center" vertical="center"/>
      <protection/>
    </xf>
    <xf numFmtId="7" fontId="93" fillId="0" borderId="9" xfId="46" applyNumberFormat="1" applyFont="1" applyFill="1" applyBorder="1" applyAlignment="1">
      <alignment horizontal="center" vertical="center"/>
      <protection/>
    </xf>
    <xf numFmtId="0" fontId="99" fillId="0" borderId="0" xfId="46" applyFont="1" applyBorder="1">
      <alignment/>
      <protection/>
    </xf>
    <xf numFmtId="166" fontId="20" fillId="0" borderId="0" xfId="46" applyNumberFormat="1" applyFont="1" applyBorder="1" applyAlignment="1" applyProtection="1">
      <alignment horizontal="center" vertical="center"/>
      <protection/>
    </xf>
    <xf numFmtId="2" fontId="94" fillId="0" borderId="0" xfId="46" applyNumberFormat="1" applyFont="1" applyBorder="1" applyAlignment="1" applyProtection="1">
      <alignment horizontal="center" vertical="center"/>
      <protection/>
    </xf>
    <xf numFmtId="166" fontId="95" fillId="0" borderId="0" xfId="46" applyNumberFormat="1" applyFont="1" applyBorder="1" applyAlignment="1" applyProtection="1" quotePrefix="1">
      <alignment horizontal="center" vertical="center"/>
      <protection/>
    </xf>
    <xf numFmtId="4" fontId="20" fillId="0" borderId="1" xfId="46" applyNumberFormat="1" applyFont="1" applyFill="1" applyBorder="1" applyAlignment="1">
      <alignment horizontal="center" vertical="center"/>
      <protection/>
    </xf>
    <xf numFmtId="0" fontId="19" fillId="0" borderId="10" xfId="46" applyFont="1" applyBorder="1">
      <alignment/>
      <protection/>
    </xf>
    <xf numFmtId="0" fontId="19" fillId="0" borderId="11" xfId="46" applyFont="1" applyBorder="1">
      <alignment/>
      <protection/>
    </xf>
    <xf numFmtId="0" fontId="0" fillId="0" borderId="11" xfId="46" applyBorder="1">
      <alignment/>
      <protection/>
    </xf>
    <xf numFmtId="0" fontId="19" fillId="0" borderId="12" xfId="46" applyFont="1" applyFill="1" applyBorder="1">
      <alignment/>
      <protection/>
    </xf>
    <xf numFmtId="0" fontId="4" fillId="0" borderId="0" xfId="46" applyFont="1" applyBorder="1" applyAlignment="1">
      <alignment horizontal="left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7" fontId="93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24" fillId="0" borderId="8" xfId="46" applyFont="1" applyBorder="1" applyAlignment="1" applyProtection="1">
      <alignment horizontal="center" vertical="center"/>
      <protection/>
    </xf>
    <xf numFmtId="0" fontId="4" fillId="0" borderId="48" xfId="46" applyFont="1" applyBorder="1" applyAlignment="1" applyProtection="1">
      <alignment horizontal="center"/>
      <protection locked="0"/>
    </xf>
    <xf numFmtId="1" fontId="19" fillId="0" borderId="0" xfId="46" applyNumberFormat="1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4" fillId="0" borderId="55" xfId="24" applyFont="1" applyFill="1" applyBorder="1" applyAlignment="1">
      <alignment horizontal="center"/>
      <protection/>
    </xf>
    <xf numFmtId="166" fontId="4" fillId="0" borderId="35" xfId="24" applyNumberFormat="1" applyFont="1" applyBorder="1" applyAlignment="1" applyProtection="1">
      <alignment horizontal="center"/>
      <protection/>
    </xf>
    <xf numFmtId="0" fontId="24" fillId="0" borderId="8" xfId="24" applyFont="1" applyBorder="1" applyAlignment="1" applyProtection="1">
      <alignment horizontal="center" vertical="center"/>
      <protection/>
    </xf>
    <xf numFmtId="0" fontId="24" fillId="0" borderId="9" xfId="24" applyFont="1" applyBorder="1" applyAlignment="1" applyProtection="1">
      <alignment horizontal="center" vertical="center"/>
      <protection/>
    </xf>
    <xf numFmtId="0" fontId="9" fillId="0" borderId="48" xfId="24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117" fillId="0" borderId="13" xfId="0" applyFont="1" applyBorder="1"/>
    <xf numFmtId="22" fontId="4" fillId="0" borderId="4" xfId="32" applyNumberFormat="1" applyFont="1" applyFill="1" applyBorder="1" applyAlignment="1" applyProtection="1">
      <alignment horizontal="center"/>
      <protection locked="0"/>
    </xf>
    <xf numFmtId="22" fontId="4" fillId="0" borderId="20" xfId="32" applyNumberFormat="1" applyFont="1" applyFill="1" applyBorder="1" applyAlignment="1" applyProtection="1">
      <alignment horizontal="center"/>
      <protection locked="0"/>
    </xf>
    <xf numFmtId="0" fontId="111" fillId="0" borderId="0" xfId="30" applyFont="1" applyBorder="1" applyAlignment="1" applyProtection="1">
      <alignment horizontal="left"/>
      <protection/>
    </xf>
    <xf numFmtId="0" fontId="1" fillId="0" borderId="0" xfId="30" applyFont="1">
      <alignment/>
      <protection/>
    </xf>
    <xf numFmtId="0" fontId="4" fillId="0" borderId="30" xfId="30" applyFont="1" applyFill="1" applyBorder="1" applyAlignment="1">
      <alignment horizontal="center"/>
      <protection/>
    </xf>
    <xf numFmtId="0" fontId="42" fillId="5" borderId="29" xfId="30" applyFont="1" applyFill="1" applyBorder="1" applyAlignment="1">
      <alignment horizontal="center"/>
      <protection/>
    </xf>
    <xf numFmtId="0" fontId="70" fillId="8" borderId="29" xfId="30" applyFont="1" applyFill="1" applyBorder="1" applyAlignment="1">
      <alignment horizontal="center"/>
      <protection/>
    </xf>
    <xf numFmtId="0" fontId="71" fillId="6" borderId="29" xfId="30" applyFont="1" applyFill="1" applyBorder="1" applyAlignment="1">
      <alignment horizontal="center"/>
      <protection/>
    </xf>
    <xf numFmtId="0" fontId="72" fillId="10" borderId="33" xfId="30" applyFont="1" applyFill="1" applyBorder="1" applyAlignment="1">
      <alignment horizontal="center"/>
      <protection/>
    </xf>
    <xf numFmtId="0" fontId="72" fillId="10" borderId="34" xfId="30" applyFont="1" applyFill="1" applyBorder="1" applyAlignment="1">
      <alignment horizontal="center"/>
      <protection/>
    </xf>
    <xf numFmtId="0" fontId="44" fillId="11" borderId="29" xfId="30" applyFont="1" applyFill="1" applyBorder="1" applyAlignment="1">
      <alignment horizontal="center"/>
      <protection/>
    </xf>
    <xf numFmtId="0" fontId="73" fillId="8" borderId="29" xfId="30" applyFont="1" applyFill="1" applyBorder="1" applyAlignment="1">
      <alignment horizontal="center"/>
      <protection/>
    </xf>
    <xf numFmtId="7" fontId="7" fillId="0" borderId="30" xfId="30" applyNumberFormat="1" applyFont="1" applyFill="1" applyBorder="1" applyAlignment="1">
      <alignment/>
      <protection/>
    </xf>
    <xf numFmtId="0" fontId="4" fillId="0" borderId="4" xfId="30" applyFont="1" applyBorder="1">
      <alignment/>
      <protection/>
    </xf>
    <xf numFmtId="0" fontId="4" fillId="0" borderId="35" xfId="30" applyFont="1" applyFill="1" applyBorder="1" applyAlignment="1">
      <alignment horizontal="center"/>
      <protection/>
    </xf>
    <xf numFmtId="0" fontId="42" fillId="5" borderId="18" xfId="30" applyFont="1" applyFill="1" applyBorder="1" applyAlignment="1">
      <alignment horizontal="center"/>
      <protection/>
    </xf>
    <xf numFmtId="0" fontId="70" fillId="8" borderId="18" xfId="30" applyFont="1" applyFill="1" applyBorder="1" applyAlignment="1">
      <alignment horizontal="center"/>
      <protection/>
    </xf>
    <xf numFmtId="0" fontId="71" fillId="6" borderId="18" xfId="30" applyFont="1" applyFill="1" applyBorder="1" applyAlignment="1">
      <alignment horizontal="center"/>
      <protection/>
    </xf>
    <xf numFmtId="0" fontId="34" fillId="2" borderId="36" xfId="30" applyFont="1" applyFill="1" applyBorder="1" applyAlignment="1">
      <alignment horizontal="center"/>
      <protection/>
    </xf>
    <xf numFmtId="0" fontId="34" fillId="2" borderId="37" xfId="30" applyFont="1" applyFill="1" applyBorder="1" applyAlignment="1">
      <alignment horizontal="center"/>
      <protection/>
    </xf>
    <xf numFmtId="0" fontId="72" fillId="10" borderId="36" xfId="30" applyFont="1" applyFill="1" applyBorder="1" applyAlignment="1">
      <alignment horizontal="center"/>
      <protection/>
    </xf>
    <xf numFmtId="0" fontId="72" fillId="10" borderId="37" xfId="30" applyFont="1" applyFill="1" applyBorder="1" applyAlignment="1">
      <alignment horizontal="center"/>
      <protection/>
    </xf>
    <xf numFmtId="0" fontId="44" fillId="11" borderId="18" xfId="30" applyFont="1" applyFill="1" applyBorder="1" applyAlignment="1">
      <alignment horizontal="center"/>
      <protection/>
    </xf>
    <xf numFmtId="0" fontId="73" fillId="8" borderId="18" xfId="30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left"/>
      <protection/>
    </xf>
    <xf numFmtId="0" fontId="51" fillId="0" borderId="0" xfId="33" applyFont="1" applyFill="1" applyAlignment="1">
      <alignment horizontal="right" vertical="top"/>
      <protection/>
    </xf>
    <xf numFmtId="0" fontId="13" fillId="0" borderId="0" xfId="33" applyFont="1" applyFill="1" applyAlignment="1">
      <alignment horizontal="centerContinuous"/>
      <protection/>
    </xf>
    <xf numFmtId="0" fontId="11" fillId="0" borderId="0" xfId="33" applyFont="1" applyFill="1" applyAlignment="1">
      <alignment horizontal="centerContinuous"/>
      <protection/>
    </xf>
    <xf numFmtId="0" fontId="15" fillId="0" borderId="0" xfId="33" applyFont="1" applyFill="1" applyAlignment="1">
      <alignment horizontal="centerContinuous"/>
      <protection/>
    </xf>
    <xf numFmtId="0" fontId="15" fillId="0" borderId="0" xfId="33" applyFont="1" applyFill="1">
      <alignment/>
      <protection/>
    </xf>
    <xf numFmtId="0" fontId="4" fillId="0" borderId="13" xfId="33" applyFont="1" applyFill="1" applyBorder="1">
      <alignment/>
      <protection/>
    </xf>
    <xf numFmtId="0" fontId="4" fillId="0" borderId="5" xfId="33" applyFont="1" applyFill="1" applyBorder="1">
      <alignment/>
      <protection/>
    </xf>
    <xf numFmtId="0" fontId="4" fillId="0" borderId="6" xfId="33" applyFont="1" applyFill="1" applyBorder="1">
      <alignment/>
      <protection/>
    </xf>
    <xf numFmtId="0" fontId="17" fillId="0" borderId="7" xfId="33" applyFont="1" applyFill="1" applyBorder="1">
      <alignment/>
      <protection/>
    </xf>
    <xf numFmtId="0" fontId="8" fillId="0" borderId="0" xfId="33" applyFont="1" applyFill="1" applyBorder="1" applyAlignment="1">
      <alignment horizontal="left"/>
      <protection/>
    </xf>
    <xf numFmtId="0" fontId="17" fillId="0" borderId="0" xfId="33" applyFont="1" applyFill="1" applyBorder="1" applyAlignment="1" applyProtection="1">
      <alignment horizontal="left"/>
      <protection/>
    </xf>
    <xf numFmtId="0" fontId="17" fillId="0" borderId="1" xfId="33" applyFont="1" applyFill="1" applyBorder="1">
      <alignment/>
      <protection/>
    </xf>
    <xf numFmtId="0" fontId="4" fillId="0" borderId="7" xfId="33" applyFont="1" applyFill="1" applyBorder="1">
      <alignment/>
      <protection/>
    </xf>
    <xf numFmtId="0" fontId="2" fillId="0" borderId="0" xfId="33" applyFont="1" applyFill="1" applyBorder="1" applyAlignment="1">
      <alignment horizontal="left"/>
      <protection/>
    </xf>
    <xf numFmtId="0" fontId="4" fillId="0" borderId="1" xfId="33" applyFont="1" applyFill="1" applyBorder="1">
      <alignment/>
      <protection/>
    </xf>
    <xf numFmtId="0" fontId="17" fillId="0" borderId="0" xfId="33" applyFont="1" applyFill="1" applyAlignment="1">
      <alignment vertical="top"/>
      <protection/>
    </xf>
    <xf numFmtId="0" fontId="17" fillId="0" borderId="7" xfId="33" applyFont="1" applyFill="1" applyBorder="1" applyAlignment="1">
      <alignment vertical="top"/>
      <protection/>
    </xf>
    <xf numFmtId="0" fontId="17" fillId="0" borderId="0" xfId="33" applyFont="1" applyFill="1" applyBorder="1" applyAlignment="1">
      <alignment vertical="top"/>
      <protection/>
    </xf>
    <xf numFmtId="0" fontId="8" fillId="0" borderId="0" xfId="33" applyFont="1" applyFill="1" applyBorder="1" applyAlignment="1">
      <alignment horizontal="left" vertical="top"/>
      <protection/>
    </xf>
    <xf numFmtId="0" fontId="8" fillId="0" borderId="0" xfId="33" applyFont="1" applyFill="1" applyBorder="1" applyAlignment="1">
      <alignment vertical="top"/>
      <protection/>
    </xf>
    <xf numFmtId="0" fontId="17" fillId="0" borderId="1" xfId="33" applyFont="1" applyFill="1" applyBorder="1" applyAlignment="1">
      <alignment vertical="top"/>
      <protection/>
    </xf>
    <xf numFmtId="0" fontId="17" fillId="0" borderId="0" xfId="33" applyFont="1" applyAlignment="1">
      <alignment vertical="top"/>
      <protection/>
    </xf>
    <xf numFmtId="0" fontId="4" fillId="0" borderId="0" xfId="33" applyFont="1" applyFill="1" applyAlignment="1">
      <alignment vertical="top"/>
      <protection/>
    </xf>
    <xf numFmtId="0" fontId="4" fillId="0" borderId="7" xfId="33" applyFont="1" applyFill="1" applyBorder="1" applyAlignment="1">
      <alignment vertical="top"/>
      <protection/>
    </xf>
    <xf numFmtId="0" fontId="4" fillId="0" borderId="0" xfId="33" applyFont="1" applyFill="1" applyBorder="1" applyAlignment="1">
      <alignment vertical="top"/>
      <protection/>
    </xf>
    <xf numFmtId="0" fontId="8" fillId="0" borderId="0" xfId="33" applyFont="1" applyBorder="1" applyAlignment="1">
      <alignment horizontal="left" vertical="top"/>
      <protection/>
    </xf>
    <xf numFmtId="0" fontId="4" fillId="0" borderId="0" xfId="33" applyFont="1" applyFill="1" applyBorder="1" applyAlignment="1">
      <alignment horizontal="center" vertical="top"/>
      <protection/>
    </xf>
    <xf numFmtId="0" fontId="4" fillId="0" borderId="1" xfId="33" applyFont="1" applyFill="1" applyBorder="1" applyAlignment="1">
      <alignment vertical="top"/>
      <protection/>
    </xf>
    <xf numFmtId="0" fontId="4" fillId="0" borderId="0" xfId="33" applyFont="1" applyAlignment="1">
      <alignment vertical="top"/>
      <protection/>
    </xf>
    <xf numFmtId="0" fontId="20" fillId="0" borderId="0" xfId="33" applyFont="1" applyFill="1">
      <alignment/>
      <protection/>
    </xf>
    <xf numFmtId="0" fontId="21" fillId="0" borderId="0" xfId="33" applyFont="1" applyFill="1" applyAlignment="1">
      <alignment horizontal="centerContinuous"/>
      <protection/>
    </xf>
    <xf numFmtId="0" fontId="21" fillId="0" borderId="0" xfId="33" applyFont="1" applyFill="1" applyBorder="1" applyAlignment="1">
      <alignment horizontal="centerContinuous"/>
      <protection/>
    </xf>
    <xf numFmtId="0" fontId="67" fillId="0" borderId="1" xfId="33" applyFont="1" applyFill="1" applyBorder="1" applyAlignment="1">
      <alignment horizontal="centerContinuous"/>
      <protection/>
    </xf>
    <xf numFmtId="0" fontId="20" fillId="0" borderId="0" xfId="33" applyFont="1">
      <alignment/>
      <protection/>
    </xf>
    <xf numFmtId="0" fontId="4" fillId="0" borderId="0" xfId="33" applyFont="1" applyFill="1" applyBorder="1" applyAlignment="1">
      <alignment horizontal="center"/>
      <protection/>
    </xf>
    <xf numFmtId="0" fontId="4" fillId="0" borderId="8" xfId="33" applyFont="1" applyFill="1" applyBorder="1" applyAlignment="1" applyProtection="1">
      <alignment horizontal="left"/>
      <protection/>
    </xf>
    <xf numFmtId="0" fontId="4" fillId="0" borderId="16" xfId="33" applyFont="1" applyFill="1" applyBorder="1" applyAlignment="1" applyProtection="1">
      <alignment horizontal="center"/>
      <protection/>
    </xf>
    <xf numFmtId="0" fontId="4" fillId="0" borderId="14" xfId="33" applyFont="1" applyFill="1" applyBorder="1" applyAlignment="1">
      <alignment horizontal="center"/>
      <protection/>
    </xf>
    <xf numFmtId="0" fontId="0" fillId="0" borderId="8" xfId="33" applyFont="1" applyFill="1" applyBorder="1" applyAlignment="1" applyProtection="1" quotePrefix="1">
      <alignment horizontal="left"/>
      <protection/>
    </xf>
    <xf numFmtId="0" fontId="0" fillId="0" borderId="15" xfId="33" applyFont="1" applyFill="1" applyBorder="1" applyAlignment="1" applyProtection="1">
      <alignment horizontal="center"/>
      <protection/>
    </xf>
    <xf numFmtId="164" fontId="0" fillId="0" borderId="14" xfId="33" applyNumberFormat="1" applyFont="1" applyFill="1" applyBorder="1" applyAlignment="1" applyProtection="1">
      <alignment horizontal="center"/>
      <protection/>
    </xf>
    <xf numFmtId="22" fontId="4" fillId="0" borderId="0" xfId="33" applyNumberFormat="1" applyFont="1" applyFill="1" applyBorder="1">
      <alignment/>
      <protection/>
    </xf>
    <xf numFmtId="0" fontId="42" fillId="0" borderId="0" xfId="33" applyFont="1" applyFill="1" applyBorder="1">
      <alignment/>
      <protection/>
    </xf>
    <xf numFmtId="0" fontId="24" fillId="0" borderId="14" xfId="33" applyFont="1" applyFill="1" applyBorder="1" applyAlignment="1" applyProtection="1">
      <alignment horizontal="center" vertical="center" wrapText="1"/>
      <protection/>
    </xf>
    <xf numFmtId="0" fontId="24" fillId="0" borderId="14" xfId="33" applyFont="1" applyFill="1" applyBorder="1" applyAlignment="1" applyProtection="1">
      <alignment horizontal="center" vertical="center"/>
      <protection/>
    </xf>
    <xf numFmtId="0" fontId="24" fillId="0" borderId="14" xfId="33" applyFont="1" applyFill="1" applyBorder="1" applyAlignment="1" applyProtection="1" quotePrefix="1">
      <alignment horizontal="center" vertical="center" wrapText="1"/>
      <protection/>
    </xf>
    <xf numFmtId="0" fontId="24" fillId="0" borderId="8" xfId="33" applyFont="1" applyFill="1" applyBorder="1" applyAlignment="1" applyProtection="1">
      <alignment horizontal="center" vertical="center"/>
      <protection/>
    </xf>
    <xf numFmtId="0" fontId="39" fillId="5" borderId="14" xfId="33" applyFont="1" applyFill="1" applyBorder="1" applyAlignment="1" applyProtection="1">
      <alignment horizontal="center" vertical="center"/>
      <protection/>
    </xf>
    <xf numFmtId="0" fontId="68" fillId="8" borderId="14" xfId="33" applyFont="1" applyFill="1" applyBorder="1" applyAlignment="1">
      <alignment horizontal="center" vertical="center" wrapText="1"/>
      <protection/>
    </xf>
    <xf numFmtId="0" fontId="69" fillId="6" borderId="14" xfId="33" applyFont="1" applyFill="1" applyBorder="1" applyAlignment="1">
      <alignment horizontal="center" vertical="center" wrapText="1"/>
      <protection/>
    </xf>
    <xf numFmtId="0" fontId="35" fillId="2" borderId="8" xfId="33" applyFont="1" applyFill="1" applyBorder="1" applyAlignment="1" applyProtection="1">
      <alignment horizontal="centerContinuous" vertical="center" wrapText="1"/>
      <protection/>
    </xf>
    <xf numFmtId="0" fontId="35" fillId="2" borderId="9" xfId="33" applyFont="1" applyFill="1" applyBorder="1" applyAlignment="1">
      <alignment horizontal="centerContinuous" vertical="center"/>
      <protection/>
    </xf>
    <xf numFmtId="0" fontId="37" fillId="10" borderId="8" xfId="33" applyFont="1" applyFill="1" applyBorder="1" applyAlignment="1" applyProtection="1">
      <alignment horizontal="centerContinuous" vertical="center" wrapText="1"/>
      <protection/>
    </xf>
    <xf numFmtId="0" fontId="37" fillId="10" borderId="9" xfId="33" applyFont="1" applyFill="1" applyBorder="1" applyAlignment="1">
      <alignment horizontal="centerContinuous" vertical="center"/>
      <protection/>
    </xf>
    <xf numFmtId="0" fontId="43" fillId="11" borderId="14" xfId="33" applyFont="1" applyFill="1" applyBorder="1" applyAlignment="1">
      <alignment horizontal="center" vertical="center" wrapText="1"/>
      <protection/>
    </xf>
    <xf numFmtId="0" fontId="38" fillId="8" borderId="14" xfId="33" applyFont="1" applyFill="1" applyBorder="1" applyAlignment="1">
      <alignment horizontal="center" vertical="center" wrapText="1"/>
      <protection/>
    </xf>
    <xf numFmtId="164" fontId="4" fillId="0" borderId="29" xfId="33" applyNumberFormat="1" applyFont="1" applyFill="1" applyBorder="1" applyAlignment="1" applyProtection="1">
      <alignment horizontal="center"/>
      <protection/>
    </xf>
    <xf numFmtId="0" fontId="33" fillId="2" borderId="29" xfId="33" applyFont="1" applyFill="1" applyBorder="1" applyAlignment="1">
      <alignment horizontal="center"/>
      <protection/>
    </xf>
    <xf numFmtId="0" fontId="4" fillId="0" borderId="17" xfId="33" applyFont="1" applyBorder="1">
      <alignment/>
      <protection/>
    </xf>
    <xf numFmtId="0" fontId="4" fillId="0" borderId="55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center"/>
      <protection/>
    </xf>
    <xf numFmtId="0" fontId="42" fillId="5" borderId="17" xfId="33" applyFont="1" applyFill="1" applyBorder="1" applyAlignment="1">
      <alignment horizontal="center"/>
      <protection/>
    </xf>
    <xf numFmtId="0" fontId="70" fillId="8" borderId="17" xfId="33" applyFont="1" applyFill="1" applyBorder="1" applyAlignment="1">
      <alignment horizontal="center"/>
      <protection/>
    </xf>
    <xf numFmtId="0" fontId="71" fillId="6" borderId="17" xfId="33" applyFont="1" applyFill="1" applyBorder="1" applyAlignment="1">
      <alignment horizontal="center"/>
      <protection/>
    </xf>
    <xf numFmtId="0" fontId="34" fillId="2" borderId="31" xfId="33" applyFont="1" applyFill="1" applyBorder="1" applyAlignment="1">
      <alignment horizontal="center"/>
      <protection/>
    </xf>
    <xf numFmtId="0" fontId="34" fillId="2" borderId="32" xfId="33" applyFont="1" applyFill="1" applyBorder="1" applyAlignment="1">
      <alignment horizontal="center"/>
      <protection/>
    </xf>
    <xf numFmtId="0" fontId="72" fillId="10" borderId="31" xfId="33" applyFont="1" applyFill="1" applyBorder="1" applyAlignment="1">
      <alignment horizontal="center"/>
      <protection/>
    </xf>
    <xf numFmtId="0" fontId="72" fillId="10" borderId="32" xfId="33" applyFont="1" applyFill="1" applyBorder="1" applyAlignment="1">
      <alignment horizontal="center"/>
      <protection/>
    </xf>
    <xf numFmtId="0" fontId="44" fillId="11" borderId="17" xfId="33" applyFont="1" applyFill="1" applyBorder="1" applyAlignment="1">
      <alignment horizontal="center"/>
      <protection/>
    </xf>
    <xf numFmtId="0" fontId="73" fillId="8" borderId="17" xfId="33" applyFont="1" applyFill="1" applyBorder="1" applyAlignment="1">
      <alignment horizontal="center"/>
      <protection/>
    </xf>
    <xf numFmtId="7" fontId="7" fillId="0" borderId="55" xfId="33" applyNumberFormat="1" applyFont="1" applyFill="1" applyBorder="1" applyAlignment="1">
      <alignment/>
      <protection/>
    </xf>
    <xf numFmtId="164" fontId="4" fillId="0" borderId="18" xfId="33" applyNumberFormat="1" applyFont="1" applyFill="1" applyBorder="1" applyAlignment="1" applyProtection="1">
      <alignment horizontal="center"/>
      <protection/>
    </xf>
    <xf numFmtId="0" fontId="33" fillId="2" borderId="18" xfId="33" applyFont="1" applyFill="1" applyBorder="1" applyAlignment="1">
      <alignment horizontal="center"/>
      <protection/>
    </xf>
    <xf numFmtId="168" fontId="4" fillId="0" borderId="18" xfId="33" applyNumberFormat="1" applyFont="1" applyBorder="1" applyAlignment="1" applyProtection="1" quotePrefix="1">
      <alignment horizontal="center"/>
      <protection/>
    </xf>
    <xf numFmtId="166" fontId="4" fillId="0" borderId="18" xfId="33" applyNumberFormat="1" applyFont="1" applyBorder="1" applyAlignment="1" applyProtection="1" quotePrefix="1">
      <alignment horizontal="center"/>
      <protection/>
    </xf>
    <xf numFmtId="166" fontId="4" fillId="0" borderId="18" xfId="33" applyNumberFormat="1" applyFont="1" applyBorder="1" applyAlignment="1" applyProtection="1">
      <alignment horizontal="center"/>
      <protection/>
    </xf>
    <xf numFmtId="164" fontId="42" fillId="5" borderId="18" xfId="33" applyNumberFormat="1" applyFont="1" applyFill="1" applyBorder="1" applyAlignment="1" applyProtection="1">
      <alignment horizontal="center"/>
      <protection/>
    </xf>
    <xf numFmtId="2" fontId="70" fillId="8" borderId="18" xfId="33" applyNumberFormat="1" applyFont="1" applyFill="1" applyBorder="1" applyAlignment="1" applyProtection="1">
      <alignment horizontal="center"/>
      <protection/>
    </xf>
    <xf numFmtId="2" fontId="71" fillId="6" borderId="18" xfId="33" applyNumberFormat="1" applyFont="1" applyFill="1" applyBorder="1" applyAlignment="1" applyProtection="1">
      <alignment horizontal="center"/>
      <protection/>
    </xf>
    <xf numFmtId="166" fontId="34" fillId="2" borderId="36" xfId="33" applyNumberFormat="1" applyFont="1" applyFill="1" applyBorder="1" applyAlignment="1" applyProtection="1" quotePrefix="1">
      <alignment horizontal="center"/>
      <protection/>
    </xf>
    <xf numFmtId="166" fontId="34" fillId="2" borderId="37" xfId="33" applyNumberFormat="1" applyFont="1" applyFill="1" applyBorder="1" applyAlignment="1" applyProtection="1" quotePrefix="1">
      <alignment horizontal="center"/>
      <protection/>
    </xf>
    <xf numFmtId="166" fontId="72" fillId="10" borderId="36" xfId="33" applyNumberFormat="1" applyFont="1" applyFill="1" applyBorder="1" applyAlignment="1" applyProtection="1" quotePrefix="1">
      <alignment horizontal="center"/>
      <protection/>
    </xf>
    <xf numFmtId="166" fontId="72" fillId="10" borderId="37" xfId="33" applyNumberFormat="1" applyFont="1" applyFill="1" applyBorder="1" applyAlignment="1" applyProtection="1" quotePrefix="1">
      <alignment horizontal="center"/>
      <protection/>
    </xf>
    <xf numFmtId="166" fontId="44" fillId="11" borderId="18" xfId="33" applyNumberFormat="1" applyFont="1" applyFill="1" applyBorder="1" applyAlignment="1" applyProtection="1" quotePrefix="1">
      <alignment horizontal="center"/>
      <protection/>
    </xf>
    <xf numFmtId="166" fontId="73" fillId="8" borderId="18" xfId="33" applyNumberFormat="1" applyFont="1" applyFill="1" applyBorder="1" applyAlignment="1" applyProtection="1" quotePrefix="1">
      <alignment horizontal="center"/>
      <protection/>
    </xf>
    <xf numFmtId="166" fontId="4" fillId="0" borderId="35" xfId="33" applyNumberFormat="1" applyFont="1" applyFill="1" applyBorder="1" applyAlignment="1" applyProtection="1">
      <alignment horizontal="center"/>
      <protection/>
    </xf>
    <xf numFmtId="0" fontId="7" fillId="0" borderId="35" xfId="33" applyFont="1" applyFill="1" applyBorder="1" applyAlignment="1">
      <alignment horizontal="center"/>
      <protection/>
    </xf>
    <xf numFmtId="0" fontId="4" fillId="0" borderId="18" xfId="33" applyFont="1" applyBorder="1" applyAlignment="1" applyProtection="1">
      <alignment horizontal="center"/>
      <protection locked="0"/>
    </xf>
    <xf numFmtId="0" fontId="4" fillId="0" borderId="23" xfId="33" applyFont="1" applyBorder="1" applyAlignment="1" applyProtection="1">
      <alignment horizontal="center"/>
      <protection locked="0"/>
    </xf>
    <xf numFmtId="164" fontId="4" fillId="0" borderId="18" xfId="33" applyNumberFormat="1" applyFont="1" applyBorder="1" applyAlignment="1" applyProtection="1">
      <alignment horizontal="center"/>
      <protection locked="0"/>
    </xf>
    <xf numFmtId="1" fontId="4" fillId="0" borderId="37" xfId="33" applyNumberFormat="1" applyFont="1" applyBorder="1" applyAlignment="1" applyProtection="1">
      <alignment horizontal="center"/>
      <protection locked="0"/>
    </xf>
    <xf numFmtId="169" fontId="33" fillId="2" borderId="2" xfId="33" applyNumberFormat="1" applyFont="1" applyFill="1" applyBorder="1" applyAlignment="1" applyProtection="1">
      <alignment horizontal="center"/>
      <protection/>
    </xf>
    <xf numFmtId="22" fontId="4" fillId="0" borderId="2" xfId="33" applyNumberFormat="1" applyFont="1" applyFill="1" applyBorder="1" applyAlignment="1" applyProtection="1">
      <alignment horizontal="center"/>
      <protection locked="0"/>
    </xf>
    <xf numFmtId="4" fontId="4" fillId="0" borderId="2" xfId="33" applyNumberFormat="1" applyFont="1" applyFill="1" applyBorder="1" applyAlignment="1" applyProtection="1">
      <alignment horizontal="center"/>
      <protection/>
    </xf>
    <xf numFmtId="3" fontId="4" fillId="0" borderId="2" xfId="33" applyNumberFormat="1" applyFont="1" applyFill="1" applyBorder="1" applyAlignment="1" applyProtection="1">
      <alignment horizontal="center"/>
      <protection/>
    </xf>
    <xf numFmtId="166" fontId="4" fillId="0" borderId="2" xfId="33" applyNumberFormat="1" applyFont="1" applyFill="1" applyBorder="1" applyAlignment="1" applyProtection="1">
      <alignment horizontal="center"/>
      <protection locked="0"/>
    </xf>
    <xf numFmtId="168" fontId="4" fillId="0" borderId="4" xfId="33" applyNumberFormat="1" applyFont="1" applyBorder="1" applyAlignment="1" applyProtection="1" quotePrefix="1">
      <alignment horizontal="center"/>
      <protection/>
    </xf>
    <xf numFmtId="166" fontId="4" fillId="0" borderId="2" xfId="33" applyNumberFormat="1" applyFont="1" applyBorder="1" applyAlignment="1" applyProtection="1" quotePrefix="1">
      <alignment horizontal="center"/>
      <protection/>
    </xf>
    <xf numFmtId="164" fontId="42" fillId="5" borderId="2" xfId="33" applyNumberFormat="1" applyFont="1" applyFill="1" applyBorder="1" applyAlignment="1" applyProtection="1">
      <alignment horizontal="center"/>
      <protection/>
    </xf>
    <xf numFmtId="2" fontId="70" fillId="8" borderId="2" xfId="33" applyNumberFormat="1" applyFont="1" applyFill="1" applyBorder="1" applyAlignment="1" applyProtection="1">
      <alignment horizontal="center"/>
      <protection/>
    </xf>
    <xf numFmtId="2" fontId="71" fillId="6" borderId="2" xfId="33" applyNumberFormat="1" applyFont="1" applyFill="1" applyBorder="1" applyAlignment="1" applyProtection="1">
      <alignment horizontal="center"/>
      <protection/>
    </xf>
    <xf numFmtId="166" fontId="44" fillId="11" borderId="2" xfId="33" applyNumberFormat="1" applyFont="1" applyFill="1" applyBorder="1" applyAlignment="1" applyProtection="1" quotePrefix="1">
      <alignment horizontal="center"/>
      <protection/>
    </xf>
    <xf numFmtId="166" fontId="4" fillId="0" borderId="4" xfId="33" applyNumberFormat="1" applyFont="1" applyFill="1" applyBorder="1" applyAlignment="1" applyProtection="1">
      <alignment horizontal="center"/>
      <protection/>
    </xf>
    <xf numFmtId="4" fontId="26" fillId="0" borderId="4" xfId="33" applyNumberFormat="1" applyFont="1" applyFill="1" applyBorder="1" applyAlignment="1">
      <alignment horizontal="right"/>
      <protection/>
    </xf>
    <xf numFmtId="1" fontId="4" fillId="0" borderId="37" xfId="33" applyNumberFormat="1" applyFont="1" applyBorder="1" applyAlignment="1" applyProtection="1" quotePrefix="1">
      <alignment horizontal="center"/>
      <protection locked="0"/>
    </xf>
    <xf numFmtId="0" fontId="4" fillId="0" borderId="35" xfId="33" applyFont="1" applyBorder="1" applyAlignment="1" applyProtection="1">
      <alignment horizontal="center"/>
      <protection locked="0"/>
    </xf>
    <xf numFmtId="0" fontId="9" fillId="0" borderId="3" xfId="33" applyFont="1" applyFill="1" applyBorder="1" applyAlignment="1" applyProtection="1">
      <alignment horizontal="center"/>
      <protection locked="0"/>
    </xf>
    <xf numFmtId="164" fontId="6" fillId="0" borderId="38" xfId="33" applyNumberFormat="1" applyFont="1" applyFill="1" applyBorder="1" applyAlignment="1" applyProtection="1">
      <alignment horizontal="center"/>
      <protection locked="0"/>
    </xf>
    <xf numFmtId="0" fontId="4" fillId="0" borderId="3" xfId="33" applyFont="1" applyFill="1" applyBorder="1" applyAlignment="1" applyProtection="1">
      <alignment horizontal="center"/>
      <protection locked="0"/>
    </xf>
    <xf numFmtId="38" fontId="4" fillId="0" borderId="3" xfId="33" applyNumberFormat="1" applyFont="1" applyFill="1" applyBorder="1" applyAlignment="1" applyProtection="1">
      <alignment horizontal="center"/>
      <protection locked="0"/>
    </xf>
    <xf numFmtId="38" fontId="4" fillId="0" borderId="3" xfId="33" applyNumberFormat="1" applyFont="1" applyFill="1" applyBorder="1" applyAlignment="1" applyProtection="1">
      <alignment horizontal="center"/>
      <protection/>
    </xf>
    <xf numFmtId="164" fontId="4" fillId="0" borderId="3" xfId="33" applyNumberFormat="1" applyFont="1" applyFill="1" applyBorder="1" applyAlignment="1" applyProtection="1" quotePrefix="1">
      <alignment horizontal="center"/>
      <protection/>
    </xf>
    <xf numFmtId="166" fontId="4" fillId="0" borderId="3" xfId="33" applyNumberFormat="1" applyFont="1" applyFill="1" applyBorder="1" applyAlignment="1" applyProtection="1">
      <alignment horizontal="center"/>
      <protection locked="0"/>
    </xf>
    <xf numFmtId="168" fontId="4" fillId="0" borderId="3" xfId="33" applyNumberFormat="1" applyFont="1" applyBorder="1" applyAlignment="1" applyProtection="1" quotePrefix="1">
      <alignment horizontal="center"/>
      <protection locked="0"/>
    </xf>
    <xf numFmtId="166" fontId="4" fillId="0" borderId="19" xfId="33" applyNumberFormat="1" applyFont="1" applyFill="1" applyBorder="1" applyAlignment="1" applyProtection="1">
      <alignment horizontal="center"/>
      <protection locked="0"/>
    </xf>
    <xf numFmtId="164" fontId="42" fillId="5" borderId="3" xfId="33" applyNumberFormat="1" applyFont="1" applyFill="1" applyBorder="1" applyAlignment="1" applyProtection="1">
      <alignment horizontal="center"/>
      <protection locked="0"/>
    </xf>
    <xf numFmtId="2" fontId="70" fillId="8" borderId="3" xfId="33" applyNumberFormat="1" applyFont="1" applyFill="1" applyBorder="1" applyAlignment="1" applyProtection="1">
      <alignment horizontal="center"/>
      <protection locked="0"/>
    </xf>
    <xf numFmtId="2" fontId="71" fillId="6" borderId="3" xfId="33" applyNumberFormat="1" applyFont="1" applyFill="1" applyBorder="1" applyAlignment="1" applyProtection="1">
      <alignment horizontal="center"/>
      <protection locked="0"/>
    </xf>
    <xf numFmtId="166" fontId="34" fillId="2" borderId="39" xfId="33" applyNumberFormat="1" applyFont="1" applyFill="1" applyBorder="1" applyAlignment="1" applyProtection="1" quotePrefix="1">
      <alignment horizontal="center"/>
      <protection locked="0"/>
    </xf>
    <xf numFmtId="166" fontId="34" fillId="2" borderId="40" xfId="33" applyNumberFormat="1" applyFont="1" applyFill="1" applyBorder="1" applyAlignment="1" applyProtection="1" quotePrefix="1">
      <alignment horizontal="center"/>
      <protection locked="0"/>
    </xf>
    <xf numFmtId="166" fontId="72" fillId="10" borderId="24" xfId="33" applyNumberFormat="1" applyFont="1" applyFill="1" applyBorder="1" applyAlignment="1" applyProtection="1" quotePrefix="1">
      <alignment horizontal="center"/>
      <protection locked="0"/>
    </xf>
    <xf numFmtId="166" fontId="72" fillId="10" borderId="26" xfId="33" applyNumberFormat="1" applyFont="1" applyFill="1" applyBorder="1" applyAlignment="1" applyProtection="1" quotePrefix="1">
      <alignment horizontal="center"/>
      <protection locked="0"/>
    </xf>
    <xf numFmtId="166" fontId="44" fillId="11" borderId="3" xfId="33" applyNumberFormat="1" applyFont="1" applyFill="1" applyBorder="1" applyAlignment="1" applyProtection="1" quotePrefix="1">
      <alignment horizontal="center"/>
      <protection locked="0"/>
    </xf>
    <xf numFmtId="166" fontId="73" fillId="8" borderId="3" xfId="33" applyNumberFormat="1" applyFont="1" applyFill="1" applyBorder="1" applyAlignment="1" applyProtection="1" quotePrefix="1">
      <alignment horizontal="center"/>
      <protection locked="0"/>
    </xf>
    <xf numFmtId="166" fontId="60" fillId="0" borderId="19" xfId="33" applyNumberFormat="1" applyFont="1" applyFill="1" applyBorder="1" applyAlignment="1" applyProtection="1">
      <alignment horizontal="center"/>
      <protection locked="0"/>
    </xf>
    <xf numFmtId="166" fontId="25" fillId="0" borderId="41" xfId="33" applyNumberFormat="1" applyFont="1" applyFill="1" applyBorder="1" applyAlignment="1">
      <alignment horizontal="center"/>
      <protection/>
    </xf>
    <xf numFmtId="0" fontId="111" fillId="0" borderId="0" xfId="33" applyFont="1" applyBorder="1" applyAlignment="1" applyProtection="1">
      <alignment horizontal="left"/>
      <protection/>
    </xf>
    <xf numFmtId="4" fontId="70" fillId="8" borderId="14" xfId="33" applyNumberFormat="1" applyFont="1" applyFill="1" applyBorder="1" applyAlignment="1">
      <alignment horizontal="center"/>
      <protection/>
    </xf>
    <xf numFmtId="4" fontId="71" fillId="6" borderId="14" xfId="33" applyNumberFormat="1" applyFont="1" applyFill="1" applyBorder="1" applyAlignment="1">
      <alignment horizontal="center"/>
      <protection/>
    </xf>
    <xf numFmtId="4" fontId="34" fillId="2" borderId="42" xfId="33" applyNumberFormat="1" applyFont="1" applyFill="1" applyBorder="1" applyAlignment="1">
      <alignment horizontal="center"/>
      <protection/>
    </xf>
    <xf numFmtId="4" fontId="34" fillId="2" borderId="9" xfId="33" applyNumberFormat="1" applyFont="1" applyFill="1" applyBorder="1" applyAlignment="1">
      <alignment horizontal="center"/>
      <protection/>
    </xf>
    <xf numFmtId="4" fontId="72" fillId="10" borderId="42" xfId="33" applyNumberFormat="1" applyFont="1" applyFill="1" applyBorder="1" applyAlignment="1">
      <alignment horizontal="center"/>
      <protection/>
    </xf>
    <xf numFmtId="4" fontId="72" fillId="10" borderId="43" xfId="33" applyNumberFormat="1" applyFont="1" applyFill="1" applyBorder="1" applyAlignment="1">
      <alignment horizontal="center"/>
      <protection/>
    </xf>
    <xf numFmtId="4" fontId="44" fillId="11" borderId="14" xfId="33" applyNumberFormat="1" applyFont="1" applyFill="1" applyBorder="1" applyAlignment="1">
      <alignment horizontal="center"/>
      <protection/>
    </xf>
    <xf numFmtId="4" fontId="73" fillId="8" borderId="14" xfId="33" applyNumberFormat="1" applyFont="1" applyFill="1" applyBorder="1" applyAlignment="1">
      <alignment horizontal="center"/>
      <protection/>
    </xf>
    <xf numFmtId="7" fontId="74" fillId="0" borderId="14" xfId="33" applyNumberFormat="1" applyFont="1" applyFill="1" applyBorder="1" applyAlignment="1">
      <alignment horizontal="right"/>
      <protection/>
    </xf>
    <xf numFmtId="0" fontId="4" fillId="0" borderId="10" xfId="33" applyFont="1" applyFill="1" applyBorder="1">
      <alignment/>
      <protection/>
    </xf>
    <xf numFmtId="0" fontId="4" fillId="0" borderId="11" xfId="33" applyFont="1" applyFill="1" applyBorder="1">
      <alignment/>
      <protection/>
    </xf>
    <xf numFmtId="0" fontId="4" fillId="0" borderId="12" xfId="33" applyFont="1" applyFill="1" applyBorder="1">
      <alignment/>
      <protection/>
    </xf>
    <xf numFmtId="0" fontId="0" fillId="0" borderId="0" xfId="33" applyFill="1">
      <alignment/>
      <protection/>
    </xf>
    <xf numFmtId="166" fontId="19" fillId="0" borderId="0" xfId="24" applyNumberFormat="1" applyFont="1" applyBorder="1" applyAlignment="1" applyProtection="1">
      <alignment horizontal="centerContinuous"/>
      <protection/>
    </xf>
    <xf numFmtId="7" fontId="50" fillId="0" borderId="49" xfId="24" applyNumberFormat="1" applyFont="1" applyFill="1" applyBorder="1" applyAlignment="1">
      <alignment horizontal="center"/>
      <protection/>
    </xf>
    <xf numFmtId="166" fontId="22" fillId="0" borderId="0" xfId="24" applyNumberFormat="1" applyFont="1" applyBorder="1" applyAlignment="1" applyProtection="1">
      <alignment horizontal="left" vertical="center"/>
      <protection/>
    </xf>
    <xf numFmtId="0" fontId="4" fillId="0" borderId="5" xfId="33" applyFont="1" applyBorder="1" applyAlignment="1" applyProtection="1">
      <alignment horizontal="left"/>
      <protection/>
    </xf>
    <xf numFmtId="0" fontId="8" fillId="0" borderId="0" xfId="33" applyFont="1" applyBorder="1" applyAlignment="1">
      <alignment horizontal="left"/>
      <protection/>
    </xf>
    <xf numFmtId="0" fontId="8" fillId="0" borderId="0" xfId="33" applyFont="1" applyBorder="1">
      <alignment/>
      <protection/>
    </xf>
    <xf numFmtId="0" fontId="17" fillId="0" borderId="7" xfId="33" applyFont="1" applyBorder="1" applyAlignment="1">
      <alignment vertical="top"/>
      <protection/>
    </xf>
    <xf numFmtId="0" fontId="17" fillId="0" borderId="0" xfId="33" applyFont="1" applyBorder="1" applyAlignment="1">
      <alignment vertical="top"/>
      <protection/>
    </xf>
    <xf numFmtId="0" fontId="8" fillId="0" borderId="0" xfId="33" applyFont="1" applyBorder="1" applyAlignment="1">
      <alignment vertical="top"/>
      <protection/>
    </xf>
    <xf numFmtId="0" fontId="4" fillId="0" borderId="7" xfId="33" applyFont="1" applyBorder="1" applyAlignment="1">
      <alignment vertical="top"/>
      <protection/>
    </xf>
    <xf numFmtId="0" fontId="4" fillId="0" borderId="0" xfId="33" applyFont="1" applyBorder="1" applyAlignment="1">
      <alignment vertical="top"/>
      <protection/>
    </xf>
    <xf numFmtId="0" fontId="4" fillId="0" borderId="0" xfId="33" applyFont="1" applyBorder="1" applyAlignment="1" applyProtection="1">
      <alignment vertical="top"/>
      <protection/>
    </xf>
    <xf numFmtId="0" fontId="21" fillId="0" borderId="0" xfId="33" applyFont="1" applyAlignment="1">
      <alignment horizontal="centerContinuous"/>
      <protection/>
    </xf>
    <xf numFmtId="0" fontId="21" fillId="0" borderId="1" xfId="33" applyFont="1" applyFill="1" applyBorder="1" applyAlignment="1">
      <alignment horizontal="centerContinuous"/>
      <protection/>
    </xf>
    <xf numFmtId="0" fontId="4" fillId="0" borderId="0" xfId="33" applyFont="1" applyBorder="1" applyAlignment="1">
      <alignment horizontal="center"/>
      <protection/>
    </xf>
    <xf numFmtId="0" fontId="23" fillId="0" borderId="0" xfId="33" applyFont="1" applyBorder="1" applyAlignment="1">
      <alignment horizontal="left"/>
      <protection/>
    </xf>
    <xf numFmtId="0" fontId="0" fillId="0" borderId="8" xfId="33" applyFont="1" applyBorder="1" applyAlignment="1" applyProtection="1">
      <alignment horizontal="center"/>
      <protection/>
    </xf>
    <xf numFmtId="169" fontId="1" fillId="0" borderId="8" xfId="33" applyNumberFormat="1" applyFont="1" applyBorder="1" applyAlignment="1">
      <alignment horizontal="centerContinuous"/>
      <protection/>
    </xf>
    <xf numFmtId="0" fontId="0" fillId="0" borderId="9" xfId="33" applyBorder="1" applyAlignment="1">
      <alignment horizontal="centerContinuous"/>
      <protection/>
    </xf>
    <xf numFmtId="164" fontId="24" fillId="0" borderId="14" xfId="33" applyNumberFormat="1" applyFont="1" applyBorder="1" applyAlignment="1" applyProtection="1">
      <alignment horizontal="center" vertical="center" wrapText="1"/>
      <protection/>
    </xf>
    <xf numFmtId="166" fontId="24" fillId="0" borderId="14" xfId="33" applyNumberFormat="1" applyFont="1" applyBorder="1" applyAlignment="1" applyProtection="1">
      <alignment horizontal="center" vertical="center"/>
      <protection/>
    </xf>
    <xf numFmtId="166" fontId="77" fillId="19" borderId="14" xfId="33" applyNumberFormat="1" applyFont="1" applyFill="1" applyBorder="1" applyAlignment="1" applyProtection="1">
      <alignment horizontal="center" vertical="center"/>
      <protection/>
    </xf>
    <xf numFmtId="0" fontId="52" fillId="4" borderId="14" xfId="33" applyFont="1" applyFill="1" applyBorder="1" applyAlignment="1" applyProtection="1">
      <alignment horizontal="center" vertical="center"/>
      <protection/>
    </xf>
    <xf numFmtId="0" fontId="43" fillId="3" borderId="14" xfId="33" applyFont="1" applyFill="1" applyBorder="1" applyAlignment="1">
      <alignment horizontal="center" vertical="center" wrapText="1"/>
      <protection/>
    </xf>
    <xf numFmtId="0" fontId="57" fillId="6" borderId="14" xfId="33" applyFont="1" applyFill="1" applyBorder="1" applyAlignment="1">
      <alignment horizontal="center" vertical="center" wrapText="1"/>
      <protection/>
    </xf>
    <xf numFmtId="0" fontId="36" fillId="2" borderId="15" xfId="33" applyFont="1" applyFill="1" applyBorder="1" applyAlignment="1">
      <alignment horizontal="centerContinuous"/>
      <protection/>
    </xf>
    <xf numFmtId="0" fontId="46" fillId="20" borderId="8" xfId="33" applyFont="1" applyFill="1" applyBorder="1" applyAlignment="1">
      <alignment horizontal="centerContinuous" vertical="center" wrapText="1"/>
      <protection/>
    </xf>
    <xf numFmtId="0" fontId="96" fillId="20" borderId="15" xfId="33" applyFont="1" applyFill="1" applyBorder="1" applyAlignment="1">
      <alignment horizontal="centerContinuous"/>
      <protection/>
    </xf>
    <xf numFmtId="0" fontId="46" fillId="20" borderId="9" xfId="33" applyFont="1" applyFill="1" applyBorder="1" applyAlignment="1">
      <alignment horizontal="centerContinuous" vertical="center"/>
      <protection/>
    </xf>
    <xf numFmtId="0" fontId="61" fillId="8" borderId="14" xfId="33" applyFont="1" applyFill="1" applyBorder="1" applyAlignment="1">
      <alignment horizontal="center" vertical="center" wrapText="1"/>
      <protection/>
    </xf>
    <xf numFmtId="0" fontId="62" fillId="9" borderId="14" xfId="33" applyFont="1" applyFill="1" applyBorder="1" applyAlignment="1">
      <alignment horizontal="center" vertical="center" wrapText="1"/>
      <protection/>
    </xf>
    <xf numFmtId="0" fontId="4" fillId="0" borderId="1" xfId="33" applyFont="1" applyFill="1" applyBorder="1" applyAlignment="1">
      <alignment horizontal="center"/>
      <protection/>
    </xf>
    <xf numFmtId="167" fontId="4" fillId="0" borderId="17" xfId="33" applyNumberFormat="1" applyFont="1" applyFill="1" applyBorder="1">
      <alignment/>
      <protection/>
    </xf>
    <xf numFmtId="0" fontId="4" fillId="0" borderId="17" xfId="33" applyFont="1" applyFill="1" applyBorder="1">
      <alignment/>
      <protection/>
    </xf>
    <xf numFmtId="0" fontId="78" fillId="0" borderId="17" xfId="33" applyFont="1" applyFill="1" applyBorder="1">
      <alignment/>
      <protection/>
    </xf>
    <xf numFmtId="0" fontId="53" fillId="0" borderId="17" xfId="33" applyFont="1" applyFill="1" applyBorder="1">
      <alignment/>
      <protection/>
    </xf>
    <xf numFmtId="22" fontId="4" fillId="0" borderId="17" xfId="33" applyNumberFormat="1" applyFont="1" applyFill="1" applyBorder="1">
      <alignment/>
      <protection/>
    </xf>
    <xf numFmtId="0" fontId="97" fillId="0" borderId="17" xfId="33" applyFont="1" applyFill="1" applyBorder="1">
      <alignment/>
      <protection/>
    </xf>
    <xf numFmtId="0" fontId="58" fillId="0" borderId="17" xfId="33" applyFont="1" applyFill="1" applyBorder="1">
      <alignment/>
      <protection/>
    </xf>
    <xf numFmtId="0" fontId="4" fillId="0" borderId="31" xfId="33" applyFont="1" applyFill="1" applyBorder="1">
      <alignment/>
      <protection/>
    </xf>
    <xf numFmtId="0" fontId="4" fillId="0" borderId="60" xfId="33" applyFont="1" applyFill="1" applyBorder="1">
      <alignment/>
      <protection/>
    </xf>
    <xf numFmtId="0" fontId="4" fillId="0" borderId="32" xfId="33" applyFont="1" applyFill="1" applyBorder="1">
      <alignment/>
      <protection/>
    </xf>
    <xf numFmtId="0" fontId="98" fillId="0" borderId="31" xfId="33" applyFont="1" applyFill="1" applyBorder="1">
      <alignment/>
      <protection/>
    </xf>
    <xf numFmtId="0" fontId="98" fillId="0" borderId="60" xfId="33" applyFont="1" applyFill="1" applyBorder="1">
      <alignment/>
      <protection/>
    </xf>
    <xf numFmtId="0" fontId="98" fillId="0" borderId="32" xfId="33" applyFont="1" applyFill="1" applyBorder="1">
      <alignment/>
      <protection/>
    </xf>
    <xf numFmtId="0" fontId="63" fillId="0" borderId="17" xfId="33" applyFont="1" applyFill="1" applyBorder="1">
      <alignment/>
      <protection/>
    </xf>
    <xf numFmtId="0" fontId="64" fillId="0" borderId="17" xfId="33" applyFont="1" applyFill="1" applyBorder="1">
      <alignment/>
      <protection/>
    </xf>
    <xf numFmtId="7" fontId="7" fillId="0" borderId="17" xfId="33" applyNumberFormat="1" applyFont="1" applyBorder="1" applyAlignment="1">
      <alignment/>
      <protection/>
    </xf>
    <xf numFmtId="0" fontId="4" fillId="0" borderId="2" xfId="33" applyFont="1" applyFill="1" applyBorder="1" applyAlignment="1">
      <alignment horizontal="center"/>
      <protection/>
    </xf>
    <xf numFmtId="0" fontId="78" fillId="19" borderId="2" xfId="33" applyFont="1" applyFill="1" applyBorder="1" applyAlignment="1" applyProtection="1">
      <alignment horizontal="center"/>
      <protection/>
    </xf>
    <xf numFmtId="169" fontId="53" fillId="4" borderId="2" xfId="33" applyNumberFormat="1" applyFont="1" applyFill="1" applyBorder="1" applyAlignment="1" applyProtection="1">
      <alignment horizontal="center"/>
      <protection/>
    </xf>
    <xf numFmtId="22" fontId="4" fillId="0" borderId="4" xfId="33" applyNumberFormat="1" applyFont="1" applyFill="1" applyBorder="1" applyAlignment="1" applyProtection="1">
      <alignment horizontal="center"/>
      <protection locked="0"/>
    </xf>
    <xf numFmtId="22" fontId="4" fillId="0" borderId="23" xfId="33" applyNumberFormat="1" applyFont="1" applyFill="1" applyBorder="1" applyAlignment="1" applyProtection="1">
      <alignment horizontal="center"/>
      <protection locked="0"/>
    </xf>
    <xf numFmtId="4" fontId="4" fillId="7" borderId="2" xfId="33" applyNumberFormat="1" applyFont="1" applyFill="1" applyBorder="1" applyAlignment="1" applyProtection="1" quotePrefix="1">
      <alignment horizontal="center"/>
      <protection/>
    </xf>
    <xf numFmtId="164" fontId="4" fillId="7" borderId="2" xfId="33" applyNumberFormat="1" applyFont="1" applyFill="1" applyBorder="1" applyAlignment="1" applyProtection="1" quotePrefix="1">
      <alignment horizontal="center"/>
      <protection/>
    </xf>
    <xf numFmtId="168" fontId="4" fillId="0" borderId="2" xfId="33" applyNumberFormat="1" applyFont="1" applyBorder="1" applyAlignment="1" applyProtection="1" quotePrefix="1">
      <alignment horizontal="center"/>
      <protection/>
    </xf>
    <xf numFmtId="2" fontId="44" fillId="3" borderId="2" xfId="33" applyNumberFormat="1" applyFont="1" applyFill="1" applyBorder="1" applyAlignment="1" applyProtection="1">
      <alignment horizontal="center"/>
      <protection/>
    </xf>
    <xf numFmtId="2" fontId="59" fillId="6" borderId="4" xfId="33" applyNumberFormat="1" applyFont="1" applyFill="1" applyBorder="1" applyAlignment="1" applyProtection="1">
      <alignment horizontal="center"/>
      <protection/>
    </xf>
    <xf numFmtId="166" fontId="34" fillId="2" borderId="21" xfId="33" applyNumberFormat="1" applyFont="1" applyFill="1" applyBorder="1" applyAlignment="1" applyProtection="1" quotePrefix="1">
      <alignment horizontal="center"/>
      <protection/>
    </xf>
    <xf numFmtId="166" fontId="34" fillId="2" borderId="22" xfId="33" applyNumberFormat="1" applyFont="1" applyFill="1" applyBorder="1" applyAlignment="1" applyProtection="1" quotePrefix="1">
      <alignment horizontal="center"/>
      <protection/>
    </xf>
    <xf numFmtId="4" fontId="34" fillId="2" borderId="4" xfId="33" applyNumberFormat="1" applyFont="1" applyFill="1" applyBorder="1" applyAlignment="1" applyProtection="1">
      <alignment horizontal="center"/>
      <protection/>
    </xf>
    <xf numFmtId="166" fontId="47" fillId="20" borderId="21" xfId="33" applyNumberFormat="1" applyFont="1" applyFill="1" applyBorder="1" applyAlignment="1" applyProtection="1" quotePrefix="1">
      <alignment horizontal="center"/>
      <protection/>
    </xf>
    <xf numFmtId="166" fontId="47" fillId="20" borderId="22" xfId="33" applyNumberFormat="1" applyFont="1" applyFill="1" applyBorder="1" applyAlignment="1" applyProtection="1" quotePrefix="1">
      <alignment horizontal="center"/>
      <protection/>
    </xf>
    <xf numFmtId="4" fontId="47" fillId="20" borderId="4" xfId="33" applyNumberFormat="1" applyFont="1" applyFill="1" applyBorder="1" applyAlignment="1" applyProtection="1">
      <alignment horizontal="center"/>
      <protection/>
    </xf>
    <xf numFmtId="4" fontId="65" fillId="8" borderId="2" xfId="33" applyNumberFormat="1" applyFont="1" applyFill="1" applyBorder="1" applyAlignment="1" applyProtection="1">
      <alignment horizontal="center"/>
      <protection/>
    </xf>
    <xf numFmtId="4" fontId="66" fillId="9" borderId="2" xfId="33" applyNumberFormat="1" applyFont="1" applyFill="1" applyBorder="1" applyAlignment="1" applyProtection="1">
      <alignment horizontal="center"/>
      <protection/>
    </xf>
    <xf numFmtId="4" fontId="4" fillId="0" borderId="2" xfId="33" applyNumberFormat="1" applyFont="1" applyBorder="1" applyAlignment="1" applyProtection="1">
      <alignment horizontal="center"/>
      <protection/>
    </xf>
    <xf numFmtId="4" fontId="7" fillId="0" borderId="4" xfId="33" applyNumberFormat="1" applyFont="1" applyFill="1" applyBorder="1" applyAlignment="1">
      <alignment horizontal="right"/>
      <protection/>
    </xf>
    <xf numFmtId="4" fontId="6" fillId="0" borderId="2" xfId="33" applyNumberFormat="1" applyFont="1" applyBorder="1" applyAlignment="1" applyProtection="1">
      <alignment horizontal="center"/>
      <protection/>
    </xf>
    <xf numFmtId="2" fontId="4" fillId="0" borderId="1" xfId="33" applyNumberFormat="1" applyFont="1" applyFill="1" applyBorder="1" applyAlignment="1">
      <alignment horizontal="center"/>
      <protection/>
    </xf>
    <xf numFmtId="164" fontId="4" fillId="0" borderId="2" xfId="33" applyNumberFormat="1" applyFont="1" applyFill="1" applyBorder="1" applyAlignment="1" applyProtection="1">
      <alignment horizontal="center"/>
      <protection locked="0"/>
    </xf>
    <xf numFmtId="167" fontId="4" fillId="0" borderId="2" xfId="33" applyNumberFormat="1" applyFont="1" applyFill="1" applyBorder="1" applyAlignment="1" applyProtection="1">
      <alignment horizontal="center"/>
      <protection locked="0"/>
    </xf>
    <xf numFmtId="164" fontId="4" fillId="0" borderId="2" xfId="33" applyNumberFormat="1" applyFont="1" applyBorder="1" applyAlignment="1" applyProtection="1">
      <alignment horizontal="center"/>
      <protection locked="0"/>
    </xf>
    <xf numFmtId="0" fontId="4" fillId="0" borderId="38" xfId="33" applyFont="1" applyFill="1" applyBorder="1" applyAlignment="1" applyProtection="1">
      <alignment horizontal="center"/>
      <protection locked="0"/>
    </xf>
    <xf numFmtId="0" fontId="4" fillId="0" borderId="3" xfId="33" applyFont="1" applyBorder="1" applyAlignment="1" applyProtection="1">
      <alignment horizontal="center"/>
      <protection locked="0"/>
    </xf>
    <xf numFmtId="167" fontId="4" fillId="0" borderId="3" xfId="33" applyNumberFormat="1" applyFont="1" applyBorder="1" applyAlignment="1" applyProtection="1">
      <alignment horizontal="center"/>
      <protection locked="0"/>
    </xf>
    <xf numFmtId="165" fontId="4" fillId="0" borderId="3" xfId="33" applyNumberFormat="1" applyFont="1" applyBorder="1" applyAlignment="1" applyProtection="1">
      <alignment horizontal="center"/>
      <protection locked="0"/>
    </xf>
    <xf numFmtId="0" fontId="78" fillId="19" borderId="3" xfId="33" applyFont="1" applyFill="1" applyBorder="1" applyAlignment="1" applyProtection="1">
      <alignment horizontal="center"/>
      <protection/>
    </xf>
    <xf numFmtId="169" fontId="53" fillId="4" borderId="3" xfId="33" applyNumberFormat="1" applyFont="1" applyFill="1" applyBorder="1" applyAlignment="1" applyProtection="1">
      <alignment horizontal="center"/>
      <protection/>
    </xf>
    <xf numFmtId="22" fontId="4" fillId="0" borderId="3" xfId="33" applyNumberFormat="1" applyFont="1" applyBorder="1" applyAlignment="1" applyProtection="1">
      <alignment horizontal="center"/>
      <protection locked="0"/>
    </xf>
    <xf numFmtId="166" fontId="4" fillId="0" borderId="3" xfId="33" applyNumberFormat="1" applyFont="1" applyBorder="1" applyAlignment="1" applyProtection="1">
      <alignment horizontal="center"/>
      <protection/>
    </xf>
    <xf numFmtId="2" fontId="97" fillId="3" borderId="3" xfId="33" applyNumberFormat="1" applyFont="1" applyFill="1" applyBorder="1" applyAlignment="1" applyProtection="1">
      <alignment horizontal="center"/>
      <protection locked="0"/>
    </xf>
    <xf numFmtId="2" fontId="59" fillId="6" borderId="3" xfId="33" applyNumberFormat="1" applyFont="1" applyFill="1" applyBorder="1" applyAlignment="1" applyProtection="1">
      <alignment horizontal="center"/>
      <protection locked="0"/>
    </xf>
    <xf numFmtId="166" fontId="34" fillId="2" borderId="24" xfId="33" applyNumberFormat="1" applyFont="1" applyFill="1" applyBorder="1" applyAlignment="1" applyProtection="1" quotePrefix="1">
      <alignment horizontal="center"/>
      <protection locked="0"/>
    </xf>
    <xf numFmtId="166" fontId="34" fillId="2" borderId="25" xfId="33" applyNumberFormat="1" applyFont="1" applyFill="1" applyBorder="1" applyAlignment="1" applyProtection="1" quotePrefix="1">
      <alignment horizontal="center"/>
      <protection locked="0"/>
    </xf>
    <xf numFmtId="4" fontId="34" fillId="2" borderId="26" xfId="33" applyNumberFormat="1" applyFont="1" applyFill="1" applyBorder="1" applyAlignment="1" applyProtection="1">
      <alignment horizontal="center"/>
      <protection locked="0"/>
    </xf>
    <xf numFmtId="166" fontId="47" fillId="20" borderId="24" xfId="33" applyNumberFormat="1" applyFont="1" applyFill="1" applyBorder="1" applyAlignment="1" applyProtection="1" quotePrefix="1">
      <alignment horizontal="center"/>
      <protection locked="0"/>
    </xf>
    <xf numFmtId="166" fontId="47" fillId="20" borderId="25" xfId="33" applyNumberFormat="1" applyFont="1" applyFill="1" applyBorder="1" applyAlignment="1" applyProtection="1" quotePrefix="1">
      <alignment horizontal="center"/>
      <protection locked="0"/>
    </xf>
    <xf numFmtId="4" fontId="47" fillId="20" borderId="26" xfId="33" applyNumberFormat="1" applyFont="1" applyFill="1" applyBorder="1" applyAlignment="1" applyProtection="1">
      <alignment horizontal="center"/>
      <protection locked="0"/>
    </xf>
    <xf numFmtId="4" fontId="65" fillId="8" borderId="3" xfId="33" applyNumberFormat="1" applyFont="1" applyFill="1" applyBorder="1" applyAlignment="1" applyProtection="1">
      <alignment horizontal="center"/>
      <protection locked="0"/>
    </xf>
    <xf numFmtId="4" fontId="66" fillId="9" borderId="3" xfId="33" applyNumberFormat="1" applyFont="1" applyFill="1" applyBorder="1" applyAlignment="1" applyProtection="1">
      <alignment horizontal="center"/>
      <protection locked="0"/>
    </xf>
    <xf numFmtId="4" fontId="6" fillId="0" borderId="3" xfId="33" applyNumberFormat="1" applyFont="1" applyBorder="1" applyAlignment="1" applyProtection="1">
      <alignment horizontal="center"/>
      <protection locked="0"/>
    </xf>
    <xf numFmtId="2" fontId="7" fillId="0" borderId="27" xfId="33" applyNumberFormat="1" applyFont="1" applyFill="1" applyBorder="1" applyAlignment="1">
      <alignment horizontal="right"/>
      <protection/>
    </xf>
    <xf numFmtId="164" fontId="6" fillId="0" borderId="0" xfId="33" applyNumberFormat="1" applyFont="1" applyBorder="1" applyAlignment="1" applyProtection="1">
      <alignment horizontal="center"/>
      <protection/>
    </xf>
    <xf numFmtId="0" fontId="4" fillId="0" borderId="0" xfId="33" applyFont="1" applyBorder="1" applyAlignment="1" applyProtection="1">
      <alignment horizontal="center"/>
      <protection/>
    </xf>
    <xf numFmtId="165" fontId="4" fillId="0" borderId="0" xfId="33" applyNumberFormat="1" applyFont="1" applyBorder="1" applyAlignment="1" applyProtection="1">
      <alignment horizontal="center"/>
      <protection/>
    </xf>
    <xf numFmtId="166" fontId="4" fillId="0" borderId="0" xfId="33" applyNumberFormat="1" applyFont="1" applyBorder="1" applyAlignment="1" applyProtection="1">
      <alignment horizontal="center"/>
      <protection/>
    </xf>
    <xf numFmtId="168" fontId="4" fillId="0" borderId="0" xfId="33" applyNumberFormat="1" applyFont="1" applyBorder="1" applyAlignment="1" applyProtection="1" quotePrefix="1">
      <alignment horizontal="center"/>
      <protection/>
    </xf>
    <xf numFmtId="2" fontId="44" fillId="3" borderId="14" xfId="33" applyNumberFormat="1" applyFont="1" applyFill="1" applyBorder="1" applyAlignment="1" applyProtection="1">
      <alignment horizontal="center"/>
      <protection/>
    </xf>
    <xf numFmtId="2" fontId="59" fillId="6" borderId="14" xfId="33" applyNumberFormat="1" applyFont="1" applyFill="1" applyBorder="1" applyAlignment="1" applyProtection="1">
      <alignment horizontal="center"/>
      <protection/>
    </xf>
    <xf numFmtId="2" fontId="34" fillId="2" borderId="14" xfId="33" applyNumberFormat="1" applyFont="1" applyFill="1" applyBorder="1" applyAlignment="1" applyProtection="1">
      <alignment horizontal="center"/>
      <protection/>
    </xf>
    <xf numFmtId="2" fontId="47" fillId="20" borderId="14" xfId="33" applyNumberFormat="1" applyFont="1" applyFill="1" applyBorder="1" applyAlignment="1" applyProtection="1">
      <alignment horizontal="center"/>
      <protection/>
    </xf>
    <xf numFmtId="2" fontId="65" fillId="8" borderId="14" xfId="33" applyNumberFormat="1" applyFont="1" applyFill="1" applyBorder="1" applyAlignment="1" applyProtection="1">
      <alignment horizontal="center"/>
      <protection/>
    </xf>
    <xf numFmtId="2" fontId="66" fillId="9" borderId="14" xfId="33" applyNumberFormat="1" applyFont="1" applyFill="1" applyBorder="1" applyAlignment="1" applyProtection="1">
      <alignment horizontal="center"/>
      <protection/>
    </xf>
    <xf numFmtId="2" fontId="54" fillId="0" borderId="28" xfId="33" applyNumberFormat="1" applyFont="1" applyBorder="1" applyAlignment="1" applyProtection="1">
      <alignment horizontal="center"/>
      <protection/>
    </xf>
    <xf numFmtId="7" fontId="10" fillId="0" borderId="14" xfId="33" applyNumberFormat="1" applyFont="1" applyFill="1" applyBorder="1" applyAlignment="1" applyProtection="1">
      <alignment horizontal="right"/>
      <protection/>
    </xf>
    <xf numFmtId="0" fontId="0" fillId="0" borderId="0" xfId="33" applyBorder="1">
      <alignment/>
      <protection/>
    </xf>
    <xf numFmtId="0" fontId="24" fillId="0" borderId="14" xfId="46" applyFont="1" applyBorder="1" applyAlignment="1">
      <alignment horizontal="center" vertical="center"/>
      <protection/>
    </xf>
    <xf numFmtId="164" fontId="24" fillId="0" borderId="9" xfId="46" applyNumberFormat="1" applyFont="1" applyBorder="1" applyAlignment="1" applyProtection="1">
      <alignment horizontal="center" vertical="center" wrapText="1"/>
      <protection/>
    </xf>
    <xf numFmtId="0" fontId="24" fillId="0" borderId="15" xfId="46" applyFont="1" applyBorder="1" applyAlignment="1" applyProtection="1">
      <alignment horizontal="center" vertical="center" wrapText="1"/>
      <protection/>
    </xf>
    <xf numFmtId="166" fontId="24" fillId="0" borderId="14" xfId="46" applyNumberFormat="1" applyFont="1" applyBorder="1" applyAlignment="1" applyProtection="1">
      <alignment horizontal="center" vertical="center"/>
      <protection/>
    </xf>
    <xf numFmtId="166" fontId="32" fillId="2" borderId="14" xfId="46" applyNumberFormat="1" applyFont="1" applyFill="1" applyBorder="1" applyAlignment="1" applyProtection="1">
      <alignment horizontal="center" vertical="center"/>
      <protection/>
    </xf>
    <xf numFmtId="0" fontId="39" fillId="5" borderId="14" xfId="46" applyFont="1" applyFill="1" applyBorder="1" applyAlignment="1">
      <alignment horizontal="center" vertical="center" wrapText="1"/>
      <protection/>
    </xf>
    <xf numFmtId="0" fontId="45" fillId="13" borderId="14" xfId="46" applyFont="1" applyFill="1" applyBorder="1" applyAlignment="1">
      <alignment horizontal="center" vertical="center" wrapText="1"/>
      <protection/>
    </xf>
    <xf numFmtId="0" fontId="83" fillId="3" borderId="8" xfId="46" applyFont="1" applyFill="1" applyBorder="1" applyAlignment="1" applyProtection="1">
      <alignment horizontal="centerContinuous" vertical="center" wrapText="1"/>
      <protection/>
    </xf>
    <xf numFmtId="0" fontId="84" fillId="3" borderId="15" xfId="46" applyFont="1" applyFill="1" applyBorder="1" applyAlignment="1">
      <alignment horizontal="centerContinuous"/>
      <protection/>
    </xf>
    <xf numFmtId="0" fontId="83" fillId="3" borderId="9" xfId="46" applyFont="1" applyFill="1" applyBorder="1" applyAlignment="1">
      <alignment horizontal="centerContinuous" vertical="center"/>
      <protection/>
    </xf>
    <xf numFmtId="0" fontId="39" fillId="14" borderId="8" xfId="46" applyFont="1" applyFill="1" applyBorder="1" applyAlignment="1">
      <alignment horizontal="centerContinuous" vertical="center" wrapText="1"/>
      <protection/>
    </xf>
    <xf numFmtId="0" fontId="40" fillId="14" borderId="15" xfId="46" applyFont="1" applyFill="1" applyBorder="1" applyAlignment="1">
      <alignment horizontal="centerContinuous"/>
      <protection/>
    </xf>
    <xf numFmtId="0" fontId="39" fillId="14" borderId="9" xfId="46" applyFont="1" applyFill="1" applyBorder="1" applyAlignment="1">
      <alignment horizontal="centerContinuous" vertical="center"/>
      <protection/>
    </xf>
    <xf numFmtId="0" fontId="39" fillId="8" borderId="14" xfId="46" applyFont="1" applyFill="1" applyBorder="1" applyAlignment="1">
      <alignment horizontal="centerContinuous" vertical="center" wrapText="1"/>
      <protection/>
    </xf>
    <xf numFmtId="0" fontId="39" fillId="15" borderId="14" xfId="46" applyFont="1" applyFill="1" applyBorder="1" applyAlignment="1">
      <alignment horizontal="centerContinuous" vertical="center" wrapText="1"/>
      <protection/>
    </xf>
    <xf numFmtId="0" fontId="24" fillId="0" borderId="9" xfId="46" applyFont="1" applyBorder="1" applyAlignment="1">
      <alignment horizontal="center" vertical="center" wrapText="1"/>
      <protection/>
    </xf>
    <xf numFmtId="0" fontId="4" fillId="0" borderId="1" xfId="46" applyFont="1" applyFill="1" applyBorder="1" applyAlignment="1">
      <alignment horizontal="center"/>
      <protection/>
    </xf>
    <xf numFmtId="0" fontId="19" fillId="0" borderId="2" xfId="46" applyFont="1" applyBorder="1">
      <alignment/>
      <protection/>
    </xf>
    <xf numFmtId="164" fontId="19" fillId="0" borderId="4" xfId="46" applyNumberFormat="1" applyFont="1" applyBorder="1" applyProtection="1">
      <alignment/>
      <protection/>
    </xf>
    <xf numFmtId="164" fontId="19" fillId="0" borderId="2" xfId="46" applyNumberFormat="1" applyFont="1" applyBorder="1" applyAlignment="1" applyProtection="1">
      <alignment horizontal="center"/>
      <protection/>
    </xf>
    <xf numFmtId="164" fontId="19" fillId="0" borderId="17" xfId="46" applyNumberFormat="1" applyFont="1" applyBorder="1" applyAlignment="1" applyProtection="1">
      <alignment horizontal="center"/>
      <protection/>
    </xf>
    <xf numFmtId="164" fontId="85" fillId="2" borderId="17" xfId="46" applyNumberFormat="1" applyFont="1" applyFill="1" applyBorder="1" applyAlignment="1" applyProtection="1">
      <alignment horizontal="center"/>
      <protection/>
    </xf>
    <xf numFmtId="0" fontId="86" fillId="4" borderId="17" xfId="46" applyFont="1" applyFill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4" fillId="0" borderId="4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41" fillId="5" borderId="17" xfId="46" applyFont="1" applyFill="1" applyBorder="1" applyAlignment="1">
      <alignment horizontal="center"/>
      <protection/>
    </xf>
    <xf numFmtId="0" fontId="76" fillId="13" borderId="17" xfId="46" applyFont="1" applyFill="1" applyBorder="1" applyAlignment="1">
      <alignment horizontal="center"/>
      <protection/>
    </xf>
    <xf numFmtId="166" fontId="87" fillId="3" borderId="31" xfId="46" applyNumberFormat="1" applyFont="1" applyFill="1" applyBorder="1" applyAlignment="1" applyProtection="1" quotePrefix="1">
      <alignment horizontal="center"/>
      <protection/>
    </xf>
    <xf numFmtId="166" fontId="87" fillId="3" borderId="60" xfId="46" applyNumberFormat="1" applyFont="1" applyFill="1" applyBorder="1" applyAlignment="1" applyProtection="1" quotePrefix="1">
      <alignment horizontal="center"/>
      <protection/>
    </xf>
    <xf numFmtId="4" fontId="87" fillId="3" borderId="32" xfId="46" applyNumberFormat="1" applyFont="1" applyFill="1" applyBorder="1" applyAlignment="1" applyProtection="1">
      <alignment horizontal="center"/>
      <protection/>
    </xf>
    <xf numFmtId="166" fontId="41" fillId="14" borderId="31" xfId="46" applyNumberFormat="1" applyFont="1" applyFill="1" applyBorder="1" applyAlignment="1" applyProtection="1" quotePrefix="1">
      <alignment horizontal="center"/>
      <protection/>
    </xf>
    <xf numFmtId="166" fontId="41" fillId="14" borderId="60" xfId="46" applyNumberFormat="1" applyFont="1" applyFill="1" applyBorder="1" applyAlignment="1" applyProtection="1" quotePrefix="1">
      <alignment horizontal="center"/>
      <protection/>
    </xf>
    <xf numFmtId="4" fontId="41" fillId="14" borderId="32" xfId="46" applyNumberFormat="1" applyFont="1" applyFill="1" applyBorder="1" applyAlignment="1" applyProtection="1">
      <alignment horizontal="center"/>
      <protection/>
    </xf>
    <xf numFmtId="4" fontId="41" fillId="8" borderId="17" xfId="46" applyNumberFormat="1" applyFont="1" applyFill="1" applyBorder="1" applyAlignment="1" applyProtection="1">
      <alignment horizontal="center"/>
      <protection/>
    </xf>
    <xf numFmtId="4" fontId="41" fillId="15" borderId="17" xfId="46" applyNumberFormat="1" applyFont="1" applyFill="1" applyBorder="1" applyAlignment="1" applyProtection="1">
      <alignment horizontal="center"/>
      <protection/>
    </xf>
    <xf numFmtId="0" fontId="4" fillId="0" borderId="55" xfId="46" applyFont="1" applyBorder="1" applyAlignment="1">
      <alignment horizontal="left"/>
      <protection/>
    </xf>
    <xf numFmtId="0" fontId="7" fillId="0" borderId="55" xfId="46" applyFont="1" applyBorder="1" applyAlignment="1">
      <alignment horizontal="center"/>
      <protection/>
    </xf>
    <xf numFmtId="0" fontId="85" fillId="2" borderId="2" xfId="46" applyFont="1" applyFill="1" applyBorder="1" applyAlignment="1" applyProtection="1">
      <alignment horizontal="center"/>
      <protection/>
    </xf>
    <xf numFmtId="169" fontId="86" fillId="4" borderId="2" xfId="46" applyNumberFormat="1" applyFont="1" applyFill="1" applyBorder="1" applyAlignment="1" applyProtection="1">
      <alignment horizontal="center"/>
      <protection/>
    </xf>
    <xf numFmtId="4" fontId="4" fillId="0" borderId="18" xfId="46" applyNumberFormat="1" applyFont="1" applyFill="1" applyBorder="1" applyAlignment="1" applyProtection="1" quotePrefix="1">
      <alignment horizontal="center"/>
      <protection/>
    </xf>
    <xf numFmtId="168" fontId="4" fillId="0" borderId="18" xfId="46" applyNumberFormat="1" applyFont="1" applyBorder="1" applyAlignment="1" applyProtection="1" quotePrefix="1">
      <alignment horizontal="center"/>
      <protection/>
    </xf>
    <xf numFmtId="2" fontId="41" fillId="5" borderId="18" xfId="46" applyNumberFormat="1" applyFont="1" applyFill="1" applyBorder="1" applyAlignment="1" applyProtection="1">
      <alignment horizontal="center"/>
      <protection/>
    </xf>
    <xf numFmtId="2" fontId="76" fillId="13" borderId="2" xfId="46" applyNumberFormat="1" applyFont="1" applyFill="1" applyBorder="1" applyAlignment="1" applyProtection="1">
      <alignment horizontal="center"/>
      <protection/>
    </xf>
    <xf numFmtId="2" fontId="87" fillId="3" borderId="36" xfId="46" applyNumberFormat="1" applyFont="1" applyFill="1" applyBorder="1" applyAlignment="1" applyProtection="1" quotePrefix="1">
      <alignment horizontal="center"/>
      <protection/>
    </xf>
    <xf numFmtId="2" fontId="87" fillId="3" borderId="61" xfId="46" applyNumberFormat="1" applyFont="1" applyFill="1" applyBorder="1" applyAlignment="1" applyProtection="1" quotePrefix="1">
      <alignment horizontal="center"/>
      <protection/>
    </xf>
    <xf numFmtId="4" fontId="87" fillId="3" borderId="37" xfId="46" applyNumberFormat="1" applyFont="1" applyFill="1" applyBorder="1" applyAlignment="1" applyProtection="1">
      <alignment horizontal="center"/>
      <protection/>
    </xf>
    <xf numFmtId="166" fontId="41" fillId="14" borderId="36" xfId="46" applyNumberFormat="1" applyFont="1" applyFill="1" applyBorder="1" applyAlignment="1" applyProtection="1" quotePrefix="1">
      <alignment horizontal="center"/>
      <protection/>
    </xf>
    <xf numFmtId="166" fontId="41" fillId="14" borderId="61" xfId="46" applyNumberFormat="1" applyFont="1" applyFill="1" applyBorder="1" applyAlignment="1" applyProtection="1" quotePrefix="1">
      <alignment horizontal="center"/>
      <protection/>
    </xf>
    <xf numFmtId="4" fontId="41" fillId="14" borderId="37" xfId="46" applyNumberFormat="1" applyFont="1" applyFill="1" applyBorder="1" applyAlignment="1" applyProtection="1">
      <alignment horizontal="center"/>
      <protection/>
    </xf>
    <xf numFmtId="4" fontId="41" fillId="8" borderId="18" xfId="46" applyNumberFormat="1" applyFont="1" applyFill="1" applyBorder="1" applyAlignment="1" applyProtection="1">
      <alignment horizontal="center"/>
      <protection/>
    </xf>
    <xf numFmtId="4" fontId="41" fillId="15" borderId="18" xfId="46" applyNumberFormat="1" applyFont="1" applyFill="1" applyBorder="1" applyAlignment="1" applyProtection="1">
      <alignment horizontal="center"/>
      <protection/>
    </xf>
    <xf numFmtId="4" fontId="4" fillId="0" borderId="18" xfId="46" applyNumberFormat="1" applyFont="1" applyBorder="1" applyAlignment="1" applyProtection="1">
      <alignment horizontal="center"/>
      <protection/>
    </xf>
    <xf numFmtId="4" fontId="7" fillId="0" borderId="4" xfId="46" applyNumberFormat="1" applyFont="1" applyFill="1" applyBorder="1" applyAlignment="1">
      <alignment horizontal="right"/>
      <protection/>
    </xf>
    <xf numFmtId="166" fontId="4" fillId="0" borderId="2" xfId="46" applyNumberFormat="1" applyFont="1" applyBorder="1" applyAlignment="1" applyProtection="1">
      <alignment horizontal="center"/>
      <protection/>
    </xf>
    <xf numFmtId="166" fontId="87" fillId="3" borderId="36" xfId="46" applyNumberFormat="1" applyFont="1" applyFill="1" applyBorder="1" applyAlignment="1" applyProtection="1" quotePrefix="1">
      <alignment horizontal="center"/>
      <protection/>
    </xf>
    <xf numFmtId="166" fontId="87" fillId="3" borderId="61" xfId="46" applyNumberFormat="1" applyFont="1" applyFill="1" applyBorder="1" applyAlignment="1" applyProtection="1" quotePrefix="1">
      <alignment horizontal="center"/>
      <protection/>
    </xf>
    <xf numFmtId="164" fontId="4" fillId="0" borderId="2" xfId="46" applyNumberFormat="1" applyFont="1" applyBorder="1" applyAlignment="1" applyProtection="1">
      <alignment horizontal="center"/>
      <protection/>
    </xf>
    <xf numFmtId="22" fontId="4" fillId="0" borderId="2" xfId="46" applyNumberFormat="1" applyFont="1" applyBorder="1" applyAlignment="1" applyProtection="1">
      <alignment horizontal="center"/>
      <protection locked="0"/>
    </xf>
    <xf numFmtId="22" fontId="4" fillId="0" borderId="49" xfId="46" applyNumberFormat="1" applyFont="1" applyBorder="1" applyAlignment="1" applyProtection="1">
      <alignment horizontal="center"/>
      <protection locked="0"/>
    </xf>
    <xf numFmtId="22" fontId="4" fillId="0" borderId="2" xfId="46" applyNumberFormat="1" applyFont="1" applyBorder="1" applyAlignment="1">
      <alignment horizontal="center"/>
      <protection/>
    </xf>
    <xf numFmtId="22" fontId="4" fillId="0" borderId="23" xfId="46" applyNumberFormat="1" applyFont="1" applyBorder="1" applyAlignment="1">
      <alignment horizontal="center"/>
      <protection/>
    </xf>
    <xf numFmtId="4" fontId="4" fillId="0" borderId="2" xfId="46" applyNumberFormat="1" applyFont="1" applyFill="1" applyBorder="1" applyAlignment="1" applyProtection="1" quotePrefix="1">
      <alignment horizontal="center"/>
      <protection/>
    </xf>
    <xf numFmtId="164" fontId="4" fillId="0" borderId="2" xfId="46" applyNumberFormat="1" applyFont="1" applyFill="1" applyBorder="1" applyAlignment="1" applyProtection="1" quotePrefix="1">
      <alignment horizontal="center"/>
      <protection/>
    </xf>
    <xf numFmtId="168" fontId="4" fillId="0" borderId="2" xfId="46" applyNumberFormat="1" applyFont="1" applyBorder="1" applyAlignment="1" applyProtection="1" quotePrefix="1">
      <alignment horizontal="center"/>
      <protection/>
    </xf>
    <xf numFmtId="2" fontId="41" fillId="5" borderId="2" xfId="46" applyNumberFormat="1" applyFont="1" applyFill="1" applyBorder="1" applyAlignment="1" applyProtection="1">
      <alignment horizontal="center"/>
      <protection/>
    </xf>
    <xf numFmtId="166" fontId="87" fillId="3" borderId="21" xfId="46" applyNumberFormat="1" applyFont="1" applyFill="1" applyBorder="1" applyAlignment="1" applyProtection="1" quotePrefix="1">
      <alignment horizontal="center"/>
      <protection/>
    </xf>
    <xf numFmtId="166" fontId="87" fillId="3" borderId="62" xfId="46" applyNumberFormat="1" applyFont="1" applyFill="1" applyBorder="1" applyAlignment="1" applyProtection="1" quotePrefix="1">
      <alignment horizontal="center"/>
      <protection/>
    </xf>
    <xf numFmtId="4" fontId="87" fillId="3" borderId="45" xfId="46" applyNumberFormat="1" applyFont="1" applyFill="1" applyBorder="1" applyAlignment="1" applyProtection="1">
      <alignment horizontal="center"/>
      <protection/>
    </xf>
    <xf numFmtId="166" fontId="41" fillId="14" borderId="21" xfId="46" applyNumberFormat="1" applyFont="1" applyFill="1" applyBorder="1" applyAlignment="1" applyProtection="1" quotePrefix="1">
      <alignment horizontal="center"/>
      <protection/>
    </xf>
    <xf numFmtId="166" fontId="41" fillId="14" borderId="62" xfId="46" applyNumberFormat="1" applyFont="1" applyFill="1" applyBorder="1" applyAlignment="1" applyProtection="1" quotePrefix="1">
      <alignment horizontal="center"/>
      <protection/>
    </xf>
    <xf numFmtId="4" fontId="41" fillId="14" borderId="45" xfId="46" applyNumberFormat="1" applyFont="1" applyFill="1" applyBorder="1" applyAlignment="1" applyProtection="1">
      <alignment horizontal="center"/>
      <protection/>
    </xf>
    <xf numFmtId="4" fontId="41" fillId="8" borderId="2" xfId="46" applyNumberFormat="1" applyFont="1" applyFill="1" applyBorder="1" applyAlignment="1" applyProtection="1">
      <alignment horizontal="center"/>
      <protection/>
    </xf>
    <xf numFmtId="4" fontId="41" fillId="15" borderId="2" xfId="46" applyNumberFormat="1" applyFont="1" applyFill="1" applyBorder="1" applyAlignment="1" applyProtection="1">
      <alignment horizontal="center"/>
      <protection/>
    </xf>
    <xf numFmtId="4" fontId="4" fillId="0" borderId="2" xfId="46" applyNumberFormat="1" applyFont="1" applyBorder="1" applyAlignment="1" applyProtection="1">
      <alignment horizontal="center"/>
      <protection/>
    </xf>
    <xf numFmtId="0" fontId="19" fillId="0" borderId="3" xfId="46" applyFont="1" applyBorder="1" applyAlignment="1">
      <alignment horizontal="center"/>
      <protection/>
    </xf>
    <xf numFmtId="164" fontId="88" fillId="0" borderId="3" xfId="46" applyNumberFormat="1" applyFont="1" applyBorder="1" applyAlignment="1" applyProtection="1">
      <alignment horizontal="center"/>
      <protection/>
    </xf>
    <xf numFmtId="0" fontId="19" fillId="0" borderId="3" xfId="46" applyFont="1" applyBorder="1" applyAlignment="1" applyProtection="1">
      <alignment horizontal="center"/>
      <protection/>
    </xf>
    <xf numFmtId="165" fontId="19" fillId="0" borderId="3" xfId="46" applyNumberFormat="1" applyFont="1" applyBorder="1" applyAlignment="1" applyProtection="1">
      <alignment horizontal="center"/>
      <protection/>
    </xf>
    <xf numFmtId="165" fontId="85" fillId="2" borderId="3" xfId="46" applyNumberFormat="1" applyFont="1" applyFill="1" applyBorder="1" applyAlignment="1" applyProtection="1">
      <alignment horizontal="center"/>
      <protection/>
    </xf>
    <xf numFmtId="166" fontId="86" fillId="4" borderId="3" xfId="46" applyNumberFormat="1" applyFont="1" applyFill="1" applyBorder="1" applyAlignment="1" applyProtection="1">
      <alignment horizontal="center"/>
      <protection/>
    </xf>
    <xf numFmtId="166" fontId="19" fillId="0" borderId="3" xfId="46" applyNumberFormat="1" applyFont="1" applyBorder="1" applyAlignment="1" applyProtection="1">
      <alignment horizontal="center"/>
      <protection/>
    </xf>
    <xf numFmtId="168" fontId="4" fillId="0" borderId="3" xfId="46" applyNumberFormat="1" applyFont="1" applyBorder="1" applyAlignment="1" applyProtection="1" quotePrefix="1">
      <alignment horizontal="center"/>
      <protection/>
    </xf>
    <xf numFmtId="2" fontId="41" fillId="5" borderId="3" xfId="46" applyNumberFormat="1" applyFont="1" applyFill="1" applyBorder="1" applyAlignment="1" applyProtection="1">
      <alignment horizontal="center"/>
      <protection/>
    </xf>
    <xf numFmtId="2" fontId="76" fillId="13" borderId="3" xfId="46" applyNumberFormat="1" applyFont="1" applyFill="1" applyBorder="1" applyAlignment="1" applyProtection="1">
      <alignment horizontal="center"/>
      <protection/>
    </xf>
    <xf numFmtId="166" fontId="87" fillId="3" borderId="24" xfId="46" applyNumberFormat="1" applyFont="1" applyFill="1" applyBorder="1" applyAlignment="1" applyProtection="1" quotePrefix="1">
      <alignment horizontal="center"/>
      <protection/>
    </xf>
    <xf numFmtId="166" fontId="87" fillId="3" borderId="25" xfId="46" applyNumberFormat="1" applyFont="1" applyFill="1" applyBorder="1" applyAlignment="1" applyProtection="1" quotePrefix="1">
      <alignment horizontal="center"/>
      <protection/>
    </xf>
    <xf numFmtId="4" fontId="87" fillId="3" borderId="26" xfId="46" applyNumberFormat="1" applyFont="1" applyFill="1" applyBorder="1" applyAlignment="1" applyProtection="1">
      <alignment horizontal="center"/>
      <protection/>
    </xf>
    <xf numFmtId="166" fontId="41" fillId="14" borderId="24" xfId="46" applyNumberFormat="1" applyFont="1" applyFill="1" applyBorder="1" applyAlignment="1" applyProtection="1" quotePrefix="1">
      <alignment horizontal="center"/>
      <protection/>
    </xf>
    <xf numFmtId="166" fontId="41" fillId="14" borderId="25" xfId="46" applyNumberFormat="1" applyFont="1" applyFill="1" applyBorder="1" applyAlignment="1" applyProtection="1" quotePrefix="1">
      <alignment horizontal="center"/>
      <protection/>
    </xf>
    <xf numFmtId="4" fontId="41" fillId="14" borderId="26" xfId="46" applyNumberFormat="1" applyFont="1" applyFill="1" applyBorder="1" applyAlignment="1" applyProtection="1">
      <alignment horizontal="center"/>
      <protection/>
    </xf>
    <xf numFmtId="4" fontId="41" fillId="8" borderId="3" xfId="46" applyNumberFormat="1" applyFont="1" applyFill="1" applyBorder="1" applyAlignment="1" applyProtection="1">
      <alignment horizontal="center"/>
      <protection/>
    </xf>
    <xf numFmtId="4" fontId="41" fillId="15" borderId="3" xfId="46" applyNumberFormat="1" applyFont="1" applyFill="1" applyBorder="1" applyAlignment="1" applyProtection="1">
      <alignment horizontal="center"/>
      <protection/>
    </xf>
    <xf numFmtId="4" fontId="6" fillId="0" borderId="3" xfId="46" applyNumberFormat="1" applyFont="1" applyBorder="1" applyAlignment="1" applyProtection="1">
      <alignment horizontal="center"/>
      <protection/>
    </xf>
    <xf numFmtId="166" fontId="25" fillId="0" borderId="3" xfId="46" applyNumberFormat="1" applyFont="1" applyFill="1" applyBorder="1" applyAlignment="1">
      <alignment horizontal="center"/>
      <protection/>
    </xf>
    <xf numFmtId="2" fontId="86" fillId="5" borderId="14" xfId="46" applyNumberFormat="1" applyFont="1" applyFill="1" applyBorder="1" applyAlignment="1" applyProtection="1">
      <alignment horizontal="center"/>
      <protection/>
    </xf>
    <xf numFmtId="2" fontId="74" fillId="13" borderId="14" xfId="46" applyNumberFormat="1" applyFont="1" applyFill="1" applyBorder="1" applyAlignment="1" applyProtection="1">
      <alignment horizontal="center"/>
      <protection/>
    </xf>
    <xf numFmtId="2" fontId="89" fillId="3" borderId="14" xfId="46" applyNumberFormat="1" applyFont="1" applyFill="1" applyBorder="1" applyAlignment="1" applyProtection="1">
      <alignment horizontal="center"/>
      <protection/>
    </xf>
    <xf numFmtId="2" fontId="86" fillId="14" borderId="14" xfId="46" applyNumberFormat="1" applyFont="1" applyFill="1" applyBorder="1" applyAlignment="1" applyProtection="1">
      <alignment horizontal="center"/>
      <protection/>
    </xf>
    <xf numFmtId="2" fontId="86" fillId="8" borderId="14" xfId="46" applyNumberFormat="1" applyFont="1" applyFill="1" applyBorder="1" applyAlignment="1" applyProtection="1">
      <alignment horizontal="center"/>
      <protection/>
    </xf>
    <xf numFmtId="2" fontId="86" fillId="15" borderId="14" xfId="46" applyNumberFormat="1" applyFont="1" applyFill="1" applyBorder="1" applyAlignment="1" applyProtection="1">
      <alignment horizontal="center"/>
      <protection/>
    </xf>
    <xf numFmtId="2" fontId="19" fillId="0" borderId="30" xfId="46" applyNumberFormat="1" applyFont="1" applyBorder="1" applyAlignment="1" applyProtection="1">
      <alignment horizontal="center"/>
      <protection/>
    </xf>
    <xf numFmtId="2" fontId="86" fillId="0" borderId="15" xfId="46" applyNumberFormat="1" applyFont="1" applyFill="1" applyBorder="1" applyAlignment="1" applyProtection="1">
      <alignment horizontal="center"/>
      <protection/>
    </xf>
    <xf numFmtId="2" fontId="74" fillId="0" borderId="15" xfId="46" applyNumberFormat="1" applyFont="1" applyFill="1" applyBorder="1" applyAlignment="1" applyProtection="1">
      <alignment horizontal="center"/>
      <protection/>
    </xf>
    <xf numFmtId="2" fontId="89" fillId="0" borderId="15" xfId="46" applyNumberFormat="1" applyFont="1" applyFill="1" applyBorder="1" applyAlignment="1" applyProtection="1">
      <alignment horizontal="center"/>
      <protection/>
    </xf>
    <xf numFmtId="0" fontId="4" fillId="0" borderId="18" xfId="46" applyFont="1" applyBorder="1" applyAlignment="1" applyProtection="1">
      <alignment horizontal="center"/>
      <protection/>
    </xf>
    <xf numFmtId="0" fontId="4" fillId="0" borderId="23" xfId="46" applyFont="1" applyBorder="1" applyAlignment="1" applyProtection="1">
      <alignment horizontal="center"/>
      <protection/>
    </xf>
    <xf numFmtId="1" fontId="4" fillId="0" borderId="18" xfId="46" applyNumberFormat="1" applyFont="1" applyBorder="1" applyAlignment="1" applyProtection="1">
      <alignment horizontal="center"/>
      <protection/>
    </xf>
    <xf numFmtId="1" fontId="4" fillId="0" borderId="37" xfId="46" applyNumberFormat="1" applyFont="1" applyBorder="1" applyAlignment="1" applyProtection="1" quotePrefix="1">
      <alignment horizontal="center"/>
      <protection/>
    </xf>
    <xf numFmtId="0" fontId="9" fillId="0" borderId="48" xfId="30" applyFont="1" applyBorder="1" applyAlignment="1" applyProtection="1">
      <alignment horizontal="center"/>
      <protection locked="0"/>
    </xf>
    <xf numFmtId="0" fontId="9" fillId="0" borderId="18" xfId="30" applyFont="1" applyBorder="1" applyAlignment="1" applyProtection="1">
      <alignment horizontal="center"/>
      <protection locked="0"/>
    </xf>
    <xf numFmtId="22" fontId="4" fillId="0" borderId="36" xfId="30" applyNumberFormat="1" applyFont="1" applyBorder="1" applyAlignment="1" applyProtection="1">
      <alignment horizontal="center"/>
      <protection locked="0"/>
    </xf>
    <xf numFmtId="22" fontId="4" fillId="0" borderId="18" xfId="30" applyNumberFormat="1" applyFont="1" applyBorder="1" applyAlignment="1" applyProtection="1">
      <alignment horizontal="center"/>
      <protection locked="0"/>
    </xf>
    <xf numFmtId="2" fontId="4" fillId="0" borderId="18" xfId="31" applyNumberFormat="1" applyFont="1" applyFill="1" applyBorder="1" applyAlignment="1" applyProtection="1" quotePrefix="1">
      <alignment horizontal="center"/>
      <protection/>
    </xf>
    <xf numFmtId="0" fontId="0" fillId="16" borderId="77" xfId="46" applyFill="1" applyBorder="1">
      <alignment/>
      <protection/>
    </xf>
    <xf numFmtId="7" fontId="10" fillId="0" borderId="0" xfId="46" applyNumberFormat="1" applyFont="1" applyBorder="1" applyAlignment="1">
      <alignment horizontal="centerContinuous"/>
      <protection/>
    </xf>
    <xf numFmtId="166" fontId="19" fillId="0" borderId="0" xfId="46" applyNumberFormat="1" applyFont="1" applyBorder="1">
      <alignment/>
      <protection/>
    </xf>
    <xf numFmtId="0" fontId="113" fillId="0" borderId="0" xfId="30" applyFont="1">
      <alignment/>
      <protection/>
    </xf>
    <xf numFmtId="173" fontId="1" fillId="0" borderId="8" xfId="30" applyNumberFormat="1" applyFont="1" applyBorder="1" applyAlignment="1">
      <alignment horizontal="centerContinuous"/>
      <protection/>
    </xf>
    <xf numFmtId="0" fontId="109" fillId="0" borderId="0" xfId="30" applyFont="1" applyBorder="1" applyAlignment="1">
      <alignment horizontal="left"/>
      <protection/>
    </xf>
    <xf numFmtId="0" fontId="12" fillId="0" borderId="0" xfId="24" applyFont="1">
      <alignment/>
      <protection/>
    </xf>
    <xf numFmtId="0" fontId="12" fillId="0" borderId="0" xfId="24" applyFont="1" applyFill="1">
      <alignment/>
      <protection/>
    </xf>
    <xf numFmtId="0" fontId="13" fillId="0" borderId="0" xfId="24" applyFont="1" applyAlignment="1">
      <alignment horizontal="centerContinuous"/>
      <protection/>
    </xf>
    <xf numFmtId="0" fontId="11" fillId="0" borderId="0" xfId="24" applyFont="1" applyFill="1" applyBorder="1" applyAlignment="1" applyProtection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4" fillId="0" borderId="6" xfId="24" applyFont="1" applyBorder="1">
      <alignment/>
      <protection/>
    </xf>
    <xf numFmtId="0" fontId="17" fillId="0" borderId="0" xfId="24" applyFont="1">
      <alignment/>
      <protection/>
    </xf>
    <xf numFmtId="0" fontId="17" fillId="0" borderId="7" xfId="24" applyFont="1" applyBorder="1">
      <alignment/>
      <protection/>
    </xf>
    <xf numFmtId="0" fontId="17" fillId="0" borderId="0" xfId="24" applyFont="1" applyBorder="1">
      <alignment/>
      <protection/>
    </xf>
    <xf numFmtId="0" fontId="8" fillId="0" borderId="0" xfId="24" applyFont="1" applyFill="1" applyBorder="1">
      <alignment/>
      <protection/>
    </xf>
    <xf numFmtId="0" fontId="17" fillId="0" borderId="0" xfId="24" applyFont="1" applyFill="1">
      <alignment/>
      <protection/>
    </xf>
    <xf numFmtId="0" fontId="17" fillId="0" borderId="0" xfId="24" applyFont="1" applyFill="1" applyBorder="1">
      <alignment/>
      <protection/>
    </xf>
    <xf numFmtId="0" fontId="17" fillId="0" borderId="1" xfId="24" applyFont="1" applyBorder="1">
      <alignment/>
      <protection/>
    </xf>
    <xf numFmtId="0" fontId="4" fillId="0" borderId="0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8" fillId="0" borderId="0" xfId="24" applyFont="1" applyFill="1">
      <alignment/>
      <protection/>
    </xf>
    <xf numFmtId="0" fontId="48" fillId="0" borderId="0" xfId="24" applyFont="1" applyFill="1">
      <alignment/>
      <protection/>
    </xf>
    <xf numFmtId="0" fontId="17" fillId="0" borderId="0" xfId="24" applyFont="1" applyFill="1" applyBorder="1" applyProtection="1">
      <alignment/>
      <protection/>
    </xf>
    <xf numFmtId="0" fontId="2" fillId="0" borderId="0" xfId="24" applyFont="1" applyFill="1">
      <alignment/>
      <protection/>
    </xf>
    <xf numFmtId="0" fontId="4" fillId="0" borderId="0" xfId="24" applyFont="1" applyFill="1" applyBorder="1" applyProtection="1">
      <alignment/>
      <protection/>
    </xf>
    <xf numFmtId="0" fontId="23" fillId="0" borderId="0" xfId="24" applyFont="1" applyBorder="1">
      <alignment/>
      <protection/>
    </xf>
    <xf numFmtId="0" fontId="8" fillId="0" borderId="0" xfId="24" applyFont="1" applyFill="1" applyAlignment="1">
      <alignment vertical="top"/>
      <protection/>
    </xf>
    <xf numFmtId="0" fontId="21" fillId="0" borderId="0" xfId="24" applyFont="1" applyBorder="1" applyAlignment="1" applyProtection="1">
      <alignment horizontal="centerContinuous"/>
      <protection/>
    </xf>
    <xf numFmtId="0" fontId="21" fillId="0" borderId="1" xfId="24" applyFont="1" applyBorder="1" applyAlignment="1">
      <alignment horizontal="centerContinuous"/>
      <protection/>
    </xf>
    <xf numFmtId="0" fontId="23" fillId="0" borderId="7" xfId="24" applyFont="1" applyBorder="1" applyAlignment="1">
      <alignment horizontal="centerContinuous"/>
      <protection/>
    </xf>
    <xf numFmtId="0" fontId="23" fillId="0" borderId="0" xfId="24" applyFont="1" applyBorder="1" applyAlignment="1">
      <alignment horizontal="centerContinuous"/>
      <protection/>
    </xf>
    <xf numFmtId="0" fontId="23" fillId="0" borderId="0" xfId="24" applyFont="1" applyBorder="1" applyAlignment="1" applyProtection="1">
      <alignment horizontal="centerContinuous"/>
      <protection/>
    </xf>
    <xf numFmtId="0" fontId="23" fillId="0" borderId="1" xfId="24" applyFont="1" applyBorder="1" applyAlignment="1">
      <alignment horizontal="centerContinuous"/>
      <protection/>
    </xf>
    <xf numFmtId="0" fontId="0" fillId="0" borderId="0" xfId="24" applyFont="1" applyBorder="1">
      <alignment/>
      <protection/>
    </xf>
    <xf numFmtId="0" fontId="0" fillId="0" borderId="14" xfId="24" applyFont="1" applyBorder="1" applyAlignment="1">
      <alignment horizontal="center"/>
      <protection/>
    </xf>
    <xf numFmtId="0" fontId="0" fillId="0" borderId="8" xfId="24" applyFont="1" applyBorder="1" applyAlignment="1" applyProtection="1">
      <alignment horizontal="left" vertical="center"/>
      <protection/>
    </xf>
    <xf numFmtId="169" fontId="0" fillId="0" borderId="9" xfId="24" applyNumberFormat="1" applyFont="1" applyBorder="1" applyAlignment="1" applyProtection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22" fontId="4" fillId="0" borderId="0" xfId="24" applyNumberFormat="1" applyFont="1" applyBorder="1">
      <alignment/>
      <protection/>
    </xf>
    <xf numFmtId="0" fontId="0" fillId="0" borderId="8" xfId="24" applyFont="1" applyBorder="1" applyAlignment="1">
      <alignment vertical="center"/>
      <protection/>
    </xf>
    <xf numFmtId="169" fontId="0" fillId="0" borderId="9" xfId="24" applyNumberFormat="1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left" vertical="center"/>
      <protection/>
    </xf>
    <xf numFmtId="0" fontId="42" fillId="0" borderId="0" xfId="24" applyFont="1" applyBorder="1">
      <alignment/>
      <protection/>
    </xf>
    <xf numFmtId="0" fontId="24" fillId="0" borderId="14" xfId="24" applyFont="1" applyBorder="1" applyAlignment="1">
      <alignment horizontal="center" vertical="center"/>
      <protection/>
    </xf>
    <xf numFmtId="0" fontId="24" fillId="0" borderId="15" xfId="24" applyFont="1" applyBorder="1" applyAlignment="1">
      <alignment horizontal="center" vertical="center" wrapText="1"/>
      <protection/>
    </xf>
    <xf numFmtId="0" fontId="24" fillId="0" borderId="9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/>
      <protection/>
    </xf>
    <xf numFmtId="0" fontId="33" fillId="2" borderId="2" xfId="24" applyFont="1" applyFill="1" applyBorder="1" applyAlignment="1" applyProtection="1">
      <alignment horizontal="center"/>
      <protection/>
    </xf>
    <xf numFmtId="0" fontId="42" fillId="4" borderId="17" xfId="24" applyFont="1" applyFill="1" applyBorder="1" applyAlignment="1" applyProtection="1">
      <alignment horizontal="center"/>
      <protection/>
    </xf>
    <xf numFmtId="7" fontId="75" fillId="0" borderId="2" xfId="24" applyNumberFormat="1" applyFont="1" applyBorder="1" applyAlignment="1" applyProtection="1">
      <alignment/>
      <protection/>
    </xf>
    <xf numFmtId="0" fontId="4" fillId="0" borderId="18" xfId="24" applyFont="1" applyFill="1" applyBorder="1" applyAlignment="1">
      <alignment horizontal="center"/>
      <protection/>
    </xf>
    <xf numFmtId="0" fontId="9" fillId="0" borderId="20" xfId="24" applyFont="1" applyBorder="1" applyAlignment="1" applyProtection="1">
      <alignment horizontal="center"/>
      <protection/>
    </xf>
    <xf numFmtId="0" fontId="33" fillId="2" borderId="20" xfId="24" applyFont="1" applyFill="1" applyBorder="1" applyAlignment="1" applyProtection="1">
      <alignment horizontal="center"/>
      <protection/>
    </xf>
    <xf numFmtId="0" fontId="42" fillId="4" borderId="2" xfId="24" applyFont="1" applyFill="1" applyBorder="1" applyAlignment="1" applyProtection="1">
      <alignment horizontal="center"/>
      <protection/>
    </xf>
    <xf numFmtId="0" fontId="72" fillId="10" borderId="2" xfId="24" applyFont="1" applyFill="1" applyBorder="1" applyAlignment="1" applyProtection="1">
      <alignment horizontal="center"/>
      <protection/>
    </xf>
    <xf numFmtId="166" fontId="26" fillId="0" borderId="2" xfId="24" applyNumberFormat="1" applyFont="1" applyFill="1" applyBorder="1" applyAlignment="1">
      <alignment horizontal="center"/>
      <protection/>
    </xf>
    <xf numFmtId="0" fontId="4" fillId="0" borderId="2" xfId="24" applyFont="1" applyFill="1" applyBorder="1" applyAlignment="1" applyProtection="1">
      <alignment horizontal="center"/>
      <protection locked="0"/>
    </xf>
    <xf numFmtId="0" fontId="4" fillId="0" borderId="20" xfId="24" applyFont="1" applyBorder="1" applyAlignment="1" applyProtection="1">
      <alignment horizontal="center"/>
      <protection locked="0"/>
    </xf>
    <xf numFmtId="164" fontId="4" fillId="0" borderId="2" xfId="24" applyNumberFormat="1" applyFont="1" applyBorder="1" applyAlignment="1" applyProtection="1" quotePrefix="1">
      <alignment horizontal="center"/>
      <protection locked="0"/>
    </xf>
    <xf numFmtId="166" fontId="33" fillId="2" borderId="2" xfId="24" applyNumberFormat="1" applyFont="1" applyFill="1" applyBorder="1" applyAlignment="1" applyProtection="1">
      <alignment horizontal="center"/>
      <protection/>
    </xf>
    <xf numFmtId="22" fontId="4" fillId="0" borderId="2" xfId="24" applyNumberFormat="1" applyFont="1" applyBorder="1" applyAlignment="1" applyProtection="1">
      <alignment horizontal="center"/>
      <protection locked="0"/>
    </xf>
    <xf numFmtId="164" fontId="6" fillId="0" borderId="2" xfId="24" applyNumberFormat="1" applyFont="1" applyBorder="1" applyAlignment="1" applyProtection="1" quotePrefix="1">
      <alignment horizontal="center"/>
      <protection locked="0"/>
    </xf>
    <xf numFmtId="164" fontId="6" fillId="0" borderId="3" xfId="24" applyNumberFormat="1" applyFont="1" applyBorder="1" applyAlignment="1" applyProtection="1">
      <alignment horizontal="center"/>
      <protection locked="0"/>
    </xf>
    <xf numFmtId="166" fontId="33" fillId="2" borderId="3" xfId="24" applyNumberFormat="1" applyFont="1" applyFill="1" applyBorder="1" applyAlignment="1" applyProtection="1">
      <alignment horizontal="center"/>
      <protection/>
    </xf>
    <xf numFmtId="166" fontId="4" fillId="0" borderId="19" xfId="24" applyNumberFormat="1" applyFont="1" applyBorder="1" applyAlignment="1" applyProtection="1">
      <alignment horizontal="center"/>
      <protection/>
    </xf>
    <xf numFmtId="166" fontId="4" fillId="0" borderId="3" xfId="24" applyNumberFormat="1" applyFont="1" applyBorder="1" applyAlignment="1" applyProtection="1">
      <alignment horizontal="center"/>
      <protection locked="0"/>
    </xf>
    <xf numFmtId="164" fontId="42" fillId="4" borderId="3" xfId="24" applyNumberFormat="1" applyFont="1" applyFill="1" applyBorder="1" applyAlignment="1" applyProtection="1">
      <alignment horizontal="center"/>
      <protection locked="0"/>
    </xf>
    <xf numFmtId="2" fontId="72" fillId="10" borderId="3" xfId="24" applyNumberFormat="1" applyFont="1" applyFill="1" applyBorder="1" applyAlignment="1" applyProtection="1">
      <alignment horizontal="center"/>
      <protection locked="0"/>
    </xf>
    <xf numFmtId="166" fontId="59" fillId="6" borderId="24" xfId="24" applyNumberFormat="1" applyFont="1" applyFill="1" applyBorder="1" applyAlignment="1" applyProtection="1" quotePrefix="1">
      <alignment horizontal="center"/>
      <protection locked="0"/>
    </xf>
    <xf numFmtId="166" fontId="59" fillId="6" borderId="26" xfId="24" applyNumberFormat="1" applyFont="1" applyFill="1" applyBorder="1" applyAlignment="1" applyProtection="1" quotePrefix="1">
      <alignment horizontal="center"/>
      <protection locked="0"/>
    </xf>
    <xf numFmtId="166" fontId="41" fillId="3" borderId="3" xfId="24" applyNumberFormat="1" applyFont="1" applyFill="1" applyBorder="1" applyAlignment="1" applyProtection="1" quotePrefix="1">
      <alignment horizontal="center"/>
      <protection locked="0"/>
    </xf>
    <xf numFmtId="7" fontId="25" fillId="0" borderId="27" xfId="24" applyNumberFormat="1" applyFont="1" applyFill="1" applyBorder="1" applyAlignment="1">
      <alignment horizontal="right"/>
      <protection/>
    </xf>
    <xf numFmtId="0" fontId="109" fillId="0" borderId="16" xfId="24" applyFont="1" applyBorder="1" applyAlignment="1">
      <alignment horizontal="center"/>
      <protection/>
    </xf>
    <xf numFmtId="0" fontId="109" fillId="0" borderId="0" xfId="24" applyFont="1" applyBorder="1" applyAlignment="1">
      <alignment horizontal="left"/>
      <protection/>
    </xf>
    <xf numFmtId="0" fontId="29" fillId="0" borderId="16" xfId="24" applyFont="1" applyBorder="1" applyAlignment="1">
      <alignment horizontal="center"/>
      <protection/>
    </xf>
    <xf numFmtId="0" fontId="31" fillId="0" borderId="0" xfId="24" applyFont="1" applyBorder="1" applyAlignment="1" applyProtection="1">
      <alignment horizontal="left"/>
      <protection/>
    </xf>
    <xf numFmtId="4" fontId="72" fillId="10" borderId="14" xfId="24" applyNumberFormat="1" applyFont="1" applyFill="1" applyBorder="1" applyAlignment="1">
      <alignment horizontal="center"/>
      <protection/>
    </xf>
    <xf numFmtId="4" fontId="59" fillId="6" borderId="42" xfId="24" applyNumberFormat="1" applyFont="1" applyFill="1" applyBorder="1" applyAlignment="1">
      <alignment horizontal="center"/>
      <protection/>
    </xf>
    <xf numFmtId="4" fontId="59" fillId="6" borderId="43" xfId="24" applyNumberFormat="1" applyFont="1" applyFill="1" applyBorder="1" applyAlignment="1">
      <alignment horizontal="center"/>
      <protection/>
    </xf>
    <xf numFmtId="4" fontId="41" fillId="3" borderId="14" xfId="24" applyNumberFormat="1" applyFont="1" applyFill="1" applyBorder="1" applyAlignment="1">
      <alignment horizontal="center"/>
      <protection/>
    </xf>
    <xf numFmtId="4" fontId="18" fillId="0" borderId="0" xfId="24" applyNumberFormat="1" applyFont="1" applyFill="1" applyBorder="1" applyAlignment="1">
      <alignment horizontal="center"/>
      <protection/>
    </xf>
    <xf numFmtId="7" fontId="10" fillId="0" borderId="14" xfId="24" applyNumberFormat="1" applyFont="1" applyFill="1" applyBorder="1" applyAlignment="1">
      <alignment horizontal="right"/>
      <protection/>
    </xf>
    <xf numFmtId="0" fontId="4" fillId="0" borderId="10" xfId="24" applyFont="1" applyBorder="1">
      <alignment/>
      <protection/>
    </xf>
    <xf numFmtId="0" fontId="4" fillId="0" borderId="11" xfId="24" applyFont="1" applyBorder="1">
      <alignment/>
      <protection/>
    </xf>
    <xf numFmtId="0" fontId="4" fillId="0" borderId="12" xfId="24" applyFont="1" applyBorder="1">
      <alignment/>
      <protection/>
    </xf>
    <xf numFmtId="0" fontId="1" fillId="0" borderId="0" xfId="24" applyFont="1">
      <alignment/>
      <protection/>
    </xf>
    <xf numFmtId="0" fontId="4" fillId="0" borderId="37" xfId="33" applyNumberFormat="1" applyFont="1" applyBorder="1" applyAlignment="1" applyProtection="1">
      <alignment horizontal="center"/>
      <protection locked="0"/>
    </xf>
    <xf numFmtId="0" fontId="4" fillId="0" borderId="37" xfId="30" applyNumberFormat="1" applyFont="1" applyBorder="1" applyAlignment="1" applyProtection="1">
      <alignment horizontal="center"/>
      <protection locked="0"/>
    </xf>
    <xf numFmtId="164" fontId="6" fillId="0" borderId="2" xfId="33" applyNumberFormat="1" applyFont="1" applyBorder="1" applyAlignment="1" applyProtection="1">
      <alignment horizontal="center"/>
      <protection locked="0"/>
    </xf>
    <xf numFmtId="0" fontId="1" fillId="0" borderId="0" xfId="44">
      <alignment/>
      <protection/>
    </xf>
    <xf numFmtId="0" fontId="12" fillId="0" borderId="0" xfId="44" applyFont="1">
      <alignment/>
      <protection/>
    </xf>
    <xf numFmtId="0" fontId="51" fillId="0" borderId="0" xfId="44" applyFont="1" applyAlignment="1">
      <alignment horizontal="right" vertical="top"/>
      <protection/>
    </xf>
    <xf numFmtId="0" fontId="12" fillId="0" borderId="0" xfId="44" applyFont="1" applyFill="1">
      <alignment/>
      <protection/>
    </xf>
    <xf numFmtId="0" fontId="13" fillId="0" borderId="0" xfId="44" applyFont="1" applyAlignment="1">
      <alignment horizontal="centerContinuous"/>
      <protection/>
    </xf>
    <xf numFmtId="0" fontId="4" fillId="0" borderId="0" xfId="44" applyFont="1" applyFill="1">
      <alignment/>
      <protection/>
    </xf>
    <xf numFmtId="0" fontId="4" fillId="0" borderId="0" xfId="44" applyFont="1">
      <alignment/>
      <protection/>
    </xf>
    <xf numFmtId="0" fontId="11" fillId="0" borderId="0" xfId="44" applyFont="1" applyFill="1" applyBorder="1" applyAlignment="1" applyProtection="1">
      <alignment horizontal="centerContinuous"/>
      <protection/>
    </xf>
    <xf numFmtId="0" fontId="15" fillId="0" borderId="0" xfId="44" applyFont="1" applyAlignment="1">
      <alignment horizontal="centerContinuous"/>
      <protection/>
    </xf>
    <xf numFmtId="0" fontId="15" fillId="0" borderId="0" xfId="44" applyFont="1">
      <alignment/>
      <protection/>
    </xf>
    <xf numFmtId="0" fontId="4" fillId="0" borderId="13" xfId="44" applyFont="1" applyBorder="1">
      <alignment/>
      <protection/>
    </xf>
    <xf numFmtId="0" fontId="4" fillId="0" borderId="5" xfId="44" applyFont="1" applyBorder="1">
      <alignment/>
      <protection/>
    </xf>
    <xf numFmtId="0" fontId="4" fillId="0" borderId="5" xfId="44" applyFont="1" applyBorder="1" applyAlignment="1" applyProtection="1">
      <alignment horizontal="left"/>
      <protection/>
    </xf>
    <xf numFmtId="0" fontId="4" fillId="0" borderId="6" xfId="44" applyFont="1" applyFill="1" applyBorder="1">
      <alignment/>
      <protection/>
    </xf>
    <xf numFmtId="0" fontId="17" fillId="0" borderId="0" xfId="44" applyFont="1">
      <alignment/>
      <protection/>
    </xf>
    <xf numFmtId="0" fontId="17" fillId="0" borderId="7" xfId="44" applyFont="1" applyBorder="1">
      <alignment/>
      <protection/>
    </xf>
    <xf numFmtId="0" fontId="17" fillId="0" borderId="0" xfId="44" applyFont="1" applyBorder="1">
      <alignment/>
      <protection/>
    </xf>
    <xf numFmtId="0" fontId="8" fillId="0" borderId="0" xfId="44" applyFont="1" applyBorder="1" applyAlignment="1">
      <alignment horizontal="left"/>
      <protection/>
    </xf>
    <xf numFmtId="0" fontId="8" fillId="0" borderId="0" xfId="44" applyFont="1" applyBorder="1">
      <alignment/>
      <protection/>
    </xf>
    <xf numFmtId="0" fontId="17" fillId="0" borderId="1" xfId="44" applyFont="1" applyFill="1" applyBorder="1">
      <alignment/>
      <protection/>
    </xf>
    <xf numFmtId="0" fontId="4" fillId="0" borderId="7" xfId="44" applyFont="1" applyBorder="1">
      <alignment/>
      <protection/>
    </xf>
    <xf numFmtId="0" fontId="4" fillId="0" borderId="0" xfId="44" applyFont="1" applyBorder="1">
      <alignment/>
      <protection/>
    </xf>
    <xf numFmtId="0" fontId="4" fillId="0" borderId="1" xfId="44" applyFont="1" applyFill="1" applyBorder="1">
      <alignment/>
      <protection/>
    </xf>
    <xf numFmtId="0" fontId="4" fillId="0" borderId="0" xfId="44" applyFont="1" applyBorder="1" applyProtection="1">
      <alignment/>
      <protection/>
    </xf>
    <xf numFmtId="0" fontId="21" fillId="0" borderId="7" xfId="44" applyFont="1" applyBorder="1" applyAlignment="1">
      <alignment horizontal="centerContinuous"/>
      <protection/>
    </xf>
    <xf numFmtId="0" fontId="21" fillId="0" borderId="0" xfId="44" applyFont="1" applyBorder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1" fillId="0" borderId="1" xfId="44" applyFont="1" applyFill="1" applyBorder="1" applyAlignment="1">
      <alignment horizontal="centerContinuous"/>
      <protection/>
    </xf>
    <xf numFmtId="0" fontId="20" fillId="0" borderId="0" xfId="44" applyFont="1">
      <alignment/>
      <protection/>
    </xf>
    <xf numFmtId="0" fontId="4" fillId="0" borderId="0" xfId="44" applyFont="1" applyBorder="1" applyAlignment="1">
      <alignment horizontal="center"/>
      <protection/>
    </xf>
    <xf numFmtId="0" fontId="23" fillId="0" borderId="0" xfId="44" applyFont="1" applyBorder="1" applyAlignment="1">
      <alignment horizontal="left"/>
      <protection/>
    </xf>
    <xf numFmtId="0" fontId="0" fillId="0" borderId="8" xfId="44" applyFont="1" applyBorder="1" applyAlignment="1" applyProtection="1">
      <alignment horizontal="center"/>
      <protection/>
    </xf>
    <xf numFmtId="169" fontId="1" fillId="0" borderId="8" xfId="44" applyNumberFormat="1" applyFont="1" applyBorder="1" applyAlignment="1">
      <alignment horizontal="centerContinuous"/>
      <protection/>
    </xf>
    <xf numFmtId="0" fontId="1" fillId="0" borderId="9" xfId="44" applyBorder="1" applyAlignment="1">
      <alignment horizontal="centerContinuous"/>
      <protection/>
    </xf>
    <xf numFmtId="0" fontId="0" fillId="0" borderId="0" xfId="44" applyFont="1" applyBorder="1" applyAlignment="1" applyProtection="1">
      <alignment horizontal="center"/>
      <protection/>
    </xf>
    <xf numFmtId="169" fontId="0" fillId="0" borderId="0" xfId="44" applyNumberFormat="1" applyFont="1" applyBorder="1" applyAlignment="1">
      <alignment horizontal="centerContinuous"/>
      <protection/>
    </xf>
    <xf numFmtId="22" fontId="4" fillId="0" borderId="0" xfId="44" applyNumberFormat="1" applyFont="1" applyBorder="1">
      <alignment/>
      <protection/>
    </xf>
    <xf numFmtId="0" fontId="4" fillId="0" borderId="0" xfId="44" applyFont="1" applyBorder="1" applyAlignment="1" applyProtection="1">
      <alignment horizontal="center"/>
      <protection/>
    </xf>
    <xf numFmtId="0" fontId="4" fillId="0" borderId="51" xfId="44" applyFont="1" applyBorder="1">
      <alignment/>
      <protection/>
    </xf>
    <xf numFmtId="0" fontId="24" fillId="0" borderId="14" xfId="44" applyFont="1" applyBorder="1" applyAlignment="1">
      <alignment horizontal="center" vertical="center"/>
      <protection/>
    </xf>
    <xf numFmtId="0" fontId="24" fillId="0" borderId="14" xfId="44" applyFont="1" applyBorder="1" applyAlignment="1" applyProtection="1">
      <alignment horizontal="center" vertical="center"/>
      <protection/>
    </xf>
    <xf numFmtId="164" fontId="24" fillId="0" borderId="14" xfId="44" applyNumberFormat="1" applyFont="1" applyBorder="1" applyAlignment="1" applyProtection="1">
      <alignment horizontal="center" vertical="center" wrapText="1"/>
      <protection/>
    </xf>
    <xf numFmtId="0" fontId="24" fillId="0" borderId="14" xfId="44" applyFont="1" applyBorder="1" applyAlignment="1" applyProtection="1">
      <alignment horizontal="center" vertical="center" wrapText="1"/>
      <protection/>
    </xf>
    <xf numFmtId="166" fontId="24" fillId="0" borderId="14" xfId="44" applyNumberFormat="1" applyFont="1" applyBorder="1" applyAlignment="1" applyProtection="1">
      <alignment horizontal="center" vertical="center"/>
      <protection/>
    </xf>
    <xf numFmtId="166" fontId="77" fillId="19" borderId="14" xfId="44" applyNumberFormat="1" applyFont="1" applyFill="1" applyBorder="1" applyAlignment="1" applyProtection="1">
      <alignment horizontal="center" vertical="center"/>
      <protection/>
    </xf>
    <xf numFmtId="0" fontId="52" fillId="4" borderId="14" xfId="44" applyFont="1" applyFill="1" applyBorder="1" applyAlignment="1" applyProtection="1">
      <alignment horizontal="center" vertical="center"/>
      <protection/>
    </xf>
    <xf numFmtId="0" fontId="24" fillId="0" borderId="8" xfId="44" applyFont="1" applyBorder="1" applyAlignment="1" applyProtection="1">
      <alignment horizontal="center" vertical="center"/>
      <protection/>
    </xf>
    <xf numFmtId="0" fontId="24" fillId="0" borderId="8" xfId="44" applyFont="1" applyBorder="1" applyAlignment="1" applyProtection="1">
      <alignment horizontal="center" vertical="center" wrapText="1"/>
      <protection/>
    </xf>
    <xf numFmtId="0" fontId="43" fillId="3" borderId="14" xfId="44" applyFont="1" applyFill="1" applyBorder="1" applyAlignment="1">
      <alignment horizontal="center" vertical="center" wrapText="1"/>
      <protection/>
    </xf>
    <xf numFmtId="0" fontId="57" fillId="6" borderId="14" xfId="44" applyFont="1" applyFill="1" applyBorder="1" applyAlignment="1">
      <alignment horizontal="center" vertical="center" wrapText="1"/>
      <protection/>
    </xf>
    <xf numFmtId="0" fontId="35" fillId="2" borderId="8" xfId="44" applyFont="1" applyFill="1" applyBorder="1" applyAlignment="1" applyProtection="1">
      <alignment horizontal="centerContinuous" vertical="center" wrapText="1"/>
      <protection/>
    </xf>
    <xf numFmtId="0" fontId="36" fillId="2" borderId="15" xfId="44" applyFont="1" applyFill="1" applyBorder="1" applyAlignment="1">
      <alignment horizontal="centerContinuous"/>
      <protection/>
    </xf>
    <xf numFmtId="0" fontId="35" fillId="2" borderId="9" xfId="44" applyFont="1" applyFill="1" applyBorder="1" applyAlignment="1">
      <alignment horizontal="centerContinuous" vertical="center"/>
      <protection/>
    </xf>
    <xf numFmtId="0" fontId="46" fillId="20" borderId="8" xfId="44" applyFont="1" applyFill="1" applyBorder="1" applyAlignment="1">
      <alignment horizontal="centerContinuous" vertical="center" wrapText="1"/>
      <protection/>
    </xf>
    <xf numFmtId="0" fontId="96" fillId="20" borderId="15" xfId="44" applyFont="1" applyFill="1" applyBorder="1" applyAlignment="1">
      <alignment horizontal="centerContinuous"/>
      <protection/>
    </xf>
    <xf numFmtId="0" fontId="46" fillId="20" borderId="9" xfId="44" applyFont="1" applyFill="1" applyBorder="1" applyAlignment="1">
      <alignment horizontal="centerContinuous" vertical="center"/>
      <protection/>
    </xf>
    <xf numFmtId="0" fontId="61" fillId="8" borderId="14" xfId="44" applyFont="1" applyFill="1" applyBorder="1" applyAlignment="1">
      <alignment horizontal="center" vertical="center" wrapText="1"/>
      <protection/>
    </xf>
    <xf numFmtId="0" fontId="62" fillId="9" borderId="14" xfId="44" applyFont="1" applyFill="1" applyBorder="1" applyAlignment="1">
      <alignment horizontal="center" vertical="center" wrapText="1"/>
      <protection/>
    </xf>
    <xf numFmtId="0" fontId="24" fillId="0" borderId="14" xfId="44" applyFont="1" applyBorder="1" applyAlignment="1">
      <alignment horizontal="center" vertical="center" wrapText="1"/>
      <protection/>
    </xf>
    <xf numFmtId="0" fontId="4" fillId="0" borderId="1" xfId="44" applyFont="1" applyFill="1" applyBorder="1" applyAlignment="1">
      <alignment horizontal="center"/>
      <protection/>
    </xf>
    <xf numFmtId="0" fontId="4" fillId="0" borderId="2" xfId="44" applyFont="1" applyFill="1" applyBorder="1" applyAlignment="1" applyProtection="1">
      <alignment horizontal="center"/>
      <protection locked="0"/>
    </xf>
    <xf numFmtId="0" fontId="78" fillId="19" borderId="2" xfId="44" applyFont="1" applyFill="1" applyBorder="1" applyAlignment="1" applyProtection="1">
      <alignment horizontal="center"/>
      <protection/>
    </xf>
    <xf numFmtId="169" fontId="53" fillId="4" borderId="2" xfId="44" applyNumberFormat="1" applyFont="1" applyFill="1" applyBorder="1" applyAlignment="1" applyProtection="1">
      <alignment horizontal="center"/>
      <protection/>
    </xf>
    <xf numFmtId="4" fontId="4" fillId="7" borderId="2" xfId="44" applyNumberFormat="1" applyFont="1" applyFill="1" applyBorder="1" applyAlignment="1" applyProtection="1" quotePrefix="1">
      <alignment horizontal="center"/>
      <protection/>
    </xf>
    <xf numFmtId="164" fontId="4" fillId="7" borderId="2" xfId="44" applyNumberFormat="1" applyFont="1" applyFill="1" applyBorder="1" applyAlignment="1" applyProtection="1" quotePrefix="1">
      <alignment horizontal="center"/>
      <protection/>
    </xf>
    <xf numFmtId="166" fontId="4" fillId="0" borderId="4" xfId="44" applyNumberFormat="1" applyFont="1" applyBorder="1" applyAlignment="1" applyProtection="1">
      <alignment horizontal="center"/>
      <protection locked="0"/>
    </xf>
    <xf numFmtId="168" fontId="4" fillId="0" borderId="2" xfId="44" applyNumberFormat="1" applyFont="1" applyBorder="1" applyAlignment="1" applyProtection="1" quotePrefix="1">
      <alignment horizontal="center"/>
      <protection locked="0"/>
    </xf>
    <xf numFmtId="166" fontId="4" fillId="0" borderId="2" xfId="44" applyNumberFormat="1" applyFont="1" applyBorder="1" applyAlignment="1" applyProtection="1">
      <alignment horizontal="center"/>
      <protection locked="0"/>
    </xf>
    <xf numFmtId="2" fontId="44" fillId="3" borderId="2" xfId="44" applyNumberFormat="1" applyFont="1" applyFill="1" applyBorder="1" applyAlignment="1" applyProtection="1">
      <alignment horizontal="center"/>
      <protection locked="0"/>
    </xf>
    <xf numFmtId="2" fontId="59" fillId="6" borderId="4" xfId="44" applyNumberFormat="1" applyFont="1" applyFill="1" applyBorder="1" applyAlignment="1" applyProtection="1">
      <alignment horizontal="center"/>
      <protection locked="0"/>
    </xf>
    <xf numFmtId="166" fontId="34" fillId="2" borderId="21" xfId="44" applyNumberFormat="1" applyFont="1" applyFill="1" applyBorder="1" applyAlignment="1" applyProtection="1" quotePrefix="1">
      <alignment horizontal="center"/>
      <protection locked="0"/>
    </xf>
    <xf numFmtId="166" fontId="34" fillId="2" borderId="22" xfId="44" applyNumberFormat="1" applyFont="1" applyFill="1" applyBorder="1" applyAlignment="1" applyProtection="1" quotePrefix="1">
      <alignment horizontal="center"/>
      <protection locked="0"/>
    </xf>
    <xf numFmtId="4" fontId="34" fillId="2" borderId="4" xfId="44" applyNumberFormat="1" applyFont="1" applyFill="1" applyBorder="1" applyAlignment="1" applyProtection="1">
      <alignment horizontal="center"/>
      <protection locked="0"/>
    </xf>
    <xf numFmtId="166" fontId="47" fillId="20" borderId="21" xfId="44" applyNumberFormat="1" applyFont="1" applyFill="1" applyBorder="1" applyAlignment="1" applyProtection="1" quotePrefix="1">
      <alignment horizontal="center"/>
      <protection locked="0"/>
    </xf>
    <xf numFmtId="166" fontId="47" fillId="20" borderId="22" xfId="44" applyNumberFormat="1" applyFont="1" applyFill="1" applyBorder="1" applyAlignment="1" applyProtection="1" quotePrefix="1">
      <alignment horizontal="center"/>
      <protection locked="0"/>
    </xf>
    <xf numFmtId="4" fontId="47" fillId="20" borderId="4" xfId="44" applyNumberFormat="1" applyFont="1" applyFill="1" applyBorder="1" applyAlignment="1" applyProtection="1">
      <alignment horizontal="center"/>
      <protection locked="0"/>
    </xf>
    <xf numFmtId="4" fontId="65" fillId="8" borderId="2" xfId="44" applyNumberFormat="1" applyFont="1" applyFill="1" applyBorder="1" applyAlignment="1" applyProtection="1">
      <alignment horizontal="center"/>
      <protection locked="0"/>
    </xf>
    <xf numFmtId="4" fontId="66" fillId="9" borderId="2" xfId="44" applyNumberFormat="1" applyFont="1" applyFill="1" applyBorder="1" applyAlignment="1" applyProtection="1">
      <alignment horizontal="center"/>
      <protection locked="0"/>
    </xf>
    <xf numFmtId="4" fontId="6" fillId="0" borderId="2" xfId="44" applyNumberFormat="1" applyFont="1" applyBorder="1" applyAlignment="1" applyProtection="1">
      <alignment horizontal="center"/>
      <protection locked="0"/>
    </xf>
    <xf numFmtId="4" fontId="7" fillId="0" borderId="4" xfId="44" applyNumberFormat="1" applyFont="1" applyFill="1" applyBorder="1" applyAlignment="1">
      <alignment horizontal="right"/>
      <protection/>
    </xf>
    <xf numFmtId="2" fontId="4" fillId="0" borderId="1" xfId="44" applyNumberFormat="1" applyFont="1" applyFill="1" applyBorder="1" applyAlignment="1">
      <alignment horizontal="center"/>
      <protection/>
    </xf>
    <xf numFmtId="0" fontId="4" fillId="0" borderId="2" xfId="44" applyFont="1" applyBorder="1" applyAlignment="1" applyProtection="1">
      <alignment horizontal="center"/>
      <protection locked="0"/>
    </xf>
    <xf numFmtId="164" fontId="4" fillId="0" borderId="2" xfId="44" applyNumberFormat="1" applyFont="1" applyFill="1" applyBorder="1" applyAlignment="1" applyProtection="1">
      <alignment horizontal="center"/>
      <protection locked="0"/>
    </xf>
    <xf numFmtId="167" fontId="4" fillId="0" borderId="2" xfId="44" applyNumberFormat="1" applyFont="1" applyFill="1" applyBorder="1" applyAlignment="1" applyProtection="1">
      <alignment horizontal="center"/>
      <protection locked="0"/>
    </xf>
    <xf numFmtId="0" fontId="118" fillId="24" borderId="2" xfId="33" applyFont="1" applyFill="1" applyBorder="1" applyAlignment="1" applyProtection="1">
      <alignment horizontal="center"/>
      <protection/>
    </xf>
    <xf numFmtId="169" fontId="118" fillId="24" borderId="2" xfId="33" applyNumberFormat="1" applyFont="1" applyFill="1" applyBorder="1" applyAlignment="1" applyProtection="1">
      <alignment horizontal="center"/>
      <protection/>
    </xf>
    <xf numFmtId="22" fontId="4" fillId="0" borderId="4" xfId="44" applyNumberFormat="1" applyFont="1" applyFill="1" applyBorder="1" applyAlignment="1" applyProtection="1">
      <alignment horizontal="center"/>
      <protection locked="0"/>
    </xf>
    <xf numFmtId="22" fontId="4" fillId="0" borderId="23" xfId="44" applyNumberFormat="1" applyFont="1" applyFill="1" applyBorder="1" applyAlignment="1" applyProtection="1">
      <alignment horizontal="center"/>
      <protection locked="0"/>
    </xf>
    <xf numFmtId="4" fontId="4" fillId="0" borderId="2" xfId="44" applyNumberFormat="1" applyFont="1" applyBorder="1" applyAlignment="1" applyProtection="1">
      <alignment horizontal="center"/>
      <protection locked="0"/>
    </xf>
    <xf numFmtId="0" fontId="4" fillId="0" borderId="18" xfId="44" applyFont="1" applyFill="1" applyBorder="1" applyAlignment="1">
      <alignment horizontal="center"/>
      <protection/>
    </xf>
    <xf numFmtId="0" fontId="4" fillId="0" borderId="3" xfId="44" applyFont="1" applyBorder="1" applyAlignment="1" applyProtection="1">
      <alignment horizontal="center"/>
      <protection locked="0"/>
    </xf>
    <xf numFmtId="164" fontId="6" fillId="0" borderId="3" xfId="44" applyNumberFormat="1" applyFont="1" applyBorder="1" applyAlignment="1" applyProtection="1">
      <alignment horizontal="center"/>
      <protection locked="0"/>
    </xf>
    <xf numFmtId="167" fontId="4" fillId="0" borderId="3" xfId="44" applyNumberFormat="1" applyFont="1" applyBorder="1" applyAlignment="1" applyProtection="1">
      <alignment horizontal="center"/>
      <protection locked="0"/>
    </xf>
    <xf numFmtId="165" fontId="4" fillId="0" borderId="3" xfId="44" applyNumberFormat="1" applyFont="1" applyBorder="1" applyAlignment="1" applyProtection="1">
      <alignment horizontal="center"/>
      <protection locked="0"/>
    </xf>
    <xf numFmtId="0" fontId="78" fillId="19" borderId="3" xfId="44" applyFont="1" applyFill="1" applyBorder="1" applyAlignment="1" applyProtection="1">
      <alignment horizontal="center"/>
      <protection/>
    </xf>
    <xf numFmtId="169" fontId="53" fillId="4" borderId="3" xfId="44" applyNumberFormat="1" applyFont="1" applyFill="1" applyBorder="1" applyAlignment="1" applyProtection="1">
      <alignment horizontal="center"/>
      <protection/>
    </xf>
    <xf numFmtId="22" fontId="4" fillId="0" borderId="3" xfId="44" applyNumberFormat="1" applyFont="1" applyBorder="1" applyAlignment="1" applyProtection="1">
      <alignment horizontal="center"/>
      <protection locked="0"/>
    </xf>
    <xf numFmtId="166" fontId="4" fillId="0" borderId="3" xfId="44" applyNumberFormat="1" applyFont="1" applyBorder="1" applyAlignment="1" applyProtection="1">
      <alignment horizontal="center"/>
      <protection/>
    </xf>
    <xf numFmtId="166" fontId="4" fillId="0" borderId="3" xfId="44" applyNumberFormat="1" applyFont="1" applyBorder="1" applyAlignment="1" applyProtection="1">
      <alignment horizontal="center"/>
      <protection locked="0"/>
    </xf>
    <xf numFmtId="168" fontId="4" fillId="0" borderId="3" xfId="44" applyNumberFormat="1" applyFont="1" applyBorder="1" applyAlignment="1" applyProtection="1" quotePrefix="1">
      <alignment horizontal="center"/>
      <protection locked="0"/>
    </xf>
    <xf numFmtId="2" fontId="97" fillId="3" borderId="3" xfId="44" applyNumberFormat="1" applyFont="1" applyFill="1" applyBorder="1" applyAlignment="1" applyProtection="1">
      <alignment horizontal="center"/>
      <protection locked="0"/>
    </xf>
    <xf numFmtId="2" fontId="59" fillId="6" borderId="3" xfId="44" applyNumberFormat="1" applyFont="1" applyFill="1" applyBorder="1" applyAlignment="1" applyProtection="1">
      <alignment horizontal="center"/>
      <protection locked="0"/>
    </xf>
    <xf numFmtId="166" fontId="34" fillId="2" borderId="24" xfId="44" applyNumberFormat="1" applyFont="1" applyFill="1" applyBorder="1" applyAlignment="1" applyProtection="1" quotePrefix="1">
      <alignment horizontal="center"/>
      <protection locked="0"/>
    </xf>
    <xf numFmtId="166" fontId="34" fillId="2" borderId="25" xfId="44" applyNumberFormat="1" applyFont="1" applyFill="1" applyBorder="1" applyAlignment="1" applyProtection="1" quotePrefix="1">
      <alignment horizontal="center"/>
      <protection locked="0"/>
    </xf>
    <xf numFmtId="4" fontId="34" fillId="2" borderId="26" xfId="44" applyNumberFormat="1" applyFont="1" applyFill="1" applyBorder="1" applyAlignment="1" applyProtection="1">
      <alignment horizontal="center"/>
      <protection locked="0"/>
    </xf>
    <xf numFmtId="166" fontId="47" fillId="20" borderId="24" xfId="44" applyNumberFormat="1" applyFont="1" applyFill="1" applyBorder="1" applyAlignment="1" applyProtection="1" quotePrefix="1">
      <alignment horizontal="center"/>
      <protection locked="0"/>
    </xf>
    <xf numFmtId="166" fontId="47" fillId="20" borderId="25" xfId="44" applyNumberFormat="1" applyFont="1" applyFill="1" applyBorder="1" applyAlignment="1" applyProtection="1" quotePrefix="1">
      <alignment horizontal="center"/>
      <protection locked="0"/>
    </xf>
    <xf numFmtId="4" fontId="47" fillId="20" borderId="26" xfId="44" applyNumberFormat="1" applyFont="1" applyFill="1" applyBorder="1" applyAlignment="1" applyProtection="1">
      <alignment horizontal="center"/>
      <protection locked="0"/>
    </xf>
    <xf numFmtId="4" fontId="65" fillId="8" borderId="3" xfId="44" applyNumberFormat="1" applyFont="1" applyFill="1" applyBorder="1" applyAlignment="1" applyProtection="1">
      <alignment horizontal="center"/>
      <protection locked="0"/>
    </xf>
    <xf numFmtId="4" fontId="66" fillId="9" borderId="3" xfId="44" applyNumberFormat="1" applyFont="1" applyFill="1" applyBorder="1" applyAlignment="1" applyProtection="1">
      <alignment horizontal="center"/>
      <protection locked="0"/>
    </xf>
    <xf numFmtId="4" fontId="6" fillId="0" borderId="3" xfId="44" applyNumberFormat="1" applyFont="1" applyBorder="1" applyAlignment="1" applyProtection="1">
      <alignment horizontal="center"/>
      <protection locked="0"/>
    </xf>
    <xf numFmtId="2" fontId="7" fillId="0" borderId="27" xfId="44" applyNumberFormat="1" applyFont="1" applyFill="1" applyBorder="1" applyAlignment="1">
      <alignment horizontal="right"/>
      <protection/>
    </xf>
    <xf numFmtId="0" fontId="29" fillId="0" borderId="16" xfId="44" applyFont="1" applyBorder="1" applyAlignment="1">
      <alignment horizontal="center"/>
      <protection/>
    </xf>
    <xf numFmtId="0" fontId="31" fillId="0" borderId="0" xfId="44" applyFont="1" applyBorder="1" applyAlignment="1" applyProtection="1">
      <alignment horizontal="left" vertical="top"/>
      <protection/>
    </xf>
    <xf numFmtId="164" fontId="6" fillId="0" borderId="0" xfId="44" applyNumberFormat="1" applyFont="1" applyBorder="1" applyAlignment="1" applyProtection="1">
      <alignment horizontal="center"/>
      <protection/>
    </xf>
    <xf numFmtId="165" fontId="4" fillId="0" borderId="0" xfId="44" applyNumberFormat="1" applyFont="1" applyBorder="1" applyAlignment="1" applyProtection="1">
      <alignment horizontal="center"/>
      <protection/>
    </xf>
    <xf numFmtId="166" fontId="4" fillId="0" borderId="0" xfId="44" applyNumberFormat="1" applyFont="1" applyBorder="1" applyAlignment="1" applyProtection="1">
      <alignment horizontal="center"/>
      <protection/>
    </xf>
    <xf numFmtId="168" fontId="4" fillId="0" borderId="0" xfId="44" applyNumberFormat="1" applyFont="1" applyBorder="1" applyAlignment="1" applyProtection="1" quotePrefix="1">
      <alignment horizontal="center"/>
      <protection/>
    </xf>
    <xf numFmtId="2" fontId="44" fillId="3" borderId="14" xfId="44" applyNumberFormat="1" applyFont="1" applyFill="1" applyBorder="1" applyAlignment="1" applyProtection="1">
      <alignment horizontal="center"/>
      <protection/>
    </xf>
    <xf numFmtId="2" fontId="59" fillId="6" borderId="14" xfId="44" applyNumberFormat="1" applyFont="1" applyFill="1" applyBorder="1" applyAlignment="1" applyProtection="1">
      <alignment horizontal="center"/>
      <protection/>
    </xf>
    <xf numFmtId="2" fontId="34" fillId="2" borderId="14" xfId="44" applyNumberFormat="1" applyFont="1" applyFill="1" applyBorder="1" applyAlignment="1" applyProtection="1">
      <alignment horizontal="center"/>
      <protection/>
    </xf>
    <xf numFmtId="2" fontId="47" fillId="20" borderId="14" xfId="44" applyNumberFormat="1" applyFont="1" applyFill="1" applyBorder="1" applyAlignment="1" applyProtection="1">
      <alignment horizontal="center"/>
      <protection/>
    </xf>
    <xf numFmtId="2" fontId="65" fillId="8" borderId="14" xfId="44" applyNumberFormat="1" applyFont="1" applyFill="1" applyBorder="1" applyAlignment="1" applyProtection="1">
      <alignment horizontal="center"/>
      <protection/>
    </xf>
    <xf numFmtId="2" fontId="66" fillId="9" borderId="14" xfId="44" applyNumberFormat="1" applyFont="1" applyFill="1" applyBorder="1" applyAlignment="1" applyProtection="1">
      <alignment horizontal="center"/>
      <protection/>
    </xf>
    <xf numFmtId="2" fontId="54" fillId="0" borderId="28" xfId="44" applyNumberFormat="1" applyFont="1" applyBorder="1" applyAlignment="1" applyProtection="1">
      <alignment horizontal="center"/>
      <protection/>
    </xf>
    <xf numFmtId="7" fontId="10" fillId="0" borderId="14" xfId="44" applyNumberFormat="1" applyFont="1" applyFill="1" applyBorder="1" applyAlignment="1" applyProtection="1">
      <alignment horizontal="right"/>
      <protection/>
    </xf>
    <xf numFmtId="0" fontId="29" fillId="0" borderId="7" xfId="44" applyFont="1" applyBorder="1">
      <alignment/>
      <protection/>
    </xf>
    <xf numFmtId="0" fontId="29" fillId="0" borderId="0" xfId="44" applyFont="1" applyBorder="1" applyAlignment="1">
      <alignment horizontal="center"/>
      <protection/>
    </xf>
    <xf numFmtId="0" fontId="29" fillId="0" borderId="0" xfId="44" applyFont="1">
      <alignment/>
      <protection/>
    </xf>
    <xf numFmtId="164" fontId="119" fillId="0" borderId="0" xfId="44" applyNumberFormat="1" applyFont="1" applyBorder="1" applyAlignment="1" applyProtection="1">
      <alignment horizontal="center"/>
      <protection/>
    </xf>
    <xf numFmtId="0" fontId="29" fillId="0" borderId="0" xfId="44" applyFont="1" applyBorder="1" applyAlignment="1" applyProtection="1">
      <alignment horizontal="center"/>
      <protection/>
    </xf>
    <xf numFmtId="165" fontId="29" fillId="0" borderId="0" xfId="44" applyNumberFormat="1" applyFont="1" applyBorder="1" applyAlignment="1" applyProtection="1">
      <alignment horizontal="center"/>
      <protection/>
    </xf>
    <xf numFmtId="166" fontId="29" fillId="0" borderId="0" xfId="44" applyNumberFormat="1" applyFont="1" applyBorder="1" applyAlignment="1" applyProtection="1">
      <alignment horizontal="center"/>
      <protection/>
    </xf>
    <xf numFmtId="168" fontId="29" fillId="0" borderId="0" xfId="44" applyNumberFormat="1" applyFont="1" applyBorder="1" applyAlignment="1" applyProtection="1" quotePrefix="1">
      <alignment horizontal="center"/>
      <protection/>
    </xf>
    <xf numFmtId="2" fontId="120" fillId="0" borderId="0" xfId="44" applyNumberFormat="1" applyFont="1" applyBorder="1" applyAlignment="1" applyProtection="1">
      <alignment horizontal="center"/>
      <protection/>
    </xf>
    <xf numFmtId="7" fontId="121" fillId="0" borderId="0" xfId="44" applyNumberFormat="1" applyFont="1" applyFill="1" applyBorder="1" applyAlignment="1" applyProtection="1">
      <alignment horizontal="right"/>
      <protection/>
    </xf>
    <xf numFmtId="4" fontId="29" fillId="0" borderId="1" xfId="44" applyNumberFormat="1" applyFont="1" applyFill="1" applyBorder="1" applyAlignment="1">
      <alignment horizontal="center"/>
      <protection/>
    </xf>
    <xf numFmtId="0" fontId="4" fillId="0" borderId="10" xfId="44" applyFont="1" applyBorder="1">
      <alignment/>
      <protection/>
    </xf>
    <xf numFmtId="0" fontId="4" fillId="0" borderId="11" xfId="44" applyFont="1" applyBorder="1">
      <alignment/>
      <protection/>
    </xf>
    <xf numFmtId="0" fontId="4" fillId="0" borderId="12" xfId="44" applyFont="1" applyBorder="1">
      <alignment/>
      <protection/>
    </xf>
    <xf numFmtId="0" fontId="1" fillId="0" borderId="0" xfId="44" applyBorder="1">
      <alignment/>
      <protection/>
    </xf>
    <xf numFmtId="169" fontId="0" fillId="0" borderId="9" xfId="30" applyNumberFormat="1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4" fillId="0" borderId="48" xfId="46" applyFont="1" applyBorder="1" applyAlignment="1" applyProtection="1">
      <alignment horizontal="center"/>
      <protection locked="0"/>
    </xf>
    <xf numFmtId="0" fontId="4" fillId="0" borderId="35" xfId="46" applyFont="1" applyBorder="1" applyAlignment="1" applyProtection="1">
      <alignment horizontal="center"/>
      <protection locked="0"/>
    </xf>
    <xf numFmtId="166" fontId="4" fillId="0" borderId="48" xfId="46" applyNumberFormat="1" applyFont="1" applyBorder="1" applyAlignment="1" applyProtection="1">
      <alignment horizontal="center"/>
      <protection/>
    </xf>
    <xf numFmtId="166" fontId="4" fillId="0" borderId="35" xfId="46" applyNumberFormat="1" applyFont="1" applyBorder="1" applyAlignment="1" applyProtection="1">
      <alignment horizontal="center"/>
      <protection/>
    </xf>
    <xf numFmtId="0" fontId="4" fillId="0" borderId="73" xfId="46" applyFont="1" applyBorder="1" applyAlignment="1" applyProtection="1">
      <alignment horizontal="center"/>
      <protection locked="0"/>
    </xf>
    <xf numFmtId="0" fontId="4" fillId="0" borderId="63" xfId="46" applyFont="1" applyBorder="1" applyAlignment="1" applyProtection="1">
      <alignment horizontal="center"/>
      <protection locked="0"/>
    </xf>
    <xf numFmtId="166" fontId="4" fillId="0" borderId="73" xfId="46" applyNumberFormat="1" applyFont="1" applyBorder="1" applyAlignment="1" applyProtection="1">
      <alignment horizontal="center"/>
      <protection/>
    </xf>
    <xf numFmtId="166" fontId="4" fillId="0" borderId="63" xfId="46" applyNumberFormat="1" applyFont="1" applyBorder="1" applyAlignment="1" applyProtection="1">
      <alignment horizontal="center"/>
      <protection/>
    </xf>
    <xf numFmtId="166" fontId="116" fillId="0" borderId="0" xfId="46" applyNumberFormat="1" applyFont="1" applyBorder="1" applyAlignment="1" applyProtection="1">
      <alignment horizontal="left" vertical="center"/>
      <protection/>
    </xf>
    <xf numFmtId="0" fontId="4" fillId="0" borderId="57" xfId="46" applyFont="1" applyBorder="1" applyAlignment="1">
      <alignment horizontal="center"/>
      <protection/>
    </xf>
    <xf numFmtId="0" fontId="4" fillId="0" borderId="30" xfId="46" applyFont="1" applyBorder="1" applyAlignment="1">
      <alignment horizontal="center"/>
      <protection/>
    </xf>
    <xf numFmtId="164" fontId="4" fillId="0" borderId="48" xfId="46" applyNumberFormat="1" applyFont="1" applyBorder="1" applyAlignment="1" applyProtection="1">
      <alignment horizontal="center"/>
      <protection/>
    </xf>
    <xf numFmtId="164" fontId="4" fillId="0" borderId="35" xfId="46" applyNumberFormat="1" applyFont="1" applyBorder="1" applyAlignment="1" applyProtection="1">
      <alignment horizontal="center"/>
      <protection/>
    </xf>
    <xf numFmtId="166" fontId="4" fillId="0" borderId="48" xfId="46" applyNumberFormat="1" applyFont="1" applyBorder="1" applyAlignment="1" applyProtection="1" quotePrefix="1">
      <alignment horizontal="center"/>
      <protection/>
    </xf>
    <xf numFmtId="166" fontId="4" fillId="0" borderId="23" xfId="46" applyNumberFormat="1" applyFont="1" applyBorder="1" applyAlignment="1" applyProtection="1" quotePrefix="1">
      <alignment horizontal="center"/>
      <protection/>
    </xf>
    <xf numFmtId="166" fontId="4" fillId="0" borderId="35" xfId="46" applyNumberFormat="1" applyFont="1" applyBorder="1" applyAlignment="1" applyProtection="1" quotePrefix="1">
      <alignment horizontal="center"/>
      <protection/>
    </xf>
    <xf numFmtId="164" fontId="4" fillId="0" borderId="73" xfId="46" applyNumberFormat="1" applyFont="1" applyBorder="1" applyAlignment="1" applyProtection="1">
      <alignment horizontal="center"/>
      <protection/>
    </xf>
    <xf numFmtId="164" fontId="4" fillId="0" borderId="63" xfId="46" applyNumberFormat="1" applyFont="1" applyBorder="1" applyAlignment="1" applyProtection="1">
      <alignment horizontal="center"/>
      <protection/>
    </xf>
    <xf numFmtId="166" fontId="4" fillId="0" borderId="58" xfId="46" applyNumberFormat="1" applyFont="1" applyBorder="1" applyAlignment="1" applyProtection="1">
      <alignment horizontal="center"/>
      <protection/>
    </xf>
    <xf numFmtId="0" fontId="24" fillId="0" borderId="8" xfId="46" applyFont="1" applyBorder="1" applyAlignment="1" applyProtection="1" quotePrefix="1">
      <alignment horizontal="center" vertical="center" wrapText="1"/>
      <protection/>
    </xf>
    <xf numFmtId="0" fontId="24" fillId="0" borderId="9" xfId="46" applyFont="1" applyBorder="1" applyAlignment="1" applyProtection="1" quotePrefix="1">
      <alignment horizontal="center" vertical="center" wrapText="1"/>
      <protection/>
    </xf>
    <xf numFmtId="0" fontId="24" fillId="0" borderId="8" xfId="46" applyFont="1" applyBorder="1" applyAlignment="1" applyProtection="1">
      <alignment horizontal="center" vertical="center"/>
      <protection/>
    </xf>
    <xf numFmtId="0" fontId="24" fillId="0" borderId="9" xfId="46" applyFont="1" applyBorder="1" applyAlignment="1" applyProtection="1">
      <alignment horizontal="center" vertical="center"/>
      <protection/>
    </xf>
    <xf numFmtId="0" fontId="19" fillId="0" borderId="0" xfId="46" applyFont="1" applyBorder="1" applyAlignment="1" applyProtection="1">
      <alignment horizontal="center"/>
      <protection/>
    </xf>
    <xf numFmtId="0" fontId="24" fillId="0" borderId="8" xfId="46" applyFont="1" applyFill="1" applyBorder="1" applyAlignment="1" applyProtection="1" quotePrefix="1">
      <alignment horizontal="center" vertical="center" wrapText="1"/>
      <protection/>
    </xf>
    <xf numFmtId="0" fontId="24" fillId="0" borderId="9" xfId="46" applyFont="1" applyFill="1" applyBorder="1" applyAlignment="1" applyProtection="1" quotePrefix="1">
      <alignment horizontal="center" vertical="center" wrapText="1"/>
      <protection/>
    </xf>
    <xf numFmtId="0" fontId="24" fillId="0" borderId="8" xfId="46" applyFont="1" applyFill="1" applyBorder="1" applyAlignment="1" applyProtection="1">
      <alignment horizontal="center" vertical="center"/>
      <protection/>
    </xf>
    <xf numFmtId="0" fontId="24" fillId="0" borderId="15" xfId="46" applyFont="1" applyFill="1" applyBorder="1" applyAlignment="1" applyProtection="1">
      <alignment horizontal="center" vertical="center"/>
      <protection/>
    </xf>
    <xf numFmtId="0" fontId="24" fillId="0" borderId="9" xfId="46" applyFont="1" applyFill="1" applyBorder="1" applyAlignment="1" applyProtection="1">
      <alignment horizontal="center" vertical="center"/>
      <protection/>
    </xf>
    <xf numFmtId="0" fontId="4" fillId="0" borderId="53" xfId="46" applyFont="1" applyFill="1" applyBorder="1" applyAlignment="1">
      <alignment horizontal="center"/>
      <protection/>
    </xf>
    <xf numFmtId="0" fontId="4" fillId="0" borderId="55" xfId="46" applyFont="1" applyFill="1" applyBorder="1" applyAlignment="1">
      <alignment horizontal="center"/>
      <protection/>
    </xf>
    <xf numFmtId="0" fontId="4" fillId="0" borderId="75" xfId="46" applyFont="1" applyFill="1" applyBorder="1" applyAlignment="1">
      <alignment horizontal="center"/>
      <protection/>
    </xf>
    <xf numFmtId="0" fontId="24" fillId="0" borderId="8" xfId="34" applyFont="1" applyFill="1" applyBorder="1" applyAlignment="1" applyProtection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0" fontId="24" fillId="0" borderId="15" xfId="34" applyFont="1" applyFill="1" applyBorder="1" applyAlignment="1" applyProtection="1">
      <alignment horizontal="center" vertical="center"/>
      <protection/>
    </xf>
    <xf numFmtId="0" fontId="24" fillId="0" borderId="9" xfId="34" applyFont="1" applyFill="1" applyBorder="1" applyAlignment="1" applyProtection="1">
      <alignment horizontal="center" vertical="center"/>
      <protection/>
    </xf>
    <xf numFmtId="0" fontId="4" fillId="0" borderId="53" xfId="34" applyFont="1" applyFill="1" applyBorder="1" applyAlignment="1">
      <alignment horizontal="center"/>
      <protection/>
    </xf>
    <xf numFmtId="0" fontId="4" fillId="0" borderId="55" xfId="34" applyFont="1" applyFill="1" applyBorder="1" applyAlignment="1">
      <alignment horizontal="center"/>
      <protection/>
    </xf>
    <xf numFmtId="166" fontId="4" fillId="0" borderId="48" xfId="34" applyNumberFormat="1" applyFont="1" applyBorder="1" applyAlignment="1" applyProtection="1">
      <alignment horizontal="center"/>
      <protection/>
    </xf>
    <xf numFmtId="166" fontId="4" fillId="0" borderId="35" xfId="34" applyNumberFormat="1" applyFont="1" applyBorder="1" applyAlignment="1" applyProtection="1">
      <alignment horizontal="center"/>
      <protection/>
    </xf>
    <xf numFmtId="166" fontId="4" fillId="0" borderId="73" xfId="34" applyNumberFormat="1" applyFont="1" applyBorder="1" applyAlignment="1" applyProtection="1">
      <alignment horizontal="center"/>
      <protection/>
    </xf>
    <xf numFmtId="166" fontId="4" fillId="0" borderId="63" xfId="34" applyNumberFormat="1" applyFont="1" applyBorder="1" applyAlignment="1" applyProtection="1">
      <alignment horizontal="center"/>
      <protection/>
    </xf>
    <xf numFmtId="0" fontId="0" fillId="0" borderId="55" xfId="34" applyBorder="1" applyAlignment="1">
      <alignment horizontal="center"/>
      <protection/>
    </xf>
    <xf numFmtId="0" fontId="4" fillId="0" borderId="75" xfId="34" applyFont="1" applyFill="1" applyBorder="1" applyAlignment="1">
      <alignment horizontal="center"/>
      <protection/>
    </xf>
    <xf numFmtId="0" fontId="4" fillId="0" borderId="48" xfId="37" applyFont="1" applyBorder="1" applyAlignment="1" applyProtection="1">
      <alignment horizontal="center"/>
      <protection locked="0"/>
    </xf>
    <xf numFmtId="0" fontId="1" fillId="0" borderId="35" xfId="29" applyFont="1" applyBorder="1" applyAlignment="1">
      <alignment horizontal="center"/>
      <protection/>
    </xf>
    <xf numFmtId="166" fontId="4" fillId="0" borderId="48" xfId="34" applyNumberFormat="1" applyFont="1" applyBorder="1" applyAlignment="1" applyProtection="1" quotePrefix="1">
      <alignment horizontal="center"/>
      <protection/>
    </xf>
    <xf numFmtId="166" fontId="4" fillId="0" borderId="23" xfId="34" applyNumberFormat="1" applyFont="1" applyBorder="1" applyAlignment="1" applyProtection="1" quotePrefix="1">
      <alignment horizontal="center"/>
      <protection/>
    </xf>
    <xf numFmtId="166" fontId="4" fillId="0" borderId="35" xfId="34" applyNumberFormat="1" applyFont="1" applyBorder="1" applyAlignment="1" applyProtection="1" quotePrefix="1">
      <alignment horizontal="center"/>
      <protection/>
    </xf>
    <xf numFmtId="0" fontId="1" fillId="0" borderId="35" xfId="29" applyBorder="1" applyAlignment="1">
      <alignment horizontal="center"/>
      <protection/>
    </xf>
    <xf numFmtId="0" fontId="4" fillId="0" borderId="73" xfId="34" applyFont="1" applyBorder="1" applyAlignment="1" applyProtection="1">
      <alignment horizontal="center"/>
      <protection/>
    </xf>
    <xf numFmtId="0" fontId="0" fillId="0" borderId="63" xfId="34" applyBorder="1" applyAlignment="1">
      <alignment horizontal="center"/>
      <protection/>
    </xf>
    <xf numFmtId="166" fontId="4" fillId="0" borderId="58" xfId="34" applyNumberFormat="1" applyFont="1" applyBorder="1" applyAlignment="1" applyProtection="1">
      <alignment horizontal="center"/>
      <protection/>
    </xf>
    <xf numFmtId="0" fontId="24" fillId="0" borderId="8" xfId="34" applyFont="1" applyBorder="1" applyAlignment="1" applyProtection="1" quotePrefix="1">
      <alignment horizontal="center" vertical="center" wrapText="1"/>
      <protection/>
    </xf>
    <xf numFmtId="0" fontId="24" fillId="0" borderId="9" xfId="34" applyFont="1" applyBorder="1" applyAlignment="1" applyProtection="1" quotePrefix="1">
      <alignment horizontal="center" vertical="center" wrapText="1"/>
      <protection/>
    </xf>
    <xf numFmtId="0" fontId="24" fillId="0" borderId="8" xfId="34" applyFont="1" applyBorder="1" applyAlignment="1" applyProtection="1">
      <alignment horizontal="center" vertical="center"/>
      <protection/>
    </xf>
    <xf numFmtId="0" fontId="24" fillId="0" borderId="9" xfId="34" applyFont="1" applyBorder="1" applyAlignment="1" applyProtection="1">
      <alignment horizontal="center" vertical="center"/>
      <protection/>
    </xf>
    <xf numFmtId="0" fontId="4" fillId="0" borderId="53" xfId="34" applyFont="1" applyBorder="1" applyAlignment="1">
      <alignment horizontal="center"/>
      <protection/>
    </xf>
    <xf numFmtId="0" fontId="4" fillId="0" borderId="55" xfId="34" applyFont="1" applyBorder="1" applyAlignment="1">
      <alignment horizontal="center"/>
      <protection/>
    </xf>
    <xf numFmtId="0" fontId="4" fillId="0" borderId="48" xfId="34" applyFont="1" applyBorder="1" applyAlignment="1" applyProtection="1">
      <alignment horizontal="center"/>
      <protection/>
    </xf>
    <xf numFmtId="0" fontId="4" fillId="0" borderId="35" xfId="34" applyFont="1" applyBorder="1" applyAlignment="1" applyProtection="1">
      <alignment horizontal="center"/>
      <protection/>
    </xf>
    <xf numFmtId="0" fontId="9" fillId="0" borderId="48" xfId="34" applyFont="1" applyBorder="1" applyAlignment="1" applyProtection="1">
      <alignment horizontal="center"/>
      <protection locked="0"/>
    </xf>
    <xf numFmtId="0" fontId="9" fillId="0" borderId="35" xfId="34" applyFont="1" applyBorder="1" applyAlignment="1" applyProtection="1">
      <alignment horizontal="center"/>
      <protection locked="0"/>
    </xf>
    <xf numFmtId="0" fontId="9" fillId="0" borderId="73" xfId="34" applyFont="1" applyBorder="1" applyAlignment="1" applyProtection="1">
      <alignment horizontal="center"/>
      <protection locked="0"/>
    </xf>
    <xf numFmtId="0" fontId="9" fillId="0" borderId="63" xfId="34" applyFont="1" applyBorder="1" applyAlignment="1" applyProtection="1">
      <alignment horizontal="center"/>
      <protection locked="0"/>
    </xf>
    <xf numFmtId="7" fontId="112" fillId="0" borderId="0" xfId="38" applyNumberFormat="1" applyFont="1" applyFill="1" applyBorder="1" applyAlignment="1">
      <alignment horizontal="center"/>
      <protection/>
    </xf>
    <xf numFmtId="7" fontId="112" fillId="0" borderId="49" xfId="38" applyNumberFormat="1" applyFont="1" applyFill="1" applyBorder="1" applyAlignment="1">
      <alignment horizontal="center"/>
      <protection/>
    </xf>
    <xf numFmtId="7" fontId="19" fillId="0" borderId="76" xfId="38" applyNumberFormat="1" applyFont="1" applyFill="1" applyBorder="1" applyAlignment="1">
      <alignment horizontal="center"/>
      <protection/>
    </xf>
    <xf numFmtId="0" fontId="24" fillId="0" borderId="8" xfId="38" applyFont="1" applyFill="1" applyBorder="1" applyAlignment="1" applyProtection="1" quotePrefix="1">
      <alignment horizontal="center" vertical="center" wrapText="1"/>
      <protection/>
    </xf>
    <xf numFmtId="0" fontId="24" fillId="0" borderId="9" xfId="38" applyFont="1" applyFill="1" applyBorder="1" applyAlignment="1" applyProtection="1" quotePrefix="1">
      <alignment horizontal="center" vertical="center" wrapText="1"/>
      <protection/>
    </xf>
    <xf numFmtId="0" fontId="24" fillId="0" borderId="8" xfId="38" applyFont="1" applyFill="1" applyBorder="1" applyAlignment="1" applyProtection="1">
      <alignment horizontal="center" vertical="center"/>
      <protection/>
    </xf>
    <xf numFmtId="0" fontId="24" fillId="0" borderId="15" xfId="38" applyFont="1" applyFill="1" applyBorder="1" applyAlignment="1" applyProtection="1">
      <alignment horizontal="center" vertical="center"/>
      <protection/>
    </xf>
    <xf numFmtId="0" fontId="24" fillId="0" borderId="9" xfId="38" applyFont="1" applyFill="1" applyBorder="1" applyAlignment="1" applyProtection="1">
      <alignment horizontal="center" vertical="center"/>
      <protection/>
    </xf>
    <xf numFmtId="0" fontId="4" fillId="0" borderId="53" xfId="38" applyFont="1" applyFill="1" applyBorder="1" applyAlignment="1">
      <alignment horizontal="center"/>
      <protection/>
    </xf>
    <xf numFmtId="0" fontId="4" fillId="0" borderId="55" xfId="38" applyFont="1" applyFill="1" applyBorder="1" applyAlignment="1">
      <alignment horizontal="center"/>
      <protection/>
    </xf>
    <xf numFmtId="166" fontId="4" fillId="0" borderId="48" xfId="38" applyNumberFormat="1" applyFont="1" applyBorder="1" applyAlignment="1" applyProtection="1">
      <alignment horizontal="center"/>
      <protection/>
    </xf>
    <xf numFmtId="166" fontId="4" fillId="0" borderId="35" xfId="38" applyNumberFormat="1" applyFont="1" applyBorder="1" applyAlignment="1" applyProtection="1">
      <alignment horizontal="center"/>
      <protection/>
    </xf>
    <xf numFmtId="166" fontId="4" fillId="0" borderId="59" xfId="38" applyNumberFormat="1" applyFont="1" applyBorder="1" applyAlignment="1" applyProtection="1">
      <alignment horizontal="center"/>
      <protection/>
    </xf>
    <xf numFmtId="166" fontId="4" fillId="0" borderId="19" xfId="38" applyNumberFormat="1" applyFont="1" applyBorder="1" applyAlignment="1" applyProtection="1">
      <alignment horizontal="center"/>
      <protection/>
    </xf>
    <xf numFmtId="164" fontId="4" fillId="0" borderId="73" xfId="38" applyNumberFormat="1" applyFont="1" applyBorder="1" applyAlignment="1" applyProtection="1">
      <alignment horizontal="center"/>
      <protection/>
    </xf>
    <xf numFmtId="0" fontId="0" fillId="0" borderId="63" xfId="38" applyBorder="1" applyAlignment="1">
      <alignment horizontal="center"/>
      <protection/>
    </xf>
    <xf numFmtId="166" fontId="4" fillId="0" borderId="73" xfId="38" applyNumberFormat="1" applyFont="1" applyBorder="1" applyAlignment="1" applyProtection="1">
      <alignment horizontal="center"/>
      <protection/>
    </xf>
    <xf numFmtId="166" fontId="4" fillId="0" borderId="63" xfId="38" applyNumberFormat="1" applyFont="1" applyBorder="1" applyAlignment="1" applyProtection="1">
      <alignment horizontal="center"/>
      <protection/>
    </xf>
    <xf numFmtId="0" fontId="4" fillId="0" borderId="48" xfId="38" applyFont="1" applyFill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4" fillId="0" borderId="75" xfId="38" applyFont="1" applyFill="1" applyBorder="1" applyAlignment="1">
      <alignment horizontal="center"/>
      <protection/>
    </xf>
    <xf numFmtId="166" fontId="4" fillId="0" borderId="48" xfId="38" applyNumberFormat="1" applyFont="1" applyBorder="1" applyAlignment="1" applyProtection="1" quotePrefix="1">
      <alignment horizontal="center"/>
      <protection/>
    </xf>
    <xf numFmtId="166" fontId="4" fillId="0" borderId="23" xfId="38" applyNumberFormat="1" applyFont="1" applyBorder="1" applyAlignment="1" applyProtection="1" quotePrefix="1">
      <alignment horizontal="center"/>
      <protection/>
    </xf>
    <xf numFmtId="166" fontId="4" fillId="0" borderId="35" xfId="38" applyNumberFormat="1" applyFont="1" applyBorder="1" applyAlignment="1" applyProtection="1" quotePrefix="1">
      <alignment horizontal="center"/>
      <protection/>
    </xf>
    <xf numFmtId="164" fontId="4" fillId="0" borderId="63" xfId="38" applyNumberFormat="1" applyFont="1" applyBorder="1" applyAlignment="1" applyProtection="1">
      <alignment horizontal="center"/>
      <protection/>
    </xf>
    <xf numFmtId="166" fontId="4" fillId="0" borderId="58" xfId="38" applyNumberFormat="1" applyFont="1" applyBorder="1" applyAlignment="1" applyProtection="1">
      <alignment horizontal="center"/>
      <protection/>
    </xf>
    <xf numFmtId="0" fontId="0" fillId="0" borderId="9" xfId="38" applyBorder="1" applyAlignment="1">
      <alignment horizontal="center" vertical="center" wrapText="1"/>
      <protection/>
    </xf>
    <xf numFmtId="0" fontId="0" fillId="0" borderId="53" xfId="38" applyBorder="1" applyAlignment="1">
      <alignment/>
      <protection/>
    </xf>
    <xf numFmtId="0" fontId="0" fillId="0" borderId="55" xfId="38" applyBorder="1" applyAlignment="1">
      <alignment/>
      <protection/>
    </xf>
    <xf numFmtId="0" fontId="9" fillId="0" borderId="73" xfId="24" applyFont="1" applyBorder="1" applyAlignment="1" applyProtection="1">
      <alignment horizontal="center"/>
      <protection locked="0"/>
    </xf>
    <xf numFmtId="0" fontId="9" fillId="0" borderId="63" xfId="24" applyFont="1" applyBorder="1" applyAlignment="1" applyProtection="1">
      <alignment horizontal="center"/>
      <protection locked="0"/>
    </xf>
    <xf numFmtId="166" fontId="4" fillId="0" borderId="73" xfId="24" applyNumberFormat="1" applyFont="1" applyBorder="1" applyAlignment="1" applyProtection="1">
      <alignment horizontal="center"/>
      <protection/>
    </xf>
    <xf numFmtId="166" fontId="4" fillId="0" borderId="63" xfId="24" applyNumberFormat="1" applyFont="1" applyBorder="1" applyAlignment="1" applyProtection="1">
      <alignment horizontal="center"/>
      <protection/>
    </xf>
    <xf numFmtId="0" fontId="9" fillId="0" borderId="48" xfId="24" applyFont="1" applyBorder="1" applyAlignment="1" applyProtection="1">
      <alignment horizontal="center"/>
      <protection locked="0"/>
    </xf>
    <xf numFmtId="0" fontId="9" fillId="0" borderId="35" xfId="24" applyFont="1" applyBorder="1" applyAlignment="1" applyProtection="1">
      <alignment horizontal="center"/>
      <protection locked="0"/>
    </xf>
    <xf numFmtId="166" fontId="4" fillId="0" borderId="48" xfId="24" applyNumberFormat="1" applyFont="1" applyBorder="1" applyAlignment="1" applyProtection="1">
      <alignment horizontal="center"/>
      <protection/>
    </xf>
    <xf numFmtId="166" fontId="4" fillId="0" borderId="35" xfId="24" applyNumberFormat="1" applyFont="1" applyBorder="1" applyAlignment="1" applyProtection="1">
      <alignment horizontal="center"/>
      <protection/>
    </xf>
    <xf numFmtId="0" fontId="4" fillId="0" borderId="53" xfId="24" applyFont="1" applyBorder="1" applyAlignment="1">
      <alignment horizontal="center"/>
      <protection/>
    </xf>
    <xf numFmtId="0" fontId="4" fillId="0" borderId="55" xfId="24" applyFont="1" applyBorder="1" applyAlignment="1">
      <alignment horizontal="center"/>
      <protection/>
    </xf>
    <xf numFmtId="0" fontId="9" fillId="0" borderId="48" xfId="24" applyFont="1" applyBorder="1" applyAlignment="1" applyProtection="1">
      <alignment horizontal="center"/>
      <protection/>
    </xf>
    <xf numFmtId="0" fontId="9" fillId="0" borderId="35" xfId="24" applyFont="1" applyBorder="1" applyAlignment="1" applyProtection="1">
      <alignment horizontal="center"/>
      <protection/>
    </xf>
    <xf numFmtId="0" fontId="4" fillId="0" borderId="48" xfId="28" applyFont="1" applyBorder="1" applyAlignment="1" applyProtection="1">
      <alignment horizontal="center"/>
      <protection locked="0"/>
    </xf>
    <xf numFmtId="166" fontId="4" fillId="0" borderId="48" xfId="24" applyNumberFormat="1" applyFont="1" applyBorder="1" applyAlignment="1" applyProtection="1" quotePrefix="1">
      <alignment horizontal="center"/>
      <protection/>
    </xf>
    <xf numFmtId="166" fontId="4" fillId="0" borderId="23" xfId="24" applyNumberFormat="1" applyFont="1" applyBorder="1" applyAlignment="1" applyProtection="1" quotePrefix="1">
      <alignment horizontal="center"/>
      <protection/>
    </xf>
    <xf numFmtId="166" fontId="4" fillId="0" borderId="35" xfId="24" applyNumberFormat="1" applyFont="1" applyBorder="1" applyAlignment="1" applyProtection="1" quotePrefix="1">
      <alignment horizontal="center"/>
      <protection/>
    </xf>
    <xf numFmtId="0" fontId="4" fillId="0" borderId="73" xfId="24" applyFont="1" applyBorder="1" applyAlignment="1" applyProtection="1">
      <alignment horizontal="center"/>
      <protection/>
    </xf>
    <xf numFmtId="0" fontId="0" fillId="0" borderId="63" xfId="24" applyBorder="1" applyAlignment="1">
      <alignment horizontal="center"/>
      <protection/>
    </xf>
    <xf numFmtId="166" fontId="4" fillId="0" borderId="58" xfId="24" applyNumberFormat="1" applyFont="1" applyBorder="1" applyAlignment="1" applyProtection="1">
      <alignment horizontal="center"/>
      <protection/>
    </xf>
    <xf numFmtId="0" fontId="24" fillId="0" borderId="8" xfId="24" applyFont="1" applyBorder="1" applyAlignment="1" applyProtection="1" quotePrefix="1">
      <alignment horizontal="center" vertical="center" wrapText="1"/>
      <protection/>
    </xf>
    <xf numFmtId="0" fontId="24" fillId="0" borderId="9" xfId="24" applyFont="1" applyBorder="1" applyAlignment="1" applyProtection="1" quotePrefix="1">
      <alignment horizontal="center" vertical="center" wrapText="1"/>
      <protection/>
    </xf>
    <xf numFmtId="0" fontId="24" fillId="0" borderId="8" xfId="24" applyFont="1" applyBorder="1" applyAlignment="1" applyProtection="1">
      <alignment horizontal="center" vertical="center"/>
      <protection/>
    </xf>
    <xf numFmtId="0" fontId="24" fillId="0" borderId="9" xfId="24" applyFont="1" applyBorder="1" applyAlignment="1" applyProtection="1">
      <alignment horizontal="center" vertical="center"/>
      <protection/>
    </xf>
    <xf numFmtId="0" fontId="4" fillId="0" borderId="53" xfId="24" applyFont="1" applyFill="1" applyBorder="1" applyAlignment="1">
      <alignment horizontal="center"/>
      <protection/>
    </xf>
    <xf numFmtId="0" fontId="0" fillId="0" borderId="55" xfId="24" applyBorder="1" applyAlignment="1">
      <alignment horizontal="center"/>
      <protection/>
    </xf>
    <xf numFmtId="0" fontId="4" fillId="0" borderId="75" xfId="24" applyFont="1" applyFill="1" applyBorder="1" applyAlignment="1">
      <alignment horizontal="center"/>
      <protection/>
    </xf>
    <xf numFmtId="0" fontId="4" fillId="0" borderId="55" xfId="24" applyFont="1" applyFill="1" applyBorder="1" applyAlignment="1">
      <alignment horizontal="center"/>
      <protection/>
    </xf>
    <xf numFmtId="0" fontId="24" fillId="0" borderId="8" xfId="24" applyFont="1" applyFill="1" applyBorder="1" applyAlignment="1" applyProtection="1">
      <alignment horizontal="center" vertical="center"/>
      <protection/>
    </xf>
    <xf numFmtId="0" fontId="0" fillId="0" borderId="9" xfId="24" applyBorder="1" applyAlignment="1">
      <alignment horizontal="center" vertical="center"/>
      <protection/>
    </xf>
    <xf numFmtId="0" fontId="24" fillId="0" borderId="15" xfId="24" applyFont="1" applyFill="1" applyBorder="1" applyAlignment="1" applyProtection="1">
      <alignment horizontal="center" vertical="center"/>
      <protection/>
    </xf>
    <xf numFmtId="0" fontId="24" fillId="0" borderId="9" xfId="24" applyFont="1" applyFill="1" applyBorder="1" applyAlignment="1" applyProtection="1">
      <alignment horizontal="center" vertical="center"/>
      <protection/>
    </xf>
    <xf numFmtId="0" fontId="24" fillId="0" borderId="8" xfId="31" applyFont="1" applyBorder="1" applyAlignment="1" applyProtection="1">
      <alignment horizontal="center" vertical="center"/>
      <protection/>
    </xf>
    <xf numFmtId="0" fontId="24" fillId="0" borderId="15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/>
      <protection/>
    </xf>
    <xf numFmtId="0" fontId="9" fillId="0" borderId="48" xfId="31" applyFont="1" applyBorder="1" applyAlignment="1" applyProtection="1">
      <alignment horizontal="center"/>
      <protection/>
    </xf>
    <xf numFmtId="0" fontId="9" fillId="0" borderId="35" xfId="31" applyFont="1" applyBorder="1" applyAlignment="1" applyProtection="1">
      <alignment horizontal="center"/>
      <protection/>
    </xf>
    <xf numFmtId="0" fontId="9" fillId="0" borderId="53" xfId="31" applyFont="1" applyBorder="1" applyAlignment="1" applyProtection="1">
      <alignment horizontal="center"/>
      <protection/>
    </xf>
    <xf numFmtId="0" fontId="9" fillId="0" borderId="55" xfId="31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166" fontId="4" fillId="0" borderId="48" xfId="31" applyNumberFormat="1" applyFont="1" applyBorder="1" applyAlignment="1" applyProtection="1">
      <alignment horizontal="center"/>
      <protection/>
    </xf>
    <xf numFmtId="166" fontId="4" fillId="0" borderId="35" xfId="31" applyNumberFormat="1" applyFont="1" applyBorder="1" applyAlignment="1" applyProtection="1">
      <alignment horizontal="center"/>
      <protection/>
    </xf>
    <xf numFmtId="0" fontId="9" fillId="0" borderId="73" xfId="31" applyFont="1" applyBorder="1" applyAlignment="1" applyProtection="1">
      <alignment horizontal="center"/>
      <protection/>
    </xf>
    <xf numFmtId="0" fontId="9" fillId="0" borderId="63" xfId="31" applyFont="1" applyBorder="1" applyAlignment="1" applyProtection="1">
      <alignment horizontal="center"/>
      <protection/>
    </xf>
    <xf numFmtId="166" fontId="4" fillId="0" borderId="73" xfId="31" applyNumberFormat="1" applyFont="1" applyBorder="1" applyAlignment="1" applyProtection="1">
      <alignment horizontal="center"/>
      <protection/>
    </xf>
    <xf numFmtId="166" fontId="4" fillId="0" borderId="63" xfId="31" applyNumberFormat="1" applyFont="1" applyBorder="1" applyAlignment="1" applyProtection="1">
      <alignment horizontal="center"/>
      <protection/>
    </xf>
    <xf numFmtId="0" fontId="19" fillId="0" borderId="0" xfId="31" applyFont="1" applyBorder="1" applyAlignment="1" applyProtection="1">
      <alignment horizontal="center"/>
      <protection/>
    </xf>
    <xf numFmtId="7" fontId="7" fillId="0" borderId="0" xfId="31" applyNumberFormat="1" applyFont="1" applyFill="1" applyBorder="1" applyAlignment="1">
      <alignment horizontal="center"/>
      <protection/>
    </xf>
    <xf numFmtId="7" fontId="7" fillId="0" borderId="49" xfId="31" applyNumberFormat="1" applyFont="1" applyFill="1" applyBorder="1" applyAlignment="1">
      <alignment horizontal="center"/>
      <protection/>
    </xf>
    <xf numFmtId="165" fontId="4" fillId="0" borderId="48" xfId="31" applyNumberFormat="1" applyFont="1" applyBorder="1" applyAlignment="1" applyProtection="1">
      <alignment horizontal="center"/>
      <protection/>
    </xf>
    <xf numFmtId="165" fontId="4" fillId="0" borderId="35" xfId="31" applyNumberFormat="1" applyFont="1" applyBorder="1" applyAlignment="1" applyProtection="1">
      <alignment horizontal="center"/>
      <protection/>
    </xf>
    <xf numFmtId="0" fontId="24" fillId="0" borderId="8" xfId="31" applyFont="1" applyFill="1" applyBorder="1" applyAlignment="1" applyProtection="1" quotePrefix="1">
      <alignment horizontal="center" vertical="center" wrapText="1"/>
      <protection/>
    </xf>
    <xf numFmtId="0" fontId="1" fillId="0" borderId="9" xfId="29" applyBorder="1" applyAlignment="1">
      <alignment horizontal="center" vertical="center" wrapText="1"/>
      <protection/>
    </xf>
    <xf numFmtId="0" fontId="24" fillId="0" borderId="8" xfId="31" applyFont="1" applyFill="1" applyBorder="1" applyAlignment="1" applyProtection="1">
      <alignment horizontal="center" vertical="center"/>
      <protection/>
    </xf>
    <xf numFmtId="0" fontId="24" fillId="0" borderId="9" xfId="31" applyFont="1" applyFill="1" applyBorder="1" applyAlignment="1" applyProtection="1">
      <alignment horizontal="center" vertical="center"/>
      <protection/>
    </xf>
    <xf numFmtId="0" fontId="4" fillId="0" borderId="53" xfId="31" applyFont="1" applyFill="1" applyBorder="1" applyAlignment="1">
      <alignment horizontal="center"/>
      <protection/>
    </xf>
    <xf numFmtId="0" fontId="4" fillId="0" borderId="55" xfId="31" applyFont="1" applyFill="1" applyBorder="1" applyAlignment="1">
      <alignment horizontal="center"/>
      <protection/>
    </xf>
    <xf numFmtId="0" fontId="24" fillId="0" borderId="8" xfId="31" applyFont="1" applyBorder="1" applyAlignment="1" applyProtection="1" quotePrefix="1">
      <alignment horizontal="center" vertical="center" wrapText="1"/>
      <protection/>
    </xf>
    <xf numFmtId="0" fontId="4" fillId="0" borderId="48" xfId="31" applyFont="1" applyBorder="1" applyAlignment="1" applyProtection="1">
      <alignment horizontal="center"/>
      <protection locked="0"/>
    </xf>
    <xf numFmtId="0" fontId="1" fillId="0" borderId="0" xfId="29" applyAlignment="1">
      <alignment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0101 ANEXO I NEA" xfId="20"/>
    <cellStyle name="Normal_Comahue" xfId="21"/>
    <cellStyle name="Normal_EDENOR9604" xfId="22"/>
    <cellStyle name="Normal_TRANS" xfId="23"/>
    <cellStyle name="Normal_F0711NER" xfId="24"/>
    <cellStyle name="Normal_A0101 ANEXO I NEA 2" xfId="25"/>
    <cellStyle name="Normal_F0711NER 2" xfId="26"/>
    <cellStyle name="Moneda_F0711NER" xfId="27"/>
    <cellStyle name="Normal_Transener_V8_1" xfId="28"/>
    <cellStyle name="Normal 2" xfId="29"/>
    <cellStyle name="Normal_Transener_V8 2" xfId="30"/>
    <cellStyle name="Normal_F0911NER" xfId="31"/>
    <cellStyle name="Normal_TRANS 2" xfId="32"/>
    <cellStyle name="Normal_Transener_V8" xfId="33"/>
    <cellStyle name="Normal_F0711NER 3" xfId="34"/>
    <cellStyle name="Normal_EDENOR9604 4" xfId="35"/>
    <cellStyle name="Moneda_F0711NER 3" xfId="36"/>
    <cellStyle name="Normal_Transener_V8_1 3" xfId="37"/>
    <cellStyle name="Normal_F0911NER 2" xfId="38"/>
    <cellStyle name="Normal_EDENOR9604 3" xfId="39"/>
    <cellStyle name="Normal_A0101 ANEXO I NEA 2 2" xfId="40"/>
    <cellStyle name="Normal_TRANS 2 2" xfId="41"/>
    <cellStyle name="Moneda_F0911NER 2" xfId="42"/>
    <cellStyle name="Normal_Transener_V8 2 2 2" xfId="43"/>
    <cellStyle name="Normal 3" xfId="44"/>
    <cellStyle name="Normal_EDENOR9604 2" xfId="45"/>
    <cellStyle name="Normal_A0511NER Anexo VI" xfId="46"/>
    <cellStyle name="Moneda_A0511NER Anexo VI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20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3</xdr:col>
      <xdr:colOff>314325</xdr:colOff>
      <xdr:row>3</xdr:row>
      <xdr:rowOff>19050</xdr:rowOff>
    </xdr:to>
    <xdr:pic>
      <xdr:nvPicPr>
        <xdr:cNvPr id="39014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9525"/>
          <a:ext cx="6000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200025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390145" name="Button 1" hidden="1">
              <a:extLst xmlns:a="http://schemas.openxmlformats.org/drawingml/2006/main">
                <a:ext uri="{63B3BB69-23CF-44E3-9099-C40C66FF867C}">
                  <a14:compatExt spid="_x0000_s390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39526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395265" name="Button 1" hidden="1">
              <a:extLst xmlns:a="http://schemas.openxmlformats.org/drawingml/2006/main">
                <a:ext uri="{63B3BB69-23CF-44E3-9099-C40C66FF867C}">
                  <a14:compatExt spid="_x0000_s395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0"/>
          <a:ext cx="6000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40</xdr:row>
          <xdr:rowOff>9525</xdr:rowOff>
        </xdr:from>
        <xdr:to>
          <xdr:col>1</xdr:col>
          <xdr:colOff>257175</xdr:colOff>
          <xdr:row>41</xdr:row>
          <xdr:rowOff>38100</xdr:rowOff>
        </xdr:to>
        <xdr:sp macro="" textlink="">
          <xdr:nvSpPr>
            <xdr:cNvPr id="510977" name="Button 1" hidden="1">
              <a:extLst xmlns:a="http://schemas.openxmlformats.org/drawingml/2006/main">
                <a:ext uri="{63B3BB69-23CF-44E3-9099-C40C66FF867C}">
                  <a14:compatExt spid="_x0000_s51097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40</xdr:row>
          <xdr:rowOff>9525</xdr:rowOff>
        </xdr:from>
        <xdr:to>
          <xdr:col>1</xdr:col>
          <xdr:colOff>257175</xdr:colOff>
          <xdr:row>41</xdr:row>
          <xdr:rowOff>38100</xdr:rowOff>
        </xdr:to>
        <xdr:sp macro="" textlink="">
          <xdr:nvSpPr>
            <xdr:cNvPr id="520193" name="Button 1" hidden="1">
              <a:extLst xmlns:a="http://schemas.openxmlformats.org/drawingml/2006/main">
                <a:ext uri="{63B3BB69-23CF-44E3-9099-C40C66FF867C}">
                  <a14:compatExt spid="_x0000_s5201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342900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0"/>
          <a:ext cx="561975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40</xdr:row>
          <xdr:rowOff>9525</xdr:rowOff>
        </xdr:from>
        <xdr:to>
          <xdr:col>1</xdr:col>
          <xdr:colOff>257175</xdr:colOff>
          <xdr:row>41</xdr:row>
          <xdr:rowOff>38100</xdr:rowOff>
        </xdr:to>
        <xdr:sp macro="" textlink="">
          <xdr:nvSpPr>
            <xdr:cNvPr id="522241" name="Button 1" hidden="1">
              <a:extLst xmlns:a="http://schemas.openxmlformats.org/drawingml/2006/main">
                <a:ext uri="{63B3BB69-23CF-44E3-9099-C40C66FF867C}">
                  <a14:compatExt spid="_x0000_s52224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266700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19050</xdr:rowOff>
        </xdr:from>
        <xdr:to>
          <xdr:col>2</xdr:col>
          <xdr:colOff>0</xdr:colOff>
          <xdr:row>42</xdr:row>
          <xdr:rowOff>57150</xdr:rowOff>
        </xdr:to>
        <xdr:sp macro="" textlink="">
          <xdr:nvSpPr>
            <xdr:cNvPr id="423937" name="Button 1" hidden="1">
              <a:extLst xmlns:a="http://schemas.openxmlformats.org/drawingml/2006/main">
                <a:ext uri="{63B3BB69-23CF-44E3-9099-C40C66FF867C}">
                  <a14:compatExt spid="_x0000_s4239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161925</xdr:colOff>
      <xdr:row>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0"/>
          <a:ext cx="495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19050</xdr:rowOff>
        </xdr:from>
        <xdr:to>
          <xdr:col>2</xdr:col>
          <xdr:colOff>0</xdr:colOff>
          <xdr:row>43</xdr:row>
          <xdr:rowOff>57150</xdr:rowOff>
        </xdr:to>
        <xdr:sp macro="" textlink="">
          <xdr:nvSpPr>
            <xdr:cNvPr id="515073" name="Button 1" hidden="1">
              <a:extLst xmlns:a="http://schemas.openxmlformats.org/drawingml/2006/main">
                <a:ext uri="{63B3BB69-23CF-44E3-9099-C40C66FF867C}">
                  <a14:compatExt spid="_x0000_s515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40</xdr:row>
          <xdr:rowOff>28575</xdr:rowOff>
        </xdr:from>
        <xdr:to>
          <xdr:col>2</xdr:col>
          <xdr:colOff>0</xdr:colOff>
          <xdr:row>41</xdr:row>
          <xdr:rowOff>47625</xdr:rowOff>
        </xdr:to>
        <xdr:sp macro="" textlink="">
          <xdr:nvSpPr>
            <xdr:cNvPr id="512001" name="Button 1" hidden="1">
              <a:extLst xmlns:a="http://schemas.openxmlformats.org/drawingml/2006/main">
                <a:ext uri="{63B3BB69-23CF-44E3-9099-C40C66FF867C}">
                  <a14:compatExt spid="_x0000_s5120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266700</xdr:colOff>
      <xdr:row>3</xdr:row>
      <xdr:rowOff>9525</xdr:rowOff>
    </xdr:to>
    <xdr:pic>
      <xdr:nvPicPr>
        <xdr:cNvPr id="403461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41</xdr:row>
          <xdr:rowOff>0</xdr:rowOff>
        </xdr:from>
        <xdr:to>
          <xdr:col>2</xdr:col>
          <xdr:colOff>0</xdr:colOff>
          <xdr:row>42</xdr:row>
          <xdr:rowOff>28575</xdr:rowOff>
        </xdr:to>
        <xdr:sp macro="" textlink="">
          <xdr:nvSpPr>
            <xdr:cNvPr id="403457" name="Button 1" hidden="1">
              <a:extLst xmlns:a="http://schemas.openxmlformats.org/drawingml/2006/main">
                <a:ext uri="{63B3BB69-23CF-44E3-9099-C40C66FF867C}">
                  <a14:compatExt spid="_x0000_s40345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314325</xdr:colOff>
      <xdr:row>3</xdr:row>
      <xdr:rowOff>9525</xdr:rowOff>
    </xdr:to>
    <xdr:pic>
      <xdr:nvPicPr>
        <xdr:cNvPr id="40448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04481" name="Button 1" hidden="1">
              <a:extLst xmlns:a="http://schemas.openxmlformats.org/drawingml/2006/main">
                <a:ext uri="{63B3BB69-23CF-44E3-9099-C40C66FF867C}">
                  <a14:compatExt spid="_x0000_s40448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38605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39</xdr:row>
          <xdr:rowOff>190500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386049" name="Button 1" hidden="1">
              <a:extLst xmlns:a="http://schemas.openxmlformats.org/drawingml/2006/main">
                <a:ext uri="{63B3BB69-23CF-44E3-9099-C40C66FF867C}">
                  <a14:compatExt spid="_x0000_s386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71041" name="Button 1" hidden="1">
              <a:extLst xmlns:a="http://schemas.openxmlformats.org/drawingml/2006/main">
                <a:ext uri="{63B3BB69-23CF-44E3-9099-C40C66FF867C}">
                  <a14:compatExt spid="_x0000_s47104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257175</xdr:colOff>
      <xdr:row>2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523265" name="Button 1" hidden="1">
              <a:extLst xmlns:a="http://schemas.openxmlformats.org/drawingml/2006/main">
                <a:ext uri="{63B3BB69-23CF-44E3-9099-C40C66FF867C}">
                  <a14:compatExt spid="_x0000_s523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516097" name="Button 1" hidden="1">
              <a:extLst xmlns:a="http://schemas.openxmlformats.org/drawingml/2006/main">
                <a:ext uri="{63B3BB69-23CF-44E3-9099-C40C66FF867C}">
                  <a14:compatExt spid="_x0000_s5160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24961" name="Button 1" hidden="1">
              <a:extLst xmlns:a="http://schemas.openxmlformats.org/drawingml/2006/main">
                <a:ext uri="{63B3BB69-23CF-44E3-9099-C40C66FF867C}">
                  <a14:compatExt spid="_x0000_s4249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342900</xdr:colOff>
      <xdr:row>3</xdr:row>
      <xdr:rowOff>9525</xdr:rowOff>
    </xdr:to>
    <xdr:pic>
      <xdr:nvPicPr>
        <xdr:cNvPr id="40550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200025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405505" name="Button 1" hidden="1">
              <a:extLst xmlns:a="http://schemas.openxmlformats.org/drawingml/2006/main">
                <a:ext uri="{63B3BB69-23CF-44E3-9099-C40C66FF867C}">
                  <a14:compatExt spid="_x0000_s4055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3</xdr:col>
      <xdr:colOff>247650</xdr:colOff>
      <xdr:row>3</xdr:row>
      <xdr:rowOff>9525</xdr:rowOff>
    </xdr:to>
    <xdr:pic>
      <xdr:nvPicPr>
        <xdr:cNvPr id="41165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40</xdr:row>
          <xdr:rowOff>190500</xdr:rowOff>
        </xdr:from>
        <xdr:to>
          <xdr:col>2</xdr:col>
          <xdr:colOff>0</xdr:colOff>
          <xdr:row>42</xdr:row>
          <xdr:rowOff>28575</xdr:rowOff>
        </xdr:to>
        <xdr:sp macro="" textlink="">
          <xdr:nvSpPr>
            <xdr:cNvPr id="411649" name="Button 1" hidden="1">
              <a:extLst xmlns:a="http://schemas.openxmlformats.org/drawingml/2006/main">
                <a:ext uri="{63B3BB69-23CF-44E3-9099-C40C66FF867C}">
                  <a14:compatExt spid="_x0000_s4116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304800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41</xdr:row>
          <xdr:rowOff>190500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524289" name="Button 1" hidden="1">
              <a:extLst xmlns:a="http://schemas.openxmlformats.org/drawingml/2006/main">
                <a:ext uri="{63B3BB69-23CF-44E3-9099-C40C66FF867C}">
                  <a14:compatExt spid="_x0000_s524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304800</xdr:colOff>
      <xdr:row>3</xdr:row>
      <xdr:rowOff>9525</xdr:rowOff>
    </xdr:to>
    <xdr:pic>
      <xdr:nvPicPr>
        <xdr:cNvPr id="4136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41</xdr:row>
          <xdr:rowOff>190500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413697" name="Button 1" hidden="1">
              <a:extLst xmlns:a="http://schemas.openxmlformats.org/drawingml/2006/main">
                <a:ext uri="{63B3BB69-23CF-44E3-9099-C40C66FF867C}">
                  <a14:compatExt spid="_x0000_s4136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81925" y="389572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31949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19494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0" y="3267075"/>
          <a:ext cx="2714625" cy="4286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3870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387073" name="Button 1" hidden="1">
              <a:extLst xmlns:a="http://schemas.openxmlformats.org/drawingml/2006/main">
                <a:ext uri="{63B3BB69-23CF-44E3-9099-C40C66FF867C}">
                  <a14:compatExt spid="_x0000_s387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1095375</xdr:colOff>
      <xdr:row>2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86825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361950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0"/>
          <a:ext cx="5048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1019175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3340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91550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19050</xdr:colOff>
      <xdr:row>2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3409950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0</xdr:rowOff>
    </xdr:from>
    <xdr:to>
      <xdr:col>1</xdr:col>
      <xdr:colOff>314325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" y="0"/>
          <a:ext cx="5143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28575</xdr:rowOff>
    </xdr:from>
    <xdr:to>
      <xdr:col>3</xdr:col>
      <xdr:colOff>333375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518145" name="Button 1" hidden="1">
              <a:extLst xmlns:a="http://schemas.openxmlformats.org/drawingml/2006/main">
                <a:ext uri="{63B3BB69-23CF-44E3-9099-C40C66FF867C}">
                  <a14:compatExt spid="_x0000_s518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3</xdr:col>
      <xdr:colOff>409575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521217" name="Button 1" hidden="1">
              <a:extLst xmlns:a="http://schemas.openxmlformats.org/drawingml/2006/main">
                <a:ext uri="{63B3BB69-23CF-44E3-9099-C40C66FF867C}">
                  <a14:compatExt spid="_x0000_s52121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3</xdr:col>
      <xdr:colOff>314325</xdr:colOff>
      <xdr:row>2</xdr:row>
      <xdr:rowOff>257175</xdr:rowOff>
    </xdr:to>
    <xdr:pic>
      <xdr:nvPicPr>
        <xdr:cNvPr id="39117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391169" name="Button 1" hidden="1">
              <a:extLst xmlns:a="http://schemas.openxmlformats.org/drawingml/2006/main">
                <a:ext uri="{63B3BB69-23CF-44E3-9099-C40C66FF867C}">
                  <a14:compatExt spid="_x0000_s391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3</xdr:col>
      <xdr:colOff>352425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447489" name="Button 1" hidden="1">
              <a:extLst xmlns:a="http://schemas.openxmlformats.org/drawingml/2006/main">
                <a:ext uri="{63B3BB69-23CF-44E3-9099-C40C66FF867C}">
                  <a14:compatExt spid="_x0000_s4474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3</xdr:col>
      <xdr:colOff>352425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420865" name="Button 1" hidden="1">
              <a:extLst xmlns:a="http://schemas.openxmlformats.org/drawingml/2006/main">
                <a:ext uri="{63B3BB69-23CF-44E3-9099-C40C66FF867C}">
                  <a14:compatExt spid="_x0000_s4208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5\F0815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2\F04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513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5\F0915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4\F1114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411N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4\F0414N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5\F1015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815"/>
      <sheetName val="LI-08 (1)"/>
      <sheetName val="LI-INTESAR 4-08 (1)"/>
      <sheetName val="LI-INTESAR 5-08 (2)"/>
      <sheetName val="LI-LITSA-08 (1)"/>
      <sheetName val="TR-08 (1)"/>
      <sheetName val="TR-ENECOR-08 (1)"/>
      <sheetName val="TR-INTESAR 1-08 (1)"/>
      <sheetName val="TR-LITSA-08 (1)"/>
      <sheetName val="Hoja1"/>
      <sheetName val="SA-08 (1)"/>
      <sheetName val="SA-08 (2)"/>
      <sheetName val="SA-LINSA-08 (1)"/>
      <sheetName val="SA-LITSA-08 (1)"/>
      <sheetName val="Hoja2"/>
      <sheetName val="SA-TESA-08 (1)"/>
      <sheetName val="Hoja3"/>
      <sheetName val="SA-TIBA-08 (1)"/>
      <sheetName val="Hoja4"/>
      <sheetName val="RE-08 (1)"/>
      <sheetName val="RE-YACY-08 (1)"/>
      <sheetName val="SUP-ENECOR"/>
      <sheetName val="SUP-INTESAR 5"/>
      <sheetName val="SUP-INTESAR"/>
      <sheetName val="SUP-LITSA"/>
      <sheetName val="SUP-LINSA"/>
      <sheetName val="SUP-TESA"/>
      <sheetName val="SUP-TIBA"/>
      <sheetName val="SUP-YACYLEC"/>
      <sheetName val="DATO"/>
      <sheetName val="F0815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  <sheetName val="F0412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513"/>
      <sheetName val="LI-05 (1)"/>
      <sheetName val="LI-05 (2)"/>
      <sheetName val="LI-YACY-05 (1)"/>
      <sheetName val="LI-LITSA-05 (1)"/>
      <sheetName val="LI-INTESAR4-05 (1)"/>
      <sheetName val="TR-05 (1)"/>
      <sheetName val="TR-LICCSA-03 (1)"/>
      <sheetName val="TR-LITSA 2-01 (1)"/>
      <sheetName val="SA-05 (1)"/>
      <sheetName val="SA-05 (2)"/>
      <sheetName val="SA-TIBA-01 (1)"/>
      <sheetName val="SA-CTM-12 (1)"/>
      <sheetName val="SA-LICCSA-04 (1)"/>
      <sheetName val="SA-LINSA-04 (1)"/>
      <sheetName val="SA-TRANSPORTEL-09 (1)"/>
      <sheetName val="RE-05 (1)"/>
      <sheetName val="SUP-YACYLEC"/>
      <sheetName val="SUP-LITSA"/>
      <sheetName val="SUP-LITSA2"/>
      <sheetName val="SUP-LINSA"/>
      <sheetName val="SUP-TIBA"/>
      <sheetName val="SUP-CTM"/>
      <sheetName val="SUP-INTESAR 4"/>
      <sheetName val="SUP-TRANSPORTEL"/>
      <sheetName val="SUP-LICCSA"/>
      <sheetName val="DATO"/>
      <sheetName val="F0513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915"/>
      <sheetName val="LI-09 (1)"/>
      <sheetName val="LI-INTESA4-09 (1)"/>
      <sheetName val="LI-INTESA3-09 (1)"/>
      <sheetName val="LI-INTESAR 7-09 (1)"/>
      <sheetName val="Hoja1"/>
      <sheetName val="LI-TRANSPORTEL-09 (1)"/>
      <sheetName val="LI-YACY-09 (1)"/>
      <sheetName val="TR-09 (1)"/>
      <sheetName val="TR-COBRA-09 (1)"/>
      <sheetName val="TR-ENECOR-09 (1)"/>
      <sheetName val="TR-INTESA4-09 (1)"/>
      <sheetName val="TR-LITSA SG-09 (1)"/>
      <sheetName val="TR-TIBA-09 (1)"/>
      <sheetName val="SA-09 (1)"/>
      <sheetName val="SA-09 (2)"/>
      <sheetName val="SA-TIBA-09 (1)"/>
      <sheetName val="SA-TRANSPORTEL-09 (1)"/>
      <sheetName val="RE-09 (1)"/>
      <sheetName val="RE-INTESAR 4-09 (1)"/>
      <sheetName val="RE-LINSA-09 (1)"/>
      <sheetName val="RE-YACY-09 (1)"/>
      <sheetName val="VST-09 (1)"/>
      <sheetName val="SUP-ENECOR "/>
      <sheetName val="SUP-LINSA"/>
      <sheetName val="SUP-LITSA T. SG"/>
      <sheetName val="SUP-TIBA"/>
      <sheetName val="SUP-ENECOR"/>
      <sheetName val="DATO"/>
      <sheetName val="SUP-YACYLEC"/>
      <sheetName val="Hoja2"/>
      <sheetName val="F0915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1114"/>
      <sheetName val="LI-11 (1)"/>
      <sheetName val="LI-11 (2)"/>
      <sheetName val="LI-INTESA4-11 (1)"/>
      <sheetName val="LI-YACY-11 (1)"/>
      <sheetName val="TR-11 (1)"/>
      <sheetName val="TR-ESPERANZA-11 (1)"/>
      <sheetName val="TR-ENECOR-11 (1)"/>
      <sheetName val="TR-INTESAR4-11 (1)"/>
      <sheetName val="TR-INTESAR-11 (1)"/>
      <sheetName val="TR-LITSA SG-11 (1)"/>
      <sheetName val="TR-TIBA-11 (1)"/>
      <sheetName val="SA-11 (1)"/>
      <sheetName val="SA-11 (2)"/>
      <sheetName val="SA-ESPERANZA-11 (1)"/>
      <sheetName val="SA-ENECOR-11 (1)"/>
      <sheetName val="SA-TESA-11 (1)"/>
      <sheetName val="SA-TIBA-11 (1)"/>
      <sheetName val="RE-11 (1)"/>
      <sheetName val="RE-LITSA-11 (1)"/>
      <sheetName val="RE-YACY-11 (1)"/>
      <sheetName val="VST-11- (1)"/>
      <sheetName val="SUP-ENECOR"/>
      <sheetName val="SUP-INTESAR"/>
      <sheetName val="SUP-LITSA"/>
      <sheetName val="SUP-LITSA T. SG"/>
      <sheetName val="SUP-TESA"/>
      <sheetName val="SUP-TIBA"/>
      <sheetName val="SUP-YACYLEC"/>
      <sheetName val="DATO"/>
      <sheetName val="F1114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411"/>
      <sheetName val="LI-04 (1)"/>
      <sheetName val="LI-04 (2)"/>
      <sheetName val="LI-LINSA-04 (1)"/>
      <sheetName val="LI-INTESAR 2-04 (1)"/>
      <sheetName val="TR-04 (1)"/>
      <sheetName val="TR-TIBA-04 (1)"/>
      <sheetName val="TR-INTESAR 4-04 (1)"/>
      <sheetName val="TR-LINSA-04 (1)"/>
      <sheetName val="SA-04 (1)"/>
      <sheetName val="SA-04 (2)"/>
      <sheetName val="SA-TIBA-04 (1)"/>
      <sheetName val="SA-ENECOR-04 (1)"/>
      <sheetName val="SA-LINSA-04 (1)"/>
      <sheetName val="SA-INTESAR 4-04 (1)"/>
      <sheetName val="RE-04 (1)"/>
      <sheetName val="RE-LINSA-04 (1)"/>
      <sheetName val="CAUSAS-VST-04 (1)"/>
      <sheetName val="SUP-LINSA"/>
      <sheetName val="SUP-TIBA"/>
      <sheetName val="SUP-ENECOR"/>
      <sheetName val="SUP-INTESAR 2 (1)"/>
      <sheetName val="SUP-INTESAR 4 (1)"/>
      <sheetName val="TASA FALLA"/>
      <sheetName val="DATO"/>
      <sheetName val="F0411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7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6 (1)"/>
      <sheetName val="F0711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-0414"/>
      <sheetName val="LI-04 (1)"/>
      <sheetName val="LI-INTESAR 3-04 (1)"/>
      <sheetName val="LI-LINSA-04 (1)"/>
      <sheetName val="LI-RECREO-04 (1)"/>
      <sheetName val="LI-YACY-04 (1)"/>
      <sheetName val="TR-04 (1)"/>
      <sheetName val="TR-COBRA-04 (1)"/>
      <sheetName val="TR-INTESAR3-04 (1)"/>
      <sheetName val="TR-LICCSA-04 (1)"/>
      <sheetName val="TR-TIBA-04 (1)"/>
      <sheetName val="SA-04 (1)"/>
      <sheetName val="SA-04 (2)"/>
      <sheetName val="SA-04 (3)"/>
      <sheetName val="SA-ESPERANZA-04 (2)"/>
      <sheetName val="SA-LINSA-04 (1)"/>
      <sheetName val="SA-TIBA-04 (1)"/>
      <sheetName val="SA-LARIOJASUR-04 (1)"/>
      <sheetName val="RE-04 (1)"/>
      <sheetName val="RE-04 (2)"/>
      <sheetName val="VST-04 (1)"/>
      <sheetName val="SUP-LINSA"/>
      <sheetName val="SUP-YACYLEC"/>
      <sheetName val="SUP-LICCSA"/>
      <sheetName val="SUP-TIBA"/>
      <sheetName val="DAG"/>
      <sheetName val="DATO"/>
      <sheetName val="Hoja1"/>
      <sheetName val="F0414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T-1015"/>
      <sheetName val="LI-10 (1)"/>
      <sheetName val="LI-INTESA4-10 (1)"/>
      <sheetName val="LI-INTESAR 7-10 (1)"/>
      <sheetName val="LI-LINSA-10 (1)"/>
      <sheetName val="TR-10 (1)"/>
      <sheetName val="TR-ET ESPERANZA-10 (1)"/>
      <sheetName val="TR-INTESAR 7-10 (1)"/>
      <sheetName val="TR-LINSA-10 (1)"/>
      <sheetName val="SA-10 (1)"/>
      <sheetName val="SA-10 (2)"/>
      <sheetName val="SA-ET ESPERANZA-10 (1)"/>
      <sheetName val="SA-INTESA3-10 (1)"/>
      <sheetName val="SA-INTESA7-10 (1)"/>
      <sheetName val="SA-TIBA-10 (1)"/>
      <sheetName val="RE-10 (1)"/>
      <sheetName val="RE-INTESAR 7-10 (1)"/>
      <sheetName val="RE-LITSA-10 (1)"/>
      <sheetName val="RE-LINSA-10 (1)"/>
      <sheetName val="RE-YACY-10 (1)"/>
      <sheetName val="DAG"/>
      <sheetName val="VST-10 (1)"/>
      <sheetName val="SUP-LITSA"/>
      <sheetName val="SUP-LINSA"/>
      <sheetName val="SUP-TIBA"/>
      <sheetName val="SUP-YACYLEC"/>
      <sheetName val="DATO"/>
      <sheetName val="F1015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8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1.xml" /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2.xml" /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3.xml" /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4.xml" /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5.xml" /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7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S72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27.7109375" style="5" customWidth="1"/>
    <col min="9" max="9" width="18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737"/>
      <c r="B1" s="19"/>
      <c r="E1" s="54"/>
      <c r="K1" s="139"/>
    </row>
    <row r="2" spans="2:10" s="18" customFormat="1" ht="26.25">
      <c r="B2" s="19" t="s">
        <v>510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0.25">
      <c r="B7" s="83" t="s">
        <v>63</v>
      </c>
      <c r="C7" s="161"/>
      <c r="D7" s="162"/>
      <c r="E7" s="162"/>
      <c r="F7" s="163"/>
      <c r="G7" s="163"/>
      <c r="H7" s="163"/>
      <c r="I7" s="163"/>
      <c r="J7" s="163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0.25">
      <c r="B9" s="83" t="s">
        <v>62</v>
      </c>
      <c r="C9" s="161"/>
      <c r="D9" s="162"/>
      <c r="E9" s="162"/>
      <c r="F9" s="162"/>
      <c r="G9" s="162"/>
      <c r="H9" s="162"/>
      <c r="I9" s="163"/>
      <c r="J9" s="163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506</v>
      </c>
      <c r="C11" s="164"/>
      <c r="D11" s="165"/>
      <c r="E11" s="165"/>
      <c r="F11" s="162"/>
      <c r="G11" s="162"/>
      <c r="H11" s="162"/>
      <c r="I11" s="163"/>
      <c r="J11" s="163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3560">
        <v>1</v>
      </c>
      <c r="C13" s="34"/>
      <c r="D13" s="34"/>
      <c r="E13" s="718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395</v>
      </c>
      <c r="C14" s="38"/>
      <c r="D14" s="39"/>
      <c r="E14" s="719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56"/>
      <c r="E15" s="160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56" t="s">
        <v>0</v>
      </c>
      <c r="E16" s="160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56">
        <v>11</v>
      </c>
      <c r="E17" s="157" t="s">
        <v>5</v>
      </c>
      <c r="F17" s="46"/>
      <c r="G17" s="46"/>
      <c r="H17" s="46"/>
      <c r="I17" s="49">
        <f>'LI-02 (2)'!AE42</f>
        <v>1253949.93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56"/>
      <c r="E18" s="157" t="s">
        <v>509</v>
      </c>
      <c r="F18" s="46"/>
      <c r="G18" s="46"/>
      <c r="H18" s="46"/>
      <c r="I18" s="49">
        <f>+Incendio!AD32</f>
        <v>3846.5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56">
        <v>12</v>
      </c>
      <c r="E19" s="157" t="s">
        <v>397</v>
      </c>
      <c r="F19" s="46"/>
      <c r="G19" s="46"/>
      <c r="H19" s="46"/>
      <c r="I19" s="49">
        <f>'LI-INTESAR 5-02 (1)'!AE41</f>
        <v>1608.57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s="36" customFormat="1" ht="19.5">
      <c r="B20" s="44"/>
      <c r="C20" s="48"/>
      <c r="D20" s="156">
        <v>13</v>
      </c>
      <c r="E20" s="157" t="s">
        <v>399</v>
      </c>
      <c r="F20" s="46"/>
      <c r="G20" s="46"/>
      <c r="H20" s="46"/>
      <c r="I20" s="49">
        <f>'LI-INTESAR 2-02 (1)'!AE41</f>
        <v>151395.75</v>
      </c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56">
        <v>14</v>
      </c>
      <c r="E21" s="157" t="s">
        <v>398</v>
      </c>
      <c r="F21" s="46"/>
      <c r="G21" s="46"/>
      <c r="H21" s="46"/>
      <c r="I21" s="49">
        <f>'LI-INTESAR -02 (1)'!AE41</f>
        <v>70412.29</v>
      </c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56">
        <v>15</v>
      </c>
      <c r="E22" s="157" t="s">
        <v>375</v>
      </c>
      <c r="F22" s="46"/>
      <c r="G22" s="46"/>
      <c r="H22" s="46"/>
      <c r="I22" s="49">
        <f>'LI-INTESAR 3-02 (1)'!AE41</f>
        <v>538366.84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56">
        <v>17</v>
      </c>
      <c r="E23" s="157" t="s">
        <v>401</v>
      </c>
      <c r="F23" s="46"/>
      <c r="G23" s="46"/>
      <c r="H23" s="46"/>
      <c r="I23" s="49">
        <f>'LI-LITSA-02 (1)'!AE41</f>
        <v>1859.26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56">
        <v>18</v>
      </c>
      <c r="E24" s="157" t="s">
        <v>196</v>
      </c>
      <c r="F24" s="46"/>
      <c r="G24" s="46"/>
      <c r="H24" s="46"/>
      <c r="I24" s="49">
        <f>'LI-IV-02 (1)'!AE43</f>
        <v>5623.99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ht="12.75" customHeight="1">
      <c r="B25" s="50"/>
      <c r="C25" s="51"/>
      <c r="D25" s="156"/>
      <c r="E25" s="831"/>
      <c r="F25" s="832"/>
      <c r="G25" s="832"/>
      <c r="H25" s="832"/>
      <c r="I25" s="833"/>
      <c r="J25" s="6"/>
      <c r="K25" s="43"/>
      <c r="L25" s="4"/>
      <c r="M25" s="4"/>
      <c r="N25" s="4"/>
      <c r="O25" s="4"/>
      <c r="P25" s="4"/>
      <c r="Q25" s="4"/>
      <c r="R25" s="4"/>
      <c r="S25" s="4"/>
    </row>
    <row r="26" spans="2:19" s="36" customFormat="1" ht="19.5">
      <c r="B26" s="44"/>
      <c r="C26" s="48" t="s">
        <v>6</v>
      </c>
      <c r="D26" s="159" t="s">
        <v>7</v>
      </c>
      <c r="E26" s="834"/>
      <c r="F26" s="829"/>
      <c r="G26" s="829"/>
      <c r="H26" s="829"/>
      <c r="I26" s="830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56">
        <v>21</v>
      </c>
      <c r="E27" s="828" t="s">
        <v>8</v>
      </c>
      <c r="F27" s="829"/>
      <c r="G27" s="829"/>
      <c r="H27" s="829"/>
      <c r="I27" s="830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56"/>
      <c r="E28" s="835">
        <v>211</v>
      </c>
      <c r="F28" s="836" t="s">
        <v>5</v>
      </c>
      <c r="G28" s="829"/>
      <c r="H28" s="829"/>
      <c r="I28" s="830">
        <f>'TR-02 (1)'!AC43</f>
        <v>167387.38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56"/>
      <c r="E29" s="158">
        <v>213</v>
      </c>
      <c r="F29" s="157" t="s">
        <v>396</v>
      </c>
      <c r="G29" s="829"/>
      <c r="H29" s="829"/>
      <c r="I29" s="830">
        <f>'TR-INTESAR 4-02 (1)'!AC41</f>
        <v>49034.42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56"/>
      <c r="E30" s="158">
        <v>214</v>
      </c>
      <c r="F30" s="157" t="s">
        <v>398</v>
      </c>
      <c r="G30" s="829"/>
      <c r="H30" s="829"/>
      <c r="I30" s="830">
        <f>'TR-INTESAR - 02 (1)'!AC41</f>
        <v>35441.29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56"/>
      <c r="E31" s="158">
        <v>215</v>
      </c>
      <c r="F31" s="157" t="s">
        <v>375</v>
      </c>
      <c r="G31" s="829"/>
      <c r="H31" s="829"/>
      <c r="I31" s="830">
        <f>'TR-INTESAR 3-04 (1)'!AC41</f>
        <v>34485.67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56"/>
      <c r="E32" s="835">
        <v>217</v>
      </c>
      <c r="F32" s="54" t="s">
        <v>376</v>
      </c>
      <c r="G32" s="829"/>
      <c r="H32" s="829"/>
      <c r="I32" s="830">
        <f>'TR-LINSA-02 (1)'!AD42</f>
        <v>7661.63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56"/>
      <c r="E33" s="835">
        <v>218</v>
      </c>
      <c r="F33" s="54" t="s">
        <v>402</v>
      </c>
      <c r="G33" s="829"/>
      <c r="H33" s="829"/>
      <c r="I33" s="830">
        <f>'TR-LITSA SG-02 (1)'!AD43</f>
        <v>6593.34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56"/>
      <c r="E34" s="158">
        <v>219</v>
      </c>
      <c r="F34" s="54" t="s">
        <v>68</v>
      </c>
      <c r="G34" s="829"/>
      <c r="H34" s="829"/>
      <c r="I34" s="830">
        <f>'TR-TIBA-02 (1)'!AC41</f>
        <v>8852.41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156">
        <v>22</v>
      </c>
      <c r="E35" s="157" t="s">
        <v>9</v>
      </c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56"/>
      <c r="E36" s="158">
        <v>221</v>
      </c>
      <c r="F36" s="54" t="s">
        <v>5</v>
      </c>
      <c r="G36" s="46"/>
      <c r="H36" s="46"/>
      <c r="I36" s="49">
        <f>'SA-02 (2)'!V45</f>
        <v>330320.34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56"/>
      <c r="E37" s="158">
        <v>222</v>
      </c>
      <c r="F37" s="54" t="s">
        <v>498</v>
      </c>
      <c r="G37" s="46"/>
      <c r="H37" s="46"/>
      <c r="I37" s="49">
        <f>'SA-ET ESPERANZA-02 (1)'!V45</f>
        <v>5670.94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56"/>
      <c r="E38" s="158">
        <v>223</v>
      </c>
      <c r="F38" s="157" t="s">
        <v>396</v>
      </c>
      <c r="G38" s="46"/>
      <c r="H38" s="46"/>
      <c r="I38" s="49">
        <f>'SA-INTESAR 4-02 (1)'!V45</f>
        <v>33124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156"/>
      <c r="E39" s="158">
        <v>224</v>
      </c>
      <c r="F39" s="157" t="s">
        <v>375</v>
      </c>
      <c r="G39" s="46"/>
      <c r="H39" s="46"/>
      <c r="I39" s="49">
        <f>'SA-INTESAR 3-02 (1)'!V45</f>
        <v>23673.08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>
      <c r="B40" s="44"/>
      <c r="C40" s="48"/>
      <c r="D40" s="156"/>
      <c r="E40" s="158">
        <v>225</v>
      </c>
      <c r="F40" s="54" t="s">
        <v>376</v>
      </c>
      <c r="G40" s="46"/>
      <c r="H40" s="46"/>
      <c r="I40" s="49">
        <f>'SA-LINSA-02 (1)'!V45</f>
        <v>42973.74</v>
      </c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>
      <c r="B41" s="44"/>
      <c r="C41" s="48"/>
      <c r="D41" s="156"/>
      <c r="E41" s="158">
        <v>226</v>
      </c>
      <c r="F41" s="54" t="s">
        <v>68</v>
      </c>
      <c r="G41" s="46"/>
      <c r="H41" s="46"/>
      <c r="I41" s="49">
        <f>'SA-TIBA-02 (1)'!V43</f>
        <v>6422.24</v>
      </c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ht="12.75" customHeight="1">
      <c r="B42" s="50"/>
      <c r="C42" s="51"/>
      <c r="D42" s="156"/>
      <c r="E42" s="720"/>
      <c r="F42" s="52"/>
      <c r="G42" s="52"/>
      <c r="H42" s="52"/>
      <c r="I42" s="53"/>
      <c r="J42" s="6"/>
      <c r="K42" s="43"/>
      <c r="L42" s="4"/>
      <c r="M42" s="4"/>
      <c r="N42" s="4"/>
      <c r="O42" s="4"/>
      <c r="P42" s="4"/>
      <c r="Q42" s="4"/>
      <c r="R42" s="4"/>
      <c r="S42" s="4"/>
    </row>
    <row r="43" spans="2:19" s="36" customFormat="1" ht="19.5">
      <c r="B43" s="44"/>
      <c r="C43" s="48" t="s">
        <v>10</v>
      </c>
      <c r="D43" s="159" t="s">
        <v>65</v>
      </c>
      <c r="E43" s="160"/>
      <c r="F43" s="46"/>
      <c r="G43" s="46"/>
      <c r="H43" s="46"/>
      <c r="I43" s="49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9.5">
      <c r="B44" s="44"/>
      <c r="C44" s="48"/>
      <c r="D44" s="156">
        <v>31</v>
      </c>
      <c r="E44" s="157" t="s">
        <v>5</v>
      </c>
      <c r="F44" s="46"/>
      <c r="G44" s="46"/>
      <c r="H44" s="46"/>
      <c r="I44" s="49">
        <f>'RE-02 (1)'!Z42</f>
        <v>745904.55</v>
      </c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9.5">
      <c r="B45" s="44"/>
      <c r="C45" s="48"/>
      <c r="D45" s="156">
        <v>32</v>
      </c>
      <c r="E45" s="157" t="s">
        <v>68</v>
      </c>
      <c r="F45" s="54"/>
      <c r="G45" s="46"/>
      <c r="H45" s="46"/>
      <c r="I45" s="49">
        <f>'RE-TIBA-02 (1)'!Z43</f>
        <v>1557.22</v>
      </c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19.5">
      <c r="B46" s="44"/>
      <c r="C46" s="48"/>
      <c r="D46" s="156">
        <v>33</v>
      </c>
      <c r="E46" s="157" t="s">
        <v>64</v>
      </c>
      <c r="F46" s="46"/>
      <c r="G46" s="46"/>
      <c r="H46" s="46"/>
      <c r="I46" s="49">
        <f>'RE-YACY-02 (1)'!Z43</f>
        <v>35523.84</v>
      </c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12.75" customHeight="1">
      <c r="B47" s="44"/>
      <c r="C47" s="48"/>
      <c r="D47" s="156"/>
      <c r="E47" s="157"/>
      <c r="F47" s="46"/>
      <c r="G47" s="46"/>
      <c r="H47" s="46"/>
      <c r="I47" s="49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6" customFormat="1" ht="19.5">
      <c r="B48" s="44"/>
      <c r="C48" s="48" t="s">
        <v>66</v>
      </c>
      <c r="D48" s="159" t="s">
        <v>67</v>
      </c>
      <c r="E48" s="160"/>
      <c r="F48" s="46"/>
      <c r="G48" s="46"/>
      <c r="H48" s="46"/>
      <c r="I48" s="49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36" customFormat="1" ht="19.5">
      <c r="B49" s="44"/>
      <c r="C49" s="48"/>
      <c r="D49" s="156">
        <v>41</v>
      </c>
      <c r="E49" s="157" t="s">
        <v>397</v>
      </c>
      <c r="F49" s="46"/>
      <c r="G49" s="46"/>
      <c r="H49" s="46"/>
      <c r="I49" s="49">
        <f>'SUP-INTESAR 5'!K86</f>
        <v>793.159782309146</v>
      </c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2:19" s="36" customFormat="1" ht="19.5">
      <c r="B50" s="44"/>
      <c r="C50" s="48"/>
      <c r="D50" s="156">
        <v>42</v>
      </c>
      <c r="E50" s="157" t="s">
        <v>398</v>
      </c>
      <c r="F50" s="46"/>
      <c r="G50" s="46"/>
      <c r="H50" s="46"/>
      <c r="I50" s="49">
        <f ca="1">'SUP-INTESAR'!K62</f>
        <v>28164.9150072</v>
      </c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2:19" s="36" customFormat="1" ht="19.5">
      <c r="B51" s="44"/>
      <c r="C51" s="48"/>
      <c r="D51" s="156">
        <v>43</v>
      </c>
      <c r="E51" s="157" t="s">
        <v>401</v>
      </c>
      <c r="F51" s="46"/>
      <c r="G51" s="46"/>
      <c r="H51" s="46"/>
      <c r="I51" s="49">
        <f>'SUP-LITSA'!K93</f>
        <v>464.81462841</v>
      </c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2:19" s="36" customFormat="1" ht="19.5">
      <c r="B52" s="44"/>
      <c r="C52" s="48"/>
      <c r="D52" s="156">
        <v>44</v>
      </c>
      <c r="E52" s="157" t="s">
        <v>376</v>
      </c>
      <c r="F52" s="46"/>
      <c r="G52" s="46"/>
      <c r="H52" s="46"/>
      <c r="I52" s="49">
        <f>'SUP-LINSA'!K97</f>
        <v>20388.789405650474</v>
      </c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2:19" s="36" customFormat="1" ht="19.5">
      <c r="B53" s="44"/>
      <c r="C53" s="48"/>
      <c r="D53" s="156">
        <v>45</v>
      </c>
      <c r="E53" s="157" t="s">
        <v>400</v>
      </c>
      <c r="F53" s="46"/>
      <c r="G53" s="46"/>
      <c r="H53" s="46"/>
      <c r="I53" s="49">
        <f>'SUP-LITSA T. SG'!K75</f>
        <v>1648.3349999999998</v>
      </c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2:19" s="36" customFormat="1" ht="19.5">
      <c r="B54" s="44"/>
      <c r="C54" s="48"/>
      <c r="D54" s="156">
        <v>46</v>
      </c>
      <c r="E54" s="157" t="s">
        <v>68</v>
      </c>
      <c r="F54" s="46"/>
      <c r="G54" s="46"/>
      <c r="H54" s="46"/>
      <c r="I54" s="49">
        <f>'SUP-TIBA'!J66</f>
        <v>3850.8848084062056</v>
      </c>
      <c r="J54" s="47"/>
      <c r="K54" s="43"/>
      <c r="L54" s="43"/>
      <c r="M54" s="43"/>
      <c r="N54" s="43"/>
      <c r="O54" s="43"/>
      <c r="P54" s="43"/>
      <c r="Q54" s="43"/>
      <c r="R54" s="43"/>
      <c r="S54" s="43"/>
    </row>
    <row r="55" spans="2:19" s="36" customFormat="1" ht="19.5">
      <c r="B55" s="44"/>
      <c r="C55" s="48"/>
      <c r="D55" s="156">
        <v>47</v>
      </c>
      <c r="E55" s="157" t="s">
        <v>64</v>
      </c>
      <c r="F55" s="46"/>
      <c r="G55" s="46"/>
      <c r="H55" s="46"/>
      <c r="I55" s="49">
        <f>'SUP-YACYLEC'!K81</f>
        <v>38725.44</v>
      </c>
      <c r="J55" s="47"/>
      <c r="K55" s="43"/>
      <c r="L55" s="43"/>
      <c r="M55" s="43"/>
      <c r="N55" s="43"/>
      <c r="O55" s="43"/>
      <c r="P55" s="43"/>
      <c r="Q55" s="43"/>
      <c r="R55" s="43"/>
      <c r="S55" s="43"/>
    </row>
    <row r="56" spans="2:19" s="36" customFormat="1" ht="11.25" customHeight="1">
      <c r="B56" s="44"/>
      <c r="C56" s="48"/>
      <c r="D56" s="156"/>
      <c r="E56" s="157"/>
      <c r="F56" s="46"/>
      <c r="G56" s="46"/>
      <c r="H56" s="749"/>
      <c r="I56" s="49"/>
      <c r="J56" s="47"/>
      <c r="K56" s="43"/>
      <c r="L56" s="43"/>
      <c r="M56" s="43"/>
      <c r="N56" s="43"/>
      <c r="O56" s="43"/>
      <c r="P56" s="43"/>
      <c r="Q56" s="43"/>
      <c r="R56" s="43"/>
      <c r="S56" s="43"/>
    </row>
    <row r="57" spans="2:19" s="36" customFormat="1" ht="20.25" thickBot="1">
      <c r="B57" s="44"/>
      <c r="C57" s="45"/>
      <c r="D57" s="156"/>
      <c r="E57" s="160"/>
      <c r="F57" s="46"/>
      <c r="G57" s="46"/>
      <c r="H57" s="46"/>
      <c r="I57" s="43"/>
      <c r="J57" s="47"/>
      <c r="K57" s="43"/>
      <c r="L57" s="43"/>
      <c r="M57" s="43"/>
      <c r="N57" s="43"/>
      <c r="O57" s="43"/>
      <c r="P57" s="43"/>
      <c r="Q57" s="43"/>
      <c r="R57" s="43"/>
      <c r="S57" s="43"/>
    </row>
    <row r="58" spans="2:19" s="36" customFormat="1" ht="20.25" thickBot="1" thickTop="1">
      <c r="B58" s="44"/>
      <c r="C58" s="48"/>
      <c r="D58" s="48"/>
      <c r="F58" s="55" t="s">
        <v>11</v>
      </c>
      <c r="G58" s="56">
        <f ca="1">SUM(I16:I56)</f>
        <v>3655725.558631976</v>
      </c>
      <c r="H58" s="124"/>
      <c r="J58" s="47"/>
      <c r="K58" s="43"/>
      <c r="L58" s="43"/>
      <c r="M58" s="43"/>
      <c r="N58" s="43"/>
      <c r="O58" s="43"/>
      <c r="P58" s="43"/>
      <c r="Q58" s="43"/>
      <c r="R58" s="43"/>
      <c r="S58" s="43"/>
    </row>
    <row r="59" spans="2:19" s="36" customFormat="1" ht="9.75" customHeight="1" thickTop="1">
      <c r="B59" s="44"/>
      <c r="C59" s="48"/>
      <c r="D59" s="48"/>
      <c r="F59" s="155"/>
      <c r="G59" s="124"/>
      <c r="H59" s="124"/>
      <c r="J59" s="47"/>
      <c r="K59" s="43"/>
      <c r="L59" s="43"/>
      <c r="M59" s="43"/>
      <c r="N59" s="43"/>
      <c r="O59" s="43"/>
      <c r="P59" s="43"/>
      <c r="Q59" s="43"/>
      <c r="R59" s="43"/>
      <c r="S59" s="43"/>
    </row>
    <row r="60" spans="2:19" s="36" customFormat="1" ht="18.75">
      <c r="B60" s="44"/>
      <c r="C60" s="3042" t="s">
        <v>507</v>
      </c>
      <c r="D60" s="48"/>
      <c r="F60" s="155"/>
      <c r="G60" s="124"/>
      <c r="H60" s="124"/>
      <c r="I60" s="750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2:19" s="32" customFormat="1" ht="10.5" customHeight="1" thickBot="1">
      <c r="B61" s="57"/>
      <c r="C61" s="58"/>
      <c r="D61" s="58"/>
      <c r="E61" s="59"/>
      <c r="F61" s="59"/>
      <c r="G61" s="59"/>
      <c r="H61" s="59"/>
      <c r="I61" s="59"/>
      <c r="J61" s="60"/>
      <c r="K61" s="33"/>
      <c r="L61" s="33"/>
      <c r="M61" s="61"/>
      <c r="N61" s="62"/>
      <c r="O61" s="62"/>
      <c r="P61" s="63"/>
      <c r="Q61" s="64"/>
      <c r="R61" s="33"/>
      <c r="S61" s="33"/>
    </row>
    <row r="62" spans="4:19" ht="13.5" thickTop="1">
      <c r="D62" s="4"/>
      <c r="F62" s="4"/>
      <c r="G62" s="4"/>
      <c r="H62" s="4"/>
      <c r="I62" s="4"/>
      <c r="J62" s="4"/>
      <c r="K62" s="4"/>
      <c r="L62" s="4"/>
      <c r="M62" s="15"/>
      <c r="N62" s="65"/>
      <c r="O62" s="65"/>
      <c r="P62" s="4"/>
      <c r="Q62" s="66"/>
      <c r="R62" s="4"/>
      <c r="S62" s="4"/>
    </row>
    <row r="63" spans="4:19" ht="12.75">
      <c r="D63" s="4"/>
      <c r="F63" s="4"/>
      <c r="G63" s="4"/>
      <c r="H63" s="4"/>
      <c r="I63" s="4"/>
      <c r="J63" s="4"/>
      <c r="K63" s="4"/>
      <c r="L63" s="4"/>
      <c r="M63" s="4"/>
      <c r="N63" s="67"/>
      <c r="O63" s="67"/>
      <c r="P63" s="68"/>
      <c r="Q63" s="66"/>
      <c r="R63" s="4"/>
      <c r="S63" s="4"/>
    </row>
    <row r="64" spans="4:19" ht="12.75">
      <c r="D64" s="4"/>
      <c r="E64" s="4"/>
      <c r="F64" s="4"/>
      <c r="G64" s="4"/>
      <c r="H64" s="4"/>
      <c r="I64" s="4"/>
      <c r="J64" s="4"/>
      <c r="K64" s="4"/>
      <c r="L64" s="4"/>
      <c r="M64" s="4"/>
      <c r="N64" s="67"/>
      <c r="O64" s="67"/>
      <c r="P64" s="68"/>
      <c r="Q64" s="66"/>
      <c r="R64" s="4"/>
      <c r="S64" s="4"/>
    </row>
    <row r="65" spans="4:19" ht="12.75">
      <c r="D65" s="4"/>
      <c r="E65" s="4"/>
      <c r="L65" s="4"/>
      <c r="M65" s="4"/>
      <c r="N65" s="4"/>
      <c r="O65" s="4"/>
      <c r="P65" s="4"/>
      <c r="Q65" s="4"/>
      <c r="R65" s="4"/>
      <c r="S65" s="4"/>
    </row>
    <row r="66" spans="4:19" ht="12.75">
      <c r="D66" s="4"/>
      <c r="E66" s="4"/>
      <c r="P66" s="4"/>
      <c r="Q66" s="4"/>
      <c r="R66" s="4"/>
      <c r="S66" s="4"/>
    </row>
    <row r="67" spans="4:19" ht="12.75">
      <c r="D67" s="4"/>
      <c r="E67" s="4"/>
      <c r="P67" s="4"/>
      <c r="Q67" s="4"/>
      <c r="R67" s="4"/>
      <c r="S67" s="4"/>
    </row>
    <row r="68" spans="4:19" ht="12.75">
      <c r="D68" s="4"/>
      <c r="E68" s="4"/>
      <c r="P68" s="4"/>
      <c r="Q68" s="4"/>
      <c r="R68" s="4"/>
      <c r="S68" s="4"/>
    </row>
    <row r="69" spans="4:19" ht="12.75">
      <c r="D69" s="4"/>
      <c r="E69" s="4"/>
      <c r="P69" s="4"/>
      <c r="Q69" s="4"/>
      <c r="R69" s="4"/>
      <c r="S69" s="4"/>
    </row>
    <row r="70" spans="4:19" ht="12.75">
      <c r="D70" s="4"/>
      <c r="E70" s="4"/>
      <c r="P70" s="4"/>
      <c r="Q70" s="4"/>
      <c r="R70" s="4"/>
      <c r="S70" s="4"/>
    </row>
    <row r="71" spans="16:19" ht="12.75">
      <c r="P71" s="4"/>
      <c r="Q71" s="4"/>
      <c r="R71" s="4"/>
      <c r="S71" s="4"/>
    </row>
    <row r="72" spans="16:19" ht="12.75">
      <c r="P72" s="4"/>
      <c r="Q72" s="4"/>
      <c r="R72" s="4"/>
      <c r="S72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64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AF45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4" width="13.7109375" style="0" customWidth="1"/>
    <col min="5" max="5" width="13.851562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10.00390625" style="0" hidden="1" customWidth="1"/>
    <col min="12" max="12" width="16.28125" style="0" customWidth="1"/>
    <col min="13" max="13" width="16.4218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57421875" style="0" hidden="1" customWidth="1"/>
    <col min="22" max="23" width="11.421875" style="0" hidden="1" customWidth="1"/>
    <col min="24" max="27" width="6.00390625" style="0" hidden="1" customWidth="1"/>
    <col min="28" max="28" width="12.00390625" style="0" hidden="1" customWidth="1"/>
    <col min="29" max="29" width="13.14062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505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'TOT-0216'!B14</f>
        <v>Desde el 01 al 29 de Febrero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1"/>
      <c r="Q14" s="19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2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89</v>
      </c>
      <c r="G16" s="739">
        <v>506.119</v>
      </c>
      <c r="H16" s="19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90</v>
      </c>
      <c r="G17" s="739" t="s">
        <v>318</v>
      </c>
      <c r="H17" s="193"/>
      <c r="I17" s="4"/>
      <c r="J17" s="4"/>
      <c r="K17" s="4"/>
      <c r="L17" s="194"/>
      <c r="M17" s="195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826">
        <v>27</v>
      </c>
      <c r="AB18" s="826">
        <v>28</v>
      </c>
      <c r="AC18" s="826">
        <v>29</v>
      </c>
      <c r="AD18" s="826">
        <v>30</v>
      </c>
      <c r="AE18" s="82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233</v>
      </c>
      <c r="E19" s="84" t="s">
        <v>234</v>
      </c>
      <c r="F19" s="85" t="s">
        <v>0</v>
      </c>
      <c r="G19" s="674" t="s">
        <v>14</v>
      </c>
      <c r="H19" s="86" t="s">
        <v>15</v>
      </c>
      <c r="I19" s="198" t="s">
        <v>71</v>
      </c>
      <c r="J19" s="675" t="s">
        <v>37</v>
      </c>
      <c r="K19" s="676" t="s">
        <v>16</v>
      </c>
      <c r="L19" s="85" t="s">
        <v>17</v>
      </c>
      <c r="M19" s="171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1" t="s">
        <v>59</v>
      </c>
      <c r="S19" s="85" t="s">
        <v>32</v>
      </c>
      <c r="T19" s="135" t="s">
        <v>20</v>
      </c>
      <c r="U19" s="677" t="s">
        <v>21</v>
      </c>
      <c r="V19" s="200" t="s">
        <v>60</v>
      </c>
      <c r="W19" s="201"/>
      <c r="X19" s="202"/>
      <c r="Y19" s="678" t="s">
        <v>146</v>
      </c>
      <c r="Z19" s="679"/>
      <c r="AA19" s="680"/>
      <c r="AB19" s="203" t="s">
        <v>22</v>
      </c>
      <c r="AC19" s="204" t="s">
        <v>73</v>
      </c>
      <c r="AD19" s="131" t="s">
        <v>74</v>
      </c>
      <c r="AE19" s="131" t="s">
        <v>24</v>
      </c>
      <c r="AF19" s="205"/>
    </row>
    <row r="20" spans="2:32" s="5" customFormat="1" ht="17.1" customHeight="1" thickTop="1">
      <c r="B20" s="50"/>
      <c r="C20" s="173"/>
      <c r="D20" s="173"/>
      <c r="E20" s="173"/>
      <c r="F20" s="722"/>
      <c r="G20" s="722"/>
      <c r="H20" s="740"/>
      <c r="I20" s="721"/>
      <c r="J20" s="723"/>
      <c r="K20" s="724"/>
      <c r="L20" s="735"/>
      <c r="M20" s="735"/>
      <c r="N20" s="721"/>
      <c r="O20" s="721"/>
      <c r="P20" s="721"/>
      <c r="Q20" s="721"/>
      <c r="R20" s="721"/>
      <c r="S20" s="721"/>
      <c r="T20" s="725"/>
      <c r="U20" s="726"/>
      <c r="V20" s="727"/>
      <c r="W20" s="728"/>
      <c r="X20" s="729"/>
      <c r="Y20" s="730"/>
      <c r="Z20" s="731"/>
      <c r="AA20" s="732"/>
      <c r="AB20" s="733"/>
      <c r="AC20" s="734"/>
      <c r="AD20" s="721"/>
      <c r="AE20" s="681"/>
      <c r="AF20" s="17"/>
    </row>
    <row r="21" spans="2:32" s="5" customFormat="1" ht="17.1" customHeight="1">
      <c r="B21" s="50"/>
      <c r="C21" s="269"/>
      <c r="D21" s="269"/>
      <c r="E21" s="269"/>
      <c r="F21" s="175"/>
      <c r="G21" s="7"/>
      <c r="H21" s="741"/>
      <c r="I21" s="175"/>
      <c r="J21" s="682"/>
      <c r="K21" s="683"/>
      <c r="L21" s="206"/>
      <c r="M21" s="115"/>
      <c r="N21" s="175"/>
      <c r="O21" s="175"/>
      <c r="P21" s="176"/>
      <c r="Q21" s="175"/>
      <c r="R21" s="175"/>
      <c r="S21" s="175"/>
      <c r="T21" s="684"/>
      <c r="U21" s="685"/>
      <c r="V21" s="686"/>
      <c r="W21" s="687"/>
      <c r="X21" s="688"/>
      <c r="Y21" s="689"/>
      <c r="Z21" s="690"/>
      <c r="AA21" s="691"/>
      <c r="AB21" s="210"/>
      <c r="AC21" s="211"/>
      <c r="AD21" s="175"/>
      <c r="AE21" s="212"/>
      <c r="AF21" s="17"/>
    </row>
    <row r="22" spans="2:32" s="5" customFormat="1" ht="17.1" customHeight="1">
      <c r="B22" s="50"/>
      <c r="C22" s="148">
        <v>30</v>
      </c>
      <c r="D22" s="148">
        <v>299013</v>
      </c>
      <c r="E22" s="148">
        <v>5547</v>
      </c>
      <c r="F22" s="148" t="s">
        <v>441</v>
      </c>
      <c r="G22" s="178">
        <v>500</v>
      </c>
      <c r="H22" s="742">
        <v>32.89</v>
      </c>
      <c r="I22" s="178" t="s">
        <v>298</v>
      </c>
      <c r="J22" s="692">
        <f aca="true" t="shared" si="0" ref="J22:J41">IF(I22="A",200,IF(I22="B",60,20))</f>
        <v>60</v>
      </c>
      <c r="K22" s="693">
        <f aca="true" t="shared" si="1" ref="K22:K41">IF(G22=500,IF(H22&lt;100,100*$G$16/100,H22*$G$16/100),IF(H22&lt;100,100*$G$17/100,H22*$G$17/100))</f>
        <v>506.119</v>
      </c>
      <c r="L22" s="694">
        <v>42420.373611111114</v>
      </c>
      <c r="M22" s="695">
        <v>42420.72638888889</v>
      </c>
      <c r="N22" s="181">
        <f aca="true" t="shared" si="2" ref="N22:N41">IF(F22="","",(M22-L22)*24)</f>
        <v>8.466666666674428</v>
      </c>
      <c r="O22" s="182">
        <f aca="true" t="shared" si="3" ref="O22:O41">IF(F22="","",ROUND((M22-L22)*24*60,0))</f>
        <v>508</v>
      </c>
      <c r="P22" s="215" t="s">
        <v>293</v>
      </c>
      <c r="Q22" s="787" t="str">
        <f aca="true" t="shared" si="4" ref="Q22:Q41">IF(F22="","","--")</f>
        <v>--</v>
      </c>
      <c r="R22" s="216" t="str">
        <f aca="true" t="shared" si="5" ref="R22:R41">IF(F22="","","NO")</f>
        <v>NO</v>
      </c>
      <c r="S22" s="216" t="str">
        <f aca="true" t="shared" si="6" ref="S22:S41">IF(F22="","",IF(OR(P22="P",P22="RP"),"--","NO"))</f>
        <v>--</v>
      </c>
      <c r="T22" s="791">
        <f aca="true" t="shared" si="7" ref="T22:T41">IF(P22="P",K22*J22*ROUND(O22/60,2)*0.01,"--")</f>
        <v>2572.0967580000006</v>
      </c>
      <c r="U22" s="792" t="str">
        <f aca="true" t="shared" si="8" ref="U22:U41">IF(P22="RP",K22*J22*ROUND(O22/60,2)*0.01*Q22/100,"--")</f>
        <v>--</v>
      </c>
      <c r="V22" s="207" t="str">
        <f aca="true" t="shared" si="9" ref="V22:V41">IF(AND(P22="F",S22="NO"),K22*J22*IF(R22="SI",1.2,1),"--")</f>
        <v>--</v>
      </c>
      <c r="W22" s="208" t="str">
        <f aca="true" t="shared" si="10" ref="W22:W41">IF(AND(P22="F",O22&gt;=10),K22*J22*IF(R22="SI",1.2,1)*IF(O22&lt;=300,ROUND(O22/60,2),5),"--")</f>
        <v>--</v>
      </c>
      <c r="X22" s="209" t="str">
        <f aca="true" t="shared" si="11" ref="X22:X41">IF(AND(P22="F",O22&gt;300),(ROUND(O22/60,2)-5)*K22*J22*0.1*IF(R22="SI",1.2,1),"--")</f>
        <v>--</v>
      </c>
      <c r="Y22" s="793" t="str">
        <f aca="true" t="shared" si="12" ref="Y22:Y41">IF(AND(P22="R",S22="NO"),K22*J22*Q22/100*IF(R22="SI",1.2,1),"--")</f>
        <v>--</v>
      </c>
      <c r="Z22" s="794" t="str">
        <f aca="true" t="shared" si="13" ref="Z22:Z41">IF(AND(P22="R",O22&gt;=10),K22*J22*Q22/100*IF(R22="SI",1.2,1)*IF(O22&lt;=300,ROUND(O22/60,2),5),"--")</f>
        <v>--</v>
      </c>
      <c r="AA22" s="795" t="str">
        <f aca="true" t="shared" si="14" ref="AA22:AA41">IF(AND(P22="R",O22&gt;300),(ROUND(O22/60,2)-5)*K22*J22*0.1*Q22/100*IF(R22="SI",1.2,1),"--")</f>
        <v>--</v>
      </c>
      <c r="AB22" s="796" t="str">
        <f aca="true" t="shared" si="15" ref="AB22:AB41">IF(P22="RF",ROUND(O22/60,2)*K22*J22*0.1*IF(R22="SI",1.2,1),"--")</f>
        <v>--</v>
      </c>
      <c r="AC22" s="797" t="str">
        <f aca="true" t="shared" si="16" ref="AC22:AC41">IF(P22="RR",ROUND(O22/60,2)*K22*J22*0.1*Q22/100*IF(R22="SI",1.2,1),"--")</f>
        <v>--</v>
      </c>
      <c r="AD22" s="788" t="s">
        <v>211</v>
      </c>
      <c r="AE22" s="16">
        <f aca="true" t="shared" si="17" ref="AE22:AE41">IF(F22="","",SUM(T22:AC22)*IF(AD22="SI",1,2))</f>
        <v>2572.0967580000006</v>
      </c>
      <c r="AF22" s="701"/>
    </row>
    <row r="23" spans="2:32" s="5" customFormat="1" ht="17.1" customHeight="1">
      <c r="B23" s="50"/>
      <c r="C23" s="269">
        <v>31</v>
      </c>
      <c r="D23" s="269">
        <v>299025</v>
      </c>
      <c r="E23" s="148">
        <v>5547</v>
      </c>
      <c r="F23" s="148" t="s">
        <v>441</v>
      </c>
      <c r="G23" s="178">
        <v>500</v>
      </c>
      <c r="H23" s="742">
        <v>32.89</v>
      </c>
      <c r="I23" s="178" t="s">
        <v>298</v>
      </c>
      <c r="J23" s="692">
        <f t="shared" si="0"/>
        <v>60</v>
      </c>
      <c r="K23" s="693">
        <f t="shared" si="1"/>
        <v>506.119</v>
      </c>
      <c r="L23" s="694">
        <v>42421.34930555556</v>
      </c>
      <c r="M23" s="695">
        <v>42421.768055555556</v>
      </c>
      <c r="N23" s="181">
        <f t="shared" si="2"/>
        <v>10.04999999993015</v>
      </c>
      <c r="O23" s="182">
        <f t="shared" si="3"/>
        <v>603</v>
      </c>
      <c r="P23" s="215" t="s">
        <v>293</v>
      </c>
      <c r="Q23" s="787" t="str">
        <f t="shared" si="4"/>
        <v>--</v>
      </c>
      <c r="R23" s="216" t="str">
        <f t="shared" si="5"/>
        <v>NO</v>
      </c>
      <c r="S23" s="216" t="str">
        <f t="shared" si="6"/>
        <v>--</v>
      </c>
      <c r="T23" s="791">
        <f t="shared" si="7"/>
        <v>3051.8975700000005</v>
      </c>
      <c r="U23" s="792" t="str">
        <f t="shared" si="8"/>
        <v>--</v>
      </c>
      <c r="V23" s="207" t="str">
        <f t="shared" si="9"/>
        <v>--</v>
      </c>
      <c r="W23" s="208" t="str">
        <f t="shared" si="10"/>
        <v>--</v>
      </c>
      <c r="X23" s="209" t="str">
        <f t="shared" si="11"/>
        <v>--</v>
      </c>
      <c r="Y23" s="793" t="str">
        <f t="shared" si="12"/>
        <v>--</v>
      </c>
      <c r="Z23" s="794" t="str">
        <f t="shared" si="13"/>
        <v>--</v>
      </c>
      <c r="AA23" s="795" t="str">
        <f t="shared" si="14"/>
        <v>--</v>
      </c>
      <c r="AB23" s="796" t="str">
        <f t="shared" si="15"/>
        <v>--</v>
      </c>
      <c r="AC23" s="797" t="str">
        <f t="shared" si="16"/>
        <v>--</v>
      </c>
      <c r="AD23" s="788" t="s">
        <v>211</v>
      </c>
      <c r="AE23" s="16">
        <f t="shared" si="17"/>
        <v>3051.8975700000005</v>
      </c>
      <c r="AF23" s="701"/>
    </row>
    <row r="24" spans="2:32" s="5" customFormat="1" ht="17.1" customHeight="1">
      <c r="B24" s="50"/>
      <c r="C24" s="148"/>
      <c r="D24" s="148"/>
      <c r="E24" s="148"/>
      <c r="F24" s="702"/>
      <c r="G24" s="703"/>
      <c r="H24" s="743"/>
      <c r="I24" s="703"/>
      <c r="J24" s="692">
        <f t="shared" si="0"/>
        <v>20</v>
      </c>
      <c r="K24" s="693" t="e">
        <f t="shared" si="1"/>
        <v>#VALUE!</v>
      </c>
      <c r="L24" s="704"/>
      <c r="M24" s="705"/>
      <c r="N24" s="181" t="str">
        <f t="shared" si="2"/>
        <v/>
      </c>
      <c r="O24" s="182" t="str">
        <f t="shared" si="3"/>
        <v/>
      </c>
      <c r="P24" s="215"/>
      <c r="Q24" s="787" t="str">
        <f t="shared" si="4"/>
        <v/>
      </c>
      <c r="R24" s="216" t="str">
        <f t="shared" si="5"/>
        <v/>
      </c>
      <c r="S24" s="216"/>
      <c r="T24" s="791" t="str">
        <f aca="true" t="shared" si="18" ref="T24">IF(P24="P",K24*J24*ROUND(O24/60,2)*0.01,"--")</f>
        <v>--</v>
      </c>
      <c r="U24" s="792" t="str">
        <f aca="true" t="shared" si="19" ref="U24">IF(P24="RP",K24*J24*ROUND(O24/60,2)*0.01*Q24/100,"--")</f>
        <v>--</v>
      </c>
      <c r="V24" s="207" t="str">
        <f aca="true" t="shared" si="20" ref="V24">IF(AND(P24="F",S24="NO"),K24*J24*IF(R24="SI",1.2,1),"--")</f>
        <v>--</v>
      </c>
      <c r="W24" s="208" t="str">
        <f aca="true" t="shared" si="21" ref="W24">IF(AND(P24="F",O24&gt;=10),K24*J24*IF(R24="SI",1.2,1)*IF(O24&lt;=300,ROUND(O24/60,2),5),"--")</f>
        <v>--</v>
      </c>
      <c r="X24" s="209" t="str">
        <f aca="true" t="shared" si="22" ref="X24">IF(AND(P24="F",O24&gt;300),(ROUND(O24/60,2)-5)*K24*J24*0.1*IF(R24="SI",1.2,1),"--")</f>
        <v>--</v>
      </c>
      <c r="Y24" s="793" t="str">
        <f aca="true" t="shared" si="23" ref="Y24">IF(AND(P24="R",S24="NO"),K24*J24*Q24/100*IF(R24="SI",1.2,1),"--")</f>
        <v>--</v>
      </c>
      <c r="Z24" s="794" t="str">
        <f aca="true" t="shared" si="24" ref="Z24">IF(AND(P24="R",O24&gt;=10),K24*J24*Q24/100*IF(R24="SI",1.2,1)*IF(O24&lt;=300,ROUND(O24/60,2),5),"--")</f>
        <v>--</v>
      </c>
      <c r="AA24" s="795" t="str">
        <f aca="true" t="shared" si="25" ref="AA24">IF(AND(P24="R",O24&gt;300),(ROUND(O24/60,2)-5)*K24*J24*0.1*Q24/100*IF(R24="SI",1.2,1),"--")</f>
        <v>--</v>
      </c>
      <c r="AB24" s="796" t="str">
        <f aca="true" t="shared" si="26" ref="AB24">IF(P24="RF",ROUND(O24/60,2)*K24*J24*0.1*IF(R24="SI",1.2,1),"--")</f>
        <v>--</v>
      </c>
      <c r="AC24" s="797" t="str">
        <f aca="true" t="shared" si="27" ref="AC24">IF(P24="RR",ROUND(O24/60,2)*K24*J24*0.1*Q24/100*IF(R24="SI",1.2,1),"--")</f>
        <v>--</v>
      </c>
      <c r="AD24" s="788"/>
      <c r="AE24" s="16" t="str">
        <f aca="true" t="shared" si="28" ref="AE24">IF(F24="","",SUM(T24:AC24)*IF(AD24="SI",1,2))</f>
        <v/>
      </c>
      <c r="AF24" s="701"/>
    </row>
    <row r="25" spans="2:32" s="5" customFormat="1" ht="17.1" customHeight="1">
      <c r="B25" s="50"/>
      <c r="C25" s="269"/>
      <c r="D25" s="269"/>
      <c r="E25" s="269"/>
      <c r="F25" s="702"/>
      <c r="G25" s="703"/>
      <c r="H25" s="743"/>
      <c r="I25" s="703"/>
      <c r="J25" s="692">
        <f t="shared" si="0"/>
        <v>20</v>
      </c>
      <c r="K25" s="693" t="e">
        <f t="shared" si="1"/>
        <v>#VALUE!</v>
      </c>
      <c r="L25" s="704"/>
      <c r="M25" s="705"/>
      <c r="N25" s="181" t="str">
        <f t="shared" si="2"/>
        <v/>
      </c>
      <c r="O25" s="182" t="str">
        <f t="shared" si="3"/>
        <v/>
      </c>
      <c r="P25" s="215"/>
      <c r="Q25" s="787" t="str">
        <f t="shared" si="4"/>
        <v/>
      </c>
      <c r="R25" s="216" t="str">
        <f t="shared" si="5"/>
        <v/>
      </c>
      <c r="S25" s="216" t="str">
        <f t="shared" si="6"/>
        <v/>
      </c>
      <c r="T25" s="791" t="str">
        <f t="shared" si="7"/>
        <v>--</v>
      </c>
      <c r="U25" s="792" t="str">
        <f t="shared" si="8"/>
        <v>--</v>
      </c>
      <c r="V25" s="207" t="str">
        <f t="shared" si="9"/>
        <v>--</v>
      </c>
      <c r="W25" s="208" t="str">
        <f t="shared" si="10"/>
        <v>--</v>
      </c>
      <c r="X25" s="209" t="str">
        <f t="shared" si="11"/>
        <v>--</v>
      </c>
      <c r="Y25" s="793" t="str">
        <f t="shared" si="12"/>
        <v>--</v>
      </c>
      <c r="Z25" s="794" t="str">
        <f t="shared" si="13"/>
        <v>--</v>
      </c>
      <c r="AA25" s="795" t="str">
        <f t="shared" si="14"/>
        <v>--</v>
      </c>
      <c r="AB25" s="796" t="str">
        <f t="shared" si="15"/>
        <v>--</v>
      </c>
      <c r="AC25" s="797" t="str">
        <f t="shared" si="16"/>
        <v>--</v>
      </c>
      <c r="AD25" s="788" t="str">
        <f aca="true" t="shared" si="29" ref="AD25:AD41">IF(F25="","","SI")</f>
        <v/>
      </c>
      <c r="AE25" s="16" t="str">
        <f t="shared" si="17"/>
        <v/>
      </c>
      <c r="AF25" s="701"/>
    </row>
    <row r="26" spans="2:32" s="5" customFormat="1" ht="17.1" customHeight="1">
      <c r="B26" s="50"/>
      <c r="C26" s="148"/>
      <c r="D26" s="148"/>
      <c r="E26" s="148"/>
      <c r="F26" s="148"/>
      <c r="G26" s="178"/>
      <c r="H26" s="742"/>
      <c r="I26" s="178"/>
      <c r="J26" s="692">
        <f t="shared" si="0"/>
        <v>20</v>
      </c>
      <c r="K26" s="693" t="e">
        <f t="shared" si="1"/>
        <v>#VALUE!</v>
      </c>
      <c r="L26" s="694"/>
      <c r="M26" s="695"/>
      <c r="N26" s="181" t="str">
        <f t="shared" si="2"/>
        <v/>
      </c>
      <c r="O26" s="182" t="str">
        <f t="shared" si="3"/>
        <v/>
      </c>
      <c r="P26" s="215"/>
      <c r="Q26" s="787" t="str">
        <f t="shared" si="4"/>
        <v/>
      </c>
      <c r="R26" s="216" t="str">
        <f t="shared" si="5"/>
        <v/>
      </c>
      <c r="S26" s="216" t="str">
        <f t="shared" si="6"/>
        <v/>
      </c>
      <c r="T26" s="791" t="str">
        <f t="shared" si="7"/>
        <v>--</v>
      </c>
      <c r="U26" s="792" t="str">
        <f t="shared" si="8"/>
        <v>--</v>
      </c>
      <c r="V26" s="207" t="str">
        <f t="shared" si="9"/>
        <v>--</v>
      </c>
      <c r="W26" s="208" t="str">
        <f t="shared" si="10"/>
        <v>--</v>
      </c>
      <c r="X26" s="209" t="str">
        <f t="shared" si="11"/>
        <v>--</v>
      </c>
      <c r="Y26" s="793" t="str">
        <f t="shared" si="12"/>
        <v>--</v>
      </c>
      <c r="Z26" s="794" t="str">
        <f t="shared" si="13"/>
        <v>--</v>
      </c>
      <c r="AA26" s="795" t="str">
        <f t="shared" si="14"/>
        <v>--</v>
      </c>
      <c r="AB26" s="796" t="str">
        <f t="shared" si="15"/>
        <v>--</v>
      </c>
      <c r="AC26" s="797" t="str">
        <f t="shared" si="16"/>
        <v>--</v>
      </c>
      <c r="AD26" s="788" t="str">
        <f t="shared" si="29"/>
        <v/>
      </c>
      <c r="AE26" s="16" t="str">
        <f t="shared" si="17"/>
        <v/>
      </c>
      <c r="AF26" s="701"/>
    </row>
    <row r="27" spans="2:32" s="5" customFormat="1" ht="17.1" customHeight="1">
      <c r="B27" s="50"/>
      <c r="C27" s="269"/>
      <c r="D27" s="269"/>
      <c r="E27" s="269"/>
      <c r="F27" s="148"/>
      <c r="G27" s="178"/>
      <c r="H27" s="742"/>
      <c r="I27" s="178"/>
      <c r="J27" s="692">
        <f t="shared" si="0"/>
        <v>20</v>
      </c>
      <c r="K27" s="693" t="e">
        <f t="shared" si="1"/>
        <v>#VALUE!</v>
      </c>
      <c r="L27" s="694"/>
      <c r="M27" s="695"/>
      <c r="N27" s="181" t="str">
        <f t="shared" si="2"/>
        <v/>
      </c>
      <c r="O27" s="182" t="str">
        <f t="shared" si="3"/>
        <v/>
      </c>
      <c r="P27" s="215"/>
      <c r="Q27" s="787" t="str">
        <f t="shared" si="4"/>
        <v/>
      </c>
      <c r="R27" s="216" t="str">
        <f t="shared" si="5"/>
        <v/>
      </c>
      <c r="S27" s="216" t="str">
        <f t="shared" si="6"/>
        <v/>
      </c>
      <c r="T27" s="791" t="str">
        <f t="shared" si="7"/>
        <v>--</v>
      </c>
      <c r="U27" s="792" t="str">
        <f t="shared" si="8"/>
        <v>--</v>
      </c>
      <c r="V27" s="207" t="str">
        <f t="shared" si="9"/>
        <v>--</v>
      </c>
      <c r="W27" s="208" t="str">
        <f t="shared" si="10"/>
        <v>--</v>
      </c>
      <c r="X27" s="209" t="str">
        <f t="shared" si="11"/>
        <v>--</v>
      </c>
      <c r="Y27" s="793" t="str">
        <f t="shared" si="12"/>
        <v>--</v>
      </c>
      <c r="Z27" s="794" t="str">
        <f t="shared" si="13"/>
        <v>--</v>
      </c>
      <c r="AA27" s="795" t="str">
        <f t="shared" si="14"/>
        <v>--</v>
      </c>
      <c r="AB27" s="796" t="str">
        <f t="shared" si="15"/>
        <v>--</v>
      </c>
      <c r="AC27" s="797" t="str">
        <f t="shared" si="16"/>
        <v>--</v>
      </c>
      <c r="AD27" s="788" t="str">
        <f t="shared" si="29"/>
        <v/>
      </c>
      <c r="AE27" s="16" t="str">
        <f>IF(F27="","",SUM(T27:AC27)*IF(AD27="SI",1,2))</f>
        <v/>
      </c>
      <c r="AF27" s="701"/>
    </row>
    <row r="28" spans="2:32" s="5" customFormat="1" ht="17.1" customHeight="1">
      <c r="B28" s="50"/>
      <c r="C28" s="148"/>
      <c r="D28" s="148"/>
      <c r="E28" s="148"/>
      <c r="F28" s="141"/>
      <c r="G28" s="142"/>
      <c r="H28" s="744"/>
      <c r="I28" s="142"/>
      <c r="J28" s="692">
        <f t="shared" si="0"/>
        <v>20</v>
      </c>
      <c r="K28" s="693" t="e">
        <f t="shared" si="1"/>
        <v>#VALUE!</v>
      </c>
      <c r="L28" s="179"/>
      <c r="M28" s="214"/>
      <c r="N28" s="181" t="str">
        <f t="shared" si="2"/>
        <v/>
      </c>
      <c r="O28" s="182" t="str">
        <f t="shared" si="3"/>
        <v/>
      </c>
      <c r="P28" s="215"/>
      <c r="Q28" s="787" t="str">
        <f t="shared" si="4"/>
        <v/>
      </c>
      <c r="R28" s="216" t="str">
        <f t="shared" si="5"/>
        <v/>
      </c>
      <c r="S28" s="216" t="str">
        <f t="shared" si="6"/>
        <v/>
      </c>
      <c r="T28" s="791" t="str">
        <f t="shared" si="7"/>
        <v>--</v>
      </c>
      <c r="U28" s="792" t="str">
        <f t="shared" si="8"/>
        <v>--</v>
      </c>
      <c r="V28" s="207" t="str">
        <f t="shared" si="9"/>
        <v>--</v>
      </c>
      <c r="W28" s="208" t="str">
        <f t="shared" si="10"/>
        <v>--</v>
      </c>
      <c r="X28" s="209" t="str">
        <f t="shared" si="11"/>
        <v>--</v>
      </c>
      <c r="Y28" s="793" t="str">
        <f t="shared" si="12"/>
        <v>--</v>
      </c>
      <c r="Z28" s="794" t="str">
        <f t="shared" si="13"/>
        <v>--</v>
      </c>
      <c r="AA28" s="795" t="str">
        <f t="shared" si="14"/>
        <v>--</v>
      </c>
      <c r="AB28" s="796" t="str">
        <f t="shared" si="15"/>
        <v>--</v>
      </c>
      <c r="AC28" s="797" t="str">
        <f t="shared" si="16"/>
        <v>--</v>
      </c>
      <c r="AD28" s="788" t="str">
        <f t="shared" si="29"/>
        <v/>
      </c>
      <c r="AE28" s="16" t="str">
        <f t="shared" si="17"/>
        <v/>
      </c>
      <c r="AF28" s="701"/>
    </row>
    <row r="29" spans="2:32" s="5" customFormat="1" ht="17.1" customHeight="1">
      <c r="B29" s="50"/>
      <c r="C29" s="269"/>
      <c r="D29" s="269"/>
      <c r="E29" s="269"/>
      <c r="F29" s="141"/>
      <c r="G29" s="142"/>
      <c r="H29" s="744"/>
      <c r="I29" s="142"/>
      <c r="J29" s="692">
        <f t="shared" si="0"/>
        <v>20</v>
      </c>
      <c r="K29" s="693" t="e">
        <f t="shared" si="1"/>
        <v>#VALUE!</v>
      </c>
      <c r="L29" s="179"/>
      <c r="M29" s="214"/>
      <c r="N29" s="181" t="str">
        <f t="shared" si="2"/>
        <v/>
      </c>
      <c r="O29" s="182" t="str">
        <f t="shared" si="3"/>
        <v/>
      </c>
      <c r="P29" s="215"/>
      <c r="Q29" s="787" t="str">
        <f t="shared" si="4"/>
        <v/>
      </c>
      <c r="R29" s="216" t="str">
        <f t="shared" si="5"/>
        <v/>
      </c>
      <c r="S29" s="216" t="str">
        <f t="shared" si="6"/>
        <v/>
      </c>
      <c r="T29" s="791" t="str">
        <f t="shared" si="7"/>
        <v>--</v>
      </c>
      <c r="U29" s="792" t="str">
        <f t="shared" si="8"/>
        <v>--</v>
      </c>
      <c r="V29" s="207" t="str">
        <f t="shared" si="9"/>
        <v>--</v>
      </c>
      <c r="W29" s="208" t="str">
        <f t="shared" si="10"/>
        <v>--</v>
      </c>
      <c r="X29" s="209" t="str">
        <f t="shared" si="11"/>
        <v>--</v>
      </c>
      <c r="Y29" s="793" t="str">
        <f t="shared" si="12"/>
        <v>--</v>
      </c>
      <c r="Z29" s="794" t="str">
        <f t="shared" si="13"/>
        <v>--</v>
      </c>
      <c r="AA29" s="795" t="str">
        <f t="shared" si="14"/>
        <v>--</v>
      </c>
      <c r="AB29" s="796" t="str">
        <f t="shared" si="15"/>
        <v>--</v>
      </c>
      <c r="AC29" s="797" t="str">
        <f t="shared" si="16"/>
        <v>--</v>
      </c>
      <c r="AD29" s="788" t="str">
        <f t="shared" si="29"/>
        <v/>
      </c>
      <c r="AE29" s="16" t="str">
        <f t="shared" si="17"/>
        <v/>
      </c>
      <c r="AF29" s="701"/>
    </row>
    <row r="30" spans="2:32" s="5" customFormat="1" ht="17.1" customHeight="1">
      <c r="B30" s="50"/>
      <c r="C30" s="148"/>
      <c r="D30" s="148"/>
      <c r="E30" s="148"/>
      <c r="F30" s="141"/>
      <c r="G30" s="142"/>
      <c r="H30" s="744"/>
      <c r="I30" s="142"/>
      <c r="J30" s="692">
        <f t="shared" si="0"/>
        <v>20</v>
      </c>
      <c r="K30" s="693" t="e">
        <f t="shared" si="1"/>
        <v>#VALUE!</v>
      </c>
      <c r="L30" s="179"/>
      <c r="M30" s="214"/>
      <c r="N30" s="181" t="str">
        <f t="shared" si="2"/>
        <v/>
      </c>
      <c r="O30" s="182" t="str">
        <f t="shared" si="3"/>
        <v/>
      </c>
      <c r="P30" s="215"/>
      <c r="Q30" s="787" t="str">
        <f t="shared" si="4"/>
        <v/>
      </c>
      <c r="R30" s="216" t="str">
        <f t="shared" si="5"/>
        <v/>
      </c>
      <c r="S30" s="216" t="str">
        <f t="shared" si="6"/>
        <v/>
      </c>
      <c r="T30" s="791" t="str">
        <f t="shared" si="7"/>
        <v>--</v>
      </c>
      <c r="U30" s="792" t="str">
        <f t="shared" si="8"/>
        <v>--</v>
      </c>
      <c r="V30" s="207" t="str">
        <f t="shared" si="9"/>
        <v>--</v>
      </c>
      <c r="W30" s="208" t="str">
        <f t="shared" si="10"/>
        <v>--</v>
      </c>
      <c r="X30" s="209" t="str">
        <f t="shared" si="11"/>
        <v>--</v>
      </c>
      <c r="Y30" s="793" t="str">
        <f t="shared" si="12"/>
        <v>--</v>
      </c>
      <c r="Z30" s="794" t="str">
        <f t="shared" si="13"/>
        <v>--</v>
      </c>
      <c r="AA30" s="795" t="str">
        <f t="shared" si="14"/>
        <v>--</v>
      </c>
      <c r="AB30" s="796" t="str">
        <f t="shared" si="15"/>
        <v>--</v>
      </c>
      <c r="AC30" s="797" t="str">
        <f t="shared" si="16"/>
        <v>--</v>
      </c>
      <c r="AD30" s="788" t="str">
        <f t="shared" si="29"/>
        <v/>
      </c>
      <c r="AE30" s="16" t="str">
        <f t="shared" si="17"/>
        <v/>
      </c>
      <c r="AF30" s="701"/>
    </row>
    <row r="31" spans="2:32" s="5" customFormat="1" ht="17.1" customHeight="1">
      <c r="B31" s="50"/>
      <c r="C31" s="269"/>
      <c r="D31" s="269"/>
      <c r="E31" s="269"/>
      <c r="F31" s="141"/>
      <c r="G31" s="142"/>
      <c r="H31" s="744"/>
      <c r="I31" s="142"/>
      <c r="J31" s="692">
        <f t="shared" si="0"/>
        <v>20</v>
      </c>
      <c r="K31" s="693" t="e">
        <f t="shared" si="1"/>
        <v>#VALUE!</v>
      </c>
      <c r="L31" s="179"/>
      <c r="M31" s="214"/>
      <c r="N31" s="181" t="str">
        <f t="shared" si="2"/>
        <v/>
      </c>
      <c r="O31" s="182" t="str">
        <f t="shared" si="3"/>
        <v/>
      </c>
      <c r="P31" s="215"/>
      <c r="Q31" s="787" t="str">
        <f t="shared" si="4"/>
        <v/>
      </c>
      <c r="R31" s="216" t="str">
        <f t="shared" si="5"/>
        <v/>
      </c>
      <c r="S31" s="216" t="str">
        <f t="shared" si="6"/>
        <v/>
      </c>
      <c r="T31" s="791" t="str">
        <f t="shared" si="7"/>
        <v>--</v>
      </c>
      <c r="U31" s="792" t="str">
        <f t="shared" si="8"/>
        <v>--</v>
      </c>
      <c r="V31" s="207" t="str">
        <f t="shared" si="9"/>
        <v>--</v>
      </c>
      <c r="W31" s="208" t="str">
        <f t="shared" si="10"/>
        <v>--</v>
      </c>
      <c r="X31" s="209" t="str">
        <f t="shared" si="11"/>
        <v>--</v>
      </c>
      <c r="Y31" s="793" t="str">
        <f t="shared" si="12"/>
        <v>--</v>
      </c>
      <c r="Z31" s="794" t="str">
        <f t="shared" si="13"/>
        <v>--</v>
      </c>
      <c r="AA31" s="795" t="str">
        <f t="shared" si="14"/>
        <v>--</v>
      </c>
      <c r="AB31" s="796" t="str">
        <f t="shared" si="15"/>
        <v>--</v>
      </c>
      <c r="AC31" s="797" t="str">
        <f t="shared" si="16"/>
        <v>--</v>
      </c>
      <c r="AD31" s="788" t="str">
        <f t="shared" si="29"/>
        <v/>
      </c>
      <c r="AE31" s="16" t="str">
        <f t="shared" si="17"/>
        <v/>
      </c>
      <c r="AF31" s="701"/>
    </row>
    <row r="32" spans="2:32" s="5" customFormat="1" ht="17.1" customHeight="1">
      <c r="B32" s="50"/>
      <c r="C32" s="148"/>
      <c r="D32" s="148"/>
      <c r="E32" s="148"/>
      <c r="F32" s="141"/>
      <c r="G32" s="142"/>
      <c r="H32" s="744"/>
      <c r="I32" s="142"/>
      <c r="J32" s="692">
        <f t="shared" si="0"/>
        <v>20</v>
      </c>
      <c r="K32" s="693" t="e">
        <f t="shared" si="1"/>
        <v>#VALUE!</v>
      </c>
      <c r="L32" s="179"/>
      <c r="M32" s="214"/>
      <c r="N32" s="181" t="str">
        <f t="shared" si="2"/>
        <v/>
      </c>
      <c r="O32" s="182" t="str">
        <f t="shared" si="3"/>
        <v/>
      </c>
      <c r="P32" s="215"/>
      <c r="Q32" s="787" t="str">
        <f t="shared" si="4"/>
        <v/>
      </c>
      <c r="R32" s="216" t="str">
        <f t="shared" si="5"/>
        <v/>
      </c>
      <c r="S32" s="216" t="str">
        <f t="shared" si="6"/>
        <v/>
      </c>
      <c r="T32" s="791" t="str">
        <f t="shared" si="7"/>
        <v>--</v>
      </c>
      <c r="U32" s="792" t="str">
        <f t="shared" si="8"/>
        <v>--</v>
      </c>
      <c r="V32" s="207" t="str">
        <f t="shared" si="9"/>
        <v>--</v>
      </c>
      <c r="W32" s="208" t="str">
        <f t="shared" si="10"/>
        <v>--</v>
      </c>
      <c r="X32" s="209" t="str">
        <f t="shared" si="11"/>
        <v>--</v>
      </c>
      <c r="Y32" s="793" t="str">
        <f t="shared" si="12"/>
        <v>--</v>
      </c>
      <c r="Z32" s="794" t="str">
        <f t="shared" si="13"/>
        <v>--</v>
      </c>
      <c r="AA32" s="795" t="str">
        <f t="shared" si="14"/>
        <v>--</v>
      </c>
      <c r="AB32" s="796" t="str">
        <f t="shared" si="15"/>
        <v>--</v>
      </c>
      <c r="AC32" s="797" t="str">
        <f t="shared" si="16"/>
        <v>--</v>
      </c>
      <c r="AD32" s="788" t="str">
        <f t="shared" si="29"/>
        <v/>
      </c>
      <c r="AE32" s="16" t="str">
        <f t="shared" si="17"/>
        <v/>
      </c>
      <c r="AF32" s="701"/>
    </row>
    <row r="33" spans="2:32" s="5" customFormat="1" ht="17.1" customHeight="1">
      <c r="B33" s="50"/>
      <c r="C33" s="269"/>
      <c r="D33" s="269"/>
      <c r="E33" s="269"/>
      <c r="F33" s="141"/>
      <c r="G33" s="142"/>
      <c r="H33" s="744"/>
      <c r="I33" s="142"/>
      <c r="J33" s="692">
        <f t="shared" si="0"/>
        <v>20</v>
      </c>
      <c r="K33" s="693" t="e">
        <f t="shared" si="1"/>
        <v>#VALUE!</v>
      </c>
      <c r="L33" s="179"/>
      <c r="M33" s="180"/>
      <c r="N33" s="181" t="str">
        <f t="shared" si="2"/>
        <v/>
      </c>
      <c r="O33" s="182" t="str">
        <f t="shared" si="3"/>
        <v/>
      </c>
      <c r="P33" s="215"/>
      <c r="Q33" s="787" t="str">
        <f t="shared" si="4"/>
        <v/>
      </c>
      <c r="R33" s="216" t="str">
        <f t="shared" si="5"/>
        <v/>
      </c>
      <c r="S33" s="216" t="str">
        <f t="shared" si="6"/>
        <v/>
      </c>
      <c r="T33" s="791" t="str">
        <f t="shared" si="7"/>
        <v>--</v>
      </c>
      <c r="U33" s="792" t="str">
        <f t="shared" si="8"/>
        <v>--</v>
      </c>
      <c r="V33" s="207" t="str">
        <f t="shared" si="9"/>
        <v>--</v>
      </c>
      <c r="W33" s="208" t="str">
        <f t="shared" si="10"/>
        <v>--</v>
      </c>
      <c r="X33" s="209" t="str">
        <f t="shared" si="11"/>
        <v>--</v>
      </c>
      <c r="Y33" s="793" t="str">
        <f t="shared" si="12"/>
        <v>--</v>
      </c>
      <c r="Z33" s="794" t="str">
        <f t="shared" si="13"/>
        <v>--</v>
      </c>
      <c r="AA33" s="795" t="str">
        <f t="shared" si="14"/>
        <v>--</v>
      </c>
      <c r="AB33" s="796" t="str">
        <f t="shared" si="15"/>
        <v>--</v>
      </c>
      <c r="AC33" s="797" t="str">
        <f t="shared" si="16"/>
        <v>--</v>
      </c>
      <c r="AD33" s="788" t="str">
        <f t="shared" si="29"/>
        <v/>
      </c>
      <c r="AE33" s="16" t="str">
        <f t="shared" si="17"/>
        <v/>
      </c>
      <c r="AF33" s="701"/>
    </row>
    <row r="34" spans="2:32" s="5" customFormat="1" ht="17.1" customHeight="1">
      <c r="B34" s="50"/>
      <c r="C34" s="148"/>
      <c r="D34" s="148"/>
      <c r="E34" s="148"/>
      <c r="F34" s="141"/>
      <c r="G34" s="142"/>
      <c r="H34" s="744"/>
      <c r="I34" s="142"/>
      <c r="J34" s="692">
        <f t="shared" si="0"/>
        <v>20</v>
      </c>
      <c r="K34" s="693" t="e">
        <f t="shared" si="1"/>
        <v>#VALUE!</v>
      </c>
      <c r="L34" s="179"/>
      <c r="M34" s="180"/>
      <c r="N34" s="181" t="str">
        <f t="shared" si="2"/>
        <v/>
      </c>
      <c r="O34" s="182" t="str">
        <f t="shared" si="3"/>
        <v/>
      </c>
      <c r="P34" s="215"/>
      <c r="Q34" s="787" t="str">
        <f t="shared" si="4"/>
        <v/>
      </c>
      <c r="R34" s="216" t="str">
        <f t="shared" si="5"/>
        <v/>
      </c>
      <c r="S34" s="216" t="str">
        <f t="shared" si="6"/>
        <v/>
      </c>
      <c r="T34" s="791" t="str">
        <f t="shared" si="7"/>
        <v>--</v>
      </c>
      <c r="U34" s="792" t="str">
        <f t="shared" si="8"/>
        <v>--</v>
      </c>
      <c r="V34" s="207" t="str">
        <f t="shared" si="9"/>
        <v>--</v>
      </c>
      <c r="W34" s="208" t="str">
        <f t="shared" si="10"/>
        <v>--</v>
      </c>
      <c r="X34" s="209" t="str">
        <f t="shared" si="11"/>
        <v>--</v>
      </c>
      <c r="Y34" s="793" t="str">
        <f t="shared" si="12"/>
        <v>--</v>
      </c>
      <c r="Z34" s="794" t="str">
        <f t="shared" si="13"/>
        <v>--</v>
      </c>
      <c r="AA34" s="795" t="str">
        <f t="shared" si="14"/>
        <v>--</v>
      </c>
      <c r="AB34" s="796" t="str">
        <f t="shared" si="15"/>
        <v>--</v>
      </c>
      <c r="AC34" s="797" t="str">
        <f t="shared" si="16"/>
        <v>--</v>
      </c>
      <c r="AD34" s="788" t="str">
        <f t="shared" si="29"/>
        <v/>
      </c>
      <c r="AE34" s="16" t="str">
        <f t="shared" si="17"/>
        <v/>
      </c>
      <c r="AF34" s="701"/>
    </row>
    <row r="35" spans="2:32" s="5" customFormat="1" ht="17.1" customHeight="1">
      <c r="B35" s="50"/>
      <c r="C35" s="269"/>
      <c r="D35" s="269"/>
      <c r="E35" s="269"/>
      <c r="F35" s="141"/>
      <c r="G35" s="142"/>
      <c r="H35" s="744"/>
      <c r="I35" s="142"/>
      <c r="J35" s="692">
        <f t="shared" si="0"/>
        <v>20</v>
      </c>
      <c r="K35" s="693" t="e">
        <f t="shared" si="1"/>
        <v>#VALUE!</v>
      </c>
      <c r="L35" s="179"/>
      <c r="M35" s="180"/>
      <c r="N35" s="181" t="str">
        <f t="shared" si="2"/>
        <v/>
      </c>
      <c r="O35" s="182" t="str">
        <f t="shared" si="3"/>
        <v/>
      </c>
      <c r="P35" s="215"/>
      <c r="Q35" s="787" t="str">
        <f t="shared" si="4"/>
        <v/>
      </c>
      <c r="R35" s="216" t="str">
        <f t="shared" si="5"/>
        <v/>
      </c>
      <c r="S35" s="216" t="str">
        <f t="shared" si="6"/>
        <v/>
      </c>
      <c r="T35" s="791" t="str">
        <f t="shared" si="7"/>
        <v>--</v>
      </c>
      <c r="U35" s="792" t="str">
        <f t="shared" si="8"/>
        <v>--</v>
      </c>
      <c r="V35" s="207" t="str">
        <f t="shared" si="9"/>
        <v>--</v>
      </c>
      <c r="W35" s="208" t="str">
        <f t="shared" si="10"/>
        <v>--</v>
      </c>
      <c r="X35" s="209" t="str">
        <f t="shared" si="11"/>
        <v>--</v>
      </c>
      <c r="Y35" s="793" t="str">
        <f t="shared" si="12"/>
        <v>--</v>
      </c>
      <c r="Z35" s="794" t="str">
        <f t="shared" si="13"/>
        <v>--</v>
      </c>
      <c r="AA35" s="795" t="str">
        <f t="shared" si="14"/>
        <v>--</v>
      </c>
      <c r="AB35" s="796" t="str">
        <f t="shared" si="15"/>
        <v>--</v>
      </c>
      <c r="AC35" s="797" t="str">
        <f t="shared" si="16"/>
        <v>--</v>
      </c>
      <c r="AD35" s="788" t="str">
        <f t="shared" si="29"/>
        <v/>
      </c>
      <c r="AE35" s="16" t="str">
        <f t="shared" si="17"/>
        <v/>
      </c>
      <c r="AF35" s="701"/>
    </row>
    <row r="36" spans="2:32" s="5" customFormat="1" ht="17.1" customHeight="1">
      <c r="B36" s="50"/>
      <c r="C36" s="148"/>
      <c r="D36" s="148"/>
      <c r="E36" s="148"/>
      <c r="F36" s="141"/>
      <c r="G36" s="142"/>
      <c r="H36" s="744"/>
      <c r="I36" s="142"/>
      <c r="J36" s="692">
        <f t="shared" si="0"/>
        <v>20</v>
      </c>
      <c r="K36" s="693" t="e">
        <f t="shared" si="1"/>
        <v>#VALUE!</v>
      </c>
      <c r="L36" s="179"/>
      <c r="M36" s="180"/>
      <c r="N36" s="181" t="str">
        <f t="shared" si="2"/>
        <v/>
      </c>
      <c r="O36" s="182" t="str">
        <f t="shared" si="3"/>
        <v/>
      </c>
      <c r="P36" s="215"/>
      <c r="Q36" s="787" t="str">
        <f t="shared" si="4"/>
        <v/>
      </c>
      <c r="R36" s="216" t="str">
        <f t="shared" si="5"/>
        <v/>
      </c>
      <c r="S36" s="216" t="str">
        <f t="shared" si="6"/>
        <v/>
      </c>
      <c r="T36" s="791" t="str">
        <f t="shared" si="7"/>
        <v>--</v>
      </c>
      <c r="U36" s="792" t="str">
        <f t="shared" si="8"/>
        <v>--</v>
      </c>
      <c r="V36" s="207" t="str">
        <f t="shared" si="9"/>
        <v>--</v>
      </c>
      <c r="W36" s="208" t="str">
        <f t="shared" si="10"/>
        <v>--</v>
      </c>
      <c r="X36" s="209" t="str">
        <f t="shared" si="11"/>
        <v>--</v>
      </c>
      <c r="Y36" s="793" t="str">
        <f t="shared" si="12"/>
        <v>--</v>
      </c>
      <c r="Z36" s="794" t="str">
        <f t="shared" si="13"/>
        <v>--</v>
      </c>
      <c r="AA36" s="795" t="str">
        <f t="shared" si="14"/>
        <v>--</v>
      </c>
      <c r="AB36" s="796" t="str">
        <f t="shared" si="15"/>
        <v>--</v>
      </c>
      <c r="AC36" s="797" t="str">
        <f t="shared" si="16"/>
        <v>--</v>
      </c>
      <c r="AD36" s="788" t="str">
        <f t="shared" si="29"/>
        <v/>
      </c>
      <c r="AE36" s="16" t="str">
        <f t="shared" si="17"/>
        <v/>
      </c>
      <c r="AF36" s="701"/>
    </row>
    <row r="37" spans="2:32" s="5" customFormat="1" ht="17.1" customHeight="1">
      <c r="B37" s="50"/>
      <c r="C37" s="269"/>
      <c r="D37" s="269"/>
      <c r="E37" s="269"/>
      <c r="F37" s="141"/>
      <c r="G37" s="142"/>
      <c r="H37" s="744"/>
      <c r="I37" s="142"/>
      <c r="J37" s="692">
        <f t="shared" si="0"/>
        <v>20</v>
      </c>
      <c r="K37" s="693" t="e">
        <f t="shared" si="1"/>
        <v>#VALUE!</v>
      </c>
      <c r="L37" s="179"/>
      <c r="M37" s="180"/>
      <c r="N37" s="181" t="str">
        <f t="shared" si="2"/>
        <v/>
      </c>
      <c r="O37" s="182" t="str">
        <f t="shared" si="3"/>
        <v/>
      </c>
      <c r="P37" s="215"/>
      <c r="Q37" s="787" t="str">
        <f t="shared" si="4"/>
        <v/>
      </c>
      <c r="R37" s="216" t="str">
        <f t="shared" si="5"/>
        <v/>
      </c>
      <c r="S37" s="216" t="str">
        <f t="shared" si="6"/>
        <v/>
      </c>
      <c r="T37" s="791" t="str">
        <f t="shared" si="7"/>
        <v>--</v>
      </c>
      <c r="U37" s="792" t="str">
        <f t="shared" si="8"/>
        <v>--</v>
      </c>
      <c r="V37" s="207" t="str">
        <f t="shared" si="9"/>
        <v>--</v>
      </c>
      <c r="W37" s="208" t="str">
        <f t="shared" si="10"/>
        <v>--</v>
      </c>
      <c r="X37" s="209" t="str">
        <f t="shared" si="11"/>
        <v>--</v>
      </c>
      <c r="Y37" s="793" t="str">
        <f t="shared" si="12"/>
        <v>--</v>
      </c>
      <c r="Z37" s="794" t="str">
        <f t="shared" si="13"/>
        <v>--</v>
      </c>
      <c r="AA37" s="795" t="str">
        <f t="shared" si="14"/>
        <v>--</v>
      </c>
      <c r="AB37" s="796" t="str">
        <f t="shared" si="15"/>
        <v>--</v>
      </c>
      <c r="AC37" s="797" t="str">
        <f t="shared" si="16"/>
        <v>--</v>
      </c>
      <c r="AD37" s="788" t="str">
        <f t="shared" si="29"/>
        <v/>
      </c>
      <c r="AE37" s="16" t="str">
        <f t="shared" si="17"/>
        <v/>
      </c>
      <c r="AF37" s="701"/>
    </row>
    <row r="38" spans="2:32" s="5" customFormat="1" ht="17.1" customHeight="1">
      <c r="B38" s="50"/>
      <c r="C38" s="148"/>
      <c r="D38" s="148"/>
      <c r="E38" s="148"/>
      <c r="F38" s="141"/>
      <c r="G38" s="142"/>
      <c r="H38" s="744"/>
      <c r="I38" s="142"/>
      <c r="J38" s="692">
        <f t="shared" si="0"/>
        <v>20</v>
      </c>
      <c r="K38" s="693" t="e">
        <f t="shared" si="1"/>
        <v>#VALUE!</v>
      </c>
      <c r="L38" s="179"/>
      <c r="M38" s="180"/>
      <c r="N38" s="181" t="str">
        <f t="shared" si="2"/>
        <v/>
      </c>
      <c r="O38" s="182" t="str">
        <f t="shared" si="3"/>
        <v/>
      </c>
      <c r="P38" s="215"/>
      <c r="Q38" s="787" t="str">
        <f t="shared" si="4"/>
        <v/>
      </c>
      <c r="R38" s="216" t="str">
        <f t="shared" si="5"/>
        <v/>
      </c>
      <c r="S38" s="216" t="str">
        <f t="shared" si="6"/>
        <v/>
      </c>
      <c r="T38" s="791" t="str">
        <f t="shared" si="7"/>
        <v>--</v>
      </c>
      <c r="U38" s="792" t="str">
        <f t="shared" si="8"/>
        <v>--</v>
      </c>
      <c r="V38" s="207" t="str">
        <f t="shared" si="9"/>
        <v>--</v>
      </c>
      <c r="W38" s="208" t="str">
        <f t="shared" si="10"/>
        <v>--</v>
      </c>
      <c r="X38" s="209" t="str">
        <f t="shared" si="11"/>
        <v>--</v>
      </c>
      <c r="Y38" s="793" t="str">
        <f t="shared" si="12"/>
        <v>--</v>
      </c>
      <c r="Z38" s="794" t="str">
        <f t="shared" si="13"/>
        <v>--</v>
      </c>
      <c r="AA38" s="795" t="str">
        <f t="shared" si="14"/>
        <v>--</v>
      </c>
      <c r="AB38" s="796" t="str">
        <f t="shared" si="15"/>
        <v>--</v>
      </c>
      <c r="AC38" s="797" t="str">
        <f t="shared" si="16"/>
        <v>--</v>
      </c>
      <c r="AD38" s="788" t="str">
        <f t="shared" si="29"/>
        <v/>
      </c>
      <c r="AE38" s="16" t="str">
        <f t="shared" si="17"/>
        <v/>
      </c>
      <c r="AF38" s="701"/>
    </row>
    <row r="39" spans="2:32" s="5" customFormat="1" ht="17.1" customHeight="1">
      <c r="B39" s="50"/>
      <c r="C39" s="269"/>
      <c r="D39" s="269"/>
      <c r="E39" s="269"/>
      <c r="F39" s="141"/>
      <c r="G39" s="142"/>
      <c r="H39" s="744"/>
      <c r="I39" s="142"/>
      <c r="J39" s="692">
        <f t="shared" si="0"/>
        <v>20</v>
      </c>
      <c r="K39" s="693" t="e">
        <f t="shared" si="1"/>
        <v>#VALUE!</v>
      </c>
      <c r="L39" s="179"/>
      <c r="M39" s="180"/>
      <c r="N39" s="181" t="str">
        <f t="shared" si="2"/>
        <v/>
      </c>
      <c r="O39" s="182" t="str">
        <f t="shared" si="3"/>
        <v/>
      </c>
      <c r="P39" s="215"/>
      <c r="Q39" s="787" t="str">
        <f t="shared" si="4"/>
        <v/>
      </c>
      <c r="R39" s="216" t="str">
        <f t="shared" si="5"/>
        <v/>
      </c>
      <c r="S39" s="216" t="str">
        <f t="shared" si="6"/>
        <v/>
      </c>
      <c r="T39" s="791" t="str">
        <f t="shared" si="7"/>
        <v>--</v>
      </c>
      <c r="U39" s="792" t="str">
        <f t="shared" si="8"/>
        <v>--</v>
      </c>
      <c r="V39" s="207" t="str">
        <f t="shared" si="9"/>
        <v>--</v>
      </c>
      <c r="W39" s="208" t="str">
        <f t="shared" si="10"/>
        <v>--</v>
      </c>
      <c r="X39" s="209" t="str">
        <f t="shared" si="11"/>
        <v>--</v>
      </c>
      <c r="Y39" s="793" t="str">
        <f t="shared" si="12"/>
        <v>--</v>
      </c>
      <c r="Z39" s="794" t="str">
        <f t="shared" si="13"/>
        <v>--</v>
      </c>
      <c r="AA39" s="795" t="str">
        <f t="shared" si="14"/>
        <v>--</v>
      </c>
      <c r="AB39" s="796" t="str">
        <f t="shared" si="15"/>
        <v>--</v>
      </c>
      <c r="AC39" s="797" t="str">
        <f t="shared" si="16"/>
        <v>--</v>
      </c>
      <c r="AD39" s="788" t="str">
        <f t="shared" si="29"/>
        <v/>
      </c>
      <c r="AE39" s="16" t="str">
        <f t="shared" si="17"/>
        <v/>
      </c>
      <c r="AF39" s="701"/>
    </row>
    <row r="40" spans="2:32" s="5" customFormat="1" ht="17.1" customHeight="1">
      <c r="B40" s="50"/>
      <c r="C40" s="148"/>
      <c r="D40" s="148"/>
      <c r="E40" s="148"/>
      <c r="F40" s="141"/>
      <c r="G40" s="142"/>
      <c r="H40" s="744"/>
      <c r="I40" s="142"/>
      <c r="J40" s="692">
        <f t="shared" si="0"/>
        <v>20</v>
      </c>
      <c r="K40" s="693" t="e">
        <f t="shared" si="1"/>
        <v>#VALUE!</v>
      </c>
      <c r="L40" s="179"/>
      <c r="M40" s="180"/>
      <c r="N40" s="181" t="str">
        <f t="shared" si="2"/>
        <v/>
      </c>
      <c r="O40" s="182" t="str">
        <f t="shared" si="3"/>
        <v/>
      </c>
      <c r="P40" s="215"/>
      <c r="Q40" s="787" t="str">
        <f t="shared" si="4"/>
        <v/>
      </c>
      <c r="R40" s="216" t="str">
        <f t="shared" si="5"/>
        <v/>
      </c>
      <c r="S40" s="216" t="str">
        <f t="shared" si="6"/>
        <v/>
      </c>
      <c r="T40" s="791" t="str">
        <f t="shared" si="7"/>
        <v>--</v>
      </c>
      <c r="U40" s="792" t="str">
        <f t="shared" si="8"/>
        <v>--</v>
      </c>
      <c r="V40" s="207" t="str">
        <f t="shared" si="9"/>
        <v>--</v>
      </c>
      <c r="W40" s="208" t="str">
        <f t="shared" si="10"/>
        <v>--</v>
      </c>
      <c r="X40" s="209" t="str">
        <f t="shared" si="11"/>
        <v>--</v>
      </c>
      <c r="Y40" s="793" t="str">
        <f t="shared" si="12"/>
        <v>--</v>
      </c>
      <c r="Z40" s="794" t="str">
        <f t="shared" si="13"/>
        <v>--</v>
      </c>
      <c r="AA40" s="795" t="str">
        <f t="shared" si="14"/>
        <v>--</v>
      </c>
      <c r="AB40" s="796" t="str">
        <f t="shared" si="15"/>
        <v>--</v>
      </c>
      <c r="AC40" s="797" t="str">
        <f t="shared" si="16"/>
        <v>--</v>
      </c>
      <c r="AD40" s="788" t="str">
        <f t="shared" si="29"/>
        <v/>
      </c>
      <c r="AE40" s="16" t="str">
        <f t="shared" si="17"/>
        <v/>
      </c>
      <c r="AF40" s="701"/>
    </row>
    <row r="41" spans="2:32" s="5" customFormat="1" ht="17.1" customHeight="1">
      <c r="B41" s="50"/>
      <c r="C41" s="269"/>
      <c r="D41" s="269"/>
      <c r="E41" s="269"/>
      <c r="F41" s="141"/>
      <c r="G41" s="142"/>
      <c r="H41" s="744"/>
      <c r="I41" s="142"/>
      <c r="J41" s="692">
        <f t="shared" si="0"/>
        <v>20</v>
      </c>
      <c r="K41" s="693" t="e">
        <f t="shared" si="1"/>
        <v>#VALUE!</v>
      </c>
      <c r="L41" s="179"/>
      <c r="M41" s="180"/>
      <c r="N41" s="181" t="str">
        <f t="shared" si="2"/>
        <v/>
      </c>
      <c r="O41" s="182" t="str">
        <f t="shared" si="3"/>
        <v/>
      </c>
      <c r="P41" s="215"/>
      <c r="Q41" s="787" t="str">
        <f t="shared" si="4"/>
        <v/>
      </c>
      <c r="R41" s="216" t="str">
        <f t="shared" si="5"/>
        <v/>
      </c>
      <c r="S41" s="216" t="str">
        <f t="shared" si="6"/>
        <v/>
      </c>
      <c r="T41" s="791" t="str">
        <f t="shared" si="7"/>
        <v>--</v>
      </c>
      <c r="U41" s="792" t="str">
        <f t="shared" si="8"/>
        <v>--</v>
      </c>
      <c r="V41" s="207" t="str">
        <f t="shared" si="9"/>
        <v>--</v>
      </c>
      <c r="W41" s="208" t="str">
        <f t="shared" si="10"/>
        <v>--</v>
      </c>
      <c r="X41" s="209" t="str">
        <f t="shared" si="11"/>
        <v>--</v>
      </c>
      <c r="Y41" s="793" t="str">
        <f t="shared" si="12"/>
        <v>--</v>
      </c>
      <c r="Z41" s="794" t="str">
        <f t="shared" si="13"/>
        <v>--</v>
      </c>
      <c r="AA41" s="795" t="str">
        <f t="shared" si="14"/>
        <v>--</v>
      </c>
      <c r="AB41" s="796" t="str">
        <f t="shared" si="15"/>
        <v>--</v>
      </c>
      <c r="AC41" s="797" t="str">
        <f t="shared" si="16"/>
        <v>--</v>
      </c>
      <c r="AD41" s="788" t="str">
        <f t="shared" si="29"/>
        <v/>
      </c>
      <c r="AE41" s="16" t="str">
        <f t="shared" si="17"/>
        <v/>
      </c>
      <c r="AF41" s="701"/>
    </row>
    <row r="42" spans="2:32" s="5" customFormat="1" ht="17.1" customHeight="1" thickBot="1">
      <c r="B42" s="50"/>
      <c r="C42" s="148"/>
      <c r="D42" s="148"/>
      <c r="E42" s="148"/>
      <c r="F42" s="145"/>
      <c r="G42" s="223"/>
      <c r="H42" s="738"/>
      <c r="I42" s="224"/>
      <c r="J42" s="706"/>
      <c r="K42" s="707"/>
      <c r="L42" s="736"/>
      <c r="M42" s="736"/>
      <c r="N42" s="9"/>
      <c r="O42" s="9"/>
      <c r="P42" s="147"/>
      <c r="Q42" s="184"/>
      <c r="R42" s="147"/>
      <c r="S42" s="147"/>
      <c r="T42" s="708"/>
      <c r="U42" s="709"/>
      <c r="V42" s="225"/>
      <c r="W42" s="226"/>
      <c r="X42" s="227"/>
      <c r="Y42" s="710"/>
      <c r="Z42" s="711"/>
      <c r="AA42" s="712"/>
      <c r="AB42" s="228"/>
      <c r="AC42" s="229"/>
      <c r="AD42" s="713"/>
      <c r="AE42" s="230"/>
      <c r="AF42" s="701"/>
    </row>
    <row r="43" spans="2:32" s="5" customFormat="1" ht="17.1" customHeight="1" thickBot="1" thickTop="1">
      <c r="B43" s="50"/>
      <c r="C43" s="126" t="s">
        <v>25</v>
      </c>
      <c r="D43" s="3032" t="s">
        <v>327</v>
      </c>
      <c r="E43" s="126"/>
      <c r="F43" s="127"/>
      <c r="G43" s="231"/>
      <c r="H43" s="196"/>
      <c r="I43" s="232"/>
      <c r="J43" s="196"/>
      <c r="K43" s="185"/>
      <c r="L43" s="185"/>
      <c r="M43" s="185"/>
      <c r="N43" s="185"/>
      <c r="O43" s="185"/>
      <c r="P43" s="185"/>
      <c r="Q43" s="233"/>
      <c r="R43" s="185"/>
      <c r="S43" s="185"/>
      <c r="T43" s="714">
        <f aca="true" t="shared" si="30" ref="T43:AC43">SUM(T20:T42)</f>
        <v>5623.994328000001</v>
      </c>
      <c r="U43" s="715">
        <f t="shared" si="30"/>
        <v>0</v>
      </c>
      <c r="V43" s="716">
        <f t="shared" si="30"/>
        <v>0</v>
      </c>
      <c r="W43" s="716">
        <f t="shared" si="30"/>
        <v>0</v>
      </c>
      <c r="X43" s="716">
        <f t="shared" si="30"/>
        <v>0</v>
      </c>
      <c r="Y43" s="717">
        <f t="shared" si="30"/>
        <v>0</v>
      </c>
      <c r="Z43" s="717">
        <f t="shared" si="30"/>
        <v>0</v>
      </c>
      <c r="AA43" s="717">
        <f t="shared" si="30"/>
        <v>0</v>
      </c>
      <c r="AB43" s="234">
        <f t="shared" si="30"/>
        <v>0</v>
      </c>
      <c r="AC43" s="235">
        <f t="shared" si="30"/>
        <v>0</v>
      </c>
      <c r="AD43" s="236"/>
      <c r="AE43" s="237">
        <f>ROUND(SUM(AE20:AE42),2)</f>
        <v>5623.99</v>
      </c>
      <c r="AF43" s="701"/>
    </row>
    <row r="44" spans="2:32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7.1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014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41</xdr:row>
                    <xdr:rowOff>200025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E156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6.14062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0"/>
    </row>
    <row r="2" spans="1:30" s="18" customFormat="1" ht="26.25">
      <c r="A2" s="91"/>
      <c r="B2" s="238" t="str">
        <f>+'TOT-0216'!B2</f>
        <v>ANEXO III al Memorándum D.T.E.E. N° 231 / 2017</v>
      </c>
      <c r="C2" s="238"/>
      <c r="D2" s="238"/>
      <c r="E2" s="238"/>
      <c r="F2" s="238"/>
      <c r="G2" s="19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39" t="s">
        <v>75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39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0" t="s">
        <v>69</v>
      </c>
      <c r="G8" s="105"/>
      <c r="H8" s="105"/>
      <c r="I8" s="241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2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67" customFormat="1" ht="30" customHeight="1">
      <c r="A10" s="761"/>
      <c r="B10" s="762"/>
      <c r="C10" s="765"/>
      <c r="D10" s="765"/>
      <c r="E10" s="761"/>
      <c r="F10" s="763" t="s">
        <v>222</v>
      </c>
      <c r="G10" s="761"/>
      <c r="H10" s="764"/>
      <c r="I10" s="765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6"/>
    </row>
    <row r="11" spans="1:30" s="772" customFormat="1" ht="9.75" customHeight="1">
      <c r="A11" s="768"/>
      <c r="B11" s="769"/>
      <c r="C11" s="770"/>
      <c r="D11" s="770"/>
      <c r="E11" s="768"/>
      <c r="G11" s="770"/>
      <c r="H11" s="770"/>
      <c r="I11" s="770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1"/>
    </row>
    <row r="12" spans="1:30" s="772" customFormat="1" ht="21" customHeight="1">
      <c r="A12" s="761"/>
      <c r="B12" s="762"/>
      <c r="C12" s="765"/>
      <c r="D12" s="765"/>
      <c r="E12" s="761"/>
      <c r="F12" s="773" t="s">
        <v>223</v>
      </c>
      <c r="G12" s="761"/>
      <c r="H12" s="761"/>
      <c r="I12" s="761"/>
      <c r="J12" s="774"/>
      <c r="K12" s="774"/>
      <c r="L12" s="774"/>
      <c r="M12" s="774"/>
      <c r="N12" s="774"/>
      <c r="O12" s="768"/>
      <c r="P12" s="768"/>
      <c r="Q12" s="768"/>
      <c r="R12" s="768"/>
      <c r="S12" s="768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1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'TOT-0216'!B14</f>
        <v>Desde el 01 al 29 de Febrero de 2016</v>
      </c>
      <c r="C14" s="40"/>
      <c r="D14" s="40"/>
      <c r="E14" s="243"/>
      <c r="F14" s="112"/>
      <c r="G14" s="112"/>
      <c r="H14" s="112"/>
      <c r="I14" s="112"/>
      <c r="J14" s="112"/>
      <c r="K14" s="112"/>
      <c r="L14" s="112"/>
      <c r="M14" s="112"/>
      <c r="N14" s="112"/>
      <c r="O14" s="243"/>
      <c r="P14" s="243"/>
      <c r="Q14" s="243"/>
      <c r="R14" s="243"/>
      <c r="S14" s="243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4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7.1" customHeight="1" thickBot="1" thickTop="1">
      <c r="A16" s="90"/>
      <c r="B16" s="95"/>
      <c r="C16" s="15"/>
      <c r="D16" s="15"/>
      <c r="E16" s="90"/>
      <c r="F16" s="245" t="s">
        <v>76</v>
      </c>
      <c r="G16" s="246"/>
      <c r="H16" s="247">
        <v>1.391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7.1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746">
        <v>200</v>
      </c>
      <c r="I17"/>
      <c r="J17" s="15"/>
      <c r="K17" s="194"/>
      <c r="L17" s="195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7.1" customHeight="1" thickBot="1" thickTop="1">
      <c r="A18" s="90"/>
      <c r="B18" s="95"/>
      <c r="C18" s="827">
        <v>3</v>
      </c>
      <c r="D18" s="827">
        <v>4</v>
      </c>
      <c r="E18" s="827">
        <v>5</v>
      </c>
      <c r="F18" s="827">
        <v>6</v>
      </c>
      <c r="G18" s="827">
        <v>7</v>
      </c>
      <c r="H18" s="827">
        <v>8</v>
      </c>
      <c r="I18" s="827">
        <v>9</v>
      </c>
      <c r="J18" s="827">
        <v>10</v>
      </c>
      <c r="K18" s="827">
        <v>11</v>
      </c>
      <c r="L18" s="827">
        <v>12</v>
      </c>
      <c r="M18" s="827">
        <v>13</v>
      </c>
      <c r="N18" s="827">
        <v>14</v>
      </c>
      <c r="O18" s="827">
        <v>15</v>
      </c>
      <c r="P18" s="827">
        <v>16</v>
      </c>
      <c r="Q18" s="827">
        <v>17</v>
      </c>
      <c r="R18" s="827">
        <v>18</v>
      </c>
      <c r="S18" s="827">
        <v>19</v>
      </c>
      <c r="T18" s="827">
        <v>20</v>
      </c>
      <c r="U18" s="827">
        <v>21</v>
      </c>
      <c r="V18" s="827">
        <v>22</v>
      </c>
      <c r="W18" s="827">
        <v>23</v>
      </c>
      <c r="X18" s="827">
        <v>24</v>
      </c>
      <c r="Y18" s="827">
        <v>25</v>
      </c>
      <c r="Z18" s="827">
        <v>26</v>
      </c>
      <c r="AA18" s="827">
        <v>27</v>
      </c>
      <c r="AB18" s="827">
        <v>28</v>
      </c>
      <c r="AC18" s="827">
        <v>29</v>
      </c>
      <c r="AD18" s="17"/>
    </row>
    <row r="19" spans="1:30" s="5" customFormat="1" ht="33.95" customHeight="1" thickBot="1" thickTop="1">
      <c r="A19" s="90"/>
      <c r="B19" s="95"/>
      <c r="C19" s="122" t="s">
        <v>13</v>
      </c>
      <c r="D19" s="84" t="s">
        <v>233</v>
      </c>
      <c r="E19" s="84" t="s">
        <v>234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8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58</v>
      </c>
      <c r="Q19" s="838" t="s">
        <v>32</v>
      </c>
      <c r="R19" s="118" t="s">
        <v>33</v>
      </c>
      <c r="S19" s="248" t="s">
        <v>37</v>
      </c>
      <c r="T19" s="249" t="s">
        <v>20</v>
      </c>
      <c r="U19" s="250" t="s">
        <v>21</v>
      </c>
      <c r="V19" s="200" t="s">
        <v>77</v>
      </c>
      <c r="W19" s="202"/>
      <c r="X19" s="251" t="s">
        <v>78</v>
      </c>
      <c r="Y19" s="252"/>
      <c r="Z19" s="253" t="s">
        <v>22</v>
      </c>
      <c r="AA19" s="254" t="s">
        <v>73</v>
      </c>
      <c r="AB19" s="131" t="s">
        <v>74</v>
      </c>
      <c r="AC19" s="121" t="s">
        <v>24</v>
      </c>
      <c r="AD19" s="17"/>
    </row>
    <row r="20" spans="1:30" s="5" customFormat="1" ht="17.1" customHeight="1" thickTop="1">
      <c r="A20" s="90"/>
      <c r="B20" s="95"/>
      <c r="C20" s="255"/>
      <c r="D20" s="255"/>
      <c r="E20" s="255"/>
      <c r="F20" s="255"/>
      <c r="G20" s="255"/>
      <c r="H20" s="255"/>
      <c r="I20" s="256"/>
      <c r="J20" s="257"/>
      <c r="K20" s="255"/>
      <c r="L20" s="255"/>
      <c r="M20" s="255"/>
      <c r="N20" s="255"/>
      <c r="O20" s="255"/>
      <c r="P20" s="173"/>
      <c r="Q20" s="258"/>
      <c r="R20" s="255"/>
      <c r="S20" s="259"/>
      <c r="T20" s="260"/>
      <c r="U20" s="261"/>
      <c r="V20" s="262"/>
      <c r="W20" s="263"/>
      <c r="X20" s="264"/>
      <c r="Y20" s="265"/>
      <c r="Z20" s="266"/>
      <c r="AA20" s="267"/>
      <c r="AB20" s="258"/>
      <c r="AC20" s="268"/>
      <c r="AD20" s="17"/>
    </row>
    <row r="21" spans="1:30" s="5" customFormat="1" ht="17.1" customHeight="1">
      <c r="A21" s="90"/>
      <c r="B21" s="95"/>
      <c r="C21" s="269"/>
      <c r="D21" s="269"/>
      <c r="E21" s="269"/>
      <c r="F21" s="269"/>
      <c r="G21" s="269"/>
      <c r="H21" s="269"/>
      <c r="I21" s="270"/>
      <c r="J21" s="271"/>
      <c r="K21" s="269"/>
      <c r="L21" s="269"/>
      <c r="M21" s="269"/>
      <c r="N21" s="269"/>
      <c r="O21" s="269"/>
      <c r="P21" s="176"/>
      <c r="Q21" s="272"/>
      <c r="R21" s="269"/>
      <c r="S21" s="273"/>
      <c r="T21" s="274"/>
      <c r="U21" s="275"/>
      <c r="V21" s="276"/>
      <c r="W21" s="277"/>
      <c r="X21" s="278"/>
      <c r="Y21" s="279"/>
      <c r="Z21" s="280"/>
      <c r="AA21" s="281"/>
      <c r="AB21" s="272"/>
      <c r="AC21" s="282"/>
      <c r="AD21" s="17"/>
    </row>
    <row r="22" spans="1:30" s="5" customFormat="1" ht="17.1" customHeight="1">
      <c r="A22" s="90"/>
      <c r="B22" s="95"/>
      <c r="C22" s="148">
        <v>32</v>
      </c>
      <c r="D22" s="148">
        <v>298478</v>
      </c>
      <c r="E22" s="1475">
        <v>5209</v>
      </c>
      <c r="F22" s="3673" t="s">
        <v>455</v>
      </c>
      <c r="G22" s="3691" t="s">
        <v>321</v>
      </c>
      <c r="H22" s="3675">
        <v>300</v>
      </c>
      <c r="I22" s="4035" t="s">
        <v>134</v>
      </c>
      <c r="J22" s="285">
        <f aca="true" t="shared" si="0" ref="J22:J41">H22*$H$16</f>
        <v>417.3</v>
      </c>
      <c r="K22" s="149">
        <v>42405.47361111111</v>
      </c>
      <c r="L22" s="149">
        <v>42405.54513888889</v>
      </c>
      <c r="M22" s="286">
        <f aca="true" t="shared" si="1" ref="M22:M41">IF(F22="","",(L22-K22)*24)</f>
        <v>1.7166666666744277</v>
      </c>
      <c r="N22" s="14">
        <f aca="true" t="shared" si="2" ref="N22:N41">IF(F22="","",ROUND((L22-K22)*24*60,0))</f>
        <v>103</v>
      </c>
      <c r="O22" s="150" t="s">
        <v>296</v>
      </c>
      <c r="P22" s="495" t="str">
        <f aca="true" t="shared" si="3" ref="P22:P41">IF(F22="","","--")</f>
        <v>--</v>
      </c>
      <c r="Q22" s="8" t="str">
        <f aca="true" t="shared" si="4" ref="Q22:Q41">IF(F22="","",IF(OR(O22="P",O22="RP"),"--","NO"))</f>
        <v>NO</v>
      </c>
      <c r="R22" s="216" t="str">
        <f aca="true" t="shared" si="5" ref="R22:R41">IF(F22="","","NO")</f>
        <v>NO</v>
      </c>
      <c r="S22" s="287">
        <f aca="true" t="shared" si="6" ref="S22:S41">$H$17*IF(OR(O22="P",O22="RP"),0.1,1)*IF(R22="SI",1,0.1)</f>
        <v>20</v>
      </c>
      <c r="T22" s="288" t="str">
        <f aca="true" t="shared" si="7" ref="T22:T41">IF(O22="P",J22*S22*ROUND(N22/60,2),"--")</f>
        <v>--</v>
      </c>
      <c r="U22" s="289" t="str">
        <f aca="true" t="shared" si="8" ref="U22:U41">IF(O22="RP",J22*S22*P22/100*ROUND(N22/60,2),"--")</f>
        <v>--</v>
      </c>
      <c r="V22" s="290">
        <f aca="true" t="shared" si="9" ref="V22:V41">IF(AND(O22="F",Q22="NO"),J22*S22,"--")</f>
        <v>8346</v>
      </c>
      <c r="W22" s="291">
        <f aca="true" t="shared" si="10" ref="W22:W41">IF(O22="F",J22*S22*ROUND(N22/60,2),"--")</f>
        <v>14355.119999999999</v>
      </c>
      <c r="X22" s="292" t="str">
        <f aca="true" t="shared" si="11" ref="X22:X41">IF(AND(O22="R",Q22="NO"),J22*S22*P22/100,"--")</f>
        <v>--</v>
      </c>
      <c r="Y22" s="293" t="str">
        <f aca="true" t="shared" si="12" ref="Y22:Y41">IF(O22="R",J22*S22*P22/100*ROUND(N22/60,2),"--")</f>
        <v>--</v>
      </c>
      <c r="Z22" s="294" t="str">
        <f aca="true" t="shared" si="13" ref="Z22:Z41">IF(O22="RF",J22*S22*ROUND(N22/60,2),"--")</f>
        <v>--</v>
      </c>
      <c r="AA22" s="295" t="str">
        <f aca="true" t="shared" si="14" ref="AA22:AA41">IF(O22="RR",J22*S22*P22/100*ROUND(N22/60,2),"--")</f>
        <v>--</v>
      </c>
      <c r="AB22" s="296" t="s">
        <v>211</v>
      </c>
      <c r="AC22" s="16">
        <f>IF(F22="","",(SUM(T22:AA22)*IF(AB22="SI",1,2)*IF(AND(P22&lt;&gt;"--",O22="RF"),P22/100,1)))</f>
        <v>22701.12</v>
      </c>
      <c r="AD22" s="17"/>
    </row>
    <row r="23" spans="1:30" s="5" customFormat="1" ht="17.1" customHeight="1">
      <c r="A23" s="90"/>
      <c r="B23" s="95"/>
      <c r="C23" s="269">
        <v>33</v>
      </c>
      <c r="D23" s="269">
        <v>298489</v>
      </c>
      <c r="E23" s="1476">
        <v>5185</v>
      </c>
      <c r="F23" s="1735" t="s">
        <v>456</v>
      </c>
      <c r="G23" s="1736" t="s">
        <v>457</v>
      </c>
      <c r="H23" s="1737">
        <v>300</v>
      </c>
      <c r="I23" s="4036" t="s">
        <v>134</v>
      </c>
      <c r="J23" s="285">
        <f t="shared" si="0"/>
        <v>417.3</v>
      </c>
      <c r="K23" s="149">
        <v>42406.38680555556</v>
      </c>
      <c r="L23" s="149">
        <v>42406.87708333333</v>
      </c>
      <c r="M23" s="286">
        <f t="shared" si="1"/>
        <v>11.766666666604578</v>
      </c>
      <c r="N23" s="14">
        <f t="shared" si="2"/>
        <v>706</v>
      </c>
      <c r="O23" s="150" t="s">
        <v>293</v>
      </c>
      <c r="P23" s="495" t="str">
        <f t="shared" si="3"/>
        <v>--</v>
      </c>
      <c r="Q23" s="8" t="str">
        <f t="shared" si="4"/>
        <v>--</v>
      </c>
      <c r="R23" s="216" t="str">
        <f t="shared" si="5"/>
        <v>NO</v>
      </c>
      <c r="S23" s="287">
        <f t="shared" si="6"/>
        <v>2</v>
      </c>
      <c r="T23" s="288">
        <f t="shared" si="7"/>
        <v>9823.242</v>
      </c>
      <c r="U23" s="289" t="str">
        <f t="shared" si="8"/>
        <v>--</v>
      </c>
      <c r="V23" s="290" t="str">
        <f t="shared" si="9"/>
        <v>--</v>
      </c>
      <c r="W23" s="291" t="str">
        <f t="shared" si="10"/>
        <v>--</v>
      </c>
      <c r="X23" s="292" t="str">
        <f t="shared" si="11"/>
        <v>--</v>
      </c>
      <c r="Y23" s="293" t="str">
        <f t="shared" si="12"/>
        <v>--</v>
      </c>
      <c r="Z23" s="294" t="str">
        <f t="shared" si="13"/>
        <v>--</v>
      </c>
      <c r="AA23" s="295" t="str">
        <f t="shared" si="14"/>
        <v>--</v>
      </c>
      <c r="AB23" s="296" t="s">
        <v>211</v>
      </c>
      <c r="AC23" s="16">
        <f aca="true" t="shared" si="15" ref="AC23:AC41">IF(F23="","",(SUM(T23:AA23)*IF(AB23="SI",1,2)*IF(AND(P23&lt;&gt;"--",O23="RF"),P23/100,1)))</f>
        <v>9823.242</v>
      </c>
      <c r="AD23" s="17"/>
    </row>
    <row r="24" spans="1:30" s="5" customFormat="1" ht="17.1" customHeight="1">
      <c r="A24" s="90"/>
      <c r="B24" s="95"/>
      <c r="C24" s="148">
        <v>34</v>
      </c>
      <c r="D24" s="148">
        <v>298494</v>
      </c>
      <c r="E24" s="1476">
        <v>5185</v>
      </c>
      <c r="F24" s="1735" t="s">
        <v>456</v>
      </c>
      <c r="G24" s="1736" t="s">
        <v>457</v>
      </c>
      <c r="H24" s="1737">
        <v>300</v>
      </c>
      <c r="I24" s="4036" t="s">
        <v>134</v>
      </c>
      <c r="J24" s="285">
        <f t="shared" si="0"/>
        <v>417.3</v>
      </c>
      <c r="K24" s="149">
        <v>42407.325</v>
      </c>
      <c r="L24" s="149">
        <v>42407.56805555556</v>
      </c>
      <c r="M24" s="286">
        <f t="shared" si="1"/>
        <v>5.833333333488554</v>
      </c>
      <c r="N24" s="14">
        <f t="shared" si="2"/>
        <v>350</v>
      </c>
      <c r="O24" s="150" t="s">
        <v>293</v>
      </c>
      <c r="P24" s="495" t="str">
        <f t="shared" si="3"/>
        <v>--</v>
      </c>
      <c r="Q24" s="8" t="str">
        <f t="shared" si="4"/>
        <v>--</v>
      </c>
      <c r="R24" s="216" t="str">
        <f t="shared" si="5"/>
        <v>NO</v>
      </c>
      <c r="S24" s="287">
        <f t="shared" si="6"/>
        <v>2</v>
      </c>
      <c r="T24" s="288">
        <f t="shared" si="7"/>
        <v>4865.718</v>
      </c>
      <c r="U24" s="289" t="str">
        <f t="shared" si="8"/>
        <v>--</v>
      </c>
      <c r="V24" s="290" t="str">
        <f t="shared" si="9"/>
        <v>--</v>
      </c>
      <c r="W24" s="291" t="str">
        <f t="shared" si="10"/>
        <v>--</v>
      </c>
      <c r="X24" s="292" t="str">
        <f t="shared" si="11"/>
        <v>--</v>
      </c>
      <c r="Y24" s="293" t="str">
        <f t="shared" si="12"/>
        <v>--</v>
      </c>
      <c r="Z24" s="294" t="str">
        <f t="shared" si="13"/>
        <v>--</v>
      </c>
      <c r="AA24" s="295" t="str">
        <f t="shared" si="14"/>
        <v>--</v>
      </c>
      <c r="AB24" s="296" t="s">
        <v>211</v>
      </c>
      <c r="AC24" s="16">
        <f t="shared" si="15"/>
        <v>4865.718</v>
      </c>
      <c r="AD24" s="17"/>
    </row>
    <row r="25" spans="1:30" s="5" customFormat="1" ht="17.1" customHeight="1">
      <c r="A25" s="90"/>
      <c r="B25" s="95"/>
      <c r="C25" s="269">
        <v>35</v>
      </c>
      <c r="D25" s="269">
        <v>298663</v>
      </c>
      <c r="E25" s="1476">
        <v>4436</v>
      </c>
      <c r="F25" s="1735" t="s">
        <v>300</v>
      </c>
      <c r="G25" s="1736" t="s">
        <v>458</v>
      </c>
      <c r="H25" s="1737">
        <v>300</v>
      </c>
      <c r="I25" s="1738" t="s">
        <v>459</v>
      </c>
      <c r="J25" s="285">
        <f t="shared" si="0"/>
        <v>417.3</v>
      </c>
      <c r="K25" s="149">
        <v>42409.36597222222</v>
      </c>
      <c r="L25" s="149">
        <v>42409.78472222222</v>
      </c>
      <c r="M25" s="286">
        <f t="shared" si="1"/>
        <v>10.04999999993015</v>
      </c>
      <c r="N25" s="14">
        <f t="shared" si="2"/>
        <v>603</v>
      </c>
      <c r="O25" s="150" t="s">
        <v>293</v>
      </c>
      <c r="P25" s="495" t="str">
        <f t="shared" si="3"/>
        <v>--</v>
      </c>
      <c r="Q25" s="8" t="str">
        <f t="shared" si="4"/>
        <v>--</v>
      </c>
      <c r="R25" s="216" t="str">
        <f t="shared" si="5"/>
        <v>NO</v>
      </c>
      <c r="S25" s="287">
        <f t="shared" si="6"/>
        <v>2</v>
      </c>
      <c r="T25" s="288">
        <f t="shared" si="7"/>
        <v>8387.730000000001</v>
      </c>
      <c r="U25" s="289" t="str">
        <f t="shared" si="8"/>
        <v>--</v>
      </c>
      <c r="V25" s="290" t="str">
        <f t="shared" si="9"/>
        <v>--</v>
      </c>
      <c r="W25" s="291" t="str">
        <f t="shared" si="10"/>
        <v>--</v>
      </c>
      <c r="X25" s="292" t="str">
        <f t="shared" si="11"/>
        <v>--</v>
      </c>
      <c r="Y25" s="293" t="str">
        <f t="shared" si="12"/>
        <v>--</v>
      </c>
      <c r="Z25" s="294" t="str">
        <f t="shared" si="13"/>
        <v>--</v>
      </c>
      <c r="AA25" s="295" t="str">
        <f t="shared" si="14"/>
        <v>--</v>
      </c>
      <c r="AB25" s="296" t="str">
        <f aca="true" t="shared" si="16" ref="AB25:AB41">IF(F25="","","SI")</f>
        <v>SI</v>
      </c>
      <c r="AC25" s="16">
        <f t="shared" si="15"/>
        <v>8387.730000000001</v>
      </c>
      <c r="AD25" s="17"/>
    </row>
    <row r="26" spans="1:30" s="5" customFormat="1" ht="17.1" customHeight="1">
      <c r="A26" s="90"/>
      <c r="B26" s="95"/>
      <c r="C26" s="148">
        <v>36</v>
      </c>
      <c r="D26" s="148">
        <v>298669</v>
      </c>
      <c r="E26" s="1466">
        <v>70</v>
      </c>
      <c r="F26" s="3673" t="s">
        <v>381</v>
      </c>
      <c r="G26" s="3674" t="s">
        <v>321</v>
      </c>
      <c r="H26" s="3675">
        <v>150</v>
      </c>
      <c r="I26" s="4035" t="s">
        <v>405</v>
      </c>
      <c r="J26" s="285">
        <f t="shared" si="0"/>
        <v>208.65</v>
      </c>
      <c r="K26" s="149">
        <v>42412.660416666666</v>
      </c>
      <c r="L26" s="149">
        <v>42412.708333333336</v>
      </c>
      <c r="M26" s="286">
        <f t="shared" si="1"/>
        <v>1.1500000000814907</v>
      </c>
      <c r="N26" s="14">
        <f t="shared" si="2"/>
        <v>69</v>
      </c>
      <c r="O26" s="150" t="s">
        <v>296</v>
      </c>
      <c r="P26" s="495" t="str">
        <f t="shared" si="3"/>
        <v>--</v>
      </c>
      <c r="Q26" s="8" t="str">
        <f t="shared" si="4"/>
        <v>NO</v>
      </c>
      <c r="R26" s="216" t="str">
        <f t="shared" si="5"/>
        <v>NO</v>
      </c>
      <c r="S26" s="287">
        <f t="shared" si="6"/>
        <v>20</v>
      </c>
      <c r="T26" s="288" t="str">
        <f t="shared" si="7"/>
        <v>--</v>
      </c>
      <c r="U26" s="289" t="str">
        <f t="shared" si="8"/>
        <v>--</v>
      </c>
      <c r="V26" s="290">
        <f t="shared" si="9"/>
        <v>4173</v>
      </c>
      <c r="W26" s="291">
        <f t="shared" si="10"/>
        <v>4798.95</v>
      </c>
      <c r="X26" s="292" t="str">
        <f t="shared" si="11"/>
        <v>--</v>
      </c>
      <c r="Y26" s="293" t="str">
        <f t="shared" si="12"/>
        <v>--</v>
      </c>
      <c r="Z26" s="294" t="str">
        <f t="shared" si="13"/>
        <v>--</v>
      </c>
      <c r="AA26" s="295" t="str">
        <f t="shared" si="14"/>
        <v>--</v>
      </c>
      <c r="AB26" s="296" t="str">
        <f t="shared" si="16"/>
        <v>SI</v>
      </c>
      <c r="AC26" s="16">
        <f t="shared" si="15"/>
        <v>8971.95</v>
      </c>
      <c r="AD26" s="17"/>
    </row>
    <row r="27" spans="1:30" s="5" customFormat="1" ht="17.1" customHeight="1">
      <c r="A27" s="90"/>
      <c r="B27" s="95"/>
      <c r="C27" s="269">
        <v>37</v>
      </c>
      <c r="D27" s="269">
        <v>298670</v>
      </c>
      <c r="E27" s="1475">
        <v>71</v>
      </c>
      <c r="F27" s="3673" t="s">
        <v>381</v>
      </c>
      <c r="G27" s="3674" t="s">
        <v>301</v>
      </c>
      <c r="H27" s="3675">
        <v>150</v>
      </c>
      <c r="I27" s="4035" t="s">
        <v>405</v>
      </c>
      <c r="J27" s="285">
        <f t="shared" si="0"/>
        <v>208.65</v>
      </c>
      <c r="K27" s="149">
        <v>42412.660416666666</v>
      </c>
      <c r="L27" s="149">
        <v>42412.70416666667</v>
      </c>
      <c r="M27" s="286">
        <f t="shared" si="1"/>
        <v>1.0500000001047738</v>
      </c>
      <c r="N27" s="14">
        <f t="shared" si="2"/>
        <v>63</v>
      </c>
      <c r="O27" s="150" t="s">
        <v>296</v>
      </c>
      <c r="P27" s="495" t="str">
        <f t="shared" si="3"/>
        <v>--</v>
      </c>
      <c r="Q27" s="8" t="str">
        <f t="shared" si="4"/>
        <v>NO</v>
      </c>
      <c r="R27" s="216" t="str">
        <f t="shared" si="5"/>
        <v>NO</v>
      </c>
      <c r="S27" s="287">
        <f t="shared" si="6"/>
        <v>20</v>
      </c>
      <c r="T27" s="288" t="str">
        <f t="shared" si="7"/>
        <v>--</v>
      </c>
      <c r="U27" s="289" t="str">
        <f t="shared" si="8"/>
        <v>--</v>
      </c>
      <c r="V27" s="290">
        <f t="shared" si="9"/>
        <v>4173</v>
      </c>
      <c r="W27" s="291">
        <f t="shared" si="10"/>
        <v>4381.650000000001</v>
      </c>
      <c r="X27" s="292" t="str">
        <f t="shared" si="11"/>
        <v>--</v>
      </c>
      <c r="Y27" s="293" t="str">
        <f t="shared" si="12"/>
        <v>--</v>
      </c>
      <c r="Z27" s="294" t="str">
        <f t="shared" si="13"/>
        <v>--</v>
      </c>
      <c r="AA27" s="295" t="str">
        <f t="shared" si="14"/>
        <v>--</v>
      </c>
      <c r="AB27" s="296" t="str">
        <f t="shared" si="16"/>
        <v>SI</v>
      </c>
      <c r="AC27" s="16">
        <f t="shared" si="15"/>
        <v>8554.650000000001</v>
      </c>
      <c r="AD27" s="17"/>
    </row>
    <row r="28" spans="1:31" s="5" customFormat="1" ht="17.1" customHeight="1">
      <c r="A28" s="90"/>
      <c r="B28" s="95"/>
      <c r="C28" s="148">
        <v>38</v>
      </c>
      <c r="D28" s="148">
        <v>298672</v>
      </c>
      <c r="E28" s="1479">
        <v>5230</v>
      </c>
      <c r="F28" s="1735" t="s">
        <v>304</v>
      </c>
      <c r="G28" s="1736" t="s">
        <v>301</v>
      </c>
      <c r="H28" s="1737">
        <v>150</v>
      </c>
      <c r="I28" s="1738" t="s">
        <v>405</v>
      </c>
      <c r="J28" s="285">
        <f t="shared" si="0"/>
        <v>208.65</v>
      </c>
      <c r="K28" s="149">
        <v>42413.075</v>
      </c>
      <c r="L28" s="149">
        <v>42413.45486111111</v>
      </c>
      <c r="M28" s="286">
        <f t="shared" si="1"/>
        <v>9.11666666669771</v>
      </c>
      <c r="N28" s="14">
        <f t="shared" si="2"/>
        <v>547</v>
      </c>
      <c r="O28" s="150" t="s">
        <v>296</v>
      </c>
      <c r="P28" s="495" t="str">
        <f t="shared" si="3"/>
        <v>--</v>
      </c>
      <c r="Q28" s="8" t="str">
        <f t="shared" si="4"/>
        <v>NO</v>
      </c>
      <c r="R28" s="216" t="str">
        <f t="shared" si="5"/>
        <v>NO</v>
      </c>
      <c r="S28" s="287">
        <f t="shared" si="6"/>
        <v>20</v>
      </c>
      <c r="T28" s="288" t="str">
        <f t="shared" si="7"/>
        <v>--</v>
      </c>
      <c r="U28" s="289" t="str">
        <f t="shared" si="8"/>
        <v>--</v>
      </c>
      <c r="V28" s="290">
        <f t="shared" si="9"/>
        <v>4173</v>
      </c>
      <c r="W28" s="291">
        <f t="shared" si="10"/>
        <v>38057.759999999995</v>
      </c>
      <c r="X28" s="292" t="str">
        <f t="shared" si="11"/>
        <v>--</v>
      </c>
      <c r="Y28" s="293" t="str">
        <f t="shared" si="12"/>
        <v>--</v>
      </c>
      <c r="Z28" s="294" t="str">
        <f t="shared" si="13"/>
        <v>--</v>
      </c>
      <c r="AA28" s="295" t="str">
        <f t="shared" si="14"/>
        <v>--</v>
      </c>
      <c r="AB28" s="296" t="str">
        <f t="shared" si="16"/>
        <v>SI</v>
      </c>
      <c r="AC28" s="16">
        <f t="shared" si="15"/>
        <v>42230.759999999995</v>
      </c>
      <c r="AD28" s="17"/>
      <c r="AE28" s="15"/>
    </row>
    <row r="29" spans="1:30" s="5" customFormat="1" ht="17.1" customHeight="1">
      <c r="A29" s="90"/>
      <c r="B29" s="95"/>
      <c r="C29" s="269">
        <v>39</v>
      </c>
      <c r="D29" s="269">
        <v>298679</v>
      </c>
      <c r="E29" s="1476">
        <v>5209</v>
      </c>
      <c r="F29" s="1735" t="s">
        <v>455</v>
      </c>
      <c r="G29" s="1736" t="s">
        <v>321</v>
      </c>
      <c r="H29" s="1737">
        <v>300</v>
      </c>
      <c r="I29" s="4036" t="s">
        <v>134</v>
      </c>
      <c r="J29" s="285">
        <f t="shared" si="0"/>
        <v>417.3</v>
      </c>
      <c r="K29" s="149">
        <v>42414.57777777778</v>
      </c>
      <c r="L29" s="149">
        <v>42414.76111111111</v>
      </c>
      <c r="M29" s="286">
        <f t="shared" si="1"/>
        <v>4.400000000023283</v>
      </c>
      <c r="N29" s="14">
        <f t="shared" si="2"/>
        <v>264</v>
      </c>
      <c r="O29" s="150" t="s">
        <v>293</v>
      </c>
      <c r="P29" s="495" t="str">
        <f t="shared" si="3"/>
        <v>--</v>
      </c>
      <c r="Q29" s="8" t="str">
        <f t="shared" si="4"/>
        <v>--</v>
      </c>
      <c r="R29" s="216" t="str">
        <f t="shared" si="5"/>
        <v>NO</v>
      </c>
      <c r="S29" s="287">
        <f t="shared" si="6"/>
        <v>2</v>
      </c>
      <c r="T29" s="288">
        <f t="shared" si="7"/>
        <v>3672.2400000000002</v>
      </c>
      <c r="U29" s="289" t="str">
        <f t="shared" si="8"/>
        <v>--</v>
      </c>
      <c r="V29" s="290" t="str">
        <f t="shared" si="9"/>
        <v>--</v>
      </c>
      <c r="W29" s="291" t="str">
        <f t="shared" si="10"/>
        <v>--</v>
      </c>
      <c r="X29" s="292" t="str">
        <f t="shared" si="11"/>
        <v>--</v>
      </c>
      <c r="Y29" s="293" t="str">
        <f t="shared" si="12"/>
        <v>--</v>
      </c>
      <c r="Z29" s="294" t="str">
        <f t="shared" si="13"/>
        <v>--</v>
      </c>
      <c r="AA29" s="295" t="str">
        <f t="shared" si="14"/>
        <v>--</v>
      </c>
      <c r="AB29" s="296" t="str">
        <f t="shared" si="16"/>
        <v>SI</v>
      </c>
      <c r="AC29" s="16">
        <f>IF(F29="","",(SUM(T29:AA29)*IF(AB29="SI",1,2)*IF(AND(P29&lt;&gt;"--",O29="RF"),P29/100,1)))</f>
        <v>3672.2400000000002</v>
      </c>
      <c r="AD29" s="17"/>
    </row>
    <row r="30" spans="1:30" s="5" customFormat="1" ht="17.1" customHeight="1">
      <c r="A30" s="90"/>
      <c r="B30" s="95"/>
      <c r="C30" s="148">
        <v>40</v>
      </c>
      <c r="D30" s="148">
        <v>299015</v>
      </c>
      <c r="E30" s="1479">
        <v>81</v>
      </c>
      <c r="F30" s="1735" t="s">
        <v>302</v>
      </c>
      <c r="G30" s="1736" t="s">
        <v>321</v>
      </c>
      <c r="H30" s="1737">
        <v>300</v>
      </c>
      <c r="I30" s="4036" t="s">
        <v>134</v>
      </c>
      <c r="J30" s="285">
        <f t="shared" si="0"/>
        <v>417.3</v>
      </c>
      <c r="K30" s="149">
        <v>42419.60625</v>
      </c>
      <c r="L30" s="149">
        <v>42419.63125</v>
      </c>
      <c r="M30" s="286">
        <f t="shared" si="1"/>
        <v>0.6000000000349246</v>
      </c>
      <c r="N30" s="14">
        <f t="shared" si="2"/>
        <v>36</v>
      </c>
      <c r="O30" s="150" t="s">
        <v>296</v>
      </c>
      <c r="P30" s="495" t="str">
        <f t="shared" si="3"/>
        <v>--</v>
      </c>
      <c r="Q30" s="8" t="str">
        <f t="shared" si="4"/>
        <v>NO</v>
      </c>
      <c r="R30" s="216" t="str">
        <f t="shared" si="5"/>
        <v>NO</v>
      </c>
      <c r="S30" s="287">
        <f t="shared" si="6"/>
        <v>20</v>
      </c>
      <c r="T30" s="288" t="str">
        <f t="shared" si="7"/>
        <v>--</v>
      </c>
      <c r="U30" s="289" t="str">
        <f t="shared" si="8"/>
        <v>--</v>
      </c>
      <c r="V30" s="290">
        <f t="shared" si="9"/>
        <v>8346</v>
      </c>
      <c r="W30" s="291">
        <f t="shared" si="10"/>
        <v>5007.599999999999</v>
      </c>
      <c r="X30" s="292" t="str">
        <f t="shared" si="11"/>
        <v>--</v>
      </c>
      <c r="Y30" s="293" t="str">
        <f t="shared" si="12"/>
        <v>--</v>
      </c>
      <c r="Z30" s="294" t="str">
        <f t="shared" si="13"/>
        <v>--</v>
      </c>
      <c r="AA30" s="295" t="str">
        <f t="shared" si="14"/>
        <v>--</v>
      </c>
      <c r="AB30" s="296" t="str">
        <f t="shared" si="16"/>
        <v>SI</v>
      </c>
      <c r="AC30" s="16">
        <f t="shared" si="15"/>
        <v>13353.599999999999</v>
      </c>
      <c r="AD30" s="17"/>
    </row>
    <row r="31" spans="1:30" s="5" customFormat="1" ht="17.1" customHeight="1">
      <c r="A31" s="90"/>
      <c r="B31" s="95"/>
      <c r="C31" s="269">
        <v>41</v>
      </c>
      <c r="D31" s="269">
        <v>299010</v>
      </c>
      <c r="E31" s="1476">
        <v>4436</v>
      </c>
      <c r="F31" s="1735" t="s">
        <v>300</v>
      </c>
      <c r="G31" s="1736" t="s">
        <v>458</v>
      </c>
      <c r="H31" s="1737">
        <v>300</v>
      </c>
      <c r="I31" s="1738" t="s">
        <v>459</v>
      </c>
      <c r="J31" s="285">
        <f t="shared" si="0"/>
        <v>417.3</v>
      </c>
      <c r="K31" s="149">
        <v>42420.3125</v>
      </c>
      <c r="L31" s="149">
        <v>42420.70486111111</v>
      </c>
      <c r="M31" s="286">
        <f t="shared" si="1"/>
        <v>9.416666666627862</v>
      </c>
      <c r="N31" s="14">
        <f t="shared" si="2"/>
        <v>565</v>
      </c>
      <c r="O31" s="150" t="s">
        <v>293</v>
      </c>
      <c r="P31" s="495" t="str">
        <f t="shared" si="3"/>
        <v>--</v>
      </c>
      <c r="Q31" s="8" t="str">
        <f t="shared" si="4"/>
        <v>--</v>
      </c>
      <c r="R31" s="216" t="str">
        <f t="shared" si="5"/>
        <v>NO</v>
      </c>
      <c r="S31" s="287">
        <f t="shared" si="6"/>
        <v>2</v>
      </c>
      <c r="T31" s="288">
        <f t="shared" si="7"/>
        <v>7861.932</v>
      </c>
      <c r="U31" s="289" t="str">
        <f t="shared" si="8"/>
        <v>--</v>
      </c>
      <c r="V31" s="290" t="str">
        <f t="shared" si="9"/>
        <v>--</v>
      </c>
      <c r="W31" s="291" t="str">
        <f t="shared" si="10"/>
        <v>--</v>
      </c>
      <c r="X31" s="292" t="str">
        <f t="shared" si="11"/>
        <v>--</v>
      </c>
      <c r="Y31" s="293" t="str">
        <f t="shared" si="12"/>
        <v>--</v>
      </c>
      <c r="Z31" s="294" t="str">
        <f t="shared" si="13"/>
        <v>--</v>
      </c>
      <c r="AA31" s="295" t="str">
        <f t="shared" si="14"/>
        <v>--</v>
      </c>
      <c r="AB31" s="296" t="str">
        <f t="shared" si="16"/>
        <v>SI</v>
      </c>
      <c r="AC31" s="16">
        <f t="shared" si="15"/>
        <v>7861.932</v>
      </c>
      <c r="AD31" s="17"/>
    </row>
    <row r="32" spans="1:30" s="5" customFormat="1" ht="17.1" customHeight="1">
      <c r="A32" s="90"/>
      <c r="B32" s="95"/>
      <c r="C32" s="148">
        <v>42</v>
      </c>
      <c r="D32" s="148">
        <v>299018</v>
      </c>
      <c r="E32" s="1479">
        <v>81</v>
      </c>
      <c r="F32" s="1735" t="s">
        <v>302</v>
      </c>
      <c r="G32" s="1736" t="s">
        <v>321</v>
      </c>
      <c r="H32" s="1737">
        <v>300</v>
      </c>
      <c r="I32" s="4036" t="s">
        <v>134</v>
      </c>
      <c r="J32" s="285">
        <f t="shared" si="0"/>
        <v>417.3</v>
      </c>
      <c r="K32" s="149">
        <v>42421.28194444445</v>
      </c>
      <c r="L32" s="149">
        <v>42421.41180555556</v>
      </c>
      <c r="M32" s="286">
        <f t="shared" si="1"/>
        <v>3.1166666666977108</v>
      </c>
      <c r="N32" s="14">
        <f t="shared" si="2"/>
        <v>187</v>
      </c>
      <c r="O32" s="150" t="s">
        <v>293</v>
      </c>
      <c r="P32" s="495" t="str">
        <f t="shared" si="3"/>
        <v>--</v>
      </c>
      <c r="Q32" s="8" t="str">
        <f t="shared" si="4"/>
        <v>--</v>
      </c>
      <c r="R32" s="216" t="str">
        <f t="shared" si="5"/>
        <v>NO</v>
      </c>
      <c r="S32" s="287">
        <f t="shared" si="6"/>
        <v>2</v>
      </c>
      <c r="T32" s="288">
        <f t="shared" si="7"/>
        <v>2603.952</v>
      </c>
      <c r="U32" s="289" t="str">
        <f t="shared" si="8"/>
        <v>--</v>
      </c>
      <c r="V32" s="290" t="str">
        <f t="shared" si="9"/>
        <v>--</v>
      </c>
      <c r="W32" s="291" t="str">
        <f t="shared" si="10"/>
        <v>--</v>
      </c>
      <c r="X32" s="292" t="str">
        <f t="shared" si="11"/>
        <v>--</v>
      </c>
      <c r="Y32" s="293" t="str">
        <f t="shared" si="12"/>
        <v>--</v>
      </c>
      <c r="Z32" s="294" t="str">
        <f t="shared" si="13"/>
        <v>--</v>
      </c>
      <c r="AA32" s="295" t="str">
        <f t="shared" si="14"/>
        <v>--</v>
      </c>
      <c r="AB32" s="296" t="str">
        <f t="shared" si="16"/>
        <v>SI</v>
      </c>
      <c r="AC32" s="16">
        <f t="shared" si="15"/>
        <v>2603.952</v>
      </c>
      <c r="AD32" s="17"/>
    </row>
    <row r="33" spans="1:30" s="5" customFormat="1" ht="17.1" customHeight="1">
      <c r="A33" s="90"/>
      <c r="B33" s="95"/>
      <c r="C33" s="269">
        <v>43</v>
      </c>
      <c r="D33" s="269">
        <v>299020</v>
      </c>
      <c r="E33" s="1476">
        <v>4436</v>
      </c>
      <c r="F33" s="1735" t="s">
        <v>300</v>
      </c>
      <c r="G33" s="1736" t="s">
        <v>458</v>
      </c>
      <c r="H33" s="1737">
        <v>300</v>
      </c>
      <c r="I33" s="1738" t="s">
        <v>459</v>
      </c>
      <c r="J33" s="285">
        <f t="shared" si="0"/>
        <v>417.3</v>
      </c>
      <c r="K33" s="149">
        <v>42421.32430555556</v>
      </c>
      <c r="L33" s="149">
        <v>42421.725</v>
      </c>
      <c r="M33" s="286">
        <f t="shared" si="1"/>
        <v>9.616666666581295</v>
      </c>
      <c r="N33" s="14">
        <f t="shared" si="2"/>
        <v>577</v>
      </c>
      <c r="O33" s="150" t="s">
        <v>293</v>
      </c>
      <c r="P33" s="495" t="str">
        <f t="shared" si="3"/>
        <v>--</v>
      </c>
      <c r="Q33" s="8" t="str">
        <f t="shared" si="4"/>
        <v>--</v>
      </c>
      <c r="R33" s="216" t="str">
        <f t="shared" si="5"/>
        <v>NO</v>
      </c>
      <c r="S33" s="287">
        <f t="shared" si="6"/>
        <v>2</v>
      </c>
      <c r="T33" s="288">
        <f t="shared" si="7"/>
        <v>8028.852</v>
      </c>
      <c r="U33" s="289" t="str">
        <f t="shared" si="8"/>
        <v>--</v>
      </c>
      <c r="V33" s="290" t="str">
        <f t="shared" si="9"/>
        <v>--</v>
      </c>
      <c r="W33" s="291" t="str">
        <f t="shared" si="10"/>
        <v>--</v>
      </c>
      <c r="X33" s="292" t="str">
        <f t="shared" si="11"/>
        <v>--</v>
      </c>
      <c r="Y33" s="293" t="str">
        <f t="shared" si="12"/>
        <v>--</v>
      </c>
      <c r="Z33" s="294" t="str">
        <f t="shared" si="13"/>
        <v>--</v>
      </c>
      <c r="AA33" s="295" t="str">
        <f t="shared" si="14"/>
        <v>--</v>
      </c>
      <c r="AB33" s="296" t="str">
        <f t="shared" si="16"/>
        <v>SI</v>
      </c>
      <c r="AC33" s="16">
        <f t="shared" si="15"/>
        <v>8028.852</v>
      </c>
      <c r="AD33" s="17"/>
    </row>
    <row r="34" spans="1:30" s="5" customFormat="1" ht="17.1" customHeight="1">
      <c r="A34" s="90"/>
      <c r="B34" s="95"/>
      <c r="C34" s="148">
        <v>44</v>
      </c>
      <c r="D34" s="148">
        <v>299466</v>
      </c>
      <c r="E34" s="1479">
        <v>81</v>
      </c>
      <c r="F34" s="1735" t="s">
        <v>302</v>
      </c>
      <c r="G34" s="1736" t="s">
        <v>321</v>
      </c>
      <c r="H34" s="1737">
        <v>300</v>
      </c>
      <c r="I34" s="4036" t="s">
        <v>134</v>
      </c>
      <c r="J34" s="285">
        <f t="shared" si="0"/>
        <v>417.3</v>
      </c>
      <c r="K34" s="149">
        <v>42422.43125</v>
      </c>
      <c r="L34" s="149">
        <v>42422.49375</v>
      </c>
      <c r="M34" s="286">
        <f t="shared" si="1"/>
        <v>1.5</v>
      </c>
      <c r="N34" s="14">
        <f t="shared" si="2"/>
        <v>90</v>
      </c>
      <c r="O34" s="150" t="s">
        <v>296</v>
      </c>
      <c r="P34" s="495" t="str">
        <f t="shared" si="3"/>
        <v>--</v>
      </c>
      <c r="Q34" s="8" t="str">
        <f t="shared" si="4"/>
        <v>NO</v>
      </c>
      <c r="R34" s="216" t="str">
        <f t="shared" si="5"/>
        <v>NO</v>
      </c>
      <c r="S34" s="287">
        <f t="shared" si="6"/>
        <v>20</v>
      </c>
      <c r="T34" s="288" t="str">
        <f t="shared" si="7"/>
        <v>--</v>
      </c>
      <c r="U34" s="289" t="str">
        <f t="shared" si="8"/>
        <v>--</v>
      </c>
      <c r="V34" s="290">
        <f t="shared" si="9"/>
        <v>8346</v>
      </c>
      <c r="W34" s="291">
        <f t="shared" si="10"/>
        <v>12519</v>
      </c>
      <c r="X34" s="292" t="str">
        <f t="shared" si="11"/>
        <v>--</v>
      </c>
      <c r="Y34" s="293" t="str">
        <f t="shared" si="12"/>
        <v>--</v>
      </c>
      <c r="Z34" s="294" t="str">
        <f t="shared" si="13"/>
        <v>--</v>
      </c>
      <c r="AA34" s="295" t="str">
        <f t="shared" si="14"/>
        <v>--</v>
      </c>
      <c r="AB34" s="296" t="str">
        <f t="shared" si="16"/>
        <v>SI</v>
      </c>
      <c r="AC34" s="16">
        <f t="shared" si="15"/>
        <v>20865</v>
      </c>
      <c r="AD34" s="17"/>
    </row>
    <row r="35" spans="1:30" s="5" customFormat="1" ht="17.1" customHeight="1">
      <c r="A35" s="90"/>
      <c r="B35" s="95"/>
      <c r="C35" s="269">
        <v>45</v>
      </c>
      <c r="D35" s="269">
        <v>299483</v>
      </c>
      <c r="E35" s="1479">
        <v>81</v>
      </c>
      <c r="F35" s="1735" t="s">
        <v>302</v>
      </c>
      <c r="G35" s="1736" t="s">
        <v>321</v>
      </c>
      <c r="H35" s="1737">
        <v>300</v>
      </c>
      <c r="I35" s="4036" t="s">
        <v>134</v>
      </c>
      <c r="J35" s="285">
        <f t="shared" si="0"/>
        <v>417.3</v>
      </c>
      <c r="K35" s="149">
        <v>42428.28611111111</v>
      </c>
      <c r="L35" s="149">
        <v>42428.55902777778</v>
      </c>
      <c r="M35" s="286">
        <f t="shared" si="1"/>
        <v>6.550000000046566</v>
      </c>
      <c r="N35" s="14">
        <f t="shared" si="2"/>
        <v>393</v>
      </c>
      <c r="O35" s="150" t="s">
        <v>293</v>
      </c>
      <c r="P35" s="495" t="str">
        <f t="shared" si="3"/>
        <v>--</v>
      </c>
      <c r="Q35" s="8" t="str">
        <f t="shared" si="4"/>
        <v>--</v>
      </c>
      <c r="R35" s="216" t="str">
        <f t="shared" si="5"/>
        <v>NO</v>
      </c>
      <c r="S35" s="287">
        <f t="shared" si="6"/>
        <v>2</v>
      </c>
      <c r="T35" s="288">
        <f t="shared" si="7"/>
        <v>5466.63</v>
      </c>
      <c r="U35" s="289" t="str">
        <f t="shared" si="8"/>
        <v>--</v>
      </c>
      <c r="V35" s="290" t="str">
        <f t="shared" si="9"/>
        <v>--</v>
      </c>
      <c r="W35" s="291" t="str">
        <f t="shared" si="10"/>
        <v>--</v>
      </c>
      <c r="X35" s="292" t="str">
        <f t="shared" si="11"/>
        <v>--</v>
      </c>
      <c r="Y35" s="293" t="str">
        <f t="shared" si="12"/>
        <v>--</v>
      </c>
      <c r="Z35" s="294" t="str">
        <f t="shared" si="13"/>
        <v>--</v>
      </c>
      <c r="AA35" s="295" t="str">
        <f t="shared" si="14"/>
        <v>--</v>
      </c>
      <c r="AB35" s="296" t="str">
        <f t="shared" si="16"/>
        <v>SI</v>
      </c>
      <c r="AC35" s="16">
        <f t="shared" si="15"/>
        <v>5466.63</v>
      </c>
      <c r="AD35" s="17"/>
    </row>
    <row r="36" spans="1:30" s="5" customFormat="1" ht="17.1" customHeight="1">
      <c r="A36" s="90"/>
      <c r="B36" s="95"/>
      <c r="C36" s="148"/>
      <c r="D36" s="148"/>
      <c r="E36" s="148"/>
      <c r="F36" s="144"/>
      <c r="G36" s="298"/>
      <c r="H36" s="283"/>
      <c r="I36" s="284"/>
      <c r="J36" s="285">
        <f t="shared" si="0"/>
        <v>0</v>
      </c>
      <c r="K36" s="149"/>
      <c r="L36" s="149"/>
      <c r="M36" s="286" t="str">
        <f t="shared" si="1"/>
        <v/>
      </c>
      <c r="N36" s="14" t="str">
        <f t="shared" si="2"/>
        <v/>
      </c>
      <c r="O36" s="150"/>
      <c r="P36" s="495" t="str">
        <f t="shared" si="3"/>
        <v/>
      </c>
      <c r="Q36" s="8" t="str">
        <f t="shared" si="4"/>
        <v/>
      </c>
      <c r="R36" s="216" t="str">
        <f t="shared" si="5"/>
        <v/>
      </c>
      <c r="S36" s="287">
        <f t="shared" si="6"/>
        <v>20</v>
      </c>
      <c r="T36" s="288" t="str">
        <f t="shared" si="7"/>
        <v>--</v>
      </c>
      <c r="U36" s="289" t="str">
        <f t="shared" si="8"/>
        <v>--</v>
      </c>
      <c r="V36" s="290" t="str">
        <f t="shared" si="9"/>
        <v>--</v>
      </c>
      <c r="W36" s="291" t="str">
        <f t="shared" si="10"/>
        <v>--</v>
      </c>
      <c r="X36" s="292" t="str">
        <f t="shared" si="11"/>
        <v>--</v>
      </c>
      <c r="Y36" s="293" t="str">
        <f t="shared" si="12"/>
        <v>--</v>
      </c>
      <c r="Z36" s="294" t="str">
        <f t="shared" si="13"/>
        <v>--</v>
      </c>
      <c r="AA36" s="295" t="str">
        <f t="shared" si="14"/>
        <v>--</v>
      </c>
      <c r="AB36" s="296" t="str">
        <f t="shared" si="16"/>
        <v/>
      </c>
      <c r="AC36" s="16" t="str">
        <f t="shared" si="15"/>
        <v/>
      </c>
      <c r="AD36" s="17"/>
    </row>
    <row r="37" spans="1:30" s="5" customFormat="1" ht="17.1" customHeight="1">
      <c r="A37" s="90"/>
      <c r="B37" s="95"/>
      <c r="C37" s="269"/>
      <c r="D37" s="269"/>
      <c r="E37" s="269"/>
      <c r="F37" s="144"/>
      <c r="G37" s="298"/>
      <c r="H37" s="283"/>
      <c r="I37" s="284"/>
      <c r="J37" s="285">
        <f t="shared" si="0"/>
        <v>0</v>
      </c>
      <c r="K37" s="149"/>
      <c r="L37" s="149"/>
      <c r="M37" s="286" t="str">
        <f t="shared" si="1"/>
        <v/>
      </c>
      <c r="N37" s="14" t="str">
        <f t="shared" si="2"/>
        <v/>
      </c>
      <c r="O37" s="150"/>
      <c r="P37" s="495" t="str">
        <f t="shared" si="3"/>
        <v/>
      </c>
      <c r="Q37" s="8" t="str">
        <f t="shared" si="4"/>
        <v/>
      </c>
      <c r="R37" s="216" t="str">
        <f t="shared" si="5"/>
        <v/>
      </c>
      <c r="S37" s="287">
        <f t="shared" si="6"/>
        <v>20</v>
      </c>
      <c r="T37" s="288" t="str">
        <f t="shared" si="7"/>
        <v>--</v>
      </c>
      <c r="U37" s="289" t="str">
        <f t="shared" si="8"/>
        <v>--</v>
      </c>
      <c r="V37" s="290" t="str">
        <f t="shared" si="9"/>
        <v>--</v>
      </c>
      <c r="W37" s="291" t="str">
        <f t="shared" si="10"/>
        <v>--</v>
      </c>
      <c r="X37" s="292" t="str">
        <f t="shared" si="11"/>
        <v>--</v>
      </c>
      <c r="Y37" s="293" t="str">
        <f t="shared" si="12"/>
        <v>--</v>
      </c>
      <c r="Z37" s="294" t="str">
        <f t="shared" si="13"/>
        <v>--</v>
      </c>
      <c r="AA37" s="295" t="str">
        <f t="shared" si="14"/>
        <v>--</v>
      </c>
      <c r="AB37" s="296" t="str">
        <f t="shared" si="16"/>
        <v/>
      </c>
      <c r="AC37" s="16" t="str">
        <f t="shared" si="15"/>
        <v/>
      </c>
      <c r="AD37" s="17"/>
    </row>
    <row r="38" spans="1:30" s="5" customFormat="1" ht="17.1" customHeight="1">
      <c r="A38" s="90"/>
      <c r="B38" s="95"/>
      <c r="C38" s="148"/>
      <c r="D38" s="148"/>
      <c r="E38" s="148"/>
      <c r="F38" s="144"/>
      <c r="G38" s="298"/>
      <c r="H38" s="283"/>
      <c r="I38" s="284"/>
      <c r="J38" s="285">
        <f t="shared" si="0"/>
        <v>0</v>
      </c>
      <c r="K38" s="149"/>
      <c r="L38" s="149"/>
      <c r="M38" s="286" t="str">
        <f t="shared" si="1"/>
        <v/>
      </c>
      <c r="N38" s="14" t="str">
        <f t="shared" si="2"/>
        <v/>
      </c>
      <c r="O38" s="150"/>
      <c r="P38" s="495" t="str">
        <f t="shared" si="3"/>
        <v/>
      </c>
      <c r="Q38" s="8" t="str">
        <f t="shared" si="4"/>
        <v/>
      </c>
      <c r="R38" s="216" t="str">
        <f t="shared" si="5"/>
        <v/>
      </c>
      <c r="S38" s="287">
        <f t="shared" si="6"/>
        <v>20</v>
      </c>
      <c r="T38" s="288" t="str">
        <f t="shared" si="7"/>
        <v>--</v>
      </c>
      <c r="U38" s="289" t="str">
        <f t="shared" si="8"/>
        <v>--</v>
      </c>
      <c r="V38" s="290" t="str">
        <f t="shared" si="9"/>
        <v>--</v>
      </c>
      <c r="W38" s="291" t="str">
        <f t="shared" si="10"/>
        <v>--</v>
      </c>
      <c r="X38" s="292" t="str">
        <f t="shared" si="11"/>
        <v>--</v>
      </c>
      <c r="Y38" s="293" t="str">
        <f t="shared" si="12"/>
        <v>--</v>
      </c>
      <c r="Z38" s="294" t="str">
        <f t="shared" si="13"/>
        <v>--</v>
      </c>
      <c r="AA38" s="295" t="str">
        <f t="shared" si="14"/>
        <v>--</v>
      </c>
      <c r="AB38" s="296" t="str">
        <f t="shared" si="16"/>
        <v/>
      </c>
      <c r="AC38" s="16" t="str">
        <f t="shared" si="15"/>
        <v/>
      </c>
      <c r="AD38" s="17"/>
    </row>
    <row r="39" spans="1:30" s="5" customFormat="1" ht="17.1" customHeight="1">
      <c r="A39" s="90"/>
      <c r="B39" s="95"/>
      <c r="C39" s="269"/>
      <c r="D39" s="269"/>
      <c r="E39" s="269"/>
      <c r="F39" s="144"/>
      <c r="G39" s="298"/>
      <c r="H39" s="283"/>
      <c r="I39" s="284"/>
      <c r="J39" s="285">
        <f t="shared" si="0"/>
        <v>0</v>
      </c>
      <c r="K39" s="149"/>
      <c r="L39" s="149"/>
      <c r="M39" s="286" t="str">
        <f t="shared" si="1"/>
        <v/>
      </c>
      <c r="N39" s="14" t="str">
        <f t="shared" si="2"/>
        <v/>
      </c>
      <c r="O39" s="150"/>
      <c r="P39" s="495" t="str">
        <f t="shared" si="3"/>
        <v/>
      </c>
      <c r="Q39" s="8" t="str">
        <f t="shared" si="4"/>
        <v/>
      </c>
      <c r="R39" s="216" t="str">
        <f t="shared" si="5"/>
        <v/>
      </c>
      <c r="S39" s="287">
        <f t="shared" si="6"/>
        <v>20</v>
      </c>
      <c r="T39" s="288" t="str">
        <f t="shared" si="7"/>
        <v>--</v>
      </c>
      <c r="U39" s="289" t="str">
        <f t="shared" si="8"/>
        <v>--</v>
      </c>
      <c r="V39" s="290" t="str">
        <f t="shared" si="9"/>
        <v>--</v>
      </c>
      <c r="W39" s="291" t="str">
        <f t="shared" si="10"/>
        <v>--</v>
      </c>
      <c r="X39" s="292" t="str">
        <f t="shared" si="11"/>
        <v>--</v>
      </c>
      <c r="Y39" s="293" t="str">
        <f t="shared" si="12"/>
        <v>--</v>
      </c>
      <c r="Z39" s="294" t="str">
        <f t="shared" si="13"/>
        <v>--</v>
      </c>
      <c r="AA39" s="295" t="str">
        <f t="shared" si="14"/>
        <v>--</v>
      </c>
      <c r="AB39" s="296" t="str">
        <f t="shared" si="16"/>
        <v/>
      </c>
      <c r="AC39" s="16" t="str">
        <f t="shared" si="15"/>
        <v/>
      </c>
      <c r="AD39" s="17"/>
    </row>
    <row r="40" spans="1:30" s="5" customFormat="1" ht="17.1" customHeight="1">
      <c r="A40" s="90"/>
      <c r="B40" s="95"/>
      <c r="C40" s="148"/>
      <c r="D40" s="148"/>
      <c r="E40" s="148"/>
      <c r="F40" s="144"/>
      <c r="G40" s="298"/>
      <c r="H40" s="283"/>
      <c r="I40" s="284"/>
      <c r="J40" s="285">
        <f t="shared" si="0"/>
        <v>0</v>
      </c>
      <c r="K40" s="149"/>
      <c r="L40" s="149"/>
      <c r="M40" s="286" t="str">
        <f t="shared" si="1"/>
        <v/>
      </c>
      <c r="N40" s="14" t="str">
        <f t="shared" si="2"/>
        <v/>
      </c>
      <c r="O40" s="150"/>
      <c r="P40" s="495" t="str">
        <f t="shared" si="3"/>
        <v/>
      </c>
      <c r="Q40" s="8" t="str">
        <f t="shared" si="4"/>
        <v/>
      </c>
      <c r="R40" s="216" t="str">
        <f t="shared" si="5"/>
        <v/>
      </c>
      <c r="S40" s="287">
        <f t="shared" si="6"/>
        <v>20</v>
      </c>
      <c r="T40" s="288" t="str">
        <f t="shared" si="7"/>
        <v>--</v>
      </c>
      <c r="U40" s="289" t="str">
        <f t="shared" si="8"/>
        <v>--</v>
      </c>
      <c r="V40" s="290" t="str">
        <f t="shared" si="9"/>
        <v>--</v>
      </c>
      <c r="W40" s="291" t="str">
        <f t="shared" si="10"/>
        <v>--</v>
      </c>
      <c r="X40" s="292" t="str">
        <f t="shared" si="11"/>
        <v>--</v>
      </c>
      <c r="Y40" s="293" t="str">
        <f t="shared" si="12"/>
        <v>--</v>
      </c>
      <c r="Z40" s="294" t="str">
        <f t="shared" si="13"/>
        <v>--</v>
      </c>
      <c r="AA40" s="295" t="str">
        <f t="shared" si="14"/>
        <v>--</v>
      </c>
      <c r="AB40" s="296" t="str">
        <f t="shared" si="16"/>
        <v/>
      </c>
      <c r="AC40" s="16" t="str">
        <f t="shared" si="15"/>
        <v/>
      </c>
      <c r="AD40" s="17"/>
    </row>
    <row r="41" spans="1:30" s="5" customFormat="1" ht="17.1" customHeight="1">
      <c r="A41" s="90"/>
      <c r="B41" s="95"/>
      <c r="C41" s="269"/>
      <c r="D41" s="269"/>
      <c r="E41" s="269"/>
      <c r="F41" s="144"/>
      <c r="G41" s="298"/>
      <c r="H41" s="283"/>
      <c r="I41" s="284"/>
      <c r="J41" s="285">
        <f t="shared" si="0"/>
        <v>0</v>
      </c>
      <c r="K41" s="149"/>
      <c r="L41" s="149"/>
      <c r="M41" s="286" t="str">
        <f t="shared" si="1"/>
        <v/>
      </c>
      <c r="N41" s="14" t="str">
        <f t="shared" si="2"/>
        <v/>
      </c>
      <c r="O41" s="150"/>
      <c r="P41" s="495" t="str">
        <f t="shared" si="3"/>
        <v/>
      </c>
      <c r="Q41" s="8" t="str">
        <f t="shared" si="4"/>
        <v/>
      </c>
      <c r="R41" s="216" t="str">
        <f t="shared" si="5"/>
        <v/>
      </c>
      <c r="S41" s="287">
        <f t="shared" si="6"/>
        <v>20</v>
      </c>
      <c r="T41" s="288" t="str">
        <f t="shared" si="7"/>
        <v>--</v>
      </c>
      <c r="U41" s="289" t="str">
        <f t="shared" si="8"/>
        <v>--</v>
      </c>
      <c r="V41" s="290" t="str">
        <f t="shared" si="9"/>
        <v>--</v>
      </c>
      <c r="W41" s="291" t="str">
        <f t="shared" si="10"/>
        <v>--</v>
      </c>
      <c r="X41" s="292" t="str">
        <f t="shared" si="11"/>
        <v>--</v>
      </c>
      <c r="Y41" s="293" t="str">
        <f t="shared" si="12"/>
        <v>--</v>
      </c>
      <c r="Z41" s="294" t="str">
        <f t="shared" si="13"/>
        <v>--</v>
      </c>
      <c r="AA41" s="295" t="str">
        <f t="shared" si="14"/>
        <v>--</v>
      </c>
      <c r="AB41" s="296" t="str">
        <f t="shared" si="16"/>
        <v/>
      </c>
      <c r="AC41" s="16" t="str">
        <f t="shared" si="15"/>
        <v/>
      </c>
      <c r="AD41" s="17"/>
    </row>
    <row r="42" spans="1:30" s="5" customFormat="1" ht="17.1" customHeight="1" thickBot="1">
      <c r="A42" s="90"/>
      <c r="B42" s="95"/>
      <c r="C42" s="148"/>
      <c r="D42" s="148"/>
      <c r="E42" s="148"/>
      <c r="F42" s="299"/>
      <c r="G42" s="300"/>
      <c r="H42" s="299"/>
      <c r="I42" s="301"/>
      <c r="J42" s="130"/>
      <c r="K42" s="151"/>
      <c r="L42" s="302"/>
      <c r="M42" s="303"/>
      <c r="N42" s="304"/>
      <c r="O42" s="154"/>
      <c r="P42" s="184"/>
      <c r="Q42" s="152"/>
      <c r="R42" s="154"/>
      <c r="S42" s="305"/>
      <c r="T42" s="306"/>
      <c r="U42" s="307"/>
      <c r="V42" s="308"/>
      <c r="W42" s="309"/>
      <c r="X42" s="310"/>
      <c r="Y42" s="311"/>
      <c r="Z42" s="312"/>
      <c r="AA42" s="313"/>
      <c r="AB42" s="314"/>
      <c r="AC42" s="315"/>
      <c r="AD42" s="17"/>
    </row>
    <row r="43" spans="1:30" s="5" customFormat="1" ht="17.1" customHeight="1" thickBot="1" thickTop="1">
      <c r="A43" s="90"/>
      <c r="B43" s="95"/>
      <c r="C43" s="126" t="s">
        <v>25</v>
      </c>
      <c r="D43" s="3032" t="s">
        <v>329</v>
      </c>
      <c r="E43" s="126"/>
      <c r="F43" s="127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16">
        <f aca="true" t="shared" si="17" ref="T43:AA43">SUM(T20:T42)</f>
        <v>50710.295999999995</v>
      </c>
      <c r="U43" s="317">
        <f t="shared" si="17"/>
        <v>0</v>
      </c>
      <c r="V43" s="318">
        <f t="shared" si="17"/>
        <v>37557</v>
      </c>
      <c r="W43" s="319">
        <f t="shared" si="17"/>
        <v>79120.08</v>
      </c>
      <c r="X43" s="320">
        <f t="shared" si="17"/>
        <v>0</v>
      </c>
      <c r="Y43" s="321">
        <f t="shared" si="17"/>
        <v>0</v>
      </c>
      <c r="Z43" s="322">
        <f t="shared" si="17"/>
        <v>0</v>
      </c>
      <c r="AA43" s="323">
        <f t="shared" si="17"/>
        <v>0</v>
      </c>
      <c r="AB43" s="90"/>
      <c r="AC43" s="324">
        <f>ROUND(SUM(AC20:AC42),2)</f>
        <v>167387.38</v>
      </c>
      <c r="AD43" s="17"/>
    </row>
    <row r="44" spans="1:30" s="5" customFormat="1" ht="17.1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7.1" customHeight="1" thickTop="1">
      <c r="A45" s="2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</row>
    <row r="46" spans="1:31" ht="17.1" customHeight="1">
      <c r="A46" s="2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</row>
    <row r="47" spans="1:31" ht="17.1" customHeight="1">
      <c r="A47" s="2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1:31" ht="17.1" customHeight="1">
      <c r="A48" s="2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6:31" ht="17.1" customHeight="1"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6:31" ht="17.1" customHeight="1"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6:31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6:31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6:31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6:31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6:31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6:31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6:31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6:31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6:31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6:31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6:31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6:31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6:31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</row>
    <row r="64" spans="6:31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</row>
    <row r="65" spans="6:31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6:31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</row>
    <row r="67" spans="6:31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6:31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</row>
    <row r="69" spans="6:31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</row>
    <row r="70" spans="6:31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</row>
    <row r="71" spans="6:31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</row>
    <row r="72" spans="6:31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</row>
    <row r="73" spans="6:31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</row>
    <row r="74" spans="6:31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</row>
    <row r="75" spans="6:31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</row>
    <row r="76" spans="6:31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</row>
    <row r="77" spans="6:31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</row>
    <row r="78" spans="6:31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6:31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6:31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  <row r="81" spans="6:31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</row>
    <row r="82" spans="6:31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</row>
    <row r="83" spans="6:31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</row>
    <row r="84" spans="6:31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</row>
    <row r="85" spans="6:31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</row>
    <row r="86" spans="6:31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</row>
    <row r="87" spans="6:31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</row>
    <row r="88" spans="6:31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</row>
    <row r="89" spans="6:31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</row>
    <row r="90" spans="6:31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</row>
    <row r="91" spans="6:31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</row>
    <row r="92" spans="6:31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</row>
    <row r="93" spans="6:31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</row>
    <row r="94" spans="6:31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</row>
    <row r="95" spans="6:31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</row>
    <row r="96" spans="6:31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</row>
    <row r="97" spans="6:31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</row>
    <row r="98" spans="6:31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</row>
    <row r="99" spans="6:31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</row>
    <row r="100" spans="6:31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</row>
    <row r="101" spans="6:31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</row>
    <row r="102" spans="6:31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</row>
    <row r="103" spans="6:31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</row>
    <row r="104" spans="6:31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</row>
    <row r="105" spans="6:31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</row>
    <row r="106" spans="6:31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</row>
    <row r="107" spans="6:31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</row>
    <row r="108" spans="6:31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</row>
    <row r="109" spans="6:31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</row>
    <row r="110" spans="6:31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</row>
    <row r="111" spans="6:31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</row>
    <row r="112" spans="6:31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</row>
    <row r="113" spans="6:31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</row>
    <row r="114" spans="6:31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</row>
    <row r="115" spans="6:31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</row>
    <row r="116" spans="6:31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</row>
    <row r="117" spans="6:31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</row>
    <row r="118" spans="6:31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</row>
    <row r="119" spans="6:31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</row>
    <row r="120" spans="6:31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</row>
    <row r="121" spans="6:31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</row>
    <row r="122" spans="6:31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</row>
    <row r="123" spans="6:31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</row>
    <row r="124" spans="6:31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</row>
    <row r="125" spans="6:31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6:31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6:31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</row>
    <row r="128" spans="6:31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6:31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</row>
    <row r="130" spans="6:31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</row>
    <row r="131" spans="6:31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</row>
    <row r="132" spans="6:31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</row>
    <row r="133" spans="6:31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</row>
    <row r="134" spans="6:31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6:31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6:31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</row>
    <row r="137" spans="6:31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</row>
    <row r="138" spans="6:31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</row>
    <row r="139" spans="6:31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</row>
    <row r="140" spans="6:31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</row>
    <row r="141" spans="6:31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</row>
    <row r="142" spans="6:31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6:31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</row>
    <row r="144" spans="6:31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</row>
    <row r="145" spans="6:31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</row>
    <row r="146" spans="6:31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</row>
    <row r="147" spans="6:31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</row>
    <row r="148" spans="6:31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</row>
    <row r="149" spans="6:31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</row>
    <row r="150" spans="6:31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</row>
    <row r="151" spans="6:31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</row>
    <row r="152" spans="6:31" ht="17.1" customHeight="1"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</row>
    <row r="153" ht="17.1" customHeight="1">
      <c r="AE153" s="167"/>
    </row>
    <row r="154" ht="17.1" customHeight="1">
      <c r="AE154" s="167"/>
    </row>
    <row r="155" ht="17.1" customHeight="1">
      <c r="AE155" s="167"/>
    </row>
    <row r="156" ht="17.1" customHeight="1">
      <c r="AE156" s="167"/>
    </row>
    <row r="157" ht="17.1" customHeight="1"/>
    <row r="158" ht="17.1" customHeight="1"/>
    <row r="159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526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8">
    <pageSetUpPr fitToPage="1"/>
  </sheetPr>
  <dimension ref="A1:AE154"/>
  <sheetViews>
    <sheetView zoomScale="80" zoomScaleNormal="80" workbookViewId="0" topLeftCell="B1">
      <selection activeCell="A33" sqref="A33"/>
    </sheetView>
  </sheetViews>
  <sheetFormatPr defaultColWidth="11.421875" defaultRowHeight="12.75"/>
  <cols>
    <col min="1" max="2" width="4.140625" style="1355" customWidth="1"/>
    <col min="3" max="3" width="5.421875" style="1355" customWidth="1"/>
    <col min="4" max="5" width="13.57421875" style="1355" customWidth="1"/>
    <col min="6" max="7" width="25.7109375" style="1355" customWidth="1"/>
    <col min="8" max="8" width="9.7109375" style="1355" customWidth="1"/>
    <col min="9" max="9" width="12.7109375" style="1355" customWidth="1"/>
    <col min="10" max="10" width="13.7109375" style="1355" hidden="1" customWidth="1"/>
    <col min="11" max="11" width="15.8515625" style="1355" customWidth="1"/>
    <col min="12" max="12" width="16.140625" style="1355" customWidth="1"/>
    <col min="13" max="16" width="9.7109375" style="1355" customWidth="1"/>
    <col min="17" max="17" width="5.8515625" style="1355" customWidth="1"/>
    <col min="18" max="18" width="7.00390625" style="1355" customWidth="1"/>
    <col min="19" max="19" width="13.140625" style="1355" hidden="1" customWidth="1"/>
    <col min="20" max="21" width="16.421875" style="1355" hidden="1" customWidth="1"/>
    <col min="22" max="22" width="16.57421875" style="1355" hidden="1" customWidth="1"/>
    <col min="23" max="27" width="16.28125" style="1355" hidden="1" customWidth="1"/>
    <col min="28" max="28" width="9.7109375" style="1355" customWidth="1"/>
    <col min="29" max="29" width="15.7109375" style="1355" customWidth="1"/>
    <col min="30" max="30" width="4.140625" style="1355" customWidth="1"/>
    <col min="31" max="256" width="11.421875" style="1355" customWidth="1"/>
    <col min="257" max="258" width="4.140625" style="1355" customWidth="1"/>
    <col min="259" max="259" width="5.421875" style="1355" customWidth="1"/>
    <col min="260" max="261" width="13.57421875" style="1355" customWidth="1"/>
    <col min="262" max="263" width="25.7109375" style="1355" customWidth="1"/>
    <col min="264" max="264" width="9.7109375" style="1355" customWidth="1"/>
    <col min="265" max="265" width="12.7109375" style="1355" customWidth="1"/>
    <col min="266" max="266" width="11.421875" style="1355" hidden="1" customWidth="1"/>
    <col min="267" max="268" width="15.7109375" style="1355" customWidth="1"/>
    <col min="269" max="272" width="9.7109375" style="1355" customWidth="1"/>
    <col min="273" max="273" width="5.8515625" style="1355" customWidth="1"/>
    <col min="274" max="274" width="7.00390625" style="1355" customWidth="1"/>
    <col min="275" max="283" width="11.421875" style="1355" hidden="1" customWidth="1"/>
    <col min="284" max="284" width="9.7109375" style="1355" customWidth="1"/>
    <col min="285" max="285" width="15.7109375" style="1355" customWidth="1"/>
    <col min="286" max="286" width="4.140625" style="1355" customWidth="1"/>
    <col min="287" max="512" width="11.421875" style="1355" customWidth="1"/>
    <col min="513" max="514" width="4.140625" style="1355" customWidth="1"/>
    <col min="515" max="515" width="5.421875" style="1355" customWidth="1"/>
    <col min="516" max="517" width="13.57421875" style="1355" customWidth="1"/>
    <col min="518" max="519" width="25.7109375" style="1355" customWidth="1"/>
    <col min="520" max="520" width="9.7109375" style="1355" customWidth="1"/>
    <col min="521" max="521" width="12.7109375" style="1355" customWidth="1"/>
    <col min="522" max="522" width="11.421875" style="1355" hidden="1" customWidth="1"/>
    <col min="523" max="524" width="15.7109375" style="1355" customWidth="1"/>
    <col min="525" max="528" width="9.7109375" style="1355" customWidth="1"/>
    <col min="529" max="529" width="5.8515625" style="1355" customWidth="1"/>
    <col min="530" max="530" width="7.00390625" style="1355" customWidth="1"/>
    <col min="531" max="539" width="11.421875" style="1355" hidden="1" customWidth="1"/>
    <col min="540" max="540" width="9.7109375" style="1355" customWidth="1"/>
    <col min="541" max="541" width="15.7109375" style="1355" customWidth="1"/>
    <col min="542" max="542" width="4.140625" style="1355" customWidth="1"/>
    <col min="543" max="768" width="11.421875" style="1355" customWidth="1"/>
    <col min="769" max="770" width="4.140625" style="1355" customWidth="1"/>
    <col min="771" max="771" width="5.421875" style="1355" customWidth="1"/>
    <col min="772" max="773" width="13.57421875" style="1355" customWidth="1"/>
    <col min="774" max="775" width="25.7109375" style="1355" customWidth="1"/>
    <col min="776" max="776" width="9.7109375" style="1355" customWidth="1"/>
    <col min="777" max="777" width="12.7109375" style="1355" customWidth="1"/>
    <col min="778" max="778" width="11.421875" style="1355" hidden="1" customWidth="1"/>
    <col min="779" max="780" width="15.7109375" style="1355" customWidth="1"/>
    <col min="781" max="784" width="9.7109375" style="1355" customWidth="1"/>
    <col min="785" max="785" width="5.8515625" style="1355" customWidth="1"/>
    <col min="786" max="786" width="7.00390625" style="1355" customWidth="1"/>
    <col min="787" max="795" width="11.421875" style="1355" hidden="1" customWidth="1"/>
    <col min="796" max="796" width="9.7109375" style="1355" customWidth="1"/>
    <col min="797" max="797" width="15.7109375" style="1355" customWidth="1"/>
    <col min="798" max="798" width="4.140625" style="1355" customWidth="1"/>
    <col min="799" max="1024" width="11.421875" style="1355" customWidth="1"/>
    <col min="1025" max="1026" width="4.140625" style="1355" customWidth="1"/>
    <col min="1027" max="1027" width="5.421875" style="1355" customWidth="1"/>
    <col min="1028" max="1029" width="13.57421875" style="1355" customWidth="1"/>
    <col min="1030" max="1031" width="25.7109375" style="1355" customWidth="1"/>
    <col min="1032" max="1032" width="9.7109375" style="1355" customWidth="1"/>
    <col min="1033" max="1033" width="12.7109375" style="1355" customWidth="1"/>
    <col min="1034" max="1034" width="11.421875" style="1355" hidden="1" customWidth="1"/>
    <col min="1035" max="1036" width="15.7109375" style="1355" customWidth="1"/>
    <col min="1037" max="1040" width="9.7109375" style="1355" customWidth="1"/>
    <col min="1041" max="1041" width="5.8515625" style="1355" customWidth="1"/>
    <col min="1042" max="1042" width="7.00390625" style="1355" customWidth="1"/>
    <col min="1043" max="1051" width="11.421875" style="1355" hidden="1" customWidth="1"/>
    <col min="1052" max="1052" width="9.7109375" style="1355" customWidth="1"/>
    <col min="1053" max="1053" width="15.7109375" style="1355" customWidth="1"/>
    <col min="1054" max="1054" width="4.140625" style="1355" customWidth="1"/>
    <col min="1055" max="1280" width="11.421875" style="1355" customWidth="1"/>
    <col min="1281" max="1282" width="4.140625" style="1355" customWidth="1"/>
    <col min="1283" max="1283" width="5.421875" style="1355" customWidth="1"/>
    <col min="1284" max="1285" width="13.57421875" style="1355" customWidth="1"/>
    <col min="1286" max="1287" width="25.7109375" style="1355" customWidth="1"/>
    <col min="1288" max="1288" width="9.7109375" style="1355" customWidth="1"/>
    <col min="1289" max="1289" width="12.7109375" style="1355" customWidth="1"/>
    <col min="1290" max="1290" width="11.421875" style="1355" hidden="1" customWidth="1"/>
    <col min="1291" max="1292" width="15.7109375" style="1355" customWidth="1"/>
    <col min="1293" max="1296" width="9.7109375" style="1355" customWidth="1"/>
    <col min="1297" max="1297" width="5.8515625" style="1355" customWidth="1"/>
    <col min="1298" max="1298" width="7.00390625" style="1355" customWidth="1"/>
    <col min="1299" max="1307" width="11.421875" style="1355" hidden="1" customWidth="1"/>
    <col min="1308" max="1308" width="9.7109375" style="1355" customWidth="1"/>
    <col min="1309" max="1309" width="15.7109375" style="1355" customWidth="1"/>
    <col min="1310" max="1310" width="4.140625" style="1355" customWidth="1"/>
    <col min="1311" max="1536" width="11.421875" style="1355" customWidth="1"/>
    <col min="1537" max="1538" width="4.140625" style="1355" customWidth="1"/>
    <col min="1539" max="1539" width="5.421875" style="1355" customWidth="1"/>
    <col min="1540" max="1541" width="13.57421875" style="1355" customWidth="1"/>
    <col min="1542" max="1543" width="25.7109375" style="1355" customWidth="1"/>
    <col min="1544" max="1544" width="9.7109375" style="1355" customWidth="1"/>
    <col min="1545" max="1545" width="12.7109375" style="1355" customWidth="1"/>
    <col min="1546" max="1546" width="11.421875" style="1355" hidden="1" customWidth="1"/>
    <col min="1547" max="1548" width="15.7109375" style="1355" customWidth="1"/>
    <col min="1549" max="1552" width="9.7109375" style="1355" customWidth="1"/>
    <col min="1553" max="1553" width="5.8515625" style="1355" customWidth="1"/>
    <col min="1554" max="1554" width="7.00390625" style="1355" customWidth="1"/>
    <col min="1555" max="1563" width="11.421875" style="1355" hidden="1" customWidth="1"/>
    <col min="1564" max="1564" width="9.7109375" style="1355" customWidth="1"/>
    <col min="1565" max="1565" width="15.7109375" style="1355" customWidth="1"/>
    <col min="1566" max="1566" width="4.140625" style="1355" customWidth="1"/>
    <col min="1567" max="1792" width="11.421875" style="1355" customWidth="1"/>
    <col min="1793" max="1794" width="4.140625" style="1355" customWidth="1"/>
    <col min="1795" max="1795" width="5.421875" style="1355" customWidth="1"/>
    <col min="1796" max="1797" width="13.57421875" style="1355" customWidth="1"/>
    <col min="1798" max="1799" width="25.7109375" style="1355" customWidth="1"/>
    <col min="1800" max="1800" width="9.7109375" style="1355" customWidth="1"/>
    <col min="1801" max="1801" width="12.7109375" style="1355" customWidth="1"/>
    <col min="1802" max="1802" width="11.421875" style="1355" hidden="1" customWidth="1"/>
    <col min="1803" max="1804" width="15.7109375" style="1355" customWidth="1"/>
    <col min="1805" max="1808" width="9.7109375" style="1355" customWidth="1"/>
    <col min="1809" max="1809" width="5.8515625" style="1355" customWidth="1"/>
    <col min="1810" max="1810" width="7.00390625" style="1355" customWidth="1"/>
    <col min="1811" max="1819" width="11.421875" style="1355" hidden="1" customWidth="1"/>
    <col min="1820" max="1820" width="9.7109375" style="1355" customWidth="1"/>
    <col min="1821" max="1821" width="15.7109375" style="1355" customWidth="1"/>
    <col min="1822" max="1822" width="4.140625" style="1355" customWidth="1"/>
    <col min="1823" max="2048" width="11.421875" style="1355" customWidth="1"/>
    <col min="2049" max="2050" width="4.140625" style="1355" customWidth="1"/>
    <col min="2051" max="2051" width="5.421875" style="1355" customWidth="1"/>
    <col min="2052" max="2053" width="13.57421875" style="1355" customWidth="1"/>
    <col min="2054" max="2055" width="25.7109375" style="1355" customWidth="1"/>
    <col min="2056" max="2056" width="9.7109375" style="1355" customWidth="1"/>
    <col min="2057" max="2057" width="12.7109375" style="1355" customWidth="1"/>
    <col min="2058" max="2058" width="11.421875" style="1355" hidden="1" customWidth="1"/>
    <col min="2059" max="2060" width="15.7109375" style="1355" customWidth="1"/>
    <col min="2061" max="2064" width="9.7109375" style="1355" customWidth="1"/>
    <col min="2065" max="2065" width="5.8515625" style="1355" customWidth="1"/>
    <col min="2066" max="2066" width="7.00390625" style="1355" customWidth="1"/>
    <col min="2067" max="2075" width="11.421875" style="1355" hidden="1" customWidth="1"/>
    <col min="2076" max="2076" width="9.7109375" style="1355" customWidth="1"/>
    <col min="2077" max="2077" width="15.7109375" style="1355" customWidth="1"/>
    <col min="2078" max="2078" width="4.140625" style="1355" customWidth="1"/>
    <col min="2079" max="2304" width="11.421875" style="1355" customWidth="1"/>
    <col min="2305" max="2306" width="4.140625" style="1355" customWidth="1"/>
    <col min="2307" max="2307" width="5.421875" style="1355" customWidth="1"/>
    <col min="2308" max="2309" width="13.57421875" style="1355" customWidth="1"/>
    <col min="2310" max="2311" width="25.7109375" style="1355" customWidth="1"/>
    <col min="2312" max="2312" width="9.7109375" style="1355" customWidth="1"/>
    <col min="2313" max="2313" width="12.7109375" style="1355" customWidth="1"/>
    <col min="2314" max="2314" width="11.421875" style="1355" hidden="1" customWidth="1"/>
    <col min="2315" max="2316" width="15.7109375" style="1355" customWidth="1"/>
    <col min="2317" max="2320" width="9.7109375" style="1355" customWidth="1"/>
    <col min="2321" max="2321" width="5.8515625" style="1355" customWidth="1"/>
    <col min="2322" max="2322" width="7.00390625" style="1355" customWidth="1"/>
    <col min="2323" max="2331" width="11.421875" style="1355" hidden="1" customWidth="1"/>
    <col min="2332" max="2332" width="9.7109375" style="1355" customWidth="1"/>
    <col min="2333" max="2333" width="15.7109375" style="1355" customWidth="1"/>
    <col min="2334" max="2334" width="4.140625" style="1355" customWidth="1"/>
    <col min="2335" max="2560" width="11.421875" style="1355" customWidth="1"/>
    <col min="2561" max="2562" width="4.140625" style="1355" customWidth="1"/>
    <col min="2563" max="2563" width="5.421875" style="1355" customWidth="1"/>
    <col min="2564" max="2565" width="13.57421875" style="1355" customWidth="1"/>
    <col min="2566" max="2567" width="25.7109375" style="1355" customWidth="1"/>
    <col min="2568" max="2568" width="9.7109375" style="1355" customWidth="1"/>
    <col min="2569" max="2569" width="12.7109375" style="1355" customWidth="1"/>
    <col min="2570" max="2570" width="11.421875" style="1355" hidden="1" customWidth="1"/>
    <col min="2571" max="2572" width="15.7109375" style="1355" customWidth="1"/>
    <col min="2573" max="2576" width="9.7109375" style="1355" customWidth="1"/>
    <col min="2577" max="2577" width="5.8515625" style="1355" customWidth="1"/>
    <col min="2578" max="2578" width="7.00390625" style="1355" customWidth="1"/>
    <col min="2579" max="2587" width="11.421875" style="1355" hidden="1" customWidth="1"/>
    <col min="2588" max="2588" width="9.7109375" style="1355" customWidth="1"/>
    <col min="2589" max="2589" width="15.7109375" style="1355" customWidth="1"/>
    <col min="2590" max="2590" width="4.140625" style="1355" customWidth="1"/>
    <col min="2591" max="2816" width="11.421875" style="1355" customWidth="1"/>
    <col min="2817" max="2818" width="4.140625" style="1355" customWidth="1"/>
    <col min="2819" max="2819" width="5.421875" style="1355" customWidth="1"/>
    <col min="2820" max="2821" width="13.57421875" style="1355" customWidth="1"/>
    <col min="2822" max="2823" width="25.7109375" style="1355" customWidth="1"/>
    <col min="2824" max="2824" width="9.7109375" style="1355" customWidth="1"/>
    <col min="2825" max="2825" width="12.7109375" style="1355" customWidth="1"/>
    <col min="2826" max="2826" width="11.421875" style="1355" hidden="1" customWidth="1"/>
    <col min="2827" max="2828" width="15.7109375" style="1355" customWidth="1"/>
    <col min="2829" max="2832" width="9.7109375" style="1355" customWidth="1"/>
    <col min="2833" max="2833" width="5.8515625" style="1355" customWidth="1"/>
    <col min="2834" max="2834" width="7.00390625" style="1355" customWidth="1"/>
    <col min="2835" max="2843" width="11.421875" style="1355" hidden="1" customWidth="1"/>
    <col min="2844" max="2844" width="9.7109375" style="1355" customWidth="1"/>
    <col min="2845" max="2845" width="15.7109375" style="1355" customWidth="1"/>
    <col min="2846" max="2846" width="4.140625" style="1355" customWidth="1"/>
    <col min="2847" max="3072" width="11.421875" style="1355" customWidth="1"/>
    <col min="3073" max="3074" width="4.140625" style="1355" customWidth="1"/>
    <col min="3075" max="3075" width="5.421875" style="1355" customWidth="1"/>
    <col min="3076" max="3077" width="13.57421875" style="1355" customWidth="1"/>
    <col min="3078" max="3079" width="25.7109375" style="1355" customWidth="1"/>
    <col min="3080" max="3080" width="9.7109375" style="1355" customWidth="1"/>
    <col min="3081" max="3081" width="12.7109375" style="1355" customWidth="1"/>
    <col min="3082" max="3082" width="11.421875" style="1355" hidden="1" customWidth="1"/>
    <col min="3083" max="3084" width="15.7109375" style="1355" customWidth="1"/>
    <col min="3085" max="3088" width="9.7109375" style="1355" customWidth="1"/>
    <col min="3089" max="3089" width="5.8515625" style="1355" customWidth="1"/>
    <col min="3090" max="3090" width="7.00390625" style="1355" customWidth="1"/>
    <col min="3091" max="3099" width="11.421875" style="1355" hidden="1" customWidth="1"/>
    <col min="3100" max="3100" width="9.7109375" style="1355" customWidth="1"/>
    <col min="3101" max="3101" width="15.7109375" style="1355" customWidth="1"/>
    <col min="3102" max="3102" width="4.140625" style="1355" customWidth="1"/>
    <col min="3103" max="3328" width="11.421875" style="1355" customWidth="1"/>
    <col min="3329" max="3330" width="4.140625" style="1355" customWidth="1"/>
    <col min="3331" max="3331" width="5.421875" style="1355" customWidth="1"/>
    <col min="3332" max="3333" width="13.57421875" style="1355" customWidth="1"/>
    <col min="3334" max="3335" width="25.7109375" style="1355" customWidth="1"/>
    <col min="3336" max="3336" width="9.7109375" style="1355" customWidth="1"/>
    <col min="3337" max="3337" width="12.7109375" style="1355" customWidth="1"/>
    <col min="3338" max="3338" width="11.421875" style="1355" hidden="1" customWidth="1"/>
    <col min="3339" max="3340" width="15.7109375" style="1355" customWidth="1"/>
    <col min="3341" max="3344" width="9.7109375" style="1355" customWidth="1"/>
    <col min="3345" max="3345" width="5.8515625" style="1355" customWidth="1"/>
    <col min="3346" max="3346" width="7.00390625" style="1355" customWidth="1"/>
    <col min="3347" max="3355" width="11.421875" style="1355" hidden="1" customWidth="1"/>
    <col min="3356" max="3356" width="9.7109375" style="1355" customWidth="1"/>
    <col min="3357" max="3357" width="15.7109375" style="1355" customWidth="1"/>
    <col min="3358" max="3358" width="4.140625" style="1355" customWidth="1"/>
    <col min="3359" max="3584" width="11.421875" style="1355" customWidth="1"/>
    <col min="3585" max="3586" width="4.140625" style="1355" customWidth="1"/>
    <col min="3587" max="3587" width="5.421875" style="1355" customWidth="1"/>
    <col min="3588" max="3589" width="13.57421875" style="1355" customWidth="1"/>
    <col min="3590" max="3591" width="25.7109375" style="1355" customWidth="1"/>
    <col min="3592" max="3592" width="9.7109375" style="1355" customWidth="1"/>
    <col min="3593" max="3593" width="12.7109375" style="1355" customWidth="1"/>
    <col min="3594" max="3594" width="11.421875" style="1355" hidden="1" customWidth="1"/>
    <col min="3595" max="3596" width="15.7109375" style="1355" customWidth="1"/>
    <col min="3597" max="3600" width="9.7109375" style="1355" customWidth="1"/>
    <col min="3601" max="3601" width="5.8515625" style="1355" customWidth="1"/>
    <col min="3602" max="3602" width="7.00390625" style="1355" customWidth="1"/>
    <col min="3603" max="3611" width="11.421875" style="1355" hidden="1" customWidth="1"/>
    <col min="3612" max="3612" width="9.7109375" style="1355" customWidth="1"/>
    <col min="3613" max="3613" width="15.7109375" style="1355" customWidth="1"/>
    <col min="3614" max="3614" width="4.140625" style="1355" customWidth="1"/>
    <col min="3615" max="3840" width="11.421875" style="1355" customWidth="1"/>
    <col min="3841" max="3842" width="4.140625" style="1355" customWidth="1"/>
    <col min="3843" max="3843" width="5.421875" style="1355" customWidth="1"/>
    <col min="3844" max="3845" width="13.57421875" style="1355" customWidth="1"/>
    <col min="3846" max="3847" width="25.7109375" style="1355" customWidth="1"/>
    <col min="3848" max="3848" width="9.7109375" style="1355" customWidth="1"/>
    <col min="3849" max="3849" width="12.7109375" style="1355" customWidth="1"/>
    <col min="3850" max="3850" width="11.421875" style="1355" hidden="1" customWidth="1"/>
    <col min="3851" max="3852" width="15.7109375" style="1355" customWidth="1"/>
    <col min="3853" max="3856" width="9.7109375" style="1355" customWidth="1"/>
    <col min="3857" max="3857" width="5.8515625" style="1355" customWidth="1"/>
    <col min="3858" max="3858" width="7.00390625" style="1355" customWidth="1"/>
    <col min="3859" max="3867" width="11.421875" style="1355" hidden="1" customWidth="1"/>
    <col min="3868" max="3868" width="9.7109375" style="1355" customWidth="1"/>
    <col min="3869" max="3869" width="15.7109375" style="1355" customWidth="1"/>
    <col min="3870" max="3870" width="4.140625" style="1355" customWidth="1"/>
    <col min="3871" max="4096" width="11.421875" style="1355" customWidth="1"/>
    <col min="4097" max="4098" width="4.140625" style="1355" customWidth="1"/>
    <col min="4099" max="4099" width="5.421875" style="1355" customWidth="1"/>
    <col min="4100" max="4101" width="13.57421875" style="1355" customWidth="1"/>
    <col min="4102" max="4103" width="25.7109375" style="1355" customWidth="1"/>
    <col min="4104" max="4104" width="9.7109375" style="1355" customWidth="1"/>
    <col min="4105" max="4105" width="12.7109375" style="1355" customWidth="1"/>
    <col min="4106" max="4106" width="11.421875" style="1355" hidden="1" customWidth="1"/>
    <col min="4107" max="4108" width="15.7109375" style="1355" customWidth="1"/>
    <col min="4109" max="4112" width="9.7109375" style="1355" customWidth="1"/>
    <col min="4113" max="4113" width="5.8515625" style="1355" customWidth="1"/>
    <col min="4114" max="4114" width="7.00390625" style="1355" customWidth="1"/>
    <col min="4115" max="4123" width="11.421875" style="1355" hidden="1" customWidth="1"/>
    <col min="4124" max="4124" width="9.7109375" style="1355" customWidth="1"/>
    <col min="4125" max="4125" width="15.7109375" style="1355" customWidth="1"/>
    <col min="4126" max="4126" width="4.140625" style="1355" customWidth="1"/>
    <col min="4127" max="4352" width="11.421875" style="1355" customWidth="1"/>
    <col min="4353" max="4354" width="4.140625" style="1355" customWidth="1"/>
    <col min="4355" max="4355" width="5.421875" style="1355" customWidth="1"/>
    <col min="4356" max="4357" width="13.57421875" style="1355" customWidth="1"/>
    <col min="4358" max="4359" width="25.7109375" style="1355" customWidth="1"/>
    <col min="4360" max="4360" width="9.7109375" style="1355" customWidth="1"/>
    <col min="4361" max="4361" width="12.7109375" style="1355" customWidth="1"/>
    <col min="4362" max="4362" width="11.421875" style="1355" hidden="1" customWidth="1"/>
    <col min="4363" max="4364" width="15.7109375" style="1355" customWidth="1"/>
    <col min="4365" max="4368" width="9.7109375" style="1355" customWidth="1"/>
    <col min="4369" max="4369" width="5.8515625" style="1355" customWidth="1"/>
    <col min="4370" max="4370" width="7.00390625" style="1355" customWidth="1"/>
    <col min="4371" max="4379" width="11.421875" style="1355" hidden="1" customWidth="1"/>
    <col min="4380" max="4380" width="9.7109375" style="1355" customWidth="1"/>
    <col min="4381" max="4381" width="15.7109375" style="1355" customWidth="1"/>
    <col min="4382" max="4382" width="4.140625" style="1355" customWidth="1"/>
    <col min="4383" max="4608" width="11.421875" style="1355" customWidth="1"/>
    <col min="4609" max="4610" width="4.140625" style="1355" customWidth="1"/>
    <col min="4611" max="4611" width="5.421875" style="1355" customWidth="1"/>
    <col min="4612" max="4613" width="13.57421875" style="1355" customWidth="1"/>
    <col min="4614" max="4615" width="25.7109375" style="1355" customWidth="1"/>
    <col min="4616" max="4616" width="9.7109375" style="1355" customWidth="1"/>
    <col min="4617" max="4617" width="12.7109375" style="1355" customWidth="1"/>
    <col min="4618" max="4618" width="11.421875" style="1355" hidden="1" customWidth="1"/>
    <col min="4619" max="4620" width="15.7109375" style="1355" customWidth="1"/>
    <col min="4621" max="4624" width="9.7109375" style="1355" customWidth="1"/>
    <col min="4625" max="4625" width="5.8515625" style="1355" customWidth="1"/>
    <col min="4626" max="4626" width="7.00390625" style="1355" customWidth="1"/>
    <col min="4627" max="4635" width="11.421875" style="1355" hidden="1" customWidth="1"/>
    <col min="4636" max="4636" width="9.7109375" style="1355" customWidth="1"/>
    <col min="4637" max="4637" width="15.7109375" style="1355" customWidth="1"/>
    <col min="4638" max="4638" width="4.140625" style="1355" customWidth="1"/>
    <col min="4639" max="4864" width="11.421875" style="1355" customWidth="1"/>
    <col min="4865" max="4866" width="4.140625" style="1355" customWidth="1"/>
    <col min="4867" max="4867" width="5.421875" style="1355" customWidth="1"/>
    <col min="4868" max="4869" width="13.57421875" style="1355" customWidth="1"/>
    <col min="4870" max="4871" width="25.7109375" style="1355" customWidth="1"/>
    <col min="4872" max="4872" width="9.7109375" style="1355" customWidth="1"/>
    <col min="4873" max="4873" width="12.7109375" style="1355" customWidth="1"/>
    <col min="4874" max="4874" width="11.421875" style="1355" hidden="1" customWidth="1"/>
    <col min="4875" max="4876" width="15.7109375" style="1355" customWidth="1"/>
    <col min="4877" max="4880" width="9.7109375" style="1355" customWidth="1"/>
    <col min="4881" max="4881" width="5.8515625" style="1355" customWidth="1"/>
    <col min="4882" max="4882" width="7.00390625" style="1355" customWidth="1"/>
    <col min="4883" max="4891" width="11.421875" style="1355" hidden="1" customWidth="1"/>
    <col min="4892" max="4892" width="9.7109375" style="1355" customWidth="1"/>
    <col min="4893" max="4893" width="15.7109375" style="1355" customWidth="1"/>
    <col min="4894" max="4894" width="4.140625" style="1355" customWidth="1"/>
    <col min="4895" max="5120" width="11.421875" style="1355" customWidth="1"/>
    <col min="5121" max="5122" width="4.140625" style="1355" customWidth="1"/>
    <col min="5123" max="5123" width="5.421875" style="1355" customWidth="1"/>
    <col min="5124" max="5125" width="13.57421875" style="1355" customWidth="1"/>
    <col min="5126" max="5127" width="25.7109375" style="1355" customWidth="1"/>
    <col min="5128" max="5128" width="9.7109375" style="1355" customWidth="1"/>
    <col min="5129" max="5129" width="12.7109375" style="1355" customWidth="1"/>
    <col min="5130" max="5130" width="11.421875" style="1355" hidden="1" customWidth="1"/>
    <col min="5131" max="5132" width="15.7109375" style="1355" customWidth="1"/>
    <col min="5133" max="5136" width="9.7109375" style="1355" customWidth="1"/>
    <col min="5137" max="5137" width="5.8515625" style="1355" customWidth="1"/>
    <col min="5138" max="5138" width="7.00390625" style="1355" customWidth="1"/>
    <col min="5139" max="5147" width="11.421875" style="1355" hidden="1" customWidth="1"/>
    <col min="5148" max="5148" width="9.7109375" style="1355" customWidth="1"/>
    <col min="5149" max="5149" width="15.7109375" style="1355" customWidth="1"/>
    <col min="5150" max="5150" width="4.140625" style="1355" customWidth="1"/>
    <col min="5151" max="5376" width="11.421875" style="1355" customWidth="1"/>
    <col min="5377" max="5378" width="4.140625" style="1355" customWidth="1"/>
    <col min="5379" max="5379" width="5.421875" style="1355" customWidth="1"/>
    <col min="5380" max="5381" width="13.57421875" style="1355" customWidth="1"/>
    <col min="5382" max="5383" width="25.7109375" style="1355" customWidth="1"/>
    <col min="5384" max="5384" width="9.7109375" style="1355" customWidth="1"/>
    <col min="5385" max="5385" width="12.7109375" style="1355" customWidth="1"/>
    <col min="5386" max="5386" width="11.421875" style="1355" hidden="1" customWidth="1"/>
    <col min="5387" max="5388" width="15.7109375" style="1355" customWidth="1"/>
    <col min="5389" max="5392" width="9.7109375" style="1355" customWidth="1"/>
    <col min="5393" max="5393" width="5.8515625" style="1355" customWidth="1"/>
    <col min="5394" max="5394" width="7.00390625" style="1355" customWidth="1"/>
    <col min="5395" max="5403" width="11.421875" style="1355" hidden="1" customWidth="1"/>
    <col min="5404" max="5404" width="9.7109375" style="1355" customWidth="1"/>
    <col min="5405" max="5405" width="15.7109375" style="1355" customWidth="1"/>
    <col min="5406" max="5406" width="4.140625" style="1355" customWidth="1"/>
    <col min="5407" max="5632" width="11.421875" style="1355" customWidth="1"/>
    <col min="5633" max="5634" width="4.140625" style="1355" customWidth="1"/>
    <col min="5635" max="5635" width="5.421875" style="1355" customWidth="1"/>
    <col min="5636" max="5637" width="13.57421875" style="1355" customWidth="1"/>
    <col min="5638" max="5639" width="25.7109375" style="1355" customWidth="1"/>
    <col min="5640" max="5640" width="9.7109375" style="1355" customWidth="1"/>
    <col min="5641" max="5641" width="12.7109375" style="1355" customWidth="1"/>
    <col min="5642" max="5642" width="11.421875" style="1355" hidden="1" customWidth="1"/>
    <col min="5643" max="5644" width="15.7109375" style="1355" customWidth="1"/>
    <col min="5645" max="5648" width="9.7109375" style="1355" customWidth="1"/>
    <col min="5649" max="5649" width="5.8515625" style="1355" customWidth="1"/>
    <col min="5650" max="5650" width="7.00390625" style="1355" customWidth="1"/>
    <col min="5651" max="5659" width="11.421875" style="1355" hidden="1" customWidth="1"/>
    <col min="5660" max="5660" width="9.7109375" style="1355" customWidth="1"/>
    <col min="5661" max="5661" width="15.7109375" style="1355" customWidth="1"/>
    <col min="5662" max="5662" width="4.140625" style="1355" customWidth="1"/>
    <col min="5663" max="5888" width="11.421875" style="1355" customWidth="1"/>
    <col min="5889" max="5890" width="4.140625" style="1355" customWidth="1"/>
    <col min="5891" max="5891" width="5.421875" style="1355" customWidth="1"/>
    <col min="5892" max="5893" width="13.57421875" style="1355" customWidth="1"/>
    <col min="5894" max="5895" width="25.7109375" style="1355" customWidth="1"/>
    <col min="5896" max="5896" width="9.7109375" style="1355" customWidth="1"/>
    <col min="5897" max="5897" width="12.7109375" style="1355" customWidth="1"/>
    <col min="5898" max="5898" width="11.421875" style="1355" hidden="1" customWidth="1"/>
    <col min="5899" max="5900" width="15.7109375" style="1355" customWidth="1"/>
    <col min="5901" max="5904" width="9.7109375" style="1355" customWidth="1"/>
    <col min="5905" max="5905" width="5.8515625" style="1355" customWidth="1"/>
    <col min="5906" max="5906" width="7.00390625" style="1355" customWidth="1"/>
    <col min="5907" max="5915" width="11.421875" style="1355" hidden="1" customWidth="1"/>
    <col min="5916" max="5916" width="9.7109375" style="1355" customWidth="1"/>
    <col min="5917" max="5917" width="15.7109375" style="1355" customWidth="1"/>
    <col min="5918" max="5918" width="4.140625" style="1355" customWidth="1"/>
    <col min="5919" max="6144" width="11.421875" style="1355" customWidth="1"/>
    <col min="6145" max="6146" width="4.140625" style="1355" customWidth="1"/>
    <col min="6147" max="6147" width="5.421875" style="1355" customWidth="1"/>
    <col min="6148" max="6149" width="13.57421875" style="1355" customWidth="1"/>
    <col min="6150" max="6151" width="25.7109375" style="1355" customWidth="1"/>
    <col min="6152" max="6152" width="9.7109375" style="1355" customWidth="1"/>
    <col min="6153" max="6153" width="12.7109375" style="1355" customWidth="1"/>
    <col min="6154" max="6154" width="11.421875" style="1355" hidden="1" customWidth="1"/>
    <col min="6155" max="6156" width="15.7109375" style="1355" customWidth="1"/>
    <col min="6157" max="6160" width="9.7109375" style="1355" customWidth="1"/>
    <col min="6161" max="6161" width="5.8515625" style="1355" customWidth="1"/>
    <col min="6162" max="6162" width="7.00390625" style="1355" customWidth="1"/>
    <col min="6163" max="6171" width="11.421875" style="1355" hidden="1" customWidth="1"/>
    <col min="6172" max="6172" width="9.7109375" style="1355" customWidth="1"/>
    <col min="6173" max="6173" width="15.7109375" style="1355" customWidth="1"/>
    <col min="6174" max="6174" width="4.140625" style="1355" customWidth="1"/>
    <col min="6175" max="6400" width="11.421875" style="1355" customWidth="1"/>
    <col min="6401" max="6402" width="4.140625" style="1355" customWidth="1"/>
    <col min="6403" max="6403" width="5.421875" style="1355" customWidth="1"/>
    <col min="6404" max="6405" width="13.57421875" style="1355" customWidth="1"/>
    <col min="6406" max="6407" width="25.7109375" style="1355" customWidth="1"/>
    <col min="6408" max="6408" width="9.7109375" style="1355" customWidth="1"/>
    <col min="6409" max="6409" width="12.7109375" style="1355" customWidth="1"/>
    <col min="6410" max="6410" width="11.421875" style="1355" hidden="1" customWidth="1"/>
    <col min="6411" max="6412" width="15.7109375" style="1355" customWidth="1"/>
    <col min="6413" max="6416" width="9.7109375" style="1355" customWidth="1"/>
    <col min="6417" max="6417" width="5.8515625" style="1355" customWidth="1"/>
    <col min="6418" max="6418" width="7.00390625" style="1355" customWidth="1"/>
    <col min="6419" max="6427" width="11.421875" style="1355" hidden="1" customWidth="1"/>
    <col min="6428" max="6428" width="9.7109375" style="1355" customWidth="1"/>
    <col min="6429" max="6429" width="15.7109375" style="1355" customWidth="1"/>
    <col min="6430" max="6430" width="4.140625" style="1355" customWidth="1"/>
    <col min="6431" max="6656" width="11.421875" style="1355" customWidth="1"/>
    <col min="6657" max="6658" width="4.140625" style="1355" customWidth="1"/>
    <col min="6659" max="6659" width="5.421875" style="1355" customWidth="1"/>
    <col min="6660" max="6661" width="13.57421875" style="1355" customWidth="1"/>
    <col min="6662" max="6663" width="25.7109375" style="1355" customWidth="1"/>
    <col min="6664" max="6664" width="9.7109375" style="1355" customWidth="1"/>
    <col min="6665" max="6665" width="12.7109375" style="1355" customWidth="1"/>
    <col min="6666" max="6666" width="11.421875" style="1355" hidden="1" customWidth="1"/>
    <col min="6667" max="6668" width="15.7109375" style="1355" customWidth="1"/>
    <col min="6669" max="6672" width="9.7109375" style="1355" customWidth="1"/>
    <col min="6673" max="6673" width="5.8515625" style="1355" customWidth="1"/>
    <col min="6674" max="6674" width="7.00390625" style="1355" customWidth="1"/>
    <col min="6675" max="6683" width="11.421875" style="1355" hidden="1" customWidth="1"/>
    <col min="6684" max="6684" width="9.7109375" style="1355" customWidth="1"/>
    <col min="6685" max="6685" width="15.7109375" style="1355" customWidth="1"/>
    <col min="6686" max="6686" width="4.140625" style="1355" customWidth="1"/>
    <col min="6687" max="6912" width="11.421875" style="1355" customWidth="1"/>
    <col min="6913" max="6914" width="4.140625" style="1355" customWidth="1"/>
    <col min="6915" max="6915" width="5.421875" style="1355" customWidth="1"/>
    <col min="6916" max="6917" width="13.57421875" style="1355" customWidth="1"/>
    <col min="6918" max="6919" width="25.7109375" style="1355" customWidth="1"/>
    <col min="6920" max="6920" width="9.7109375" style="1355" customWidth="1"/>
    <col min="6921" max="6921" width="12.7109375" style="1355" customWidth="1"/>
    <col min="6922" max="6922" width="11.421875" style="1355" hidden="1" customWidth="1"/>
    <col min="6923" max="6924" width="15.7109375" style="1355" customWidth="1"/>
    <col min="6925" max="6928" width="9.7109375" style="1355" customWidth="1"/>
    <col min="6929" max="6929" width="5.8515625" style="1355" customWidth="1"/>
    <col min="6930" max="6930" width="7.00390625" style="1355" customWidth="1"/>
    <col min="6931" max="6939" width="11.421875" style="1355" hidden="1" customWidth="1"/>
    <col min="6940" max="6940" width="9.7109375" style="1355" customWidth="1"/>
    <col min="6941" max="6941" width="15.7109375" style="1355" customWidth="1"/>
    <col min="6942" max="6942" width="4.140625" style="1355" customWidth="1"/>
    <col min="6943" max="7168" width="11.421875" style="1355" customWidth="1"/>
    <col min="7169" max="7170" width="4.140625" style="1355" customWidth="1"/>
    <col min="7171" max="7171" width="5.421875" style="1355" customWidth="1"/>
    <col min="7172" max="7173" width="13.57421875" style="1355" customWidth="1"/>
    <col min="7174" max="7175" width="25.7109375" style="1355" customWidth="1"/>
    <col min="7176" max="7176" width="9.7109375" style="1355" customWidth="1"/>
    <col min="7177" max="7177" width="12.7109375" style="1355" customWidth="1"/>
    <col min="7178" max="7178" width="11.421875" style="1355" hidden="1" customWidth="1"/>
    <col min="7179" max="7180" width="15.7109375" style="1355" customWidth="1"/>
    <col min="7181" max="7184" width="9.7109375" style="1355" customWidth="1"/>
    <col min="7185" max="7185" width="5.8515625" style="1355" customWidth="1"/>
    <col min="7186" max="7186" width="7.00390625" style="1355" customWidth="1"/>
    <col min="7187" max="7195" width="11.421875" style="1355" hidden="1" customWidth="1"/>
    <col min="7196" max="7196" width="9.7109375" style="1355" customWidth="1"/>
    <col min="7197" max="7197" width="15.7109375" style="1355" customWidth="1"/>
    <col min="7198" max="7198" width="4.140625" style="1355" customWidth="1"/>
    <col min="7199" max="7424" width="11.421875" style="1355" customWidth="1"/>
    <col min="7425" max="7426" width="4.140625" style="1355" customWidth="1"/>
    <col min="7427" max="7427" width="5.421875" style="1355" customWidth="1"/>
    <col min="7428" max="7429" width="13.57421875" style="1355" customWidth="1"/>
    <col min="7430" max="7431" width="25.7109375" style="1355" customWidth="1"/>
    <col min="7432" max="7432" width="9.7109375" style="1355" customWidth="1"/>
    <col min="7433" max="7433" width="12.7109375" style="1355" customWidth="1"/>
    <col min="7434" max="7434" width="11.421875" style="1355" hidden="1" customWidth="1"/>
    <col min="7435" max="7436" width="15.7109375" style="1355" customWidth="1"/>
    <col min="7437" max="7440" width="9.7109375" style="1355" customWidth="1"/>
    <col min="7441" max="7441" width="5.8515625" style="1355" customWidth="1"/>
    <col min="7442" max="7442" width="7.00390625" style="1355" customWidth="1"/>
    <col min="7443" max="7451" width="11.421875" style="1355" hidden="1" customWidth="1"/>
    <col min="7452" max="7452" width="9.7109375" style="1355" customWidth="1"/>
    <col min="7453" max="7453" width="15.7109375" style="1355" customWidth="1"/>
    <col min="7454" max="7454" width="4.140625" style="1355" customWidth="1"/>
    <col min="7455" max="7680" width="11.421875" style="1355" customWidth="1"/>
    <col min="7681" max="7682" width="4.140625" style="1355" customWidth="1"/>
    <col min="7683" max="7683" width="5.421875" style="1355" customWidth="1"/>
    <col min="7684" max="7685" width="13.57421875" style="1355" customWidth="1"/>
    <col min="7686" max="7687" width="25.7109375" style="1355" customWidth="1"/>
    <col min="7688" max="7688" width="9.7109375" style="1355" customWidth="1"/>
    <col min="7689" max="7689" width="12.7109375" style="1355" customWidth="1"/>
    <col min="7690" max="7690" width="11.421875" style="1355" hidden="1" customWidth="1"/>
    <col min="7691" max="7692" width="15.7109375" style="1355" customWidth="1"/>
    <col min="7693" max="7696" width="9.7109375" style="1355" customWidth="1"/>
    <col min="7697" max="7697" width="5.8515625" style="1355" customWidth="1"/>
    <col min="7698" max="7698" width="7.00390625" style="1355" customWidth="1"/>
    <col min="7699" max="7707" width="11.421875" style="1355" hidden="1" customWidth="1"/>
    <col min="7708" max="7708" width="9.7109375" style="1355" customWidth="1"/>
    <col min="7709" max="7709" width="15.7109375" style="1355" customWidth="1"/>
    <col min="7710" max="7710" width="4.140625" style="1355" customWidth="1"/>
    <col min="7711" max="7936" width="11.421875" style="1355" customWidth="1"/>
    <col min="7937" max="7938" width="4.140625" style="1355" customWidth="1"/>
    <col min="7939" max="7939" width="5.421875" style="1355" customWidth="1"/>
    <col min="7940" max="7941" width="13.57421875" style="1355" customWidth="1"/>
    <col min="7942" max="7943" width="25.7109375" style="1355" customWidth="1"/>
    <col min="7944" max="7944" width="9.7109375" style="1355" customWidth="1"/>
    <col min="7945" max="7945" width="12.7109375" style="1355" customWidth="1"/>
    <col min="7946" max="7946" width="11.421875" style="1355" hidden="1" customWidth="1"/>
    <col min="7947" max="7948" width="15.7109375" style="1355" customWidth="1"/>
    <col min="7949" max="7952" width="9.7109375" style="1355" customWidth="1"/>
    <col min="7953" max="7953" width="5.8515625" style="1355" customWidth="1"/>
    <col min="7954" max="7954" width="7.00390625" style="1355" customWidth="1"/>
    <col min="7955" max="7963" width="11.421875" style="1355" hidden="1" customWidth="1"/>
    <col min="7964" max="7964" width="9.7109375" style="1355" customWidth="1"/>
    <col min="7965" max="7965" width="15.7109375" style="1355" customWidth="1"/>
    <col min="7966" max="7966" width="4.140625" style="1355" customWidth="1"/>
    <col min="7967" max="8192" width="11.421875" style="1355" customWidth="1"/>
    <col min="8193" max="8194" width="4.140625" style="1355" customWidth="1"/>
    <col min="8195" max="8195" width="5.421875" style="1355" customWidth="1"/>
    <col min="8196" max="8197" width="13.57421875" style="1355" customWidth="1"/>
    <col min="8198" max="8199" width="25.7109375" style="1355" customWidth="1"/>
    <col min="8200" max="8200" width="9.7109375" style="1355" customWidth="1"/>
    <col min="8201" max="8201" width="12.7109375" style="1355" customWidth="1"/>
    <col min="8202" max="8202" width="11.421875" style="1355" hidden="1" customWidth="1"/>
    <col min="8203" max="8204" width="15.7109375" style="1355" customWidth="1"/>
    <col min="8205" max="8208" width="9.7109375" style="1355" customWidth="1"/>
    <col min="8209" max="8209" width="5.8515625" style="1355" customWidth="1"/>
    <col min="8210" max="8210" width="7.00390625" style="1355" customWidth="1"/>
    <col min="8211" max="8219" width="11.421875" style="1355" hidden="1" customWidth="1"/>
    <col min="8220" max="8220" width="9.7109375" style="1355" customWidth="1"/>
    <col min="8221" max="8221" width="15.7109375" style="1355" customWidth="1"/>
    <col min="8222" max="8222" width="4.140625" style="1355" customWidth="1"/>
    <col min="8223" max="8448" width="11.421875" style="1355" customWidth="1"/>
    <col min="8449" max="8450" width="4.140625" style="1355" customWidth="1"/>
    <col min="8451" max="8451" width="5.421875" style="1355" customWidth="1"/>
    <col min="8452" max="8453" width="13.57421875" style="1355" customWidth="1"/>
    <col min="8454" max="8455" width="25.7109375" style="1355" customWidth="1"/>
    <col min="8456" max="8456" width="9.7109375" style="1355" customWidth="1"/>
    <col min="8457" max="8457" width="12.7109375" style="1355" customWidth="1"/>
    <col min="8458" max="8458" width="11.421875" style="1355" hidden="1" customWidth="1"/>
    <col min="8459" max="8460" width="15.7109375" style="1355" customWidth="1"/>
    <col min="8461" max="8464" width="9.7109375" style="1355" customWidth="1"/>
    <col min="8465" max="8465" width="5.8515625" style="1355" customWidth="1"/>
    <col min="8466" max="8466" width="7.00390625" style="1355" customWidth="1"/>
    <col min="8467" max="8475" width="11.421875" style="1355" hidden="1" customWidth="1"/>
    <col min="8476" max="8476" width="9.7109375" style="1355" customWidth="1"/>
    <col min="8477" max="8477" width="15.7109375" style="1355" customWidth="1"/>
    <col min="8478" max="8478" width="4.140625" style="1355" customWidth="1"/>
    <col min="8479" max="8704" width="11.421875" style="1355" customWidth="1"/>
    <col min="8705" max="8706" width="4.140625" style="1355" customWidth="1"/>
    <col min="8707" max="8707" width="5.421875" style="1355" customWidth="1"/>
    <col min="8708" max="8709" width="13.57421875" style="1355" customWidth="1"/>
    <col min="8710" max="8711" width="25.7109375" style="1355" customWidth="1"/>
    <col min="8712" max="8712" width="9.7109375" style="1355" customWidth="1"/>
    <col min="8713" max="8713" width="12.7109375" style="1355" customWidth="1"/>
    <col min="8714" max="8714" width="11.421875" style="1355" hidden="1" customWidth="1"/>
    <col min="8715" max="8716" width="15.7109375" style="1355" customWidth="1"/>
    <col min="8717" max="8720" width="9.7109375" style="1355" customWidth="1"/>
    <col min="8721" max="8721" width="5.8515625" style="1355" customWidth="1"/>
    <col min="8722" max="8722" width="7.00390625" style="1355" customWidth="1"/>
    <col min="8723" max="8731" width="11.421875" style="1355" hidden="1" customWidth="1"/>
    <col min="8732" max="8732" width="9.7109375" style="1355" customWidth="1"/>
    <col min="8733" max="8733" width="15.7109375" style="1355" customWidth="1"/>
    <col min="8734" max="8734" width="4.140625" style="1355" customWidth="1"/>
    <col min="8735" max="8960" width="11.421875" style="1355" customWidth="1"/>
    <col min="8961" max="8962" width="4.140625" style="1355" customWidth="1"/>
    <col min="8963" max="8963" width="5.421875" style="1355" customWidth="1"/>
    <col min="8964" max="8965" width="13.57421875" style="1355" customWidth="1"/>
    <col min="8966" max="8967" width="25.7109375" style="1355" customWidth="1"/>
    <col min="8968" max="8968" width="9.7109375" style="1355" customWidth="1"/>
    <col min="8969" max="8969" width="12.7109375" style="1355" customWidth="1"/>
    <col min="8970" max="8970" width="11.421875" style="1355" hidden="1" customWidth="1"/>
    <col min="8971" max="8972" width="15.7109375" style="1355" customWidth="1"/>
    <col min="8973" max="8976" width="9.7109375" style="1355" customWidth="1"/>
    <col min="8977" max="8977" width="5.8515625" style="1355" customWidth="1"/>
    <col min="8978" max="8978" width="7.00390625" style="1355" customWidth="1"/>
    <col min="8979" max="8987" width="11.421875" style="1355" hidden="1" customWidth="1"/>
    <col min="8988" max="8988" width="9.7109375" style="1355" customWidth="1"/>
    <col min="8989" max="8989" width="15.7109375" style="1355" customWidth="1"/>
    <col min="8990" max="8990" width="4.140625" style="1355" customWidth="1"/>
    <col min="8991" max="9216" width="11.421875" style="1355" customWidth="1"/>
    <col min="9217" max="9218" width="4.140625" style="1355" customWidth="1"/>
    <col min="9219" max="9219" width="5.421875" style="1355" customWidth="1"/>
    <col min="9220" max="9221" width="13.57421875" style="1355" customWidth="1"/>
    <col min="9222" max="9223" width="25.7109375" style="1355" customWidth="1"/>
    <col min="9224" max="9224" width="9.7109375" style="1355" customWidth="1"/>
    <col min="9225" max="9225" width="12.7109375" style="1355" customWidth="1"/>
    <col min="9226" max="9226" width="11.421875" style="1355" hidden="1" customWidth="1"/>
    <col min="9227" max="9228" width="15.7109375" style="1355" customWidth="1"/>
    <col min="9229" max="9232" width="9.7109375" style="1355" customWidth="1"/>
    <col min="9233" max="9233" width="5.8515625" style="1355" customWidth="1"/>
    <col min="9234" max="9234" width="7.00390625" style="1355" customWidth="1"/>
    <col min="9235" max="9243" width="11.421875" style="1355" hidden="1" customWidth="1"/>
    <col min="9244" max="9244" width="9.7109375" style="1355" customWidth="1"/>
    <col min="9245" max="9245" width="15.7109375" style="1355" customWidth="1"/>
    <col min="9246" max="9246" width="4.140625" style="1355" customWidth="1"/>
    <col min="9247" max="9472" width="11.421875" style="1355" customWidth="1"/>
    <col min="9473" max="9474" width="4.140625" style="1355" customWidth="1"/>
    <col min="9475" max="9475" width="5.421875" style="1355" customWidth="1"/>
    <col min="9476" max="9477" width="13.57421875" style="1355" customWidth="1"/>
    <col min="9478" max="9479" width="25.7109375" style="1355" customWidth="1"/>
    <col min="9480" max="9480" width="9.7109375" style="1355" customWidth="1"/>
    <col min="9481" max="9481" width="12.7109375" style="1355" customWidth="1"/>
    <col min="9482" max="9482" width="11.421875" style="1355" hidden="1" customWidth="1"/>
    <col min="9483" max="9484" width="15.7109375" style="1355" customWidth="1"/>
    <col min="9485" max="9488" width="9.7109375" style="1355" customWidth="1"/>
    <col min="9489" max="9489" width="5.8515625" style="1355" customWidth="1"/>
    <col min="9490" max="9490" width="7.00390625" style="1355" customWidth="1"/>
    <col min="9491" max="9499" width="11.421875" style="1355" hidden="1" customWidth="1"/>
    <col min="9500" max="9500" width="9.7109375" style="1355" customWidth="1"/>
    <col min="9501" max="9501" width="15.7109375" style="1355" customWidth="1"/>
    <col min="9502" max="9502" width="4.140625" style="1355" customWidth="1"/>
    <col min="9503" max="9728" width="11.421875" style="1355" customWidth="1"/>
    <col min="9729" max="9730" width="4.140625" style="1355" customWidth="1"/>
    <col min="9731" max="9731" width="5.421875" style="1355" customWidth="1"/>
    <col min="9732" max="9733" width="13.57421875" style="1355" customWidth="1"/>
    <col min="9734" max="9735" width="25.7109375" style="1355" customWidth="1"/>
    <col min="9736" max="9736" width="9.7109375" style="1355" customWidth="1"/>
    <col min="9737" max="9737" width="12.7109375" style="1355" customWidth="1"/>
    <col min="9738" max="9738" width="11.421875" style="1355" hidden="1" customWidth="1"/>
    <col min="9739" max="9740" width="15.7109375" style="1355" customWidth="1"/>
    <col min="9741" max="9744" width="9.7109375" style="1355" customWidth="1"/>
    <col min="9745" max="9745" width="5.8515625" style="1355" customWidth="1"/>
    <col min="9746" max="9746" width="7.00390625" style="1355" customWidth="1"/>
    <col min="9747" max="9755" width="11.421875" style="1355" hidden="1" customWidth="1"/>
    <col min="9756" max="9756" width="9.7109375" style="1355" customWidth="1"/>
    <col min="9757" max="9757" width="15.7109375" style="1355" customWidth="1"/>
    <col min="9758" max="9758" width="4.140625" style="1355" customWidth="1"/>
    <col min="9759" max="9984" width="11.421875" style="1355" customWidth="1"/>
    <col min="9985" max="9986" width="4.140625" style="1355" customWidth="1"/>
    <col min="9987" max="9987" width="5.421875" style="1355" customWidth="1"/>
    <col min="9988" max="9989" width="13.57421875" style="1355" customWidth="1"/>
    <col min="9990" max="9991" width="25.7109375" style="1355" customWidth="1"/>
    <col min="9992" max="9992" width="9.7109375" style="1355" customWidth="1"/>
    <col min="9993" max="9993" width="12.7109375" style="1355" customWidth="1"/>
    <col min="9994" max="9994" width="11.421875" style="1355" hidden="1" customWidth="1"/>
    <col min="9995" max="9996" width="15.7109375" style="1355" customWidth="1"/>
    <col min="9997" max="10000" width="9.7109375" style="1355" customWidth="1"/>
    <col min="10001" max="10001" width="5.8515625" style="1355" customWidth="1"/>
    <col min="10002" max="10002" width="7.00390625" style="1355" customWidth="1"/>
    <col min="10003" max="10011" width="11.421875" style="1355" hidden="1" customWidth="1"/>
    <col min="10012" max="10012" width="9.7109375" style="1355" customWidth="1"/>
    <col min="10013" max="10013" width="15.7109375" style="1355" customWidth="1"/>
    <col min="10014" max="10014" width="4.140625" style="1355" customWidth="1"/>
    <col min="10015" max="10240" width="11.421875" style="1355" customWidth="1"/>
    <col min="10241" max="10242" width="4.140625" style="1355" customWidth="1"/>
    <col min="10243" max="10243" width="5.421875" style="1355" customWidth="1"/>
    <col min="10244" max="10245" width="13.57421875" style="1355" customWidth="1"/>
    <col min="10246" max="10247" width="25.7109375" style="1355" customWidth="1"/>
    <col min="10248" max="10248" width="9.7109375" style="1355" customWidth="1"/>
    <col min="10249" max="10249" width="12.7109375" style="1355" customWidth="1"/>
    <col min="10250" max="10250" width="11.421875" style="1355" hidden="1" customWidth="1"/>
    <col min="10251" max="10252" width="15.7109375" style="1355" customWidth="1"/>
    <col min="10253" max="10256" width="9.7109375" style="1355" customWidth="1"/>
    <col min="10257" max="10257" width="5.8515625" style="1355" customWidth="1"/>
    <col min="10258" max="10258" width="7.00390625" style="1355" customWidth="1"/>
    <col min="10259" max="10267" width="11.421875" style="1355" hidden="1" customWidth="1"/>
    <col min="10268" max="10268" width="9.7109375" style="1355" customWidth="1"/>
    <col min="10269" max="10269" width="15.7109375" style="1355" customWidth="1"/>
    <col min="10270" max="10270" width="4.140625" style="1355" customWidth="1"/>
    <col min="10271" max="10496" width="11.421875" style="1355" customWidth="1"/>
    <col min="10497" max="10498" width="4.140625" style="1355" customWidth="1"/>
    <col min="10499" max="10499" width="5.421875" style="1355" customWidth="1"/>
    <col min="10500" max="10501" width="13.57421875" style="1355" customWidth="1"/>
    <col min="10502" max="10503" width="25.7109375" style="1355" customWidth="1"/>
    <col min="10504" max="10504" width="9.7109375" style="1355" customWidth="1"/>
    <col min="10505" max="10505" width="12.7109375" style="1355" customWidth="1"/>
    <col min="10506" max="10506" width="11.421875" style="1355" hidden="1" customWidth="1"/>
    <col min="10507" max="10508" width="15.7109375" style="1355" customWidth="1"/>
    <col min="10509" max="10512" width="9.7109375" style="1355" customWidth="1"/>
    <col min="10513" max="10513" width="5.8515625" style="1355" customWidth="1"/>
    <col min="10514" max="10514" width="7.00390625" style="1355" customWidth="1"/>
    <col min="10515" max="10523" width="11.421875" style="1355" hidden="1" customWidth="1"/>
    <col min="10524" max="10524" width="9.7109375" style="1355" customWidth="1"/>
    <col min="10525" max="10525" width="15.7109375" style="1355" customWidth="1"/>
    <col min="10526" max="10526" width="4.140625" style="1355" customWidth="1"/>
    <col min="10527" max="10752" width="11.421875" style="1355" customWidth="1"/>
    <col min="10753" max="10754" width="4.140625" style="1355" customWidth="1"/>
    <col min="10755" max="10755" width="5.421875" style="1355" customWidth="1"/>
    <col min="10756" max="10757" width="13.57421875" style="1355" customWidth="1"/>
    <col min="10758" max="10759" width="25.7109375" style="1355" customWidth="1"/>
    <col min="10760" max="10760" width="9.7109375" style="1355" customWidth="1"/>
    <col min="10761" max="10761" width="12.7109375" style="1355" customWidth="1"/>
    <col min="10762" max="10762" width="11.421875" style="1355" hidden="1" customWidth="1"/>
    <col min="10763" max="10764" width="15.7109375" style="1355" customWidth="1"/>
    <col min="10765" max="10768" width="9.7109375" style="1355" customWidth="1"/>
    <col min="10769" max="10769" width="5.8515625" style="1355" customWidth="1"/>
    <col min="10770" max="10770" width="7.00390625" style="1355" customWidth="1"/>
    <col min="10771" max="10779" width="11.421875" style="1355" hidden="1" customWidth="1"/>
    <col min="10780" max="10780" width="9.7109375" style="1355" customWidth="1"/>
    <col min="10781" max="10781" width="15.7109375" style="1355" customWidth="1"/>
    <col min="10782" max="10782" width="4.140625" style="1355" customWidth="1"/>
    <col min="10783" max="11008" width="11.421875" style="1355" customWidth="1"/>
    <col min="11009" max="11010" width="4.140625" style="1355" customWidth="1"/>
    <col min="11011" max="11011" width="5.421875" style="1355" customWidth="1"/>
    <col min="11012" max="11013" width="13.57421875" style="1355" customWidth="1"/>
    <col min="11014" max="11015" width="25.7109375" style="1355" customWidth="1"/>
    <col min="11016" max="11016" width="9.7109375" style="1355" customWidth="1"/>
    <col min="11017" max="11017" width="12.7109375" style="1355" customWidth="1"/>
    <col min="11018" max="11018" width="11.421875" style="1355" hidden="1" customWidth="1"/>
    <col min="11019" max="11020" width="15.7109375" style="1355" customWidth="1"/>
    <col min="11021" max="11024" width="9.7109375" style="1355" customWidth="1"/>
    <col min="11025" max="11025" width="5.8515625" style="1355" customWidth="1"/>
    <col min="11026" max="11026" width="7.00390625" style="1355" customWidth="1"/>
    <col min="11027" max="11035" width="11.421875" style="1355" hidden="1" customWidth="1"/>
    <col min="11036" max="11036" width="9.7109375" style="1355" customWidth="1"/>
    <col min="11037" max="11037" width="15.7109375" style="1355" customWidth="1"/>
    <col min="11038" max="11038" width="4.140625" style="1355" customWidth="1"/>
    <col min="11039" max="11264" width="11.421875" style="1355" customWidth="1"/>
    <col min="11265" max="11266" width="4.140625" style="1355" customWidth="1"/>
    <col min="11267" max="11267" width="5.421875" style="1355" customWidth="1"/>
    <col min="11268" max="11269" width="13.57421875" style="1355" customWidth="1"/>
    <col min="11270" max="11271" width="25.7109375" style="1355" customWidth="1"/>
    <col min="11272" max="11272" width="9.7109375" style="1355" customWidth="1"/>
    <col min="11273" max="11273" width="12.7109375" style="1355" customWidth="1"/>
    <col min="11274" max="11274" width="11.421875" style="1355" hidden="1" customWidth="1"/>
    <col min="11275" max="11276" width="15.7109375" style="1355" customWidth="1"/>
    <col min="11277" max="11280" width="9.7109375" style="1355" customWidth="1"/>
    <col min="11281" max="11281" width="5.8515625" style="1355" customWidth="1"/>
    <col min="11282" max="11282" width="7.00390625" style="1355" customWidth="1"/>
    <col min="11283" max="11291" width="11.421875" style="1355" hidden="1" customWidth="1"/>
    <col min="11292" max="11292" width="9.7109375" style="1355" customWidth="1"/>
    <col min="11293" max="11293" width="15.7109375" style="1355" customWidth="1"/>
    <col min="11294" max="11294" width="4.140625" style="1355" customWidth="1"/>
    <col min="11295" max="11520" width="11.421875" style="1355" customWidth="1"/>
    <col min="11521" max="11522" width="4.140625" style="1355" customWidth="1"/>
    <col min="11523" max="11523" width="5.421875" style="1355" customWidth="1"/>
    <col min="11524" max="11525" width="13.57421875" style="1355" customWidth="1"/>
    <col min="11526" max="11527" width="25.7109375" style="1355" customWidth="1"/>
    <col min="11528" max="11528" width="9.7109375" style="1355" customWidth="1"/>
    <col min="11529" max="11529" width="12.7109375" style="1355" customWidth="1"/>
    <col min="11530" max="11530" width="11.421875" style="1355" hidden="1" customWidth="1"/>
    <col min="11531" max="11532" width="15.7109375" style="1355" customWidth="1"/>
    <col min="11533" max="11536" width="9.7109375" style="1355" customWidth="1"/>
    <col min="11537" max="11537" width="5.8515625" style="1355" customWidth="1"/>
    <col min="11538" max="11538" width="7.00390625" style="1355" customWidth="1"/>
    <col min="11539" max="11547" width="11.421875" style="1355" hidden="1" customWidth="1"/>
    <col min="11548" max="11548" width="9.7109375" style="1355" customWidth="1"/>
    <col min="11549" max="11549" width="15.7109375" style="1355" customWidth="1"/>
    <col min="11550" max="11550" width="4.140625" style="1355" customWidth="1"/>
    <col min="11551" max="11776" width="11.421875" style="1355" customWidth="1"/>
    <col min="11777" max="11778" width="4.140625" style="1355" customWidth="1"/>
    <col min="11779" max="11779" width="5.421875" style="1355" customWidth="1"/>
    <col min="11780" max="11781" width="13.57421875" style="1355" customWidth="1"/>
    <col min="11782" max="11783" width="25.7109375" style="1355" customWidth="1"/>
    <col min="11784" max="11784" width="9.7109375" style="1355" customWidth="1"/>
    <col min="11785" max="11785" width="12.7109375" style="1355" customWidth="1"/>
    <col min="11786" max="11786" width="11.421875" style="1355" hidden="1" customWidth="1"/>
    <col min="11787" max="11788" width="15.7109375" style="1355" customWidth="1"/>
    <col min="11789" max="11792" width="9.7109375" style="1355" customWidth="1"/>
    <col min="11793" max="11793" width="5.8515625" style="1355" customWidth="1"/>
    <col min="11794" max="11794" width="7.00390625" style="1355" customWidth="1"/>
    <col min="11795" max="11803" width="11.421875" style="1355" hidden="1" customWidth="1"/>
    <col min="11804" max="11804" width="9.7109375" style="1355" customWidth="1"/>
    <col min="11805" max="11805" width="15.7109375" style="1355" customWidth="1"/>
    <col min="11806" max="11806" width="4.140625" style="1355" customWidth="1"/>
    <col min="11807" max="12032" width="11.421875" style="1355" customWidth="1"/>
    <col min="12033" max="12034" width="4.140625" style="1355" customWidth="1"/>
    <col min="12035" max="12035" width="5.421875" style="1355" customWidth="1"/>
    <col min="12036" max="12037" width="13.57421875" style="1355" customWidth="1"/>
    <col min="12038" max="12039" width="25.7109375" style="1355" customWidth="1"/>
    <col min="12040" max="12040" width="9.7109375" style="1355" customWidth="1"/>
    <col min="12041" max="12041" width="12.7109375" style="1355" customWidth="1"/>
    <col min="12042" max="12042" width="11.421875" style="1355" hidden="1" customWidth="1"/>
    <col min="12043" max="12044" width="15.7109375" style="1355" customWidth="1"/>
    <col min="12045" max="12048" width="9.7109375" style="1355" customWidth="1"/>
    <col min="12049" max="12049" width="5.8515625" style="1355" customWidth="1"/>
    <col min="12050" max="12050" width="7.00390625" style="1355" customWidth="1"/>
    <col min="12051" max="12059" width="11.421875" style="1355" hidden="1" customWidth="1"/>
    <col min="12060" max="12060" width="9.7109375" style="1355" customWidth="1"/>
    <col min="12061" max="12061" width="15.7109375" style="1355" customWidth="1"/>
    <col min="12062" max="12062" width="4.140625" style="1355" customWidth="1"/>
    <col min="12063" max="12288" width="11.421875" style="1355" customWidth="1"/>
    <col min="12289" max="12290" width="4.140625" style="1355" customWidth="1"/>
    <col min="12291" max="12291" width="5.421875" style="1355" customWidth="1"/>
    <col min="12292" max="12293" width="13.57421875" style="1355" customWidth="1"/>
    <col min="12294" max="12295" width="25.7109375" style="1355" customWidth="1"/>
    <col min="12296" max="12296" width="9.7109375" style="1355" customWidth="1"/>
    <col min="12297" max="12297" width="12.7109375" style="1355" customWidth="1"/>
    <col min="12298" max="12298" width="11.421875" style="1355" hidden="1" customWidth="1"/>
    <col min="12299" max="12300" width="15.7109375" style="1355" customWidth="1"/>
    <col min="12301" max="12304" width="9.7109375" style="1355" customWidth="1"/>
    <col min="12305" max="12305" width="5.8515625" style="1355" customWidth="1"/>
    <col min="12306" max="12306" width="7.00390625" style="1355" customWidth="1"/>
    <col min="12307" max="12315" width="11.421875" style="1355" hidden="1" customWidth="1"/>
    <col min="12316" max="12316" width="9.7109375" style="1355" customWidth="1"/>
    <col min="12317" max="12317" width="15.7109375" style="1355" customWidth="1"/>
    <col min="12318" max="12318" width="4.140625" style="1355" customWidth="1"/>
    <col min="12319" max="12544" width="11.421875" style="1355" customWidth="1"/>
    <col min="12545" max="12546" width="4.140625" style="1355" customWidth="1"/>
    <col min="12547" max="12547" width="5.421875" style="1355" customWidth="1"/>
    <col min="12548" max="12549" width="13.57421875" style="1355" customWidth="1"/>
    <col min="12550" max="12551" width="25.7109375" style="1355" customWidth="1"/>
    <col min="12552" max="12552" width="9.7109375" style="1355" customWidth="1"/>
    <col min="12553" max="12553" width="12.7109375" style="1355" customWidth="1"/>
    <col min="12554" max="12554" width="11.421875" style="1355" hidden="1" customWidth="1"/>
    <col min="12555" max="12556" width="15.7109375" style="1355" customWidth="1"/>
    <col min="12557" max="12560" width="9.7109375" style="1355" customWidth="1"/>
    <col min="12561" max="12561" width="5.8515625" style="1355" customWidth="1"/>
    <col min="12562" max="12562" width="7.00390625" style="1355" customWidth="1"/>
    <col min="12563" max="12571" width="11.421875" style="1355" hidden="1" customWidth="1"/>
    <col min="12572" max="12572" width="9.7109375" style="1355" customWidth="1"/>
    <col min="12573" max="12573" width="15.7109375" style="1355" customWidth="1"/>
    <col min="12574" max="12574" width="4.140625" style="1355" customWidth="1"/>
    <col min="12575" max="12800" width="11.421875" style="1355" customWidth="1"/>
    <col min="12801" max="12802" width="4.140625" style="1355" customWidth="1"/>
    <col min="12803" max="12803" width="5.421875" style="1355" customWidth="1"/>
    <col min="12804" max="12805" width="13.57421875" style="1355" customWidth="1"/>
    <col min="12806" max="12807" width="25.7109375" style="1355" customWidth="1"/>
    <col min="12808" max="12808" width="9.7109375" style="1355" customWidth="1"/>
    <col min="12809" max="12809" width="12.7109375" style="1355" customWidth="1"/>
    <col min="12810" max="12810" width="11.421875" style="1355" hidden="1" customWidth="1"/>
    <col min="12811" max="12812" width="15.7109375" style="1355" customWidth="1"/>
    <col min="12813" max="12816" width="9.7109375" style="1355" customWidth="1"/>
    <col min="12817" max="12817" width="5.8515625" style="1355" customWidth="1"/>
    <col min="12818" max="12818" width="7.00390625" style="1355" customWidth="1"/>
    <col min="12819" max="12827" width="11.421875" style="1355" hidden="1" customWidth="1"/>
    <col min="12828" max="12828" width="9.7109375" style="1355" customWidth="1"/>
    <col min="12829" max="12829" width="15.7109375" style="1355" customWidth="1"/>
    <col min="12830" max="12830" width="4.140625" style="1355" customWidth="1"/>
    <col min="12831" max="13056" width="11.421875" style="1355" customWidth="1"/>
    <col min="13057" max="13058" width="4.140625" style="1355" customWidth="1"/>
    <col min="13059" max="13059" width="5.421875" style="1355" customWidth="1"/>
    <col min="13060" max="13061" width="13.57421875" style="1355" customWidth="1"/>
    <col min="13062" max="13063" width="25.7109375" style="1355" customWidth="1"/>
    <col min="13064" max="13064" width="9.7109375" style="1355" customWidth="1"/>
    <col min="13065" max="13065" width="12.7109375" style="1355" customWidth="1"/>
    <col min="13066" max="13066" width="11.421875" style="1355" hidden="1" customWidth="1"/>
    <col min="13067" max="13068" width="15.7109375" style="1355" customWidth="1"/>
    <col min="13069" max="13072" width="9.7109375" style="1355" customWidth="1"/>
    <col min="13073" max="13073" width="5.8515625" style="1355" customWidth="1"/>
    <col min="13074" max="13074" width="7.00390625" style="1355" customWidth="1"/>
    <col min="13075" max="13083" width="11.421875" style="1355" hidden="1" customWidth="1"/>
    <col min="13084" max="13084" width="9.7109375" style="1355" customWidth="1"/>
    <col min="13085" max="13085" width="15.7109375" style="1355" customWidth="1"/>
    <col min="13086" max="13086" width="4.140625" style="1355" customWidth="1"/>
    <col min="13087" max="13312" width="11.421875" style="1355" customWidth="1"/>
    <col min="13313" max="13314" width="4.140625" style="1355" customWidth="1"/>
    <col min="13315" max="13315" width="5.421875" style="1355" customWidth="1"/>
    <col min="13316" max="13317" width="13.57421875" style="1355" customWidth="1"/>
    <col min="13318" max="13319" width="25.7109375" style="1355" customWidth="1"/>
    <col min="13320" max="13320" width="9.7109375" style="1355" customWidth="1"/>
    <col min="13321" max="13321" width="12.7109375" style="1355" customWidth="1"/>
    <col min="13322" max="13322" width="11.421875" style="1355" hidden="1" customWidth="1"/>
    <col min="13323" max="13324" width="15.7109375" style="1355" customWidth="1"/>
    <col min="13325" max="13328" width="9.7109375" style="1355" customWidth="1"/>
    <col min="13329" max="13329" width="5.8515625" style="1355" customWidth="1"/>
    <col min="13330" max="13330" width="7.00390625" style="1355" customWidth="1"/>
    <col min="13331" max="13339" width="11.421875" style="1355" hidden="1" customWidth="1"/>
    <col min="13340" max="13340" width="9.7109375" style="1355" customWidth="1"/>
    <col min="13341" max="13341" width="15.7109375" style="1355" customWidth="1"/>
    <col min="13342" max="13342" width="4.140625" style="1355" customWidth="1"/>
    <col min="13343" max="13568" width="11.421875" style="1355" customWidth="1"/>
    <col min="13569" max="13570" width="4.140625" style="1355" customWidth="1"/>
    <col min="13571" max="13571" width="5.421875" style="1355" customWidth="1"/>
    <col min="13572" max="13573" width="13.57421875" style="1355" customWidth="1"/>
    <col min="13574" max="13575" width="25.7109375" style="1355" customWidth="1"/>
    <col min="13576" max="13576" width="9.7109375" style="1355" customWidth="1"/>
    <col min="13577" max="13577" width="12.7109375" style="1355" customWidth="1"/>
    <col min="13578" max="13578" width="11.421875" style="1355" hidden="1" customWidth="1"/>
    <col min="13579" max="13580" width="15.7109375" style="1355" customWidth="1"/>
    <col min="13581" max="13584" width="9.7109375" style="1355" customWidth="1"/>
    <col min="13585" max="13585" width="5.8515625" style="1355" customWidth="1"/>
    <col min="13586" max="13586" width="7.00390625" style="1355" customWidth="1"/>
    <col min="13587" max="13595" width="11.421875" style="1355" hidden="1" customWidth="1"/>
    <col min="13596" max="13596" width="9.7109375" style="1355" customWidth="1"/>
    <col min="13597" max="13597" width="15.7109375" style="1355" customWidth="1"/>
    <col min="13598" max="13598" width="4.140625" style="1355" customWidth="1"/>
    <col min="13599" max="13824" width="11.421875" style="1355" customWidth="1"/>
    <col min="13825" max="13826" width="4.140625" style="1355" customWidth="1"/>
    <col min="13827" max="13827" width="5.421875" style="1355" customWidth="1"/>
    <col min="13828" max="13829" width="13.57421875" style="1355" customWidth="1"/>
    <col min="13830" max="13831" width="25.7109375" style="1355" customWidth="1"/>
    <col min="13832" max="13832" width="9.7109375" style="1355" customWidth="1"/>
    <col min="13833" max="13833" width="12.7109375" style="1355" customWidth="1"/>
    <col min="13834" max="13834" width="11.421875" style="1355" hidden="1" customWidth="1"/>
    <col min="13835" max="13836" width="15.7109375" style="1355" customWidth="1"/>
    <col min="13837" max="13840" width="9.7109375" style="1355" customWidth="1"/>
    <col min="13841" max="13841" width="5.8515625" style="1355" customWidth="1"/>
    <col min="13842" max="13842" width="7.00390625" style="1355" customWidth="1"/>
    <col min="13843" max="13851" width="11.421875" style="1355" hidden="1" customWidth="1"/>
    <col min="13852" max="13852" width="9.7109375" style="1355" customWidth="1"/>
    <col min="13853" max="13853" width="15.7109375" style="1355" customWidth="1"/>
    <col min="13854" max="13854" width="4.140625" style="1355" customWidth="1"/>
    <col min="13855" max="14080" width="11.421875" style="1355" customWidth="1"/>
    <col min="14081" max="14082" width="4.140625" style="1355" customWidth="1"/>
    <col min="14083" max="14083" width="5.421875" style="1355" customWidth="1"/>
    <col min="14084" max="14085" width="13.57421875" style="1355" customWidth="1"/>
    <col min="14086" max="14087" width="25.7109375" style="1355" customWidth="1"/>
    <col min="14088" max="14088" width="9.7109375" style="1355" customWidth="1"/>
    <col min="14089" max="14089" width="12.7109375" style="1355" customWidth="1"/>
    <col min="14090" max="14090" width="11.421875" style="1355" hidden="1" customWidth="1"/>
    <col min="14091" max="14092" width="15.7109375" style="1355" customWidth="1"/>
    <col min="14093" max="14096" width="9.7109375" style="1355" customWidth="1"/>
    <col min="14097" max="14097" width="5.8515625" style="1355" customWidth="1"/>
    <col min="14098" max="14098" width="7.00390625" style="1355" customWidth="1"/>
    <col min="14099" max="14107" width="11.421875" style="1355" hidden="1" customWidth="1"/>
    <col min="14108" max="14108" width="9.7109375" style="1355" customWidth="1"/>
    <col min="14109" max="14109" width="15.7109375" style="1355" customWidth="1"/>
    <col min="14110" max="14110" width="4.140625" style="1355" customWidth="1"/>
    <col min="14111" max="14336" width="11.421875" style="1355" customWidth="1"/>
    <col min="14337" max="14338" width="4.140625" style="1355" customWidth="1"/>
    <col min="14339" max="14339" width="5.421875" style="1355" customWidth="1"/>
    <col min="14340" max="14341" width="13.57421875" style="1355" customWidth="1"/>
    <col min="14342" max="14343" width="25.7109375" style="1355" customWidth="1"/>
    <col min="14344" max="14344" width="9.7109375" style="1355" customWidth="1"/>
    <col min="14345" max="14345" width="12.7109375" style="1355" customWidth="1"/>
    <col min="14346" max="14346" width="11.421875" style="1355" hidden="1" customWidth="1"/>
    <col min="14347" max="14348" width="15.7109375" style="1355" customWidth="1"/>
    <col min="14349" max="14352" width="9.7109375" style="1355" customWidth="1"/>
    <col min="14353" max="14353" width="5.8515625" style="1355" customWidth="1"/>
    <col min="14354" max="14354" width="7.00390625" style="1355" customWidth="1"/>
    <col min="14355" max="14363" width="11.421875" style="1355" hidden="1" customWidth="1"/>
    <col min="14364" max="14364" width="9.7109375" style="1355" customWidth="1"/>
    <col min="14365" max="14365" width="15.7109375" style="1355" customWidth="1"/>
    <col min="14366" max="14366" width="4.140625" style="1355" customWidth="1"/>
    <col min="14367" max="14592" width="11.421875" style="1355" customWidth="1"/>
    <col min="14593" max="14594" width="4.140625" style="1355" customWidth="1"/>
    <col min="14595" max="14595" width="5.421875" style="1355" customWidth="1"/>
    <col min="14596" max="14597" width="13.57421875" style="1355" customWidth="1"/>
    <col min="14598" max="14599" width="25.7109375" style="1355" customWidth="1"/>
    <col min="14600" max="14600" width="9.7109375" style="1355" customWidth="1"/>
    <col min="14601" max="14601" width="12.7109375" style="1355" customWidth="1"/>
    <col min="14602" max="14602" width="11.421875" style="1355" hidden="1" customWidth="1"/>
    <col min="14603" max="14604" width="15.7109375" style="1355" customWidth="1"/>
    <col min="14605" max="14608" width="9.7109375" style="1355" customWidth="1"/>
    <col min="14609" max="14609" width="5.8515625" style="1355" customWidth="1"/>
    <col min="14610" max="14610" width="7.00390625" style="1355" customWidth="1"/>
    <col min="14611" max="14619" width="11.421875" style="1355" hidden="1" customWidth="1"/>
    <col min="14620" max="14620" width="9.7109375" style="1355" customWidth="1"/>
    <col min="14621" max="14621" width="15.7109375" style="1355" customWidth="1"/>
    <col min="14622" max="14622" width="4.140625" style="1355" customWidth="1"/>
    <col min="14623" max="14848" width="11.421875" style="1355" customWidth="1"/>
    <col min="14849" max="14850" width="4.140625" style="1355" customWidth="1"/>
    <col min="14851" max="14851" width="5.421875" style="1355" customWidth="1"/>
    <col min="14852" max="14853" width="13.57421875" style="1355" customWidth="1"/>
    <col min="14854" max="14855" width="25.7109375" style="1355" customWidth="1"/>
    <col min="14856" max="14856" width="9.7109375" style="1355" customWidth="1"/>
    <col min="14857" max="14857" width="12.7109375" style="1355" customWidth="1"/>
    <col min="14858" max="14858" width="11.421875" style="1355" hidden="1" customWidth="1"/>
    <col min="14859" max="14860" width="15.7109375" style="1355" customWidth="1"/>
    <col min="14861" max="14864" width="9.7109375" style="1355" customWidth="1"/>
    <col min="14865" max="14865" width="5.8515625" style="1355" customWidth="1"/>
    <col min="14866" max="14866" width="7.00390625" style="1355" customWidth="1"/>
    <col min="14867" max="14875" width="11.421875" style="1355" hidden="1" customWidth="1"/>
    <col min="14876" max="14876" width="9.7109375" style="1355" customWidth="1"/>
    <col min="14877" max="14877" width="15.7109375" style="1355" customWidth="1"/>
    <col min="14878" max="14878" width="4.140625" style="1355" customWidth="1"/>
    <col min="14879" max="15104" width="11.421875" style="1355" customWidth="1"/>
    <col min="15105" max="15106" width="4.140625" style="1355" customWidth="1"/>
    <col min="15107" max="15107" width="5.421875" style="1355" customWidth="1"/>
    <col min="15108" max="15109" width="13.57421875" style="1355" customWidth="1"/>
    <col min="15110" max="15111" width="25.7109375" style="1355" customWidth="1"/>
    <col min="15112" max="15112" width="9.7109375" style="1355" customWidth="1"/>
    <col min="15113" max="15113" width="12.7109375" style="1355" customWidth="1"/>
    <col min="15114" max="15114" width="11.421875" style="1355" hidden="1" customWidth="1"/>
    <col min="15115" max="15116" width="15.7109375" style="1355" customWidth="1"/>
    <col min="15117" max="15120" width="9.7109375" style="1355" customWidth="1"/>
    <col min="15121" max="15121" width="5.8515625" style="1355" customWidth="1"/>
    <col min="15122" max="15122" width="7.00390625" style="1355" customWidth="1"/>
    <col min="15123" max="15131" width="11.421875" style="1355" hidden="1" customWidth="1"/>
    <col min="15132" max="15132" width="9.7109375" style="1355" customWidth="1"/>
    <col min="15133" max="15133" width="15.7109375" style="1355" customWidth="1"/>
    <col min="15134" max="15134" width="4.140625" style="1355" customWidth="1"/>
    <col min="15135" max="15360" width="11.421875" style="1355" customWidth="1"/>
    <col min="15361" max="15362" width="4.140625" style="1355" customWidth="1"/>
    <col min="15363" max="15363" width="5.421875" style="1355" customWidth="1"/>
    <col min="15364" max="15365" width="13.57421875" style="1355" customWidth="1"/>
    <col min="15366" max="15367" width="25.7109375" style="1355" customWidth="1"/>
    <col min="15368" max="15368" width="9.7109375" style="1355" customWidth="1"/>
    <col min="15369" max="15369" width="12.7109375" style="1355" customWidth="1"/>
    <col min="15370" max="15370" width="11.421875" style="1355" hidden="1" customWidth="1"/>
    <col min="15371" max="15372" width="15.7109375" style="1355" customWidth="1"/>
    <col min="15373" max="15376" width="9.7109375" style="1355" customWidth="1"/>
    <col min="15377" max="15377" width="5.8515625" style="1355" customWidth="1"/>
    <col min="15378" max="15378" width="7.00390625" style="1355" customWidth="1"/>
    <col min="15379" max="15387" width="11.421875" style="1355" hidden="1" customWidth="1"/>
    <col min="15388" max="15388" width="9.7109375" style="1355" customWidth="1"/>
    <col min="15389" max="15389" width="15.7109375" style="1355" customWidth="1"/>
    <col min="15390" max="15390" width="4.140625" style="1355" customWidth="1"/>
    <col min="15391" max="15616" width="11.421875" style="1355" customWidth="1"/>
    <col min="15617" max="15618" width="4.140625" style="1355" customWidth="1"/>
    <col min="15619" max="15619" width="5.421875" style="1355" customWidth="1"/>
    <col min="15620" max="15621" width="13.57421875" style="1355" customWidth="1"/>
    <col min="15622" max="15623" width="25.7109375" style="1355" customWidth="1"/>
    <col min="15624" max="15624" width="9.7109375" style="1355" customWidth="1"/>
    <col min="15625" max="15625" width="12.7109375" style="1355" customWidth="1"/>
    <col min="15626" max="15626" width="11.421875" style="1355" hidden="1" customWidth="1"/>
    <col min="15627" max="15628" width="15.7109375" style="1355" customWidth="1"/>
    <col min="15629" max="15632" width="9.7109375" style="1355" customWidth="1"/>
    <col min="15633" max="15633" width="5.8515625" style="1355" customWidth="1"/>
    <col min="15634" max="15634" width="7.00390625" style="1355" customWidth="1"/>
    <col min="15635" max="15643" width="11.421875" style="1355" hidden="1" customWidth="1"/>
    <col min="15644" max="15644" width="9.7109375" style="1355" customWidth="1"/>
    <col min="15645" max="15645" width="15.7109375" style="1355" customWidth="1"/>
    <col min="15646" max="15646" width="4.140625" style="1355" customWidth="1"/>
    <col min="15647" max="15872" width="11.421875" style="1355" customWidth="1"/>
    <col min="15873" max="15874" width="4.140625" style="1355" customWidth="1"/>
    <col min="15875" max="15875" width="5.421875" style="1355" customWidth="1"/>
    <col min="15876" max="15877" width="13.57421875" style="1355" customWidth="1"/>
    <col min="15878" max="15879" width="25.7109375" style="1355" customWidth="1"/>
    <col min="15880" max="15880" width="9.7109375" style="1355" customWidth="1"/>
    <col min="15881" max="15881" width="12.7109375" style="1355" customWidth="1"/>
    <col min="15882" max="15882" width="11.421875" style="1355" hidden="1" customWidth="1"/>
    <col min="15883" max="15884" width="15.7109375" style="1355" customWidth="1"/>
    <col min="15885" max="15888" width="9.7109375" style="1355" customWidth="1"/>
    <col min="15889" max="15889" width="5.8515625" style="1355" customWidth="1"/>
    <col min="15890" max="15890" width="7.00390625" style="1355" customWidth="1"/>
    <col min="15891" max="15899" width="11.421875" style="1355" hidden="1" customWidth="1"/>
    <col min="15900" max="15900" width="9.7109375" style="1355" customWidth="1"/>
    <col min="15901" max="15901" width="15.7109375" style="1355" customWidth="1"/>
    <col min="15902" max="15902" width="4.140625" style="1355" customWidth="1"/>
    <col min="15903" max="16128" width="11.421875" style="1355" customWidth="1"/>
    <col min="16129" max="16130" width="4.140625" style="1355" customWidth="1"/>
    <col min="16131" max="16131" width="5.421875" style="1355" customWidth="1"/>
    <col min="16132" max="16133" width="13.57421875" style="1355" customWidth="1"/>
    <col min="16134" max="16135" width="25.7109375" style="1355" customWidth="1"/>
    <col min="16136" max="16136" width="9.7109375" style="1355" customWidth="1"/>
    <col min="16137" max="16137" width="12.7109375" style="1355" customWidth="1"/>
    <col min="16138" max="16138" width="11.421875" style="1355" hidden="1" customWidth="1"/>
    <col min="16139" max="16140" width="15.7109375" style="1355" customWidth="1"/>
    <col min="16141" max="16144" width="9.7109375" style="1355" customWidth="1"/>
    <col min="16145" max="16145" width="5.8515625" style="1355" customWidth="1"/>
    <col min="16146" max="16146" width="7.00390625" style="1355" customWidth="1"/>
    <col min="16147" max="16155" width="11.421875" style="1355" hidden="1" customWidth="1"/>
    <col min="16156" max="16156" width="9.7109375" style="1355" customWidth="1"/>
    <col min="16157" max="16157" width="15.7109375" style="1355" customWidth="1"/>
    <col min="16158" max="16158" width="4.140625" style="1355" customWidth="1"/>
    <col min="16159" max="16384" width="11.421875" style="1355" customWidth="1"/>
  </cols>
  <sheetData>
    <row r="1" spans="2:30" s="1356" customFormat="1" ht="26.25"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3121"/>
    </row>
    <row r="2" spans="1:30" s="1356" customFormat="1" ht="26.25">
      <c r="A2" s="1358"/>
      <c r="B2" s="3122" t="str">
        <f>'TOT-0216'!B2</f>
        <v>ANEXO III al Memorándum D.T.E.E. N° 231 / 2017</v>
      </c>
      <c r="C2" s="3122"/>
      <c r="D2" s="3122"/>
      <c r="E2" s="3122"/>
      <c r="F2" s="3122"/>
      <c r="G2" s="1359"/>
      <c r="H2" s="3122"/>
      <c r="I2" s="3122"/>
      <c r="J2" s="3122"/>
      <c r="K2" s="3122"/>
      <c r="L2" s="3122"/>
      <c r="M2" s="3122"/>
      <c r="N2" s="3122"/>
      <c r="O2" s="3122"/>
      <c r="P2" s="3122"/>
      <c r="Q2" s="3122"/>
      <c r="R2" s="3122"/>
      <c r="S2" s="3122"/>
      <c r="T2" s="3122"/>
      <c r="U2" s="3122"/>
      <c r="V2" s="3122"/>
      <c r="W2" s="3122"/>
      <c r="X2" s="3122"/>
      <c r="Y2" s="3122"/>
      <c r="Z2" s="3122"/>
      <c r="AA2" s="3122"/>
      <c r="AB2" s="3122"/>
      <c r="AC2" s="3122"/>
      <c r="AD2" s="3122"/>
    </row>
    <row r="3" spans="1:30" s="1361" customFormat="1" ht="12.75">
      <c r="A3" s="1360"/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</row>
    <row r="4" spans="1:30" s="1364" customFormat="1" ht="11.25">
      <c r="A4" s="3123" t="s">
        <v>75</v>
      </c>
      <c r="B4" s="3124"/>
      <c r="C4" s="3124"/>
      <c r="D4" s="3124"/>
      <c r="E4" s="3125"/>
      <c r="F4" s="3125"/>
      <c r="G4" s="3125"/>
      <c r="H4" s="3125"/>
      <c r="I4" s="3125"/>
      <c r="J4" s="3125"/>
      <c r="K4" s="3125"/>
      <c r="L4" s="3125"/>
      <c r="M4" s="3125"/>
      <c r="N4" s="3125"/>
      <c r="O4" s="3125"/>
      <c r="P4" s="3125"/>
      <c r="Q4" s="3125"/>
      <c r="R4" s="3125"/>
      <c r="S4" s="3125"/>
      <c r="T4" s="3125"/>
      <c r="U4" s="3125"/>
      <c r="V4" s="3125"/>
      <c r="W4" s="3125"/>
      <c r="X4" s="3125"/>
      <c r="Y4" s="3125"/>
      <c r="Z4" s="3125"/>
      <c r="AA4" s="3125"/>
      <c r="AB4" s="3125"/>
      <c r="AC4" s="3125"/>
      <c r="AD4" s="3125"/>
    </row>
    <row r="5" spans="1:30" s="1364" customFormat="1" ht="11.25">
      <c r="A5" s="3123" t="s">
        <v>3</v>
      </c>
      <c r="B5" s="3124"/>
      <c r="C5" s="3124"/>
      <c r="D5" s="3124"/>
      <c r="E5" s="3125"/>
      <c r="F5" s="3125"/>
      <c r="G5" s="3125"/>
      <c r="H5" s="3125"/>
      <c r="I5" s="3125"/>
      <c r="J5" s="3125"/>
      <c r="K5" s="3125"/>
      <c r="L5" s="3125"/>
      <c r="M5" s="3125"/>
      <c r="N5" s="3125"/>
      <c r="O5" s="3125"/>
      <c r="P5" s="3125"/>
      <c r="Q5" s="3125"/>
      <c r="R5" s="3125"/>
      <c r="S5" s="3125"/>
      <c r="T5" s="3125"/>
      <c r="U5" s="3125"/>
      <c r="V5" s="3125"/>
      <c r="W5" s="3125"/>
      <c r="X5" s="3125"/>
      <c r="Y5" s="3125"/>
      <c r="Z5" s="3125"/>
      <c r="AA5" s="3125"/>
      <c r="AB5" s="3125"/>
      <c r="AC5" s="3125"/>
      <c r="AD5" s="3125"/>
    </row>
    <row r="6" spans="1:30" s="1361" customFormat="1" ht="13.5" thickBot="1">
      <c r="A6" s="1360"/>
      <c r="B6" s="1360"/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0"/>
      <c r="X6" s="1360"/>
      <c r="Y6" s="1360"/>
      <c r="Z6" s="1360"/>
      <c r="AA6" s="1360"/>
      <c r="AB6" s="1360"/>
      <c r="AC6" s="1360"/>
      <c r="AD6" s="1360"/>
    </row>
    <row r="7" spans="1:30" s="1361" customFormat="1" ht="13.5" thickTop="1">
      <c r="A7" s="1360"/>
      <c r="B7" s="3126"/>
      <c r="C7" s="3127"/>
      <c r="D7" s="3127"/>
      <c r="E7" s="3127"/>
      <c r="F7" s="3127"/>
      <c r="G7" s="3127"/>
      <c r="H7" s="3127"/>
      <c r="I7" s="3127"/>
      <c r="J7" s="3127"/>
      <c r="K7" s="3127"/>
      <c r="L7" s="3127"/>
      <c r="M7" s="3127"/>
      <c r="N7" s="3127"/>
      <c r="O7" s="3127"/>
      <c r="P7" s="3127"/>
      <c r="Q7" s="3127"/>
      <c r="R7" s="3127"/>
      <c r="S7" s="3127"/>
      <c r="T7" s="3127"/>
      <c r="U7" s="3127"/>
      <c r="V7" s="3127"/>
      <c r="W7" s="3127"/>
      <c r="X7" s="3127"/>
      <c r="Y7" s="3127"/>
      <c r="Z7" s="3127"/>
      <c r="AA7" s="3127"/>
      <c r="AB7" s="3127"/>
      <c r="AC7" s="3127"/>
      <c r="AD7" s="1368"/>
    </row>
    <row r="8" spans="1:30" s="1369" customFormat="1" ht="20.25">
      <c r="A8" s="3045"/>
      <c r="B8" s="3128"/>
      <c r="C8" s="3046"/>
      <c r="D8" s="3046"/>
      <c r="E8" s="3045"/>
      <c r="F8" s="3129" t="s">
        <v>69</v>
      </c>
      <c r="G8" s="3045"/>
      <c r="H8" s="3045"/>
      <c r="I8" s="3130"/>
      <c r="J8" s="3045"/>
      <c r="K8" s="3045"/>
      <c r="L8" s="3045"/>
      <c r="M8" s="3045"/>
      <c r="N8" s="3045"/>
      <c r="O8" s="3045"/>
      <c r="P8" s="3045"/>
      <c r="Q8" s="3045"/>
      <c r="R8" s="3045"/>
      <c r="S8" s="3045"/>
      <c r="T8" s="3046"/>
      <c r="U8" s="3046"/>
      <c r="V8" s="3046"/>
      <c r="W8" s="3046"/>
      <c r="X8" s="3046"/>
      <c r="Y8" s="3046"/>
      <c r="Z8" s="3046"/>
      <c r="AA8" s="3046"/>
      <c r="AB8" s="3046"/>
      <c r="AC8" s="3046"/>
      <c r="AD8" s="1374"/>
    </row>
    <row r="9" spans="1:30" s="1361" customFormat="1" ht="12.75">
      <c r="A9" s="1360"/>
      <c r="B9" s="3131"/>
      <c r="C9" s="3048"/>
      <c r="D9" s="3048"/>
      <c r="E9" s="1360"/>
      <c r="F9" s="3048"/>
      <c r="G9" s="3132"/>
      <c r="H9" s="1360"/>
      <c r="I9" s="3048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3048"/>
      <c r="U9" s="3048"/>
      <c r="V9" s="3048"/>
      <c r="W9" s="3048"/>
      <c r="X9" s="3048"/>
      <c r="Y9" s="3048"/>
      <c r="Z9" s="3048"/>
      <c r="AA9" s="3048"/>
      <c r="AB9" s="3048"/>
      <c r="AC9" s="3048"/>
      <c r="AD9" s="1377"/>
    </row>
    <row r="10" spans="1:30" s="1378" customFormat="1" ht="33" customHeight="1">
      <c r="A10" s="3133"/>
      <c r="B10" s="3134"/>
      <c r="C10" s="3135"/>
      <c r="D10" s="3135"/>
      <c r="E10" s="3133"/>
      <c r="F10" s="3136" t="s">
        <v>222</v>
      </c>
      <c r="G10" s="3133"/>
      <c r="H10" s="3137"/>
      <c r="I10" s="3135"/>
      <c r="J10" s="3133"/>
      <c r="K10" s="3133"/>
      <c r="L10" s="3133"/>
      <c r="M10" s="3133"/>
      <c r="N10" s="3133"/>
      <c r="O10" s="3133"/>
      <c r="P10" s="3133"/>
      <c r="Q10" s="3133"/>
      <c r="R10" s="3133"/>
      <c r="S10" s="3133"/>
      <c r="T10" s="3135"/>
      <c r="U10" s="3135"/>
      <c r="V10" s="3135"/>
      <c r="W10" s="3135"/>
      <c r="X10" s="3135"/>
      <c r="Y10" s="3135"/>
      <c r="Z10" s="3135"/>
      <c r="AA10" s="3135"/>
      <c r="AB10" s="3135"/>
      <c r="AC10" s="3135"/>
      <c r="AD10" s="1382"/>
    </row>
    <row r="11" spans="1:30" s="1383" customFormat="1" ht="33" customHeight="1">
      <c r="A11" s="3138"/>
      <c r="B11" s="3139"/>
      <c r="C11" s="3140"/>
      <c r="D11" s="3140"/>
      <c r="E11" s="3138"/>
      <c r="F11" s="1386" t="s">
        <v>501</v>
      </c>
      <c r="G11" s="3140"/>
      <c r="H11" s="3140"/>
      <c r="I11" s="3141"/>
      <c r="J11" s="3140"/>
      <c r="K11" s="3140"/>
      <c r="L11" s="3140"/>
      <c r="M11" s="3140"/>
      <c r="N11" s="3140"/>
      <c r="O11" s="3138"/>
      <c r="P11" s="3138"/>
      <c r="Q11" s="3138"/>
      <c r="R11" s="3138"/>
      <c r="S11" s="3138"/>
      <c r="T11" s="3140"/>
      <c r="U11" s="3140"/>
      <c r="V11" s="3140"/>
      <c r="W11" s="3140"/>
      <c r="X11" s="3140"/>
      <c r="Y11" s="3140"/>
      <c r="Z11" s="3140"/>
      <c r="AA11" s="3140"/>
      <c r="AB11" s="3140"/>
      <c r="AC11" s="3140"/>
      <c r="AD11" s="1388"/>
    </row>
    <row r="12" spans="1:30" s="1389" customFormat="1" ht="19.5">
      <c r="A12" s="3142"/>
      <c r="B12" s="1210" t="str">
        <f>'TOT-0216'!B14</f>
        <v>Desde el 01 al 29 de Febrero de 2016</v>
      </c>
      <c r="C12" s="1390"/>
      <c r="D12" s="1390"/>
      <c r="E12" s="3143"/>
      <c r="F12" s="3144"/>
      <c r="G12" s="3144"/>
      <c r="H12" s="3144"/>
      <c r="I12" s="3144"/>
      <c r="J12" s="3144"/>
      <c r="K12" s="3144"/>
      <c r="L12" s="3144"/>
      <c r="M12" s="3144"/>
      <c r="N12" s="3144"/>
      <c r="O12" s="3143"/>
      <c r="P12" s="3143"/>
      <c r="Q12" s="3143"/>
      <c r="R12" s="3143"/>
      <c r="S12" s="3143"/>
      <c r="T12" s="3144"/>
      <c r="U12" s="3144"/>
      <c r="V12" s="3144"/>
      <c r="W12" s="3144"/>
      <c r="X12" s="3144"/>
      <c r="Y12" s="3144"/>
      <c r="Z12" s="3144"/>
      <c r="AA12" s="3144"/>
      <c r="AB12" s="3144"/>
      <c r="AC12" s="3144"/>
      <c r="AD12" s="3145"/>
    </row>
    <row r="13" spans="1:30" s="1361" customFormat="1" ht="13.5" thickBot="1">
      <c r="A13" s="1360"/>
      <c r="B13" s="3131"/>
      <c r="C13" s="3048"/>
      <c r="D13" s="3048"/>
      <c r="E13" s="1360"/>
      <c r="F13" s="3048"/>
      <c r="G13" s="3048"/>
      <c r="H13" s="3048"/>
      <c r="I13" s="3146"/>
      <c r="J13" s="3048"/>
      <c r="K13" s="3048"/>
      <c r="L13" s="3048"/>
      <c r="M13" s="3048"/>
      <c r="N13" s="3048"/>
      <c r="O13" s="1360"/>
      <c r="P13" s="1360"/>
      <c r="Q13" s="1360"/>
      <c r="R13" s="1360"/>
      <c r="S13" s="1360"/>
      <c r="T13" s="3048"/>
      <c r="U13" s="3048"/>
      <c r="V13" s="3048"/>
      <c r="W13" s="3048"/>
      <c r="X13" s="3048"/>
      <c r="Y13" s="3048"/>
      <c r="Z13" s="3048"/>
      <c r="AA13" s="3048"/>
      <c r="AB13" s="3048"/>
      <c r="AC13" s="3048"/>
      <c r="AD13" s="1377"/>
    </row>
    <row r="14" spans="1:30" s="1361" customFormat="1" ht="17.1" customHeight="1" thickBot="1" thickTop="1">
      <c r="A14" s="1360"/>
      <c r="B14" s="3131"/>
      <c r="C14" s="3048"/>
      <c r="D14" s="3048"/>
      <c r="E14" s="1360"/>
      <c r="F14" s="3147" t="s">
        <v>76</v>
      </c>
      <c r="G14" s="3148"/>
      <c r="H14" s="3149">
        <f>0.6*1.391</f>
        <v>0.8346</v>
      </c>
      <c r="J14" s="1360"/>
      <c r="K14" s="1360"/>
      <c r="L14" s="1360"/>
      <c r="M14" s="1360"/>
      <c r="N14" s="1360"/>
      <c r="O14" s="1360"/>
      <c r="P14" s="1360"/>
      <c r="Q14" s="3048"/>
      <c r="R14" s="3048"/>
      <c r="S14" s="3048"/>
      <c r="T14" s="3048"/>
      <c r="U14" s="3048"/>
      <c r="V14" s="3048"/>
      <c r="W14" s="3048"/>
      <c r="X14" s="3048"/>
      <c r="Y14" s="3048"/>
      <c r="Z14" s="3048"/>
      <c r="AA14" s="3048"/>
      <c r="AB14" s="3048"/>
      <c r="AC14" s="3048"/>
      <c r="AD14" s="1377"/>
    </row>
    <row r="15" spans="1:30" s="1361" customFormat="1" ht="17.1" customHeight="1" thickBot="1" thickTop="1">
      <c r="A15" s="1360"/>
      <c r="B15" s="3131"/>
      <c r="C15" s="3048"/>
      <c r="D15" s="3048"/>
      <c r="E15" s="1360"/>
      <c r="F15" s="3150" t="s">
        <v>26</v>
      </c>
      <c r="G15" s="3151"/>
      <c r="H15" s="3152">
        <v>200</v>
      </c>
      <c r="I15" s="1355"/>
      <c r="J15" s="3048"/>
      <c r="K15" s="3048"/>
      <c r="L15" s="3048"/>
      <c r="M15" s="3048"/>
      <c r="N15" s="3048"/>
      <c r="O15" s="3048"/>
      <c r="P15" s="3048"/>
      <c r="Q15" s="3048"/>
      <c r="R15" s="3048"/>
      <c r="S15" s="3048"/>
      <c r="T15" s="3048"/>
      <c r="U15" s="3048"/>
      <c r="V15" s="3048"/>
      <c r="W15" s="3153"/>
      <c r="X15" s="3153"/>
      <c r="Y15" s="3153"/>
      <c r="Z15" s="3153"/>
      <c r="AA15" s="3153"/>
      <c r="AB15" s="3153"/>
      <c r="AC15" s="1360"/>
      <c r="AD15" s="1377"/>
    </row>
    <row r="16" spans="1:30" s="1361" customFormat="1" ht="17.1" customHeight="1" thickBot="1" thickTop="1">
      <c r="A16" s="1360"/>
      <c r="B16" s="3131"/>
      <c r="C16" s="3154">
        <v>3</v>
      </c>
      <c r="D16" s="3154">
        <v>4</v>
      </c>
      <c r="E16" s="3154">
        <v>5</v>
      </c>
      <c r="F16" s="3154">
        <v>6</v>
      </c>
      <c r="G16" s="3154">
        <v>7</v>
      </c>
      <c r="H16" s="3154">
        <v>8</v>
      </c>
      <c r="I16" s="3154">
        <v>9</v>
      </c>
      <c r="J16" s="3154">
        <v>10</v>
      </c>
      <c r="K16" s="3154">
        <v>11</v>
      </c>
      <c r="L16" s="3154">
        <v>12</v>
      </c>
      <c r="M16" s="3154">
        <v>13</v>
      </c>
      <c r="N16" s="3154">
        <v>14</v>
      </c>
      <c r="O16" s="3154">
        <v>15</v>
      </c>
      <c r="P16" s="3154">
        <v>16</v>
      </c>
      <c r="Q16" s="3154">
        <v>17</v>
      </c>
      <c r="R16" s="3154">
        <v>18</v>
      </c>
      <c r="S16" s="3154">
        <v>19</v>
      </c>
      <c r="T16" s="3154">
        <v>20</v>
      </c>
      <c r="U16" s="3154">
        <v>21</v>
      </c>
      <c r="V16" s="3154">
        <v>22</v>
      </c>
      <c r="W16" s="3154">
        <v>23</v>
      </c>
      <c r="X16" s="3154">
        <v>24</v>
      </c>
      <c r="Y16" s="3154">
        <v>25</v>
      </c>
      <c r="Z16" s="3154">
        <v>26</v>
      </c>
      <c r="AA16" s="3154">
        <v>27</v>
      </c>
      <c r="AB16" s="3154">
        <v>28</v>
      </c>
      <c r="AC16" s="3154">
        <v>29</v>
      </c>
      <c r="AD16" s="1377"/>
    </row>
    <row r="17" spans="1:30" s="1361" customFormat="1" ht="33.95" customHeight="1" thickBot="1" thickTop="1">
      <c r="A17" s="1360"/>
      <c r="B17" s="3131"/>
      <c r="C17" s="3069" t="s">
        <v>13</v>
      </c>
      <c r="D17" s="1402" t="s">
        <v>233</v>
      </c>
      <c r="E17" s="1402" t="s">
        <v>234</v>
      </c>
      <c r="F17" s="3155" t="s">
        <v>27</v>
      </c>
      <c r="G17" s="3156" t="s">
        <v>28</v>
      </c>
      <c r="H17" s="3157" t="s">
        <v>29</v>
      </c>
      <c r="I17" s="3079" t="s">
        <v>14</v>
      </c>
      <c r="J17" s="3072" t="s">
        <v>16</v>
      </c>
      <c r="K17" s="3156" t="s">
        <v>17</v>
      </c>
      <c r="L17" s="3156" t="s">
        <v>18</v>
      </c>
      <c r="M17" s="3155" t="s">
        <v>30</v>
      </c>
      <c r="N17" s="3155" t="s">
        <v>31</v>
      </c>
      <c r="O17" s="1410" t="s">
        <v>19</v>
      </c>
      <c r="P17" s="1410" t="s">
        <v>58</v>
      </c>
      <c r="Q17" s="3158" t="s">
        <v>32</v>
      </c>
      <c r="R17" s="3156" t="s">
        <v>33</v>
      </c>
      <c r="S17" s="3159" t="s">
        <v>37</v>
      </c>
      <c r="T17" s="3160" t="s">
        <v>20</v>
      </c>
      <c r="U17" s="3161" t="s">
        <v>21</v>
      </c>
      <c r="V17" s="1413" t="s">
        <v>77</v>
      </c>
      <c r="W17" s="1415"/>
      <c r="X17" s="3162" t="s">
        <v>78</v>
      </c>
      <c r="Y17" s="3163"/>
      <c r="Z17" s="3164" t="s">
        <v>22</v>
      </c>
      <c r="AA17" s="3165" t="s">
        <v>73</v>
      </c>
      <c r="AB17" s="1421" t="s">
        <v>74</v>
      </c>
      <c r="AC17" s="3079" t="s">
        <v>24</v>
      </c>
      <c r="AD17" s="1377"/>
    </row>
    <row r="18" spans="1:30" s="1361" customFormat="1" ht="17.1" customHeight="1" thickTop="1">
      <c r="A18" s="1360"/>
      <c r="B18" s="3131"/>
      <c r="C18" s="3080"/>
      <c r="D18" s="3080"/>
      <c r="E18" s="3080"/>
      <c r="F18" s="3080"/>
      <c r="G18" s="3080"/>
      <c r="H18" s="3080"/>
      <c r="I18" s="3166"/>
      <c r="J18" s="3167"/>
      <c r="K18" s="3080"/>
      <c r="L18" s="3080"/>
      <c r="M18" s="3080"/>
      <c r="N18" s="3080"/>
      <c r="O18" s="3080"/>
      <c r="P18" s="1423"/>
      <c r="Q18" s="3168"/>
      <c r="R18" s="1424"/>
      <c r="S18" s="3169"/>
      <c r="T18" s="3170"/>
      <c r="U18" s="3171"/>
      <c r="V18" s="3172"/>
      <c r="W18" s="3173"/>
      <c r="X18" s="3174"/>
      <c r="Y18" s="3175"/>
      <c r="Z18" s="3176"/>
      <c r="AA18" s="3177"/>
      <c r="AB18" s="3168"/>
      <c r="AC18" s="3178"/>
      <c r="AD18" s="1377"/>
    </row>
    <row r="19" spans="1:30" s="1361" customFormat="1" ht="17.1" customHeight="1">
      <c r="A19" s="1360"/>
      <c r="B19" s="3131"/>
      <c r="C19" s="1479"/>
      <c r="D19" s="1479"/>
      <c r="E19" s="1479"/>
      <c r="F19" s="1479"/>
      <c r="G19" s="1479"/>
      <c r="H19" s="1479"/>
      <c r="I19" s="3179"/>
      <c r="J19" s="3180"/>
      <c r="K19" s="1479"/>
      <c r="L19" s="1479"/>
      <c r="M19" s="1479"/>
      <c r="N19" s="1479"/>
      <c r="O19" s="1479"/>
      <c r="P19" s="3181" t="str">
        <f aca="true" t="shared" si="0" ref="P19:P39">IF(F19="","","--")</f>
        <v/>
      </c>
      <c r="Q19" s="3182" t="str">
        <f>IF(F19="","",IF(OR(O19="P",O19="RP"),"--","NO"))</f>
        <v/>
      </c>
      <c r="R19" s="3183" t="str">
        <f aca="true" t="shared" si="1" ref="R19:R39">IF(F19="","","NO")</f>
        <v/>
      </c>
      <c r="S19" s="3184">
        <f aca="true" t="shared" si="2" ref="S19:S39">$H$15*IF(OR(O19="P",O19="RP"),0.1,1)*IF(R19="SI",1,0.1)</f>
        <v>20</v>
      </c>
      <c r="T19" s="3185" t="str">
        <f aca="true" t="shared" si="3" ref="T19:T39">IF(O19="P",J19*S19*ROUND(N19/60,2),"--")</f>
        <v>--</v>
      </c>
      <c r="U19" s="3186" t="str">
        <f aca="true" t="shared" si="4" ref="U19:U39">IF(O19="RP",J19*S19*P19/100*ROUND(N19/60,2),"--")</f>
        <v>--</v>
      </c>
      <c r="V19" s="3187" t="str">
        <f aca="true" t="shared" si="5" ref="V19:V39">IF(AND(O19="F",Q19="NO"),J19*S19,"--")</f>
        <v>--</v>
      </c>
      <c r="W19" s="3188" t="str">
        <f aca="true" t="shared" si="6" ref="W19:W39">IF(O19="F",J19*S19*ROUND(N19/60,2),"--")</f>
        <v>--</v>
      </c>
      <c r="X19" s="3189" t="str">
        <f aca="true" t="shared" si="7" ref="X19:X39">IF(AND(O19="R",Q19="NO"),J19*S19*P19/100,"--")</f>
        <v>--</v>
      </c>
      <c r="Y19" s="3190" t="str">
        <f aca="true" t="shared" si="8" ref="Y19:Y39">IF(O19="R",J19*S19*P19/100*ROUND(N19/60,2),"--")</f>
        <v>--</v>
      </c>
      <c r="Z19" s="3191" t="str">
        <f aca="true" t="shared" si="9" ref="Z19:Z39">IF(O19="RF",J19*S19*ROUND(N19/60,2),"--")</f>
        <v>--</v>
      </c>
      <c r="AA19" s="3192" t="str">
        <f aca="true" t="shared" si="10" ref="AA19:AA39">IF(O19="RR",J19*S19*P19/100*ROUND(N19/60,2),"--")</f>
        <v>--</v>
      </c>
      <c r="AB19" s="3193" t="str">
        <f aca="true" t="shared" si="11" ref="AB19:AB39">IF(F19="","","SI")</f>
        <v/>
      </c>
      <c r="AC19" s="3194"/>
      <c r="AD19" s="1377"/>
    </row>
    <row r="20" spans="1:30" s="1361" customFormat="1" ht="17.1" customHeight="1">
      <c r="A20" s="1360"/>
      <c r="B20" s="3131"/>
      <c r="C20" s="1479">
        <v>48</v>
      </c>
      <c r="D20" s="1479">
        <v>299475</v>
      </c>
      <c r="E20" s="1476">
        <v>5040</v>
      </c>
      <c r="F20" s="1735" t="s">
        <v>403</v>
      </c>
      <c r="G20" s="1736" t="s">
        <v>321</v>
      </c>
      <c r="H20" s="1737">
        <v>450</v>
      </c>
      <c r="I20" s="1738" t="s">
        <v>404</v>
      </c>
      <c r="J20" s="3195">
        <f aca="true" t="shared" si="12" ref="J20:J39">H20*$H$14</f>
        <v>375.57</v>
      </c>
      <c r="K20" s="2709">
        <v>42427.27916666667</v>
      </c>
      <c r="L20" s="2709">
        <v>42429.99930555555</v>
      </c>
      <c r="M20" s="3196">
        <f aca="true" t="shared" si="13" ref="M20:M39">IF(F20="","",(L20-K20)*24)</f>
        <v>65.28333333326736</v>
      </c>
      <c r="N20" s="3197">
        <f aca="true" t="shared" si="14" ref="N20:N39">IF(F20="","",ROUND((L20-K20)*24*60,0))</f>
        <v>3917</v>
      </c>
      <c r="O20" s="3198" t="s">
        <v>293</v>
      </c>
      <c r="P20" s="3199" t="str">
        <f t="shared" si="0"/>
        <v>--</v>
      </c>
      <c r="Q20" s="3200" t="str">
        <f>IF(F20="","",IF(OR(O20="P",O20="RP"),"--","NO"))</f>
        <v>--</v>
      </c>
      <c r="R20" s="1453" t="str">
        <f t="shared" si="1"/>
        <v>NO</v>
      </c>
      <c r="S20" s="3201">
        <f t="shared" si="2"/>
        <v>2</v>
      </c>
      <c r="T20" s="3202">
        <f t="shared" si="3"/>
        <v>49034.4192</v>
      </c>
      <c r="U20" s="3203" t="str">
        <f t="shared" si="4"/>
        <v>--</v>
      </c>
      <c r="V20" s="3187" t="str">
        <f t="shared" si="5"/>
        <v>--</v>
      </c>
      <c r="W20" s="3188" t="str">
        <f t="shared" si="6"/>
        <v>--</v>
      </c>
      <c r="X20" s="3189" t="str">
        <f t="shared" si="7"/>
        <v>--</v>
      </c>
      <c r="Y20" s="3190" t="str">
        <f t="shared" si="8"/>
        <v>--</v>
      </c>
      <c r="Z20" s="3204" t="str">
        <f t="shared" si="9"/>
        <v>--</v>
      </c>
      <c r="AA20" s="3192" t="str">
        <f t="shared" si="10"/>
        <v>--</v>
      </c>
      <c r="AB20" s="3205" t="str">
        <f t="shared" si="11"/>
        <v>SI</v>
      </c>
      <c r="AC20" s="3206">
        <f aca="true" t="shared" si="15" ref="AC20:AC39">IF(F20="","",SUM(T20:AA20)*IF(AB20="SI",1,2)*IF(AND(P20&lt;&gt;"--",O20="RF"),P20/100,1))</f>
        <v>49034.4192</v>
      </c>
      <c r="AD20" s="1377"/>
    </row>
    <row r="21" spans="1:30" s="1361" customFormat="1" ht="17.1" customHeight="1">
      <c r="A21" s="1360"/>
      <c r="B21" s="3131"/>
      <c r="C21" s="1479"/>
      <c r="D21" s="1479"/>
      <c r="E21" s="1479"/>
      <c r="F21" s="1735"/>
      <c r="G21" s="1736"/>
      <c r="H21" s="1737"/>
      <c r="I21" s="1738"/>
      <c r="J21" s="3195">
        <f t="shared" si="12"/>
        <v>0</v>
      </c>
      <c r="K21" s="2709"/>
      <c r="L21" s="2709"/>
      <c r="M21" s="3196" t="str">
        <f t="shared" si="13"/>
        <v/>
      </c>
      <c r="N21" s="3197" t="str">
        <f t="shared" si="14"/>
        <v/>
      </c>
      <c r="O21" s="3198"/>
      <c r="P21" s="3199" t="str">
        <f t="shared" si="0"/>
        <v/>
      </c>
      <c r="Q21" s="3200" t="str">
        <f aca="true" t="shared" si="16" ref="Q21:Q39">IF(F21="","",IF(O21="P","--","NO"))</f>
        <v/>
      </c>
      <c r="R21" s="1453" t="str">
        <f t="shared" si="1"/>
        <v/>
      </c>
      <c r="S21" s="3201">
        <f t="shared" si="2"/>
        <v>20</v>
      </c>
      <c r="T21" s="3202" t="str">
        <f t="shared" si="3"/>
        <v>--</v>
      </c>
      <c r="U21" s="3203" t="str">
        <f t="shared" si="4"/>
        <v>--</v>
      </c>
      <c r="V21" s="3187" t="str">
        <f t="shared" si="5"/>
        <v>--</v>
      </c>
      <c r="W21" s="3188" t="str">
        <f t="shared" si="6"/>
        <v>--</v>
      </c>
      <c r="X21" s="3189" t="str">
        <f t="shared" si="7"/>
        <v>--</v>
      </c>
      <c r="Y21" s="3190" t="str">
        <f t="shared" si="8"/>
        <v>--</v>
      </c>
      <c r="Z21" s="3204" t="str">
        <f t="shared" si="9"/>
        <v>--</v>
      </c>
      <c r="AA21" s="3192" t="str">
        <f t="shared" si="10"/>
        <v>--</v>
      </c>
      <c r="AB21" s="3205" t="str">
        <f t="shared" si="11"/>
        <v/>
      </c>
      <c r="AC21" s="3206" t="str">
        <f t="shared" si="15"/>
        <v/>
      </c>
      <c r="AD21" s="1377"/>
    </row>
    <row r="22" spans="1:30" s="1361" customFormat="1" ht="17.1" customHeight="1">
      <c r="A22" s="1360"/>
      <c r="B22" s="3131"/>
      <c r="C22" s="1479"/>
      <c r="D22" s="1479"/>
      <c r="E22" s="1476"/>
      <c r="F22" s="1735"/>
      <c r="G22" s="1736"/>
      <c r="H22" s="1737"/>
      <c r="I22" s="1738"/>
      <c r="J22" s="3195">
        <f t="shared" si="12"/>
        <v>0</v>
      </c>
      <c r="K22" s="2709"/>
      <c r="L22" s="2709"/>
      <c r="M22" s="3196" t="str">
        <f t="shared" si="13"/>
        <v/>
      </c>
      <c r="N22" s="3197" t="str">
        <f t="shared" si="14"/>
        <v/>
      </c>
      <c r="O22" s="3198"/>
      <c r="P22" s="3199" t="str">
        <f t="shared" si="0"/>
        <v/>
      </c>
      <c r="Q22" s="3200" t="str">
        <f t="shared" si="16"/>
        <v/>
      </c>
      <c r="R22" s="1453" t="str">
        <f t="shared" si="1"/>
        <v/>
      </c>
      <c r="S22" s="3201">
        <f t="shared" si="2"/>
        <v>20</v>
      </c>
      <c r="T22" s="3202" t="str">
        <f t="shared" si="3"/>
        <v>--</v>
      </c>
      <c r="U22" s="3203" t="str">
        <f t="shared" si="4"/>
        <v>--</v>
      </c>
      <c r="V22" s="3187" t="str">
        <f t="shared" si="5"/>
        <v>--</v>
      </c>
      <c r="W22" s="3188" t="str">
        <f t="shared" si="6"/>
        <v>--</v>
      </c>
      <c r="X22" s="3189" t="str">
        <f t="shared" si="7"/>
        <v>--</v>
      </c>
      <c r="Y22" s="3190" t="str">
        <f t="shared" si="8"/>
        <v>--</v>
      </c>
      <c r="Z22" s="3204" t="str">
        <f t="shared" si="9"/>
        <v>--</v>
      </c>
      <c r="AA22" s="3192" t="str">
        <f t="shared" si="10"/>
        <v>--</v>
      </c>
      <c r="AB22" s="3205" t="str">
        <f t="shared" si="11"/>
        <v/>
      </c>
      <c r="AC22" s="3206" t="str">
        <f t="shared" si="15"/>
        <v/>
      </c>
      <c r="AD22" s="1377"/>
    </row>
    <row r="23" spans="1:30" s="1361" customFormat="1" ht="17.1" customHeight="1">
      <c r="A23" s="1360"/>
      <c r="B23" s="3131"/>
      <c r="C23" s="1479"/>
      <c r="D23" s="1479"/>
      <c r="E23" s="1479"/>
      <c r="F23" s="1735"/>
      <c r="G23" s="1736"/>
      <c r="H23" s="1737"/>
      <c r="I23" s="1738"/>
      <c r="J23" s="3195">
        <f t="shared" si="12"/>
        <v>0</v>
      </c>
      <c r="K23" s="2709"/>
      <c r="L23" s="2709"/>
      <c r="M23" s="3196" t="str">
        <f t="shared" si="13"/>
        <v/>
      </c>
      <c r="N23" s="3197" t="str">
        <f t="shared" si="14"/>
        <v/>
      </c>
      <c r="O23" s="3198"/>
      <c r="P23" s="3199" t="str">
        <f t="shared" si="0"/>
        <v/>
      </c>
      <c r="Q23" s="3200" t="str">
        <f t="shared" si="16"/>
        <v/>
      </c>
      <c r="R23" s="1453" t="str">
        <f t="shared" si="1"/>
        <v/>
      </c>
      <c r="S23" s="3201">
        <f t="shared" si="2"/>
        <v>20</v>
      </c>
      <c r="T23" s="3202" t="str">
        <f t="shared" si="3"/>
        <v>--</v>
      </c>
      <c r="U23" s="3203" t="str">
        <f t="shared" si="4"/>
        <v>--</v>
      </c>
      <c r="V23" s="3187" t="str">
        <f t="shared" si="5"/>
        <v>--</v>
      </c>
      <c r="W23" s="3188" t="str">
        <f t="shared" si="6"/>
        <v>--</v>
      </c>
      <c r="X23" s="3189" t="str">
        <f t="shared" si="7"/>
        <v>--</v>
      </c>
      <c r="Y23" s="3190" t="str">
        <f t="shared" si="8"/>
        <v>--</v>
      </c>
      <c r="Z23" s="3204" t="str">
        <f t="shared" si="9"/>
        <v>--</v>
      </c>
      <c r="AA23" s="3192" t="str">
        <f t="shared" si="10"/>
        <v>--</v>
      </c>
      <c r="AB23" s="3205" t="str">
        <f t="shared" si="11"/>
        <v/>
      </c>
      <c r="AC23" s="3206" t="str">
        <f t="shared" si="15"/>
        <v/>
      </c>
      <c r="AD23" s="1377"/>
    </row>
    <row r="24" spans="1:30" s="1361" customFormat="1" ht="17.1" customHeight="1">
      <c r="A24" s="1360"/>
      <c r="B24" s="3131"/>
      <c r="C24" s="1479"/>
      <c r="D24" s="1479"/>
      <c r="E24" s="1476"/>
      <c r="F24" s="1735"/>
      <c r="G24" s="1736"/>
      <c r="H24" s="1737"/>
      <c r="I24" s="3207"/>
      <c r="J24" s="3195">
        <f t="shared" si="12"/>
        <v>0</v>
      </c>
      <c r="K24" s="2709"/>
      <c r="L24" s="2709"/>
      <c r="M24" s="3196" t="str">
        <f t="shared" si="13"/>
        <v/>
      </c>
      <c r="N24" s="3197" t="str">
        <f t="shared" si="14"/>
        <v/>
      </c>
      <c r="O24" s="3198"/>
      <c r="P24" s="3199" t="str">
        <f t="shared" si="0"/>
        <v/>
      </c>
      <c r="Q24" s="3200" t="str">
        <f t="shared" si="16"/>
        <v/>
      </c>
      <c r="R24" s="1453" t="str">
        <f t="shared" si="1"/>
        <v/>
      </c>
      <c r="S24" s="3201">
        <f t="shared" si="2"/>
        <v>20</v>
      </c>
      <c r="T24" s="3202" t="str">
        <f t="shared" si="3"/>
        <v>--</v>
      </c>
      <c r="U24" s="3203" t="str">
        <f t="shared" si="4"/>
        <v>--</v>
      </c>
      <c r="V24" s="3187" t="str">
        <f t="shared" si="5"/>
        <v>--</v>
      </c>
      <c r="W24" s="3188" t="str">
        <f t="shared" si="6"/>
        <v>--</v>
      </c>
      <c r="X24" s="3189" t="str">
        <f t="shared" si="7"/>
        <v>--</v>
      </c>
      <c r="Y24" s="3190" t="str">
        <f t="shared" si="8"/>
        <v>--</v>
      </c>
      <c r="Z24" s="3204" t="str">
        <f t="shared" si="9"/>
        <v>--</v>
      </c>
      <c r="AA24" s="3192" t="str">
        <f t="shared" si="10"/>
        <v>--</v>
      </c>
      <c r="AB24" s="3205" t="str">
        <f t="shared" si="11"/>
        <v/>
      </c>
      <c r="AC24" s="3206" t="str">
        <f t="shared" si="15"/>
        <v/>
      </c>
      <c r="AD24" s="1377"/>
    </row>
    <row r="25" spans="1:30" s="1361" customFormat="1" ht="17.1" customHeight="1">
      <c r="A25" s="1360"/>
      <c r="B25" s="3131"/>
      <c r="C25" s="1479"/>
      <c r="D25" s="1479"/>
      <c r="E25" s="1479"/>
      <c r="F25" s="1735"/>
      <c r="G25" s="1736"/>
      <c r="H25" s="1737"/>
      <c r="I25" s="3207"/>
      <c r="J25" s="3195">
        <f t="shared" si="12"/>
        <v>0</v>
      </c>
      <c r="K25" s="2709"/>
      <c r="L25" s="2709"/>
      <c r="M25" s="3196" t="str">
        <f t="shared" si="13"/>
        <v/>
      </c>
      <c r="N25" s="3197" t="str">
        <f t="shared" si="14"/>
        <v/>
      </c>
      <c r="O25" s="3198"/>
      <c r="P25" s="3199" t="str">
        <f t="shared" si="0"/>
        <v/>
      </c>
      <c r="Q25" s="3200" t="str">
        <f t="shared" si="16"/>
        <v/>
      </c>
      <c r="R25" s="1453" t="str">
        <f t="shared" si="1"/>
        <v/>
      </c>
      <c r="S25" s="3201">
        <f t="shared" si="2"/>
        <v>20</v>
      </c>
      <c r="T25" s="3202" t="str">
        <f t="shared" si="3"/>
        <v>--</v>
      </c>
      <c r="U25" s="3203" t="str">
        <f t="shared" si="4"/>
        <v>--</v>
      </c>
      <c r="V25" s="3187" t="str">
        <f t="shared" si="5"/>
        <v>--</v>
      </c>
      <c r="W25" s="3188" t="str">
        <f t="shared" si="6"/>
        <v>--</v>
      </c>
      <c r="X25" s="3189" t="str">
        <f t="shared" si="7"/>
        <v>--</v>
      </c>
      <c r="Y25" s="3190" t="str">
        <f t="shared" si="8"/>
        <v>--</v>
      </c>
      <c r="Z25" s="3204" t="str">
        <f t="shared" si="9"/>
        <v>--</v>
      </c>
      <c r="AA25" s="3192" t="str">
        <f t="shared" si="10"/>
        <v>--</v>
      </c>
      <c r="AB25" s="3205" t="str">
        <f t="shared" si="11"/>
        <v/>
      </c>
      <c r="AC25" s="3206" t="str">
        <f t="shared" si="15"/>
        <v/>
      </c>
      <c r="AD25" s="1377"/>
    </row>
    <row r="26" spans="1:31" s="1361" customFormat="1" ht="17.1" customHeight="1">
      <c r="A26" s="1360"/>
      <c r="B26" s="3131"/>
      <c r="C26" s="1479"/>
      <c r="D26" s="1479"/>
      <c r="E26" s="1476"/>
      <c r="F26" s="1735"/>
      <c r="G26" s="1736"/>
      <c r="H26" s="1737"/>
      <c r="I26" s="3207"/>
      <c r="J26" s="3195">
        <f t="shared" si="12"/>
        <v>0</v>
      </c>
      <c r="K26" s="2709"/>
      <c r="L26" s="2709"/>
      <c r="M26" s="3196" t="str">
        <f t="shared" si="13"/>
        <v/>
      </c>
      <c r="N26" s="3197" t="str">
        <f t="shared" si="14"/>
        <v/>
      </c>
      <c r="O26" s="3198"/>
      <c r="P26" s="3199" t="str">
        <f t="shared" si="0"/>
        <v/>
      </c>
      <c r="Q26" s="3200" t="str">
        <f t="shared" si="16"/>
        <v/>
      </c>
      <c r="R26" s="1453" t="str">
        <f t="shared" si="1"/>
        <v/>
      </c>
      <c r="S26" s="3201">
        <f t="shared" si="2"/>
        <v>20</v>
      </c>
      <c r="T26" s="3202" t="str">
        <f t="shared" si="3"/>
        <v>--</v>
      </c>
      <c r="U26" s="3203" t="str">
        <f t="shared" si="4"/>
        <v>--</v>
      </c>
      <c r="V26" s="3187" t="str">
        <f t="shared" si="5"/>
        <v>--</v>
      </c>
      <c r="W26" s="3188" t="str">
        <f t="shared" si="6"/>
        <v>--</v>
      </c>
      <c r="X26" s="3189" t="str">
        <f t="shared" si="7"/>
        <v>--</v>
      </c>
      <c r="Y26" s="3190" t="str">
        <f t="shared" si="8"/>
        <v>--</v>
      </c>
      <c r="Z26" s="3204" t="str">
        <f t="shared" si="9"/>
        <v>--</v>
      </c>
      <c r="AA26" s="3192" t="str">
        <f t="shared" si="10"/>
        <v>--</v>
      </c>
      <c r="AB26" s="3205" t="str">
        <f t="shared" si="11"/>
        <v/>
      </c>
      <c r="AC26" s="3206" t="str">
        <f t="shared" si="15"/>
        <v/>
      </c>
      <c r="AD26" s="1377"/>
      <c r="AE26" s="3048"/>
    </row>
    <row r="27" spans="1:30" s="1361" customFormat="1" ht="17.1" customHeight="1">
      <c r="A27" s="1360"/>
      <c r="B27" s="3131"/>
      <c r="C27" s="1479"/>
      <c r="D27" s="1479"/>
      <c r="E27" s="1479"/>
      <c r="F27" s="1735"/>
      <c r="G27" s="1736"/>
      <c r="H27" s="1737"/>
      <c r="I27" s="3207"/>
      <c r="J27" s="3195">
        <f t="shared" si="12"/>
        <v>0</v>
      </c>
      <c r="K27" s="2709"/>
      <c r="L27" s="2709"/>
      <c r="M27" s="3196" t="str">
        <f t="shared" si="13"/>
        <v/>
      </c>
      <c r="N27" s="3197" t="str">
        <f t="shared" si="14"/>
        <v/>
      </c>
      <c r="O27" s="3198"/>
      <c r="P27" s="3199" t="str">
        <f t="shared" si="0"/>
        <v/>
      </c>
      <c r="Q27" s="3200" t="str">
        <f t="shared" si="16"/>
        <v/>
      </c>
      <c r="R27" s="1453" t="str">
        <f t="shared" si="1"/>
        <v/>
      </c>
      <c r="S27" s="3201">
        <f t="shared" si="2"/>
        <v>20</v>
      </c>
      <c r="T27" s="3202" t="str">
        <f t="shared" si="3"/>
        <v>--</v>
      </c>
      <c r="U27" s="3203" t="str">
        <f t="shared" si="4"/>
        <v>--</v>
      </c>
      <c r="V27" s="3187" t="str">
        <f t="shared" si="5"/>
        <v>--</v>
      </c>
      <c r="W27" s="3188" t="str">
        <f t="shared" si="6"/>
        <v>--</v>
      </c>
      <c r="X27" s="3189" t="str">
        <f t="shared" si="7"/>
        <v>--</v>
      </c>
      <c r="Y27" s="3190" t="str">
        <f t="shared" si="8"/>
        <v>--</v>
      </c>
      <c r="Z27" s="3204" t="str">
        <f t="shared" si="9"/>
        <v>--</v>
      </c>
      <c r="AA27" s="3192" t="str">
        <f t="shared" si="10"/>
        <v>--</v>
      </c>
      <c r="AB27" s="3205" t="str">
        <f t="shared" si="11"/>
        <v/>
      </c>
      <c r="AC27" s="3206" t="str">
        <f t="shared" si="15"/>
        <v/>
      </c>
      <c r="AD27" s="1377"/>
    </row>
    <row r="28" spans="1:30" s="1361" customFormat="1" ht="17.1" customHeight="1">
      <c r="A28" s="1360"/>
      <c r="B28" s="3131"/>
      <c r="C28" s="1479"/>
      <c r="D28" s="1479"/>
      <c r="E28" s="1476"/>
      <c r="F28" s="1735"/>
      <c r="G28" s="1736"/>
      <c r="H28" s="1737"/>
      <c r="I28" s="3207"/>
      <c r="J28" s="3195">
        <f t="shared" si="12"/>
        <v>0</v>
      </c>
      <c r="K28" s="2709"/>
      <c r="L28" s="2709"/>
      <c r="M28" s="3196" t="str">
        <f t="shared" si="13"/>
        <v/>
      </c>
      <c r="N28" s="3197" t="str">
        <f t="shared" si="14"/>
        <v/>
      </c>
      <c r="O28" s="3198"/>
      <c r="P28" s="3199" t="str">
        <f t="shared" si="0"/>
        <v/>
      </c>
      <c r="Q28" s="3200" t="str">
        <f t="shared" si="16"/>
        <v/>
      </c>
      <c r="R28" s="1453" t="str">
        <f t="shared" si="1"/>
        <v/>
      </c>
      <c r="S28" s="3201">
        <f t="shared" si="2"/>
        <v>20</v>
      </c>
      <c r="T28" s="3202" t="str">
        <f t="shared" si="3"/>
        <v>--</v>
      </c>
      <c r="U28" s="3203" t="str">
        <f t="shared" si="4"/>
        <v>--</v>
      </c>
      <c r="V28" s="3187" t="str">
        <f t="shared" si="5"/>
        <v>--</v>
      </c>
      <c r="W28" s="3188" t="str">
        <f t="shared" si="6"/>
        <v>--</v>
      </c>
      <c r="X28" s="3189" t="str">
        <f t="shared" si="7"/>
        <v>--</v>
      </c>
      <c r="Y28" s="3190" t="str">
        <f t="shared" si="8"/>
        <v>--</v>
      </c>
      <c r="Z28" s="3204" t="str">
        <f t="shared" si="9"/>
        <v>--</v>
      </c>
      <c r="AA28" s="3192" t="str">
        <f t="shared" si="10"/>
        <v>--</v>
      </c>
      <c r="AB28" s="3205" t="str">
        <f t="shared" si="11"/>
        <v/>
      </c>
      <c r="AC28" s="3206" t="str">
        <f t="shared" si="15"/>
        <v/>
      </c>
      <c r="AD28" s="1377"/>
    </row>
    <row r="29" spans="1:30" s="1361" customFormat="1" ht="17.1" customHeight="1">
      <c r="A29" s="1360"/>
      <c r="B29" s="3131"/>
      <c r="C29" s="1479"/>
      <c r="D29" s="1479"/>
      <c r="E29" s="1479"/>
      <c r="F29" s="1735"/>
      <c r="G29" s="1736"/>
      <c r="H29" s="1737"/>
      <c r="I29" s="3207"/>
      <c r="J29" s="3195">
        <f t="shared" si="12"/>
        <v>0</v>
      </c>
      <c r="K29" s="2709"/>
      <c r="L29" s="2709"/>
      <c r="M29" s="3196" t="str">
        <f t="shared" si="13"/>
        <v/>
      </c>
      <c r="N29" s="3197" t="str">
        <f t="shared" si="14"/>
        <v/>
      </c>
      <c r="O29" s="3198"/>
      <c r="P29" s="3199" t="str">
        <f t="shared" si="0"/>
        <v/>
      </c>
      <c r="Q29" s="3200" t="str">
        <f t="shared" si="16"/>
        <v/>
      </c>
      <c r="R29" s="1453" t="str">
        <f t="shared" si="1"/>
        <v/>
      </c>
      <c r="S29" s="3201">
        <f t="shared" si="2"/>
        <v>20</v>
      </c>
      <c r="T29" s="3202" t="str">
        <f t="shared" si="3"/>
        <v>--</v>
      </c>
      <c r="U29" s="3203" t="str">
        <f t="shared" si="4"/>
        <v>--</v>
      </c>
      <c r="V29" s="3187" t="str">
        <f t="shared" si="5"/>
        <v>--</v>
      </c>
      <c r="W29" s="3188" t="str">
        <f t="shared" si="6"/>
        <v>--</v>
      </c>
      <c r="X29" s="3189" t="str">
        <f t="shared" si="7"/>
        <v>--</v>
      </c>
      <c r="Y29" s="3190" t="str">
        <f t="shared" si="8"/>
        <v>--</v>
      </c>
      <c r="Z29" s="3204" t="str">
        <f t="shared" si="9"/>
        <v>--</v>
      </c>
      <c r="AA29" s="3192" t="str">
        <f t="shared" si="10"/>
        <v>--</v>
      </c>
      <c r="AB29" s="3205" t="str">
        <f t="shared" si="11"/>
        <v/>
      </c>
      <c r="AC29" s="3206" t="str">
        <f t="shared" si="15"/>
        <v/>
      </c>
      <c r="AD29" s="1377"/>
    </row>
    <row r="30" spans="1:30" s="1361" customFormat="1" ht="17.1" customHeight="1">
      <c r="A30" s="1360"/>
      <c r="B30" s="3131"/>
      <c r="C30" s="1479"/>
      <c r="D30" s="1479"/>
      <c r="E30" s="1476"/>
      <c r="F30" s="1735"/>
      <c r="G30" s="3208"/>
      <c r="H30" s="1737"/>
      <c r="I30" s="3207"/>
      <c r="J30" s="3195">
        <f t="shared" si="12"/>
        <v>0</v>
      </c>
      <c r="K30" s="2709"/>
      <c r="L30" s="2709"/>
      <c r="M30" s="3196" t="str">
        <f t="shared" si="13"/>
        <v/>
      </c>
      <c r="N30" s="3197" t="str">
        <f t="shared" si="14"/>
        <v/>
      </c>
      <c r="O30" s="3198"/>
      <c r="P30" s="3199" t="str">
        <f t="shared" si="0"/>
        <v/>
      </c>
      <c r="Q30" s="3200" t="str">
        <f t="shared" si="16"/>
        <v/>
      </c>
      <c r="R30" s="1453" t="str">
        <f t="shared" si="1"/>
        <v/>
      </c>
      <c r="S30" s="3201">
        <f t="shared" si="2"/>
        <v>20</v>
      </c>
      <c r="T30" s="3202" t="str">
        <f t="shared" si="3"/>
        <v>--</v>
      </c>
      <c r="U30" s="3203" t="str">
        <f t="shared" si="4"/>
        <v>--</v>
      </c>
      <c r="V30" s="3187" t="str">
        <f t="shared" si="5"/>
        <v>--</v>
      </c>
      <c r="W30" s="3188" t="str">
        <f t="shared" si="6"/>
        <v>--</v>
      </c>
      <c r="X30" s="3189" t="str">
        <f t="shared" si="7"/>
        <v>--</v>
      </c>
      <c r="Y30" s="3190" t="str">
        <f t="shared" si="8"/>
        <v>--</v>
      </c>
      <c r="Z30" s="3204" t="str">
        <f t="shared" si="9"/>
        <v>--</v>
      </c>
      <c r="AA30" s="3192" t="str">
        <f t="shared" si="10"/>
        <v>--</v>
      </c>
      <c r="AB30" s="3205" t="str">
        <f t="shared" si="11"/>
        <v/>
      </c>
      <c r="AC30" s="3206" t="str">
        <f t="shared" si="15"/>
        <v/>
      </c>
      <c r="AD30" s="1377"/>
    </row>
    <row r="31" spans="1:30" s="1361" customFormat="1" ht="17.1" customHeight="1">
      <c r="A31" s="1360"/>
      <c r="B31" s="3131"/>
      <c r="C31" s="1479"/>
      <c r="D31" s="1479"/>
      <c r="E31" s="1479"/>
      <c r="F31" s="1735"/>
      <c r="G31" s="3208"/>
      <c r="H31" s="1737"/>
      <c r="I31" s="3207"/>
      <c r="J31" s="3195">
        <f t="shared" si="12"/>
        <v>0</v>
      </c>
      <c r="K31" s="2709"/>
      <c r="L31" s="2709"/>
      <c r="M31" s="3196" t="str">
        <f t="shared" si="13"/>
        <v/>
      </c>
      <c r="N31" s="3197" t="str">
        <f t="shared" si="14"/>
        <v/>
      </c>
      <c r="O31" s="3198"/>
      <c r="P31" s="3199" t="str">
        <f t="shared" si="0"/>
        <v/>
      </c>
      <c r="Q31" s="3200" t="str">
        <f t="shared" si="16"/>
        <v/>
      </c>
      <c r="R31" s="1453" t="str">
        <f t="shared" si="1"/>
        <v/>
      </c>
      <c r="S31" s="3201">
        <f t="shared" si="2"/>
        <v>20</v>
      </c>
      <c r="T31" s="3202" t="str">
        <f t="shared" si="3"/>
        <v>--</v>
      </c>
      <c r="U31" s="3203" t="str">
        <f t="shared" si="4"/>
        <v>--</v>
      </c>
      <c r="V31" s="3187" t="str">
        <f t="shared" si="5"/>
        <v>--</v>
      </c>
      <c r="W31" s="3188" t="str">
        <f t="shared" si="6"/>
        <v>--</v>
      </c>
      <c r="X31" s="3189" t="str">
        <f t="shared" si="7"/>
        <v>--</v>
      </c>
      <c r="Y31" s="3190" t="str">
        <f t="shared" si="8"/>
        <v>--</v>
      </c>
      <c r="Z31" s="3204" t="str">
        <f t="shared" si="9"/>
        <v>--</v>
      </c>
      <c r="AA31" s="3192" t="str">
        <f t="shared" si="10"/>
        <v>--</v>
      </c>
      <c r="AB31" s="3205" t="str">
        <f t="shared" si="11"/>
        <v/>
      </c>
      <c r="AC31" s="3206" t="str">
        <f t="shared" si="15"/>
        <v/>
      </c>
      <c r="AD31" s="1377"/>
    </row>
    <row r="32" spans="1:30" s="1361" customFormat="1" ht="17.1" customHeight="1">
      <c r="A32" s="1360"/>
      <c r="B32" s="3131"/>
      <c r="C32" s="1479"/>
      <c r="D32" s="1479"/>
      <c r="E32" s="1476"/>
      <c r="F32" s="1735"/>
      <c r="G32" s="3208"/>
      <c r="H32" s="1737"/>
      <c r="I32" s="3207"/>
      <c r="J32" s="3195">
        <f t="shared" si="12"/>
        <v>0</v>
      </c>
      <c r="K32" s="2709"/>
      <c r="L32" s="2709"/>
      <c r="M32" s="3196" t="str">
        <f t="shared" si="13"/>
        <v/>
      </c>
      <c r="N32" s="3197" t="str">
        <f t="shared" si="14"/>
        <v/>
      </c>
      <c r="O32" s="3198"/>
      <c r="P32" s="3199" t="str">
        <f t="shared" si="0"/>
        <v/>
      </c>
      <c r="Q32" s="3200" t="str">
        <f t="shared" si="16"/>
        <v/>
      </c>
      <c r="R32" s="1453" t="str">
        <f t="shared" si="1"/>
        <v/>
      </c>
      <c r="S32" s="3201">
        <f t="shared" si="2"/>
        <v>20</v>
      </c>
      <c r="T32" s="3202" t="str">
        <f t="shared" si="3"/>
        <v>--</v>
      </c>
      <c r="U32" s="3203" t="str">
        <f t="shared" si="4"/>
        <v>--</v>
      </c>
      <c r="V32" s="3187" t="str">
        <f t="shared" si="5"/>
        <v>--</v>
      </c>
      <c r="W32" s="3188" t="str">
        <f t="shared" si="6"/>
        <v>--</v>
      </c>
      <c r="X32" s="3189" t="str">
        <f t="shared" si="7"/>
        <v>--</v>
      </c>
      <c r="Y32" s="3190" t="str">
        <f t="shared" si="8"/>
        <v>--</v>
      </c>
      <c r="Z32" s="3204" t="str">
        <f t="shared" si="9"/>
        <v>--</v>
      </c>
      <c r="AA32" s="3192" t="str">
        <f t="shared" si="10"/>
        <v>--</v>
      </c>
      <c r="AB32" s="3205" t="str">
        <f t="shared" si="11"/>
        <v/>
      </c>
      <c r="AC32" s="3206" t="str">
        <f t="shared" si="15"/>
        <v/>
      </c>
      <c r="AD32" s="1377"/>
    </row>
    <row r="33" spans="1:30" s="1361" customFormat="1" ht="17.1" customHeight="1">
      <c r="A33" s="1360"/>
      <c r="B33" s="3131"/>
      <c r="C33" s="1479"/>
      <c r="D33" s="1479"/>
      <c r="E33" s="1479"/>
      <c r="F33" s="1735"/>
      <c r="G33" s="3208"/>
      <c r="H33" s="1737"/>
      <c r="I33" s="3207"/>
      <c r="J33" s="3195">
        <f t="shared" si="12"/>
        <v>0</v>
      </c>
      <c r="K33" s="2709"/>
      <c r="L33" s="2709"/>
      <c r="M33" s="3196" t="str">
        <f t="shared" si="13"/>
        <v/>
      </c>
      <c r="N33" s="3197" t="str">
        <f t="shared" si="14"/>
        <v/>
      </c>
      <c r="O33" s="3198"/>
      <c r="P33" s="3199" t="str">
        <f t="shared" si="0"/>
        <v/>
      </c>
      <c r="Q33" s="3200" t="str">
        <f t="shared" si="16"/>
        <v/>
      </c>
      <c r="R33" s="1453" t="str">
        <f t="shared" si="1"/>
        <v/>
      </c>
      <c r="S33" s="3201">
        <f t="shared" si="2"/>
        <v>20</v>
      </c>
      <c r="T33" s="3202" t="str">
        <f t="shared" si="3"/>
        <v>--</v>
      </c>
      <c r="U33" s="3203" t="str">
        <f t="shared" si="4"/>
        <v>--</v>
      </c>
      <c r="V33" s="3187" t="str">
        <f t="shared" si="5"/>
        <v>--</v>
      </c>
      <c r="W33" s="3188" t="str">
        <f t="shared" si="6"/>
        <v>--</v>
      </c>
      <c r="X33" s="3189" t="str">
        <f t="shared" si="7"/>
        <v>--</v>
      </c>
      <c r="Y33" s="3190" t="str">
        <f t="shared" si="8"/>
        <v>--</v>
      </c>
      <c r="Z33" s="3204" t="str">
        <f t="shared" si="9"/>
        <v>--</v>
      </c>
      <c r="AA33" s="3192" t="str">
        <f t="shared" si="10"/>
        <v>--</v>
      </c>
      <c r="AB33" s="3205" t="str">
        <f t="shared" si="11"/>
        <v/>
      </c>
      <c r="AC33" s="3206" t="str">
        <f t="shared" si="15"/>
        <v/>
      </c>
      <c r="AD33" s="1377"/>
    </row>
    <row r="34" spans="1:30" s="1361" customFormat="1" ht="17.1" customHeight="1">
      <c r="A34" s="1360"/>
      <c r="B34" s="3131"/>
      <c r="C34" s="1479"/>
      <c r="D34" s="1479"/>
      <c r="E34" s="1476"/>
      <c r="F34" s="1735"/>
      <c r="G34" s="3208"/>
      <c r="H34" s="1737"/>
      <c r="I34" s="3207"/>
      <c r="J34" s="3195">
        <f t="shared" si="12"/>
        <v>0</v>
      </c>
      <c r="K34" s="2709"/>
      <c r="L34" s="2709"/>
      <c r="M34" s="3196" t="str">
        <f t="shared" si="13"/>
        <v/>
      </c>
      <c r="N34" s="3197" t="str">
        <f t="shared" si="14"/>
        <v/>
      </c>
      <c r="O34" s="3198"/>
      <c r="P34" s="3199" t="str">
        <f t="shared" si="0"/>
        <v/>
      </c>
      <c r="Q34" s="3200" t="str">
        <f t="shared" si="16"/>
        <v/>
      </c>
      <c r="R34" s="1453" t="str">
        <f t="shared" si="1"/>
        <v/>
      </c>
      <c r="S34" s="3201">
        <f t="shared" si="2"/>
        <v>20</v>
      </c>
      <c r="T34" s="3202" t="str">
        <f t="shared" si="3"/>
        <v>--</v>
      </c>
      <c r="U34" s="3203" t="str">
        <f t="shared" si="4"/>
        <v>--</v>
      </c>
      <c r="V34" s="3187" t="str">
        <f t="shared" si="5"/>
        <v>--</v>
      </c>
      <c r="W34" s="3188" t="str">
        <f t="shared" si="6"/>
        <v>--</v>
      </c>
      <c r="X34" s="3189" t="str">
        <f t="shared" si="7"/>
        <v>--</v>
      </c>
      <c r="Y34" s="3190" t="str">
        <f t="shared" si="8"/>
        <v>--</v>
      </c>
      <c r="Z34" s="3204" t="str">
        <f t="shared" si="9"/>
        <v>--</v>
      </c>
      <c r="AA34" s="3192" t="str">
        <f t="shared" si="10"/>
        <v>--</v>
      </c>
      <c r="AB34" s="3205" t="str">
        <f t="shared" si="11"/>
        <v/>
      </c>
      <c r="AC34" s="3206" t="str">
        <f t="shared" si="15"/>
        <v/>
      </c>
      <c r="AD34" s="1377"/>
    </row>
    <row r="35" spans="1:30" s="1361" customFormat="1" ht="17.1" customHeight="1">
      <c r="A35" s="1360"/>
      <c r="B35" s="3131"/>
      <c r="C35" s="1479"/>
      <c r="D35" s="1479"/>
      <c r="E35" s="1479"/>
      <c r="F35" s="1735"/>
      <c r="G35" s="3208"/>
      <c r="H35" s="1737"/>
      <c r="I35" s="3207"/>
      <c r="J35" s="3195">
        <f t="shared" si="12"/>
        <v>0</v>
      </c>
      <c r="K35" s="2709"/>
      <c r="L35" s="2709"/>
      <c r="M35" s="3196" t="str">
        <f t="shared" si="13"/>
        <v/>
      </c>
      <c r="N35" s="3197" t="str">
        <f t="shared" si="14"/>
        <v/>
      </c>
      <c r="O35" s="3198"/>
      <c r="P35" s="3199" t="str">
        <f t="shared" si="0"/>
        <v/>
      </c>
      <c r="Q35" s="3200" t="str">
        <f t="shared" si="16"/>
        <v/>
      </c>
      <c r="R35" s="1453" t="str">
        <f t="shared" si="1"/>
        <v/>
      </c>
      <c r="S35" s="3201">
        <f t="shared" si="2"/>
        <v>20</v>
      </c>
      <c r="T35" s="3202" t="str">
        <f t="shared" si="3"/>
        <v>--</v>
      </c>
      <c r="U35" s="3203" t="str">
        <f t="shared" si="4"/>
        <v>--</v>
      </c>
      <c r="V35" s="3187" t="str">
        <f t="shared" si="5"/>
        <v>--</v>
      </c>
      <c r="W35" s="3188" t="str">
        <f t="shared" si="6"/>
        <v>--</v>
      </c>
      <c r="X35" s="3189" t="str">
        <f t="shared" si="7"/>
        <v>--</v>
      </c>
      <c r="Y35" s="3190" t="str">
        <f t="shared" si="8"/>
        <v>--</v>
      </c>
      <c r="Z35" s="3204" t="str">
        <f t="shared" si="9"/>
        <v>--</v>
      </c>
      <c r="AA35" s="3192" t="str">
        <f t="shared" si="10"/>
        <v>--</v>
      </c>
      <c r="AB35" s="3205" t="str">
        <f t="shared" si="11"/>
        <v/>
      </c>
      <c r="AC35" s="3206" t="str">
        <f t="shared" si="15"/>
        <v/>
      </c>
      <c r="AD35" s="1377"/>
    </row>
    <row r="36" spans="1:30" s="1361" customFormat="1" ht="17.1" customHeight="1">
      <c r="A36" s="1360"/>
      <c r="B36" s="3131"/>
      <c r="C36" s="1479"/>
      <c r="D36" s="1479"/>
      <c r="E36" s="1476"/>
      <c r="F36" s="1735"/>
      <c r="G36" s="3208"/>
      <c r="H36" s="1737"/>
      <c r="I36" s="3207"/>
      <c r="J36" s="3195">
        <f t="shared" si="12"/>
        <v>0</v>
      </c>
      <c r="K36" s="2709"/>
      <c r="L36" s="2709"/>
      <c r="M36" s="3196" t="str">
        <f t="shared" si="13"/>
        <v/>
      </c>
      <c r="N36" s="3197" t="str">
        <f t="shared" si="14"/>
        <v/>
      </c>
      <c r="O36" s="3198"/>
      <c r="P36" s="3199" t="str">
        <f t="shared" si="0"/>
        <v/>
      </c>
      <c r="Q36" s="3200" t="str">
        <f t="shared" si="16"/>
        <v/>
      </c>
      <c r="R36" s="1453" t="str">
        <f t="shared" si="1"/>
        <v/>
      </c>
      <c r="S36" s="3201">
        <f t="shared" si="2"/>
        <v>20</v>
      </c>
      <c r="T36" s="3202" t="str">
        <f t="shared" si="3"/>
        <v>--</v>
      </c>
      <c r="U36" s="3203" t="str">
        <f t="shared" si="4"/>
        <v>--</v>
      </c>
      <c r="V36" s="3187" t="str">
        <f t="shared" si="5"/>
        <v>--</v>
      </c>
      <c r="W36" s="3188" t="str">
        <f t="shared" si="6"/>
        <v>--</v>
      </c>
      <c r="X36" s="3189" t="str">
        <f t="shared" si="7"/>
        <v>--</v>
      </c>
      <c r="Y36" s="3190" t="str">
        <f t="shared" si="8"/>
        <v>--</v>
      </c>
      <c r="Z36" s="3204" t="str">
        <f t="shared" si="9"/>
        <v>--</v>
      </c>
      <c r="AA36" s="3192" t="str">
        <f t="shared" si="10"/>
        <v>--</v>
      </c>
      <c r="AB36" s="3205" t="str">
        <f t="shared" si="11"/>
        <v/>
      </c>
      <c r="AC36" s="3206" t="str">
        <f t="shared" si="15"/>
        <v/>
      </c>
      <c r="AD36" s="1377"/>
    </row>
    <row r="37" spans="1:30" s="1361" customFormat="1" ht="17.1" customHeight="1">
      <c r="A37" s="1360"/>
      <c r="B37" s="3131"/>
      <c r="C37" s="1479"/>
      <c r="D37" s="1479"/>
      <c r="E37" s="1479"/>
      <c r="F37" s="1735"/>
      <c r="G37" s="3208"/>
      <c r="H37" s="1737"/>
      <c r="I37" s="3207"/>
      <c r="J37" s="3195">
        <f t="shared" si="12"/>
        <v>0</v>
      </c>
      <c r="K37" s="2709"/>
      <c r="L37" s="2709"/>
      <c r="M37" s="3196" t="str">
        <f t="shared" si="13"/>
        <v/>
      </c>
      <c r="N37" s="3197" t="str">
        <f t="shared" si="14"/>
        <v/>
      </c>
      <c r="O37" s="3198"/>
      <c r="P37" s="3199" t="str">
        <f t="shared" si="0"/>
        <v/>
      </c>
      <c r="Q37" s="3200" t="str">
        <f t="shared" si="16"/>
        <v/>
      </c>
      <c r="R37" s="1453" t="str">
        <f t="shared" si="1"/>
        <v/>
      </c>
      <c r="S37" s="3201">
        <f t="shared" si="2"/>
        <v>20</v>
      </c>
      <c r="T37" s="3202" t="str">
        <f t="shared" si="3"/>
        <v>--</v>
      </c>
      <c r="U37" s="3203" t="str">
        <f t="shared" si="4"/>
        <v>--</v>
      </c>
      <c r="V37" s="3187" t="str">
        <f t="shared" si="5"/>
        <v>--</v>
      </c>
      <c r="W37" s="3188" t="str">
        <f t="shared" si="6"/>
        <v>--</v>
      </c>
      <c r="X37" s="3189" t="str">
        <f t="shared" si="7"/>
        <v>--</v>
      </c>
      <c r="Y37" s="3190" t="str">
        <f t="shared" si="8"/>
        <v>--</v>
      </c>
      <c r="Z37" s="3204" t="str">
        <f t="shared" si="9"/>
        <v>--</v>
      </c>
      <c r="AA37" s="3192" t="str">
        <f t="shared" si="10"/>
        <v>--</v>
      </c>
      <c r="AB37" s="3205" t="str">
        <f t="shared" si="11"/>
        <v/>
      </c>
      <c r="AC37" s="3206" t="str">
        <f t="shared" si="15"/>
        <v/>
      </c>
      <c r="AD37" s="1377"/>
    </row>
    <row r="38" spans="1:30" s="1361" customFormat="1" ht="17.1" customHeight="1">
      <c r="A38" s="1360"/>
      <c r="B38" s="3131"/>
      <c r="C38" s="1479"/>
      <c r="D38" s="1479"/>
      <c r="E38" s="1476"/>
      <c r="F38" s="1735"/>
      <c r="G38" s="3208"/>
      <c r="H38" s="1737"/>
      <c r="I38" s="3207"/>
      <c r="J38" s="3195">
        <f t="shared" si="12"/>
        <v>0</v>
      </c>
      <c r="K38" s="2709"/>
      <c r="L38" s="2709"/>
      <c r="M38" s="3196" t="str">
        <f t="shared" si="13"/>
        <v/>
      </c>
      <c r="N38" s="3197" t="str">
        <f t="shared" si="14"/>
        <v/>
      </c>
      <c r="O38" s="3198"/>
      <c r="P38" s="3199" t="str">
        <f t="shared" si="0"/>
        <v/>
      </c>
      <c r="Q38" s="3200" t="str">
        <f t="shared" si="16"/>
        <v/>
      </c>
      <c r="R38" s="1453" t="str">
        <f t="shared" si="1"/>
        <v/>
      </c>
      <c r="S38" s="3201">
        <f t="shared" si="2"/>
        <v>20</v>
      </c>
      <c r="T38" s="3202" t="str">
        <f t="shared" si="3"/>
        <v>--</v>
      </c>
      <c r="U38" s="3203" t="str">
        <f t="shared" si="4"/>
        <v>--</v>
      </c>
      <c r="V38" s="3187" t="str">
        <f t="shared" si="5"/>
        <v>--</v>
      </c>
      <c r="W38" s="3188" t="str">
        <f t="shared" si="6"/>
        <v>--</v>
      </c>
      <c r="X38" s="3189" t="str">
        <f t="shared" si="7"/>
        <v>--</v>
      </c>
      <c r="Y38" s="3190" t="str">
        <f t="shared" si="8"/>
        <v>--</v>
      </c>
      <c r="Z38" s="3204" t="str">
        <f t="shared" si="9"/>
        <v>--</v>
      </c>
      <c r="AA38" s="3192" t="str">
        <f t="shared" si="10"/>
        <v>--</v>
      </c>
      <c r="AB38" s="3205" t="str">
        <f t="shared" si="11"/>
        <v/>
      </c>
      <c r="AC38" s="3206" t="str">
        <f t="shared" si="15"/>
        <v/>
      </c>
      <c r="AD38" s="1377"/>
    </row>
    <row r="39" spans="1:30" s="1361" customFormat="1" ht="17.1" customHeight="1">
      <c r="A39" s="1360"/>
      <c r="B39" s="3131"/>
      <c r="C39" s="1479"/>
      <c r="D39" s="1479"/>
      <c r="E39" s="1479"/>
      <c r="F39" s="1735"/>
      <c r="G39" s="3208"/>
      <c r="H39" s="1737"/>
      <c r="I39" s="3207"/>
      <c r="J39" s="3195">
        <f t="shared" si="12"/>
        <v>0</v>
      </c>
      <c r="K39" s="2709"/>
      <c r="L39" s="2709"/>
      <c r="M39" s="3196" t="str">
        <f t="shared" si="13"/>
        <v/>
      </c>
      <c r="N39" s="3197" t="str">
        <f t="shared" si="14"/>
        <v/>
      </c>
      <c r="O39" s="3198"/>
      <c r="P39" s="3199" t="str">
        <f t="shared" si="0"/>
        <v/>
      </c>
      <c r="Q39" s="3200" t="str">
        <f t="shared" si="16"/>
        <v/>
      </c>
      <c r="R39" s="1453" t="str">
        <f t="shared" si="1"/>
        <v/>
      </c>
      <c r="S39" s="3201">
        <f t="shared" si="2"/>
        <v>20</v>
      </c>
      <c r="T39" s="3202" t="str">
        <f t="shared" si="3"/>
        <v>--</v>
      </c>
      <c r="U39" s="3203" t="str">
        <f t="shared" si="4"/>
        <v>--</v>
      </c>
      <c r="V39" s="3187" t="str">
        <f t="shared" si="5"/>
        <v>--</v>
      </c>
      <c r="W39" s="3188" t="str">
        <f t="shared" si="6"/>
        <v>--</v>
      </c>
      <c r="X39" s="3189" t="str">
        <f t="shared" si="7"/>
        <v>--</v>
      </c>
      <c r="Y39" s="3190" t="str">
        <f t="shared" si="8"/>
        <v>--</v>
      </c>
      <c r="Z39" s="3204" t="str">
        <f t="shared" si="9"/>
        <v>--</v>
      </c>
      <c r="AA39" s="3192" t="str">
        <f t="shared" si="10"/>
        <v>--</v>
      </c>
      <c r="AB39" s="3205" t="str">
        <f t="shared" si="11"/>
        <v/>
      </c>
      <c r="AC39" s="3206" t="str">
        <f t="shared" si="15"/>
        <v/>
      </c>
      <c r="AD39" s="1377"/>
    </row>
    <row r="40" spans="1:30" s="1361" customFormat="1" ht="17.1" customHeight="1" thickBot="1">
      <c r="A40" s="1360"/>
      <c r="B40" s="3131"/>
      <c r="C40" s="3209"/>
      <c r="D40" s="3209"/>
      <c r="E40" s="3209"/>
      <c r="F40" s="3209"/>
      <c r="G40" s="3209"/>
      <c r="H40" s="3209"/>
      <c r="I40" s="3210"/>
      <c r="J40" s="3104"/>
      <c r="K40" s="3211"/>
      <c r="L40" s="3212"/>
      <c r="M40" s="3213"/>
      <c r="N40" s="3214"/>
      <c r="O40" s="3215"/>
      <c r="P40" s="1496"/>
      <c r="Q40" s="3216"/>
      <c r="R40" s="3215"/>
      <c r="S40" s="3217"/>
      <c r="T40" s="3218"/>
      <c r="U40" s="3219"/>
      <c r="V40" s="3220"/>
      <c r="W40" s="3221"/>
      <c r="X40" s="3222"/>
      <c r="Y40" s="3223"/>
      <c r="Z40" s="3224"/>
      <c r="AA40" s="3225"/>
      <c r="AB40" s="3226"/>
      <c r="AC40" s="3227"/>
      <c r="AD40" s="1377"/>
    </row>
    <row r="41" spans="1:30" s="1361" customFormat="1" ht="17.1" customHeight="1" thickBot="1" thickTop="1">
      <c r="A41" s="1360"/>
      <c r="B41" s="3131"/>
      <c r="C41" s="1511" t="s">
        <v>25</v>
      </c>
      <c r="D41" s="3563" t="s">
        <v>327</v>
      </c>
      <c r="E41" s="1511"/>
      <c r="F41" s="1512"/>
      <c r="G41" s="3048"/>
      <c r="H41" s="3048"/>
      <c r="I41" s="3048"/>
      <c r="J41" s="3048"/>
      <c r="K41" s="3048"/>
      <c r="L41" s="3153"/>
      <c r="M41" s="3048"/>
      <c r="N41" s="3048"/>
      <c r="O41" s="3048"/>
      <c r="P41" s="3048"/>
      <c r="Q41" s="3048"/>
      <c r="R41" s="3048"/>
      <c r="S41" s="3048"/>
      <c r="T41" s="3228">
        <f aca="true" t="shared" si="17" ref="T41:AA41">SUM(T18:T40)</f>
        <v>49034.4192</v>
      </c>
      <c r="U41" s="3229">
        <f t="shared" si="17"/>
        <v>0</v>
      </c>
      <c r="V41" s="3230">
        <f t="shared" si="17"/>
        <v>0</v>
      </c>
      <c r="W41" s="3231">
        <f t="shared" si="17"/>
        <v>0</v>
      </c>
      <c r="X41" s="3232">
        <f t="shared" si="17"/>
        <v>0</v>
      </c>
      <c r="Y41" s="3233">
        <f t="shared" si="17"/>
        <v>0</v>
      </c>
      <c r="Z41" s="3234">
        <f t="shared" si="17"/>
        <v>0</v>
      </c>
      <c r="AA41" s="3235">
        <f t="shared" si="17"/>
        <v>0</v>
      </c>
      <c r="AB41" s="1360"/>
      <c r="AC41" s="3236">
        <f>ROUND(SUM(AC18:AC40),2)</f>
        <v>49034.42</v>
      </c>
      <c r="AD41" s="1377"/>
    </row>
    <row r="42" spans="1:30" s="1361" customFormat="1" ht="17.1" customHeight="1" thickBot="1" thickTop="1">
      <c r="A42" s="1360"/>
      <c r="B42" s="3237"/>
      <c r="C42" s="3238"/>
      <c r="D42" s="3238"/>
      <c r="E42" s="3238"/>
      <c r="F42" s="3238"/>
      <c r="G42" s="3238"/>
      <c r="H42" s="3238"/>
      <c r="I42" s="3238"/>
      <c r="J42" s="3238"/>
      <c r="K42" s="3238"/>
      <c r="L42" s="3238"/>
      <c r="M42" s="3238"/>
      <c r="N42" s="3238"/>
      <c r="O42" s="3238"/>
      <c r="P42" s="3238"/>
      <c r="Q42" s="3238"/>
      <c r="R42" s="3238"/>
      <c r="S42" s="3238"/>
      <c r="T42" s="3238"/>
      <c r="U42" s="3238"/>
      <c r="V42" s="3238"/>
      <c r="W42" s="3238"/>
      <c r="X42" s="3238"/>
      <c r="Y42" s="3238"/>
      <c r="Z42" s="3238"/>
      <c r="AA42" s="3238"/>
      <c r="AB42" s="3238"/>
      <c r="AC42" s="3238"/>
      <c r="AD42" s="3239"/>
    </row>
    <row r="43" spans="1:31" ht="17.1" customHeight="1" thickTop="1">
      <c r="A43" s="3240"/>
      <c r="F43" s="3564"/>
      <c r="G43" s="3564"/>
      <c r="H43" s="3564"/>
      <c r="I43" s="3564"/>
      <c r="J43" s="3564"/>
      <c r="K43" s="3564"/>
      <c r="L43" s="3564"/>
      <c r="M43" s="3564"/>
      <c r="N43" s="3564"/>
      <c r="O43" s="3564"/>
      <c r="P43" s="3564"/>
      <c r="Q43" s="3564"/>
      <c r="R43" s="3564"/>
      <c r="S43" s="3564"/>
      <c r="T43" s="3564"/>
      <c r="U43" s="3564"/>
      <c r="V43" s="3564"/>
      <c r="W43" s="3564"/>
      <c r="X43" s="3564"/>
      <c r="Y43" s="3564"/>
      <c r="Z43" s="3564"/>
      <c r="AA43" s="3564"/>
      <c r="AB43" s="3564"/>
      <c r="AC43" s="3564"/>
      <c r="AD43" s="3564"/>
      <c r="AE43" s="3564"/>
    </row>
    <row r="44" spans="1:31" ht="17.1" customHeight="1">
      <c r="A44" s="3240"/>
      <c r="F44" s="3564"/>
      <c r="G44" s="3564"/>
      <c r="H44" s="3564"/>
      <c r="I44" s="3564"/>
      <c r="J44" s="3564"/>
      <c r="K44" s="3564"/>
      <c r="L44" s="3564"/>
      <c r="M44" s="3564"/>
      <c r="N44" s="3564"/>
      <c r="O44" s="3564"/>
      <c r="P44" s="3564"/>
      <c r="Q44" s="3564"/>
      <c r="R44" s="3564"/>
      <c r="S44" s="3564"/>
      <c r="T44" s="3564"/>
      <c r="U44" s="3564"/>
      <c r="V44" s="3564"/>
      <c r="W44" s="3564"/>
      <c r="X44" s="3564"/>
      <c r="Y44" s="3564"/>
      <c r="Z44" s="3564"/>
      <c r="AA44" s="3564"/>
      <c r="AB44" s="3564"/>
      <c r="AC44" s="3564"/>
      <c r="AD44" s="3564"/>
      <c r="AE44" s="3564"/>
    </row>
    <row r="45" spans="1:31" ht="17.1" customHeight="1">
      <c r="A45" s="3240"/>
      <c r="F45" s="3564"/>
      <c r="G45" s="3564"/>
      <c r="H45" s="3564"/>
      <c r="I45" s="3564"/>
      <c r="J45" s="3564"/>
      <c r="K45" s="3564"/>
      <c r="L45" s="3564"/>
      <c r="M45" s="3564"/>
      <c r="N45" s="3564"/>
      <c r="O45" s="3564"/>
      <c r="P45" s="3564"/>
      <c r="Q45" s="3564"/>
      <c r="R45" s="3564"/>
      <c r="S45" s="3564"/>
      <c r="T45" s="3564"/>
      <c r="U45" s="3564"/>
      <c r="V45" s="3564"/>
      <c r="W45" s="3564"/>
      <c r="X45" s="3564"/>
      <c r="Y45" s="3564"/>
      <c r="Z45" s="3564"/>
      <c r="AA45" s="3564"/>
      <c r="AB45" s="3564"/>
      <c r="AC45" s="3564"/>
      <c r="AD45" s="3564"/>
      <c r="AE45" s="3564"/>
    </row>
    <row r="46" spans="1:31" ht="17.1" customHeight="1">
      <c r="A46" s="3240"/>
      <c r="F46" s="3564"/>
      <c r="G46" s="3564"/>
      <c r="H46" s="3564"/>
      <c r="I46" s="3564"/>
      <c r="J46" s="3564"/>
      <c r="K46" s="3564"/>
      <c r="L46" s="3564"/>
      <c r="M46" s="3564"/>
      <c r="N46" s="3564"/>
      <c r="O46" s="3564"/>
      <c r="P46" s="3564"/>
      <c r="Q46" s="3564"/>
      <c r="R46" s="3564"/>
      <c r="S46" s="3564"/>
      <c r="T46" s="3564"/>
      <c r="U46" s="3564"/>
      <c r="V46" s="3564"/>
      <c r="W46" s="3564"/>
      <c r="X46" s="3564"/>
      <c r="Y46" s="3564"/>
      <c r="Z46" s="3564"/>
      <c r="AA46" s="3564"/>
      <c r="AB46" s="3564"/>
      <c r="AC46" s="3564"/>
      <c r="AD46" s="3564"/>
      <c r="AE46" s="3564"/>
    </row>
    <row r="47" spans="6:31" ht="17.1" customHeight="1">
      <c r="F47" s="3564"/>
      <c r="G47" s="3564"/>
      <c r="H47" s="3564"/>
      <c r="I47" s="3564"/>
      <c r="J47" s="3564"/>
      <c r="K47" s="3564"/>
      <c r="L47" s="3564"/>
      <c r="M47" s="3564"/>
      <c r="N47" s="3564"/>
      <c r="O47" s="3564"/>
      <c r="P47" s="3564"/>
      <c r="Q47" s="3564"/>
      <c r="R47" s="3564"/>
      <c r="S47" s="3564"/>
      <c r="T47" s="3564"/>
      <c r="U47" s="3564"/>
      <c r="V47" s="3564"/>
      <c r="W47" s="3564"/>
      <c r="X47" s="3564"/>
      <c r="Y47" s="3564"/>
      <c r="Z47" s="3564"/>
      <c r="AA47" s="3564"/>
      <c r="AB47" s="3564"/>
      <c r="AC47" s="3564"/>
      <c r="AD47" s="3564"/>
      <c r="AE47" s="3564"/>
    </row>
    <row r="48" spans="6:31" ht="17.1" customHeight="1">
      <c r="F48" s="3564"/>
      <c r="G48" s="3564"/>
      <c r="H48" s="3564"/>
      <c r="I48" s="3564"/>
      <c r="J48" s="3564"/>
      <c r="K48" s="3564"/>
      <c r="L48" s="3564"/>
      <c r="M48" s="3564"/>
      <c r="N48" s="3564"/>
      <c r="O48" s="3564"/>
      <c r="P48" s="3564"/>
      <c r="Q48" s="3564"/>
      <c r="R48" s="3564"/>
      <c r="S48" s="3564"/>
      <c r="T48" s="3564"/>
      <c r="U48" s="3564"/>
      <c r="V48" s="3564"/>
      <c r="W48" s="3564"/>
      <c r="X48" s="3564"/>
      <c r="Y48" s="3564"/>
      <c r="Z48" s="3564"/>
      <c r="AA48" s="3564"/>
      <c r="AB48" s="3564"/>
      <c r="AC48" s="3564"/>
      <c r="AD48" s="3564"/>
      <c r="AE48" s="3564"/>
    </row>
    <row r="49" spans="6:31" ht="17.1" customHeight="1">
      <c r="F49" s="3564"/>
      <c r="G49" s="3564"/>
      <c r="H49" s="3564"/>
      <c r="I49" s="3564"/>
      <c r="J49" s="3564"/>
      <c r="K49" s="3564"/>
      <c r="L49" s="3564"/>
      <c r="M49" s="3564"/>
      <c r="N49" s="3564"/>
      <c r="O49" s="3564"/>
      <c r="P49" s="3564"/>
      <c r="Q49" s="3564"/>
      <c r="R49" s="3564"/>
      <c r="S49" s="3564"/>
      <c r="T49" s="3564"/>
      <c r="U49" s="3564"/>
      <c r="V49" s="3564"/>
      <c r="W49" s="3564"/>
      <c r="X49" s="3564"/>
      <c r="Y49" s="3564"/>
      <c r="Z49" s="3564"/>
      <c r="AA49" s="3564"/>
      <c r="AB49" s="3564"/>
      <c r="AC49" s="3564"/>
      <c r="AD49" s="3564"/>
      <c r="AE49" s="3564"/>
    </row>
    <row r="50" spans="6:31" ht="17.1" customHeight="1">
      <c r="F50" s="3564"/>
      <c r="G50" s="3564"/>
      <c r="H50" s="3564"/>
      <c r="I50" s="3564"/>
      <c r="J50" s="3564"/>
      <c r="K50" s="3564"/>
      <c r="L50" s="3564"/>
      <c r="M50" s="3564"/>
      <c r="N50" s="3564"/>
      <c r="O50" s="3564"/>
      <c r="P50" s="3564"/>
      <c r="Q50" s="3564"/>
      <c r="R50" s="3564"/>
      <c r="S50" s="3564"/>
      <c r="T50" s="3564"/>
      <c r="U50" s="3564"/>
      <c r="V50" s="3564"/>
      <c r="W50" s="3564"/>
      <c r="X50" s="3564"/>
      <c r="Y50" s="3564"/>
      <c r="Z50" s="3564"/>
      <c r="AA50" s="3564"/>
      <c r="AB50" s="3564"/>
      <c r="AC50" s="3564"/>
      <c r="AD50" s="3564"/>
      <c r="AE50" s="3564"/>
    </row>
    <row r="51" spans="6:31" ht="17.1" customHeight="1">
      <c r="F51" s="3564"/>
      <c r="G51" s="3564"/>
      <c r="H51" s="3564"/>
      <c r="I51" s="3564"/>
      <c r="J51" s="3564"/>
      <c r="K51" s="3564"/>
      <c r="L51" s="3564"/>
      <c r="M51" s="3564"/>
      <c r="N51" s="3564"/>
      <c r="O51" s="3564"/>
      <c r="P51" s="3564"/>
      <c r="Q51" s="3564"/>
      <c r="R51" s="3564"/>
      <c r="S51" s="3564"/>
      <c r="T51" s="3564"/>
      <c r="U51" s="3564"/>
      <c r="V51" s="3564"/>
      <c r="W51" s="3564"/>
      <c r="X51" s="3564"/>
      <c r="Y51" s="3564"/>
      <c r="Z51" s="3564"/>
      <c r="AA51" s="3564"/>
      <c r="AB51" s="3564"/>
      <c r="AC51" s="3564"/>
      <c r="AD51" s="3564"/>
      <c r="AE51" s="3564"/>
    </row>
    <row r="52" spans="6:31" ht="17.1" customHeight="1">
      <c r="F52" s="3564"/>
      <c r="G52" s="3564"/>
      <c r="H52" s="3564"/>
      <c r="I52" s="3564"/>
      <c r="J52" s="3564"/>
      <c r="K52" s="3564"/>
      <c r="L52" s="3564"/>
      <c r="M52" s="3564"/>
      <c r="N52" s="3564"/>
      <c r="O52" s="3564"/>
      <c r="P52" s="3564"/>
      <c r="Q52" s="3564"/>
      <c r="R52" s="3564"/>
      <c r="S52" s="3564"/>
      <c r="T52" s="3564"/>
      <c r="U52" s="3564"/>
      <c r="V52" s="3564"/>
      <c r="W52" s="3564"/>
      <c r="X52" s="3564"/>
      <c r="Y52" s="3564"/>
      <c r="Z52" s="3564"/>
      <c r="AA52" s="3564"/>
      <c r="AB52" s="3564"/>
      <c r="AC52" s="3564"/>
      <c r="AD52" s="3564"/>
      <c r="AE52" s="3564"/>
    </row>
    <row r="53" spans="6:31" ht="17.1" customHeight="1">
      <c r="F53" s="3564"/>
      <c r="G53" s="3564"/>
      <c r="H53" s="3564"/>
      <c r="I53" s="3564"/>
      <c r="J53" s="3564"/>
      <c r="K53" s="3564"/>
      <c r="L53" s="3564"/>
      <c r="M53" s="3564"/>
      <c r="N53" s="3564"/>
      <c r="O53" s="3564"/>
      <c r="P53" s="3564"/>
      <c r="Q53" s="3564"/>
      <c r="R53" s="3564"/>
      <c r="S53" s="3564"/>
      <c r="T53" s="3564"/>
      <c r="U53" s="3564"/>
      <c r="V53" s="3564"/>
      <c r="W53" s="3564"/>
      <c r="X53" s="3564"/>
      <c r="Y53" s="3564"/>
      <c r="Z53" s="3564"/>
      <c r="AA53" s="3564"/>
      <c r="AB53" s="3564"/>
      <c r="AC53" s="3564"/>
      <c r="AD53" s="3564"/>
      <c r="AE53" s="3564"/>
    </row>
    <row r="54" spans="6:31" ht="17.1" customHeight="1">
      <c r="F54" s="3564"/>
      <c r="G54" s="3564"/>
      <c r="H54" s="3564"/>
      <c r="I54" s="3564"/>
      <c r="J54" s="3564"/>
      <c r="K54" s="3564"/>
      <c r="L54" s="3564"/>
      <c r="M54" s="3564"/>
      <c r="N54" s="3564"/>
      <c r="O54" s="3564"/>
      <c r="P54" s="3564"/>
      <c r="Q54" s="3564"/>
      <c r="R54" s="3564"/>
      <c r="S54" s="3564"/>
      <c r="T54" s="3564"/>
      <c r="U54" s="3564"/>
      <c r="V54" s="3564"/>
      <c r="W54" s="3564"/>
      <c r="X54" s="3564"/>
      <c r="Y54" s="3564"/>
      <c r="Z54" s="3564"/>
      <c r="AA54" s="3564"/>
      <c r="AB54" s="3564"/>
      <c r="AC54" s="3564"/>
      <c r="AD54" s="3564"/>
      <c r="AE54" s="3564"/>
    </row>
    <row r="55" spans="6:31" ht="17.1" customHeight="1">
      <c r="F55" s="3564"/>
      <c r="G55" s="3564"/>
      <c r="H55" s="3564"/>
      <c r="I55" s="3564"/>
      <c r="J55" s="3564"/>
      <c r="K55" s="3564"/>
      <c r="L55" s="3564"/>
      <c r="M55" s="3564"/>
      <c r="N55" s="3564"/>
      <c r="O55" s="3564"/>
      <c r="P55" s="3564"/>
      <c r="Q55" s="3564"/>
      <c r="R55" s="3564"/>
      <c r="S55" s="3564"/>
      <c r="T55" s="3564"/>
      <c r="U55" s="3564"/>
      <c r="V55" s="3564"/>
      <c r="W55" s="3564"/>
      <c r="X55" s="3564"/>
      <c r="Y55" s="3564"/>
      <c r="Z55" s="3564"/>
      <c r="AA55" s="3564"/>
      <c r="AB55" s="3564"/>
      <c r="AC55" s="3564"/>
      <c r="AD55" s="3564"/>
      <c r="AE55" s="3564"/>
    </row>
    <row r="56" spans="6:31" ht="17.1" customHeight="1">
      <c r="F56" s="3564"/>
      <c r="G56" s="3564"/>
      <c r="H56" s="3564"/>
      <c r="I56" s="3564"/>
      <c r="J56" s="3564"/>
      <c r="K56" s="3564"/>
      <c r="L56" s="3564"/>
      <c r="M56" s="3564"/>
      <c r="N56" s="3564"/>
      <c r="O56" s="3564"/>
      <c r="P56" s="3564"/>
      <c r="Q56" s="3564"/>
      <c r="R56" s="3564"/>
      <c r="S56" s="3564"/>
      <c r="T56" s="3564"/>
      <c r="U56" s="3564"/>
      <c r="V56" s="3564"/>
      <c r="W56" s="3564"/>
      <c r="X56" s="3564"/>
      <c r="Y56" s="3564"/>
      <c r="Z56" s="3564"/>
      <c r="AA56" s="3564"/>
      <c r="AB56" s="3564"/>
      <c r="AC56" s="3564"/>
      <c r="AD56" s="3564"/>
      <c r="AE56" s="3564"/>
    </row>
    <row r="57" spans="6:31" ht="17.1" customHeight="1">
      <c r="F57" s="3564"/>
      <c r="G57" s="3564"/>
      <c r="H57" s="3564"/>
      <c r="I57" s="3564"/>
      <c r="J57" s="3564"/>
      <c r="K57" s="3564"/>
      <c r="L57" s="3564"/>
      <c r="M57" s="3564"/>
      <c r="N57" s="3564"/>
      <c r="O57" s="3564"/>
      <c r="P57" s="3564"/>
      <c r="Q57" s="3564"/>
      <c r="R57" s="3564"/>
      <c r="S57" s="3564"/>
      <c r="T57" s="3564"/>
      <c r="U57" s="3564"/>
      <c r="V57" s="3564"/>
      <c r="W57" s="3564"/>
      <c r="X57" s="3564"/>
      <c r="Y57" s="3564"/>
      <c r="Z57" s="3564"/>
      <c r="AA57" s="3564"/>
      <c r="AB57" s="3564"/>
      <c r="AC57" s="3564"/>
      <c r="AD57" s="3564"/>
      <c r="AE57" s="3564"/>
    </row>
    <row r="58" spans="6:31" ht="17.1" customHeight="1">
      <c r="F58" s="3564"/>
      <c r="G58" s="3564"/>
      <c r="H58" s="3564"/>
      <c r="I58" s="3564"/>
      <c r="J58" s="3564"/>
      <c r="K58" s="3564"/>
      <c r="L58" s="3564"/>
      <c r="M58" s="3564"/>
      <c r="N58" s="3564"/>
      <c r="O58" s="3564"/>
      <c r="P58" s="3564"/>
      <c r="Q58" s="3564"/>
      <c r="R58" s="3564"/>
      <c r="S58" s="3564"/>
      <c r="T58" s="3564"/>
      <c r="U58" s="3564"/>
      <c r="V58" s="3564"/>
      <c r="W58" s="3564"/>
      <c r="X58" s="3564"/>
      <c r="Y58" s="3564"/>
      <c r="Z58" s="3564"/>
      <c r="AA58" s="3564"/>
      <c r="AB58" s="3564"/>
      <c r="AC58" s="3564"/>
      <c r="AD58" s="3564"/>
      <c r="AE58" s="3564"/>
    </row>
    <row r="59" spans="6:31" ht="17.1" customHeight="1">
      <c r="F59" s="3564"/>
      <c r="G59" s="3564"/>
      <c r="H59" s="3564"/>
      <c r="I59" s="3564"/>
      <c r="J59" s="3564"/>
      <c r="K59" s="3564"/>
      <c r="L59" s="3564"/>
      <c r="M59" s="3564"/>
      <c r="N59" s="3564"/>
      <c r="O59" s="3564"/>
      <c r="P59" s="3564"/>
      <c r="Q59" s="3564"/>
      <c r="R59" s="3564"/>
      <c r="S59" s="3564"/>
      <c r="T59" s="3564"/>
      <c r="U59" s="3564"/>
      <c r="V59" s="3564"/>
      <c r="W59" s="3564"/>
      <c r="X59" s="3564"/>
      <c r="Y59" s="3564"/>
      <c r="Z59" s="3564"/>
      <c r="AA59" s="3564"/>
      <c r="AB59" s="3564"/>
      <c r="AC59" s="3564"/>
      <c r="AD59" s="3564"/>
      <c r="AE59" s="3564"/>
    </row>
    <row r="60" spans="6:31" ht="17.1" customHeight="1">
      <c r="F60" s="3564"/>
      <c r="G60" s="3564"/>
      <c r="H60" s="3564"/>
      <c r="I60" s="3564"/>
      <c r="J60" s="3564"/>
      <c r="K60" s="3564"/>
      <c r="L60" s="3564"/>
      <c r="M60" s="3564"/>
      <c r="N60" s="3564"/>
      <c r="O60" s="3564"/>
      <c r="P60" s="3564"/>
      <c r="Q60" s="3564"/>
      <c r="R60" s="3564"/>
      <c r="S60" s="3564"/>
      <c r="T60" s="3564"/>
      <c r="U60" s="3564"/>
      <c r="V60" s="3564"/>
      <c r="W60" s="3564"/>
      <c r="X60" s="3564"/>
      <c r="Y60" s="3564"/>
      <c r="Z60" s="3564"/>
      <c r="AA60" s="3564"/>
      <c r="AB60" s="3564"/>
      <c r="AC60" s="3564"/>
      <c r="AD60" s="3564"/>
      <c r="AE60" s="3564"/>
    </row>
    <row r="61" spans="6:31" ht="17.1" customHeight="1">
      <c r="F61" s="3564"/>
      <c r="G61" s="3564"/>
      <c r="H61" s="3564"/>
      <c r="I61" s="3564"/>
      <c r="J61" s="3564"/>
      <c r="K61" s="3564"/>
      <c r="L61" s="3564"/>
      <c r="M61" s="3564"/>
      <c r="N61" s="3564"/>
      <c r="O61" s="3564"/>
      <c r="P61" s="3564"/>
      <c r="Q61" s="3564"/>
      <c r="R61" s="3564"/>
      <c r="S61" s="3564"/>
      <c r="T61" s="3564"/>
      <c r="U61" s="3564"/>
      <c r="V61" s="3564"/>
      <c r="W61" s="3564"/>
      <c r="X61" s="3564"/>
      <c r="Y61" s="3564"/>
      <c r="Z61" s="3564"/>
      <c r="AA61" s="3564"/>
      <c r="AB61" s="3564"/>
      <c r="AC61" s="3564"/>
      <c r="AD61" s="3564"/>
      <c r="AE61" s="3564"/>
    </row>
    <row r="62" spans="6:31" ht="17.1" customHeight="1">
      <c r="F62" s="3564"/>
      <c r="G62" s="3564"/>
      <c r="H62" s="3564"/>
      <c r="I62" s="3564"/>
      <c r="J62" s="3564"/>
      <c r="K62" s="3564"/>
      <c r="L62" s="3564"/>
      <c r="M62" s="3564"/>
      <c r="N62" s="3564"/>
      <c r="O62" s="3564"/>
      <c r="P62" s="3564"/>
      <c r="Q62" s="3564"/>
      <c r="R62" s="3564"/>
      <c r="S62" s="3564"/>
      <c r="T62" s="3564"/>
      <c r="U62" s="3564"/>
      <c r="V62" s="3564"/>
      <c r="W62" s="3564"/>
      <c r="X62" s="3564"/>
      <c r="Y62" s="3564"/>
      <c r="Z62" s="3564"/>
      <c r="AA62" s="3564"/>
      <c r="AB62" s="3564"/>
      <c r="AC62" s="3564"/>
      <c r="AD62" s="3564"/>
      <c r="AE62" s="3564"/>
    </row>
    <row r="63" spans="6:31" ht="17.1" customHeight="1">
      <c r="F63" s="3564"/>
      <c r="G63" s="3564"/>
      <c r="H63" s="3564"/>
      <c r="I63" s="3564"/>
      <c r="J63" s="3564"/>
      <c r="K63" s="3564"/>
      <c r="L63" s="3564"/>
      <c r="M63" s="3564"/>
      <c r="N63" s="3564"/>
      <c r="O63" s="3564"/>
      <c r="P63" s="3564"/>
      <c r="Q63" s="3564"/>
      <c r="R63" s="3564"/>
      <c r="S63" s="3564"/>
      <c r="T63" s="3564"/>
      <c r="U63" s="3564"/>
      <c r="V63" s="3564"/>
      <c r="W63" s="3564"/>
      <c r="X63" s="3564"/>
      <c r="Y63" s="3564"/>
      <c r="Z63" s="3564"/>
      <c r="AA63" s="3564"/>
      <c r="AB63" s="3564"/>
      <c r="AC63" s="3564"/>
      <c r="AD63" s="3564"/>
      <c r="AE63" s="3564"/>
    </row>
    <row r="64" spans="6:31" ht="17.1" customHeight="1">
      <c r="F64" s="3564"/>
      <c r="G64" s="3564"/>
      <c r="H64" s="3564"/>
      <c r="I64" s="3564"/>
      <c r="J64" s="3564"/>
      <c r="K64" s="3564"/>
      <c r="L64" s="3564"/>
      <c r="M64" s="3564"/>
      <c r="N64" s="3564"/>
      <c r="O64" s="3564"/>
      <c r="P64" s="3564"/>
      <c r="Q64" s="3564"/>
      <c r="R64" s="3564"/>
      <c r="S64" s="3564"/>
      <c r="T64" s="3564"/>
      <c r="U64" s="3564"/>
      <c r="V64" s="3564"/>
      <c r="W64" s="3564"/>
      <c r="X64" s="3564"/>
      <c r="Y64" s="3564"/>
      <c r="Z64" s="3564"/>
      <c r="AA64" s="3564"/>
      <c r="AB64" s="3564"/>
      <c r="AC64" s="3564"/>
      <c r="AD64" s="3564"/>
      <c r="AE64" s="3564"/>
    </row>
    <row r="65" spans="6:31" ht="17.1" customHeight="1">
      <c r="F65" s="3564"/>
      <c r="G65" s="3564"/>
      <c r="H65" s="3564"/>
      <c r="I65" s="3564"/>
      <c r="J65" s="3564"/>
      <c r="K65" s="3564"/>
      <c r="L65" s="3564"/>
      <c r="M65" s="3564"/>
      <c r="N65" s="3564"/>
      <c r="O65" s="3564"/>
      <c r="P65" s="3564"/>
      <c r="Q65" s="3564"/>
      <c r="R65" s="3564"/>
      <c r="S65" s="3564"/>
      <c r="T65" s="3564"/>
      <c r="U65" s="3564"/>
      <c r="V65" s="3564"/>
      <c r="W65" s="3564"/>
      <c r="X65" s="3564"/>
      <c r="Y65" s="3564"/>
      <c r="Z65" s="3564"/>
      <c r="AA65" s="3564"/>
      <c r="AB65" s="3564"/>
      <c r="AC65" s="3564"/>
      <c r="AD65" s="3564"/>
      <c r="AE65" s="3564"/>
    </row>
    <row r="66" spans="6:31" ht="17.1" customHeight="1">
      <c r="F66" s="3564"/>
      <c r="G66" s="3564"/>
      <c r="H66" s="3564"/>
      <c r="I66" s="3564"/>
      <c r="J66" s="3564"/>
      <c r="K66" s="3564"/>
      <c r="L66" s="3564"/>
      <c r="M66" s="3564"/>
      <c r="N66" s="3564"/>
      <c r="O66" s="3564"/>
      <c r="P66" s="3564"/>
      <c r="Q66" s="3564"/>
      <c r="R66" s="3564"/>
      <c r="S66" s="3564"/>
      <c r="T66" s="3564"/>
      <c r="U66" s="3564"/>
      <c r="V66" s="3564"/>
      <c r="W66" s="3564"/>
      <c r="X66" s="3564"/>
      <c r="Y66" s="3564"/>
      <c r="Z66" s="3564"/>
      <c r="AA66" s="3564"/>
      <c r="AB66" s="3564"/>
      <c r="AC66" s="3564"/>
      <c r="AD66" s="3564"/>
      <c r="AE66" s="3564"/>
    </row>
    <row r="67" spans="6:31" ht="17.1" customHeight="1">
      <c r="F67" s="3564"/>
      <c r="G67" s="3564"/>
      <c r="H67" s="3564"/>
      <c r="I67" s="3564"/>
      <c r="J67" s="3564"/>
      <c r="K67" s="3564"/>
      <c r="L67" s="3564"/>
      <c r="M67" s="3564"/>
      <c r="N67" s="3564"/>
      <c r="O67" s="3564"/>
      <c r="P67" s="3564"/>
      <c r="Q67" s="3564"/>
      <c r="R67" s="3564"/>
      <c r="S67" s="3564"/>
      <c r="T67" s="3564"/>
      <c r="U67" s="3564"/>
      <c r="V67" s="3564"/>
      <c r="W67" s="3564"/>
      <c r="X67" s="3564"/>
      <c r="Y67" s="3564"/>
      <c r="Z67" s="3564"/>
      <c r="AA67" s="3564"/>
      <c r="AB67" s="3564"/>
      <c r="AC67" s="3564"/>
      <c r="AD67" s="3564"/>
      <c r="AE67" s="3564"/>
    </row>
    <row r="68" spans="6:31" ht="17.1" customHeight="1">
      <c r="F68" s="3564"/>
      <c r="G68" s="3564"/>
      <c r="H68" s="3564"/>
      <c r="I68" s="3564"/>
      <c r="J68" s="3564"/>
      <c r="K68" s="3564"/>
      <c r="L68" s="3564"/>
      <c r="M68" s="3564"/>
      <c r="N68" s="3564"/>
      <c r="O68" s="3564"/>
      <c r="P68" s="3564"/>
      <c r="Q68" s="3564"/>
      <c r="R68" s="3564"/>
      <c r="S68" s="3564"/>
      <c r="T68" s="3564"/>
      <c r="U68" s="3564"/>
      <c r="V68" s="3564"/>
      <c r="W68" s="3564"/>
      <c r="X68" s="3564"/>
      <c r="Y68" s="3564"/>
      <c r="Z68" s="3564"/>
      <c r="AA68" s="3564"/>
      <c r="AB68" s="3564"/>
      <c r="AC68" s="3564"/>
      <c r="AD68" s="3564"/>
      <c r="AE68" s="3564"/>
    </row>
    <row r="69" spans="6:31" ht="17.1" customHeight="1">
      <c r="F69" s="3564"/>
      <c r="G69" s="3564"/>
      <c r="H69" s="3564"/>
      <c r="I69" s="3564"/>
      <c r="J69" s="3564"/>
      <c r="K69" s="3564"/>
      <c r="L69" s="3564"/>
      <c r="M69" s="3564"/>
      <c r="N69" s="3564"/>
      <c r="O69" s="3564"/>
      <c r="P69" s="3564"/>
      <c r="Q69" s="3564"/>
      <c r="R69" s="3564"/>
      <c r="S69" s="3564"/>
      <c r="T69" s="3564"/>
      <c r="U69" s="3564"/>
      <c r="V69" s="3564"/>
      <c r="W69" s="3564"/>
      <c r="X69" s="3564"/>
      <c r="Y69" s="3564"/>
      <c r="Z69" s="3564"/>
      <c r="AA69" s="3564"/>
      <c r="AB69" s="3564"/>
      <c r="AC69" s="3564"/>
      <c r="AD69" s="3564"/>
      <c r="AE69" s="3564"/>
    </row>
    <row r="70" spans="6:31" ht="17.1" customHeight="1">
      <c r="F70" s="3564"/>
      <c r="G70" s="3564"/>
      <c r="H70" s="3564"/>
      <c r="I70" s="3564"/>
      <c r="J70" s="3564"/>
      <c r="K70" s="3564"/>
      <c r="L70" s="3564"/>
      <c r="M70" s="3564"/>
      <c r="N70" s="3564"/>
      <c r="O70" s="3564"/>
      <c r="P70" s="3564"/>
      <c r="Q70" s="3564"/>
      <c r="R70" s="3564"/>
      <c r="S70" s="3564"/>
      <c r="T70" s="3564"/>
      <c r="U70" s="3564"/>
      <c r="V70" s="3564"/>
      <c r="W70" s="3564"/>
      <c r="X70" s="3564"/>
      <c r="Y70" s="3564"/>
      <c r="Z70" s="3564"/>
      <c r="AA70" s="3564"/>
      <c r="AB70" s="3564"/>
      <c r="AC70" s="3564"/>
      <c r="AD70" s="3564"/>
      <c r="AE70" s="3564"/>
    </row>
    <row r="71" spans="6:31" ht="17.1" customHeight="1">
      <c r="F71" s="3564"/>
      <c r="G71" s="3564"/>
      <c r="H71" s="3564"/>
      <c r="I71" s="3564"/>
      <c r="J71" s="3564"/>
      <c r="K71" s="3564"/>
      <c r="L71" s="3564"/>
      <c r="M71" s="3564"/>
      <c r="N71" s="3564"/>
      <c r="O71" s="3564"/>
      <c r="P71" s="3564"/>
      <c r="Q71" s="3564"/>
      <c r="R71" s="3564"/>
      <c r="S71" s="3564"/>
      <c r="T71" s="3564"/>
      <c r="U71" s="3564"/>
      <c r="V71" s="3564"/>
      <c r="W71" s="3564"/>
      <c r="X71" s="3564"/>
      <c r="Y71" s="3564"/>
      <c r="Z71" s="3564"/>
      <c r="AA71" s="3564"/>
      <c r="AB71" s="3564"/>
      <c r="AC71" s="3564"/>
      <c r="AD71" s="3564"/>
      <c r="AE71" s="3564"/>
    </row>
    <row r="72" spans="6:31" ht="17.1" customHeight="1">
      <c r="F72" s="3564"/>
      <c r="G72" s="3564"/>
      <c r="H72" s="3564"/>
      <c r="I72" s="3564"/>
      <c r="J72" s="3564"/>
      <c r="K72" s="3564"/>
      <c r="L72" s="3564"/>
      <c r="M72" s="3564"/>
      <c r="N72" s="3564"/>
      <c r="O72" s="3564"/>
      <c r="P72" s="3564"/>
      <c r="Q72" s="3564"/>
      <c r="R72" s="3564"/>
      <c r="S72" s="3564"/>
      <c r="T72" s="3564"/>
      <c r="U72" s="3564"/>
      <c r="V72" s="3564"/>
      <c r="W72" s="3564"/>
      <c r="X72" s="3564"/>
      <c r="Y72" s="3564"/>
      <c r="Z72" s="3564"/>
      <c r="AA72" s="3564"/>
      <c r="AB72" s="3564"/>
      <c r="AC72" s="3564"/>
      <c r="AD72" s="3564"/>
      <c r="AE72" s="3564"/>
    </row>
    <row r="73" spans="6:31" ht="17.1" customHeight="1">
      <c r="F73" s="3564"/>
      <c r="G73" s="3564"/>
      <c r="H73" s="3564"/>
      <c r="I73" s="3564"/>
      <c r="J73" s="3564"/>
      <c r="K73" s="3564"/>
      <c r="L73" s="3564"/>
      <c r="M73" s="3564"/>
      <c r="N73" s="3564"/>
      <c r="O73" s="3564"/>
      <c r="P73" s="3564"/>
      <c r="Q73" s="3564"/>
      <c r="R73" s="3564"/>
      <c r="S73" s="3564"/>
      <c r="T73" s="3564"/>
      <c r="U73" s="3564"/>
      <c r="V73" s="3564"/>
      <c r="W73" s="3564"/>
      <c r="X73" s="3564"/>
      <c r="Y73" s="3564"/>
      <c r="Z73" s="3564"/>
      <c r="AA73" s="3564"/>
      <c r="AB73" s="3564"/>
      <c r="AC73" s="3564"/>
      <c r="AD73" s="3564"/>
      <c r="AE73" s="3564"/>
    </row>
    <row r="74" spans="6:31" ht="17.1" customHeight="1">
      <c r="F74" s="3564"/>
      <c r="G74" s="3564"/>
      <c r="H74" s="3564"/>
      <c r="I74" s="3564"/>
      <c r="J74" s="3564"/>
      <c r="K74" s="3564"/>
      <c r="L74" s="3564"/>
      <c r="M74" s="3564"/>
      <c r="N74" s="3564"/>
      <c r="O74" s="3564"/>
      <c r="P74" s="3564"/>
      <c r="Q74" s="3564"/>
      <c r="R74" s="3564"/>
      <c r="S74" s="3564"/>
      <c r="T74" s="3564"/>
      <c r="U74" s="3564"/>
      <c r="V74" s="3564"/>
      <c r="W74" s="3564"/>
      <c r="X74" s="3564"/>
      <c r="Y74" s="3564"/>
      <c r="Z74" s="3564"/>
      <c r="AA74" s="3564"/>
      <c r="AB74" s="3564"/>
      <c r="AC74" s="3564"/>
      <c r="AD74" s="3564"/>
      <c r="AE74" s="3564"/>
    </row>
    <row r="75" spans="6:31" ht="17.1" customHeight="1">
      <c r="F75" s="3564"/>
      <c r="G75" s="3564"/>
      <c r="H75" s="3564"/>
      <c r="I75" s="3564"/>
      <c r="J75" s="3564"/>
      <c r="K75" s="3564"/>
      <c r="L75" s="3564"/>
      <c r="M75" s="3564"/>
      <c r="N75" s="3564"/>
      <c r="O75" s="3564"/>
      <c r="P75" s="3564"/>
      <c r="Q75" s="3564"/>
      <c r="R75" s="3564"/>
      <c r="S75" s="3564"/>
      <c r="T75" s="3564"/>
      <c r="U75" s="3564"/>
      <c r="V75" s="3564"/>
      <c r="W75" s="3564"/>
      <c r="X75" s="3564"/>
      <c r="Y75" s="3564"/>
      <c r="Z75" s="3564"/>
      <c r="AA75" s="3564"/>
      <c r="AB75" s="3564"/>
      <c r="AC75" s="3564"/>
      <c r="AD75" s="3564"/>
      <c r="AE75" s="3564"/>
    </row>
    <row r="76" spans="6:31" ht="17.1" customHeight="1">
      <c r="F76" s="3564"/>
      <c r="G76" s="3564"/>
      <c r="H76" s="3564"/>
      <c r="I76" s="3564"/>
      <c r="J76" s="3564"/>
      <c r="K76" s="3564"/>
      <c r="L76" s="3564"/>
      <c r="M76" s="3564"/>
      <c r="N76" s="3564"/>
      <c r="O76" s="3564"/>
      <c r="P76" s="3564"/>
      <c r="Q76" s="3564"/>
      <c r="R76" s="3564"/>
      <c r="S76" s="3564"/>
      <c r="T76" s="3564"/>
      <c r="U76" s="3564"/>
      <c r="V76" s="3564"/>
      <c r="W76" s="3564"/>
      <c r="X76" s="3564"/>
      <c r="Y76" s="3564"/>
      <c r="Z76" s="3564"/>
      <c r="AA76" s="3564"/>
      <c r="AB76" s="3564"/>
      <c r="AC76" s="3564"/>
      <c r="AD76" s="3564"/>
      <c r="AE76" s="3564"/>
    </row>
    <row r="77" spans="6:31" ht="17.1" customHeight="1">
      <c r="F77" s="3564"/>
      <c r="G77" s="3564"/>
      <c r="H77" s="3564"/>
      <c r="I77" s="3564"/>
      <c r="J77" s="3564"/>
      <c r="K77" s="3564"/>
      <c r="L77" s="3564"/>
      <c r="M77" s="3564"/>
      <c r="N77" s="3564"/>
      <c r="O77" s="3564"/>
      <c r="P77" s="3564"/>
      <c r="Q77" s="3564"/>
      <c r="R77" s="3564"/>
      <c r="S77" s="3564"/>
      <c r="T77" s="3564"/>
      <c r="U77" s="3564"/>
      <c r="V77" s="3564"/>
      <c r="W77" s="3564"/>
      <c r="X77" s="3564"/>
      <c r="Y77" s="3564"/>
      <c r="Z77" s="3564"/>
      <c r="AA77" s="3564"/>
      <c r="AB77" s="3564"/>
      <c r="AC77" s="3564"/>
      <c r="AD77" s="3564"/>
      <c r="AE77" s="3564"/>
    </row>
    <row r="78" spans="6:31" ht="17.1" customHeight="1">
      <c r="F78" s="3564"/>
      <c r="G78" s="3564"/>
      <c r="H78" s="3564"/>
      <c r="I78" s="3564"/>
      <c r="J78" s="3564"/>
      <c r="K78" s="3564"/>
      <c r="L78" s="3564"/>
      <c r="M78" s="3564"/>
      <c r="N78" s="3564"/>
      <c r="O78" s="3564"/>
      <c r="P78" s="3564"/>
      <c r="Q78" s="3564"/>
      <c r="R78" s="3564"/>
      <c r="S78" s="3564"/>
      <c r="T78" s="3564"/>
      <c r="U78" s="3564"/>
      <c r="V78" s="3564"/>
      <c r="W78" s="3564"/>
      <c r="X78" s="3564"/>
      <c r="Y78" s="3564"/>
      <c r="Z78" s="3564"/>
      <c r="AA78" s="3564"/>
      <c r="AB78" s="3564"/>
      <c r="AC78" s="3564"/>
      <c r="AD78" s="3564"/>
      <c r="AE78" s="3564"/>
    </row>
    <row r="79" spans="6:31" ht="17.1" customHeight="1">
      <c r="F79" s="3564"/>
      <c r="G79" s="3564"/>
      <c r="H79" s="3564"/>
      <c r="I79" s="3564"/>
      <c r="J79" s="3564"/>
      <c r="K79" s="3564"/>
      <c r="L79" s="3564"/>
      <c r="M79" s="3564"/>
      <c r="N79" s="3564"/>
      <c r="O79" s="3564"/>
      <c r="P79" s="3564"/>
      <c r="Q79" s="3564"/>
      <c r="R79" s="3564"/>
      <c r="S79" s="3564"/>
      <c r="T79" s="3564"/>
      <c r="U79" s="3564"/>
      <c r="V79" s="3564"/>
      <c r="W79" s="3564"/>
      <c r="X79" s="3564"/>
      <c r="Y79" s="3564"/>
      <c r="Z79" s="3564"/>
      <c r="AA79" s="3564"/>
      <c r="AB79" s="3564"/>
      <c r="AC79" s="3564"/>
      <c r="AD79" s="3564"/>
      <c r="AE79" s="3564"/>
    </row>
    <row r="80" spans="6:31" ht="17.1" customHeight="1">
      <c r="F80" s="3564"/>
      <c r="G80" s="3564"/>
      <c r="H80" s="3564"/>
      <c r="I80" s="3564"/>
      <c r="J80" s="3564"/>
      <c r="K80" s="3564"/>
      <c r="L80" s="3564"/>
      <c r="M80" s="3564"/>
      <c r="N80" s="3564"/>
      <c r="O80" s="3564"/>
      <c r="P80" s="3564"/>
      <c r="Q80" s="3564"/>
      <c r="R80" s="3564"/>
      <c r="S80" s="3564"/>
      <c r="T80" s="3564"/>
      <c r="U80" s="3564"/>
      <c r="V80" s="3564"/>
      <c r="W80" s="3564"/>
      <c r="X80" s="3564"/>
      <c r="Y80" s="3564"/>
      <c r="Z80" s="3564"/>
      <c r="AA80" s="3564"/>
      <c r="AB80" s="3564"/>
      <c r="AC80" s="3564"/>
      <c r="AD80" s="3564"/>
      <c r="AE80" s="3564"/>
    </row>
    <row r="81" spans="6:31" ht="17.1" customHeight="1">
      <c r="F81" s="3564"/>
      <c r="G81" s="3564"/>
      <c r="H81" s="3564"/>
      <c r="I81" s="3564"/>
      <c r="J81" s="3564"/>
      <c r="K81" s="3564"/>
      <c r="L81" s="3564"/>
      <c r="M81" s="3564"/>
      <c r="N81" s="3564"/>
      <c r="O81" s="3564"/>
      <c r="P81" s="3564"/>
      <c r="Q81" s="3564"/>
      <c r="R81" s="3564"/>
      <c r="S81" s="3564"/>
      <c r="T81" s="3564"/>
      <c r="U81" s="3564"/>
      <c r="V81" s="3564"/>
      <c r="W81" s="3564"/>
      <c r="X81" s="3564"/>
      <c r="Y81" s="3564"/>
      <c r="Z81" s="3564"/>
      <c r="AA81" s="3564"/>
      <c r="AB81" s="3564"/>
      <c r="AC81" s="3564"/>
      <c r="AD81" s="3564"/>
      <c r="AE81" s="3564"/>
    </row>
    <row r="82" spans="6:31" ht="17.1" customHeight="1">
      <c r="F82" s="3564"/>
      <c r="G82" s="3564"/>
      <c r="H82" s="3564"/>
      <c r="I82" s="3564"/>
      <c r="J82" s="3564"/>
      <c r="K82" s="3564"/>
      <c r="L82" s="3564"/>
      <c r="M82" s="3564"/>
      <c r="N82" s="3564"/>
      <c r="O82" s="3564"/>
      <c r="P82" s="3564"/>
      <c r="Q82" s="3564"/>
      <c r="R82" s="3564"/>
      <c r="S82" s="3564"/>
      <c r="T82" s="3564"/>
      <c r="U82" s="3564"/>
      <c r="V82" s="3564"/>
      <c r="W82" s="3564"/>
      <c r="X82" s="3564"/>
      <c r="Y82" s="3564"/>
      <c r="Z82" s="3564"/>
      <c r="AA82" s="3564"/>
      <c r="AB82" s="3564"/>
      <c r="AC82" s="3564"/>
      <c r="AD82" s="3564"/>
      <c r="AE82" s="3564"/>
    </row>
    <row r="83" spans="6:31" ht="17.1" customHeight="1">
      <c r="F83" s="3564"/>
      <c r="G83" s="3564"/>
      <c r="H83" s="3564"/>
      <c r="I83" s="3564"/>
      <c r="J83" s="3564"/>
      <c r="K83" s="3564"/>
      <c r="L83" s="3564"/>
      <c r="M83" s="3564"/>
      <c r="N83" s="3564"/>
      <c r="O83" s="3564"/>
      <c r="P83" s="3564"/>
      <c r="Q83" s="3564"/>
      <c r="R83" s="3564"/>
      <c r="S83" s="3564"/>
      <c r="T83" s="3564"/>
      <c r="U83" s="3564"/>
      <c r="V83" s="3564"/>
      <c r="W83" s="3564"/>
      <c r="X83" s="3564"/>
      <c r="Y83" s="3564"/>
      <c r="Z83" s="3564"/>
      <c r="AA83" s="3564"/>
      <c r="AB83" s="3564"/>
      <c r="AC83" s="3564"/>
      <c r="AD83" s="3564"/>
      <c r="AE83" s="3564"/>
    </row>
    <row r="84" spans="6:31" ht="17.1" customHeight="1">
      <c r="F84" s="3564"/>
      <c r="G84" s="3564"/>
      <c r="H84" s="3564"/>
      <c r="I84" s="3564"/>
      <c r="J84" s="3564"/>
      <c r="K84" s="3564"/>
      <c r="L84" s="3564"/>
      <c r="M84" s="3564"/>
      <c r="N84" s="3564"/>
      <c r="O84" s="3564"/>
      <c r="P84" s="3564"/>
      <c r="Q84" s="3564"/>
      <c r="R84" s="3564"/>
      <c r="S84" s="3564"/>
      <c r="T84" s="3564"/>
      <c r="U84" s="3564"/>
      <c r="V84" s="3564"/>
      <c r="W84" s="3564"/>
      <c r="X84" s="3564"/>
      <c r="Y84" s="3564"/>
      <c r="Z84" s="3564"/>
      <c r="AA84" s="3564"/>
      <c r="AB84" s="3564"/>
      <c r="AC84" s="3564"/>
      <c r="AD84" s="3564"/>
      <c r="AE84" s="3564"/>
    </row>
    <row r="85" spans="6:31" ht="17.1" customHeight="1">
      <c r="F85" s="3564"/>
      <c r="G85" s="3564"/>
      <c r="H85" s="3564"/>
      <c r="I85" s="3564"/>
      <c r="J85" s="3564"/>
      <c r="K85" s="3564"/>
      <c r="L85" s="3564"/>
      <c r="M85" s="3564"/>
      <c r="N85" s="3564"/>
      <c r="O85" s="3564"/>
      <c r="P85" s="3564"/>
      <c r="Q85" s="3564"/>
      <c r="R85" s="3564"/>
      <c r="S85" s="3564"/>
      <c r="T85" s="3564"/>
      <c r="U85" s="3564"/>
      <c r="V85" s="3564"/>
      <c r="W85" s="3564"/>
      <c r="X85" s="3564"/>
      <c r="Y85" s="3564"/>
      <c r="Z85" s="3564"/>
      <c r="AA85" s="3564"/>
      <c r="AB85" s="3564"/>
      <c r="AC85" s="3564"/>
      <c r="AD85" s="3564"/>
      <c r="AE85" s="3564"/>
    </row>
    <row r="86" spans="6:31" ht="17.1" customHeight="1">
      <c r="F86" s="3564"/>
      <c r="G86" s="3564"/>
      <c r="H86" s="3564"/>
      <c r="I86" s="3564"/>
      <c r="J86" s="3564"/>
      <c r="K86" s="3564"/>
      <c r="L86" s="3564"/>
      <c r="M86" s="3564"/>
      <c r="N86" s="3564"/>
      <c r="O86" s="3564"/>
      <c r="P86" s="3564"/>
      <c r="Q86" s="3564"/>
      <c r="R86" s="3564"/>
      <c r="S86" s="3564"/>
      <c r="T86" s="3564"/>
      <c r="U86" s="3564"/>
      <c r="V86" s="3564"/>
      <c r="W86" s="3564"/>
      <c r="X86" s="3564"/>
      <c r="Y86" s="3564"/>
      <c r="Z86" s="3564"/>
      <c r="AA86" s="3564"/>
      <c r="AB86" s="3564"/>
      <c r="AC86" s="3564"/>
      <c r="AD86" s="3564"/>
      <c r="AE86" s="3564"/>
    </row>
    <row r="87" spans="6:31" ht="17.1" customHeight="1">
      <c r="F87" s="3564"/>
      <c r="G87" s="3564"/>
      <c r="H87" s="3564"/>
      <c r="I87" s="3564"/>
      <c r="J87" s="3564"/>
      <c r="K87" s="3564"/>
      <c r="L87" s="3564"/>
      <c r="M87" s="3564"/>
      <c r="N87" s="3564"/>
      <c r="O87" s="3564"/>
      <c r="P87" s="3564"/>
      <c r="Q87" s="3564"/>
      <c r="R87" s="3564"/>
      <c r="S87" s="3564"/>
      <c r="T87" s="3564"/>
      <c r="U87" s="3564"/>
      <c r="V87" s="3564"/>
      <c r="W87" s="3564"/>
      <c r="X87" s="3564"/>
      <c r="Y87" s="3564"/>
      <c r="Z87" s="3564"/>
      <c r="AA87" s="3564"/>
      <c r="AB87" s="3564"/>
      <c r="AC87" s="3564"/>
      <c r="AD87" s="3564"/>
      <c r="AE87" s="3564"/>
    </row>
    <row r="88" spans="6:31" ht="17.1" customHeight="1">
      <c r="F88" s="3564"/>
      <c r="G88" s="3564"/>
      <c r="H88" s="3564"/>
      <c r="I88" s="3564"/>
      <c r="J88" s="3564"/>
      <c r="K88" s="3564"/>
      <c r="L88" s="3564"/>
      <c r="M88" s="3564"/>
      <c r="N88" s="3564"/>
      <c r="O88" s="3564"/>
      <c r="P88" s="3564"/>
      <c r="Q88" s="3564"/>
      <c r="R88" s="3564"/>
      <c r="S88" s="3564"/>
      <c r="T88" s="3564"/>
      <c r="U88" s="3564"/>
      <c r="V88" s="3564"/>
      <c r="W88" s="3564"/>
      <c r="X88" s="3564"/>
      <c r="Y88" s="3564"/>
      <c r="Z88" s="3564"/>
      <c r="AA88" s="3564"/>
      <c r="AB88" s="3564"/>
      <c r="AC88" s="3564"/>
      <c r="AD88" s="3564"/>
      <c r="AE88" s="3564"/>
    </row>
    <row r="89" spans="6:31" ht="17.1" customHeight="1">
      <c r="F89" s="3564"/>
      <c r="G89" s="3564"/>
      <c r="H89" s="3564"/>
      <c r="I89" s="3564"/>
      <c r="J89" s="3564"/>
      <c r="K89" s="3564"/>
      <c r="L89" s="3564"/>
      <c r="M89" s="3564"/>
      <c r="N89" s="3564"/>
      <c r="O89" s="3564"/>
      <c r="P89" s="3564"/>
      <c r="Q89" s="3564"/>
      <c r="R89" s="3564"/>
      <c r="S89" s="3564"/>
      <c r="T89" s="3564"/>
      <c r="U89" s="3564"/>
      <c r="V89" s="3564"/>
      <c r="W89" s="3564"/>
      <c r="X89" s="3564"/>
      <c r="Y89" s="3564"/>
      <c r="Z89" s="3564"/>
      <c r="AA89" s="3564"/>
      <c r="AB89" s="3564"/>
      <c r="AC89" s="3564"/>
      <c r="AD89" s="3564"/>
      <c r="AE89" s="3564"/>
    </row>
    <row r="90" spans="6:31" ht="17.1" customHeight="1">
      <c r="F90" s="3564"/>
      <c r="G90" s="3564"/>
      <c r="H90" s="3564"/>
      <c r="I90" s="3564"/>
      <c r="J90" s="3564"/>
      <c r="K90" s="3564"/>
      <c r="L90" s="3564"/>
      <c r="M90" s="3564"/>
      <c r="N90" s="3564"/>
      <c r="O90" s="3564"/>
      <c r="P90" s="3564"/>
      <c r="Q90" s="3564"/>
      <c r="R90" s="3564"/>
      <c r="S90" s="3564"/>
      <c r="T90" s="3564"/>
      <c r="U90" s="3564"/>
      <c r="V90" s="3564"/>
      <c r="W90" s="3564"/>
      <c r="X90" s="3564"/>
      <c r="Y90" s="3564"/>
      <c r="Z90" s="3564"/>
      <c r="AA90" s="3564"/>
      <c r="AB90" s="3564"/>
      <c r="AC90" s="3564"/>
      <c r="AD90" s="3564"/>
      <c r="AE90" s="3564"/>
    </row>
    <row r="91" spans="6:31" ht="17.1" customHeight="1">
      <c r="F91" s="3564"/>
      <c r="G91" s="3564"/>
      <c r="H91" s="3564"/>
      <c r="I91" s="3564"/>
      <c r="J91" s="3564"/>
      <c r="K91" s="3564"/>
      <c r="L91" s="3564"/>
      <c r="M91" s="3564"/>
      <c r="N91" s="3564"/>
      <c r="O91" s="3564"/>
      <c r="P91" s="3564"/>
      <c r="Q91" s="3564"/>
      <c r="R91" s="3564"/>
      <c r="S91" s="3564"/>
      <c r="T91" s="3564"/>
      <c r="U91" s="3564"/>
      <c r="V91" s="3564"/>
      <c r="W91" s="3564"/>
      <c r="X91" s="3564"/>
      <c r="Y91" s="3564"/>
      <c r="Z91" s="3564"/>
      <c r="AA91" s="3564"/>
      <c r="AB91" s="3564"/>
      <c r="AC91" s="3564"/>
      <c r="AD91" s="3564"/>
      <c r="AE91" s="3564"/>
    </row>
    <row r="92" spans="6:31" ht="17.1" customHeight="1">
      <c r="F92" s="3564"/>
      <c r="G92" s="3564"/>
      <c r="H92" s="3564"/>
      <c r="I92" s="3564"/>
      <c r="J92" s="3564"/>
      <c r="K92" s="3564"/>
      <c r="L92" s="3564"/>
      <c r="M92" s="3564"/>
      <c r="N92" s="3564"/>
      <c r="O92" s="3564"/>
      <c r="P92" s="3564"/>
      <c r="Q92" s="3564"/>
      <c r="R92" s="3564"/>
      <c r="S92" s="3564"/>
      <c r="T92" s="3564"/>
      <c r="U92" s="3564"/>
      <c r="V92" s="3564"/>
      <c r="W92" s="3564"/>
      <c r="X92" s="3564"/>
      <c r="Y92" s="3564"/>
      <c r="Z92" s="3564"/>
      <c r="AA92" s="3564"/>
      <c r="AB92" s="3564"/>
      <c r="AC92" s="3564"/>
      <c r="AD92" s="3564"/>
      <c r="AE92" s="3564"/>
    </row>
    <row r="93" spans="6:31" ht="17.1" customHeight="1">
      <c r="F93" s="3564"/>
      <c r="G93" s="3564"/>
      <c r="H93" s="3564"/>
      <c r="I93" s="3564"/>
      <c r="J93" s="3564"/>
      <c r="K93" s="3564"/>
      <c r="L93" s="3564"/>
      <c r="M93" s="3564"/>
      <c r="N93" s="3564"/>
      <c r="O93" s="3564"/>
      <c r="P93" s="3564"/>
      <c r="Q93" s="3564"/>
      <c r="R93" s="3564"/>
      <c r="S93" s="3564"/>
      <c r="T93" s="3564"/>
      <c r="U93" s="3564"/>
      <c r="V93" s="3564"/>
      <c r="W93" s="3564"/>
      <c r="X93" s="3564"/>
      <c r="Y93" s="3564"/>
      <c r="Z93" s="3564"/>
      <c r="AA93" s="3564"/>
      <c r="AB93" s="3564"/>
      <c r="AC93" s="3564"/>
      <c r="AD93" s="3564"/>
      <c r="AE93" s="3564"/>
    </row>
    <row r="94" spans="6:31" ht="17.1" customHeight="1">
      <c r="F94" s="3564"/>
      <c r="G94" s="3564"/>
      <c r="H94" s="3564"/>
      <c r="I94" s="3564"/>
      <c r="J94" s="3564"/>
      <c r="K94" s="3564"/>
      <c r="L94" s="3564"/>
      <c r="M94" s="3564"/>
      <c r="N94" s="3564"/>
      <c r="O94" s="3564"/>
      <c r="P94" s="3564"/>
      <c r="Q94" s="3564"/>
      <c r="R94" s="3564"/>
      <c r="S94" s="3564"/>
      <c r="T94" s="3564"/>
      <c r="U94" s="3564"/>
      <c r="V94" s="3564"/>
      <c r="W94" s="3564"/>
      <c r="X94" s="3564"/>
      <c r="Y94" s="3564"/>
      <c r="Z94" s="3564"/>
      <c r="AA94" s="3564"/>
      <c r="AB94" s="3564"/>
      <c r="AC94" s="3564"/>
      <c r="AD94" s="3564"/>
      <c r="AE94" s="3564"/>
    </row>
    <row r="95" spans="6:31" ht="17.1" customHeight="1">
      <c r="F95" s="3564"/>
      <c r="G95" s="3564"/>
      <c r="H95" s="3564"/>
      <c r="I95" s="3564"/>
      <c r="J95" s="3564"/>
      <c r="K95" s="3564"/>
      <c r="L95" s="3564"/>
      <c r="M95" s="3564"/>
      <c r="N95" s="3564"/>
      <c r="O95" s="3564"/>
      <c r="P95" s="3564"/>
      <c r="Q95" s="3564"/>
      <c r="R95" s="3564"/>
      <c r="S95" s="3564"/>
      <c r="T95" s="3564"/>
      <c r="U95" s="3564"/>
      <c r="V95" s="3564"/>
      <c r="W95" s="3564"/>
      <c r="X95" s="3564"/>
      <c r="Y95" s="3564"/>
      <c r="Z95" s="3564"/>
      <c r="AA95" s="3564"/>
      <c r="AB95" s="3564"/>
      <c r="AC95" s="3564"/>
      <c r="AD95" s="3564"/>
      <c r="AE95" s="3564"/>
    </row>
    <row r="96" spans="6:31" ht="17.1" customHeight="1">
      <c r="F96" s="3564"/>
      <c r="G96" s="3564"/>
      <c r="H96" s="3564"/>
      <c r="I96" s="3564"/>
      <c r="J96" s="3564"/>
      <c r="K96" s="3564"/>
      <c r="L96" s="3564"/>
      <c r="M96" s="3564"/>
      <c r="N96" s="3564"/>
      <c r="O96" s="3564"/>
      <c r="P96" s="3564"/>
      <c r="Q96" s="3564"/>
      <c r="R96" s="3564"/>
      <c r="S96" s="3564"/>
      <c r="T96" s="3564"/>
      <c r="U96" s="3564"/>
      <c r="V96" s="3564"/>
      <c r="W96" s="3564"/>
      <c r="X96" s="3564"/>
      <c r="Y96" s="3564"/>
      <c r="Z96" s="3564"/>
      <c r="AA96" s="3564"/>
      <c r="AB96" s="3564"/>
      <c r="AC96" s="3564"/>
      <c r="AD96" s="3564"/>
      <c r="AE96" s="3564"/>
    </row>
    <row r="97" spans="6:31" ht="17.1" customHeight="1">
      <c r="F97" s="3564"/>
      <c r="G97" s="3564"/>
      <c r="H97" s="3564"/>
      <c r="I97" s="3564"/>
      <c r="J97" s="3564"/>
      <c r="K97" s="3564"/>
      <c r="L97" s="3564"/>
      <c r="M97" s="3564"/>
      <c r="N97" s="3564"/>
      <c r="O97" s="3564"/>
      <c r="P97" s="3564"/>
      <c r="Q97" s="3564"/>
      <c r="R97" s="3564"/>
      <c r="S97" s="3564"/>
      <c r="T97" s="3564"/>
      <c r="U97" s="3564"/>
      <c r="V97" s="3564"/>
      <c r="W97" s="3564"/>
      <c r="X97" s="3564"/>
      <c r="Y97" s="3564"/>
      <c r="Z97" s="3564"/>
      <c r="AA97" s="3564"/>
      <c r="AB97" s="3564"/>
      <c r="AC97" s="3564"/>
      <c r="AD97" s="3564"/>
      <c r="AE97" s="3564"/>
    </row>
    <row r="98" spans="6:31" ht="17.1" customHeight="1">
      <c r="F98" s="3564"/>
      <c r="G98" s="3564"/>
      <c r="H98" s="3564"/>
      <c r="I98" s="3564"/>
      <c r="J98" s="3564"/>
      <c r="K98" s="3564"/>
      <c r="L98" s="3564"/>
      <c r="M98" s="3564"/>
      <c r="N98" s="3564"/>
      <c r="O98" s="3564"/>
      <c r="P98" s="3564"/>
      <c r="Q98" s="3564"/>
      <c r="R98" s="3564"/>
      <c r="S98" s="3564"/>
      <c r="T98" s="3564"/>
      <c r="U98" s="3564"/>
      <c r="V98" s="3564"/>
      <c r="W98" s="3564"/>
      <c r="X98" s="3564"/>
      <c r="Y98" s="3564"/>
      <c r="Z98" s="3564"/>
      <c r="AA98" s="3564"/>
      <c r="AB98" s="3564"/>
      <c r="AC98" s="3564"/>
      <c r="AD98" s="3564"/>
      <c r="AE98" s="3564"/>
    </row>
    <row r="99" spans="6:31" ht="17.1" customHeight="1">
      <c r="F99" s="3564"/>
      <c r="G99" s="3564"/>
      <c r="H99" s="3564"/>
      <c r="I99" s="3564"/>
      <c r="J99" s="3564"/>
      <c r="K99" s="3564"/>
      <c r="L99" s="3564"/>
      <c r="M99" s="3564"/>
      <c r="N99" s="3564"/>
      <c r="O99" s="3564"/>
      <c r="P99" s="3564"/>
      <c r="Q99" s="3564"/>
      <c r="R99" s="3564"/>
      <c r="S99" s="3564"/>
      <c r="T99" s="3564"/>
      <c r="U99" s="3564"/>
      <c r="V99" s="3564"/>
      <c r="W99" s="3564"/>
      <c r="X99" s="3564"/>
      <c r="Y99" s="3564"/>
      <c r="Z99" s="3564"/>
      <c r="AA99" s="3564"/>
      <c r="AB99" s="3564"/>
      <c r="AC99" s="3564"/>
      <c r="AD99" s="3564"/>
      <c r="AE99" s="3564"/>
    </row>
    <row r="100" spans="6:31" ht="17.1" customHeight="1">
      <c r="F100" s="3564"/>
      <c r="G100" s="3564"/>
      <c r="H100" s="3564"/>
      <c r="I100" s="3564"/>
      <c r="J100" s="3564"/>
      <c r="K100" s="3564"/>
      <c r="L100" s="3564"/>
      <c r="M100" s="3564"/>
      <c r="N100" s="3564"/>
      <c r="O100" s="3564"/>
      <c r="P100" s="3564"/>
      <c r="Q100" s="3564"/>
      <c r="R100" s="3564"/>
      <c r="S100" s="3564"/>
      <c r="T100" s="3564"/>
      <c r="U100" s="3564"/>
      <c r="V100" s="3564"/>
      <c r="W100" s="3564"/>
      <c r="X100" s="3564"/>
      <c r="Y100" s="3564"/>
      <c r="Z100" s="3564"/>
      <c r="AA100" s="3564"/>
      <c r="AB100" s="3564"/>
      <c r="AC100" s="3564"/>
      <c r="AD100" s="3564"/>
      <c r="AE100" s="3564"/>
    </row>
    <row r="101" spans="6:31" ht="17.1" customHeight="1">
      <c r="F101" s="3564"/>
      <c r="G101" s="3564"/>
      <c r="H101" s="3564"/>
      <c r="I101" s="3564"/>
      <c r="J101" s="3564"/>
      <c r="K101" s="3564"/>
      <c r="L101" s="3564"/>
      <c r="M101" s="3564"/>
      <c r="N101" s="3564"/>
      <c r="O101" s="3564"/>
      <c r="P101" s="3564"/>
      <c r="Q101" s="3564"/>
      <c r="R101" s="3564"/>
      <c r="S101" s="3564"/>
      <c r="T101" s="3564"/>
      <c r="U101" s="3564"/>
      <c r="V101" s="3564"/>
      <c r="W101" s="3564"/>
      <c r="X101" s="3564"/>
      <c r="Y101" s="3564"/>
      <c r="Z101" s="3564"/>
      <c r="AA101" s="3564"/>
      <c r="AB101" s="3564"/>
      <c r="AC101" s="3564"/>
      <c r="AD101" s="3564"/>
      <c r="AE101" s="3564"/>
    </row>
    <row r="102" spans="6:31" ht="17.1" customHeight="1">
      <c r="F102" s="3564"/>
      <c r="G102" s="3564"/>
      <c r="H102" s="3564"/>
      <c r="I102" s="3564"/>
      <c r="J102" s="3564"/>
      <c r="K102" s="3564"/>
      <c r="L102" s="3564"/>
      <c r="M102" s="3564"/>
      <c r="N102" s="3564"/>
      <c r="O102" s="3564"/>
      <c r="P102" s="3564"/>
      <c r="Q102" s="3564"/>
      <c r="R102" s="3564"/>
      <c r="S102" s="3564"/>
      <c r="T102" s="3564"/>
      <c r="U102" s="3564"/>
      <c r="V102" s="3564"/>
      <c r="W102" s="3564"/>
      <c r="X102" s="3564"/>
      <c r="Y102" s="3564"/>
      <c r="Z102" s="3564"/>
      <c r="AA102" s="3564"/>
      <c r="AB102" s="3564"/>
      <c r="AC102" s="3564"/>
      <c r="AD102" s="3564"/>
      <c r="AE102" s="3564"/>
    </row>
    <row r="103" spans="6:31" ht="17.1" customHeight="1">
      <c r="F103" s="3564"/>
      <c r="G103" s="3564"/>
      <c r="H103" s="3564"/>
      <c r="I103" s="3564"/>
      <c r="J103" s="3564"/>
      <c r="K103" s="3564"/>
      <c r="L103" s="3564"/>
      <c r="M103" s="3564"/>
      <c r="N103" s="3564"/>
      <c r="O103" s="3564"/>
      <c r="P103" s="3564"/>
      <c r="Q103" s="3564"/>
      <c r="R103" s="3564"/>
      <c r="S103" s="3564"/>
      <c r="T103" s="3564"/>
      <c r="U103" s="3564"/>
      <c r="V103" s="3564"/>
      <c r="W103" s="3564"/>
      <c r="X103" s="3564"/>
      <c r="Y103" s="3564"/>
      <c r="Z103" s="3564"/>
      <c r="AA103" s="3564"/>
      <c r="AB103" s="3564"/>
      <c r="AC103" s="3564"/>
      <c r="AD103" s="3564"/>
      <c r="AE103" s="3564"/>
    </row>
    <row r="104" spans="6:31" ht="17.1" customHeight="1">
      <c r="F104" s="3564"/>
      <c r="G104" s="3564"/>
      <c r="H104" s="3564"/>
      <c r="I104" s="3564"/>
      <c r="J104" s="3564"/>
      <c r="K104" s="3564"/>
      <c r="L104" s="3564"/>
      <c r="M104" s="3564"/>
      <c r="N104" s="3564"/>
      <c r="O104" s="3564"/>
      <c r="P104" s="3564"/>
      <c r="Q104" s="3564"/>
      <c r="R104" s="3564"/>
      <c r="S104" s="3564"/>
      <c r="T104" s="3564"/>
      <c r="U104" s="3564"/>
      <c r="V104" s="3564"/>
      <c r="W104" s="3564"/>
      <c r="X104" s="3564"/>
      <c r="Y104" s="3564"/>
      <c r="Z104" s="3564"/>
      <c r="AA104" s="3564"/>
      <c r="AB104" s="3564"/>
      <c r="AC104" s="3564"/>
      <c r="AD104" s="3564"/>
      <c r="AE104" s="3564"/>
    </row>
    <row r="105" spans="6:31" ht="17.1" customHeight="1">
      <c r="F105" s="3564"/>
      <c r="G105" s="3564"/>
      <c r="H105" s="3564"/>
      <c r="I105" s="3564"/>
      <c r="J105" s="3564"/>
      <c r="K105" s="3564"/>
      <c r="L105" s="3564"/>
      <c r="M105" s="3564"/>
      <c r="N105" s="3564"/>
      <c r="O105" s="3564"/>
      <c r="P105" s="3564"/>
      <c r="Q105" s="3564"/>
      <c r="R105" s="3564"/>
      <c r="S105" s="3564"/>
      <c r="T105" s="3564"/>
      <c r="U105" s="3564"/>
      <c r="V105" s="3564"/>
      <c r="W105" s="3564"/>
      <c r="X105" s="3564"/>
      <c r="Y105" s="3564"/>
      <c r="Z105" s="3564"/>
      <c r="AA105" s="3564"/>
      <c r="AB105" s="3564"/>
      <c r="AC105" s="3564"/>
      <c r="AD105" s="3564"/>
      <c r="AE105" s="3564"/>
    </row>
    <row r="106" spans="6:31" ht="17.1" customHeight="1">
      <c r="F106" s="3564"/>
      <c r="G106" s="3564"/>
      <c r="H106" s="3564"/>
      <c r="I106" s="3564"/>
      <c r="J106" s="3564"/>
      <c r="K106" s="3564"/>
      <c r="L106" s="3564"/>
      <c r="M106" s="3564"/>
      <c r="N106" s="3564"/>
      <c r="O106" s="3564"/>
      <c r="P106" s="3564"/>
      <c r="Q106" s="3564"/>
      <c r="R106" s="3564"/>
      <c r="S106" s="3564"/>
      <c r="T106" s="3564"/>
      <c r="U106" s="3564"/>
      <c r="V106" s="3564"/>
      <c r="W106" s="3564"/>
      <c r="X106" s="3564"/>
      <c r="Y106" s="3564"/>
      <c r="Z106" s="3564"/>
      <c r="AA106" s="3564"/>
      <c r="AB106" s="3564"/>
      <c r="AC106" s="3564"/>
      <c r="AD106" s="3564"/>
      <c r="AE106" s="3564"/>
    </row>
    <row r="107" spans="6:31" ht="17.1" customHeight="1">
      <c r="F107" s="3564"/>
      <c r="G107" s="3564"/>
      <c r="H107" s="3564"/>
      <c r="I107" s="3564"/>
      <c r="J107" s="3564"/>
      <c r="K107" s="3564"/>
      <c r="L107" s="3564"/>
      <c r="M107" s="3564"/>
      <c r="N107" s="3564"/>
      <c r="O107" s="3564"/>
      <c r="P107" s="3564"/>
      <c r="Q107" s="3564"/>
      <c r="R107" s="3564"/>
      <c r="S107" s="3564"/>
      <c r="T107" s="3564"/>
      <c r="U107" s="3564"/>
      <c r="V107" s="3564"/>
      <c r="W107" s="3564"/>
      <c r="X107" s="3564"/>
      <c r="Y107" s="3564"/>
      <c r="Z107" s="3564"/>
      <c r="AA107" s="3564"/>
      <c r="AB107" s="3564"/>
      <c r="AC107" s="3564"/>
      <c r="AD107" s="3564"/>
      <c r="AE107" s="3564"/>
    </row>
    <row r="108" spans="6:31" ht="17.1" customHeight="1">
      <c r="F108" s="3564"/>
      <c r="G108" s="3564"/>
      <c r="H108" s="3564"/>
      <c r="I108" s="3564"/>
      <c r="J108" s="3564"/>
      <c r="K108" s="3564"/>
      <c r="L108" s="3564"/>
      <c r="M108" s="3564"/>
      <c r="N108" s="3564"/>
      <c r="O108" s="3564"/>
      <c r="P108" s="3564"/>
      <c r="Q108" s="3564"/>
      <c r="R108" s="3564"/>
      <c r="S108" s="3564"/>
      <c r="T108" s="3564"/>
      <c r="U108" s="3564"/>
      <c r="V108" s="3564"/>
      <c r="W108" s="3564"/>
      <c r="X108" s="3564"/>
      <c r="Y108" s="3564"/>
      <c r="Z108" s="3564"/>
      <c r="AA108" s="3564"/>
      <c r="AB108" s="3564"/>
      <c r="AC108" s="3564"/>
      <c r="AD108" s="3564"/>
      <c r="AE108" s="3564"/>
    </row>
    <row r="109" spans="6:31" ht="17.1" customHeight="1">
      <c r="F109" s="3564"/>
      <c r="G109" s="3564"/>
      <c r="H109" s="3564"/>
      <c r="I109" s="3564"/>
      <c r="J109" s="3564"/>
      <c r="K109" s="3564"/>
      <c r="L109" s="3564"/>
      <c r="M109" s="3564"/>
      <c r="N109" s="3564"/>
      <c r="O109" s="3564"/>
      <c r="P109" s="3564"/>
      <c r="Q109" s="3564"/>
      <c r="R109" s="3564"/>
      <c r="S109" s="3564"/>
      <c r="T109" s="3564"/>
      <c r="U109" s="3564"/>
      <c r="V109" s="3564"/>
      <c r="W109" s="3564"/>
      <c r="X109" s="3564"/>
      <c r="Y109" s="3564"/>
      <c r="Z109" s="3564"/>
      <c r="AA109" s="3564"/>
      <c r="AB109" s="3564"/>
      <c r="AC109" s="3564"/>
      <c r="AD109" s="3564"/>
      <c r="AE109" s="3564"/>
    </row>
    <row r="110" spans="6:31" ht="17.1" customHeight="1">
      <c r="F110" s="3564"/>
      <c r="G110" s="3564"/>
      <c r="H110" s="3564"/>
      <c r="I110" s="3564"/>
      <c r="J110" s="3564"/>
      <c r="K110" s="3564"/>
      <c r="L110" s="3564"/>
      <c r="M110" s="3564"/>
      <c r="N110" s="3564"/>
      <c r="O110" s="3564"/>
      <c r="P110" s="3564"/>
      <c r="Q110" s="3564"/>
      <c r="R110" s="3564"/>
      <c r="S110" s="3564"/>
      <c r="T110" s="3564"/>
      <c r="U110" s="3564"/>
      <c r="V110" s="3564"/>
      <c r="W110" s="3564"/>
      <c r="X110" s="3564"/>
      <c r="Y110" s="3564"/>
      <c r="Z110" s="3564"/>
      <c r="AA110" s="3564"/>
      <c r="AB110" s="3564"/>
      <c r="AC110" s="3564"/>
      <c r="AD110" s="3564"/>
      <c r="AE110" s="3564"/>
    </row>
    <row r="111" spans="6:31" ht="17.1" customHeight="1">
      <c r="F111" s="3564"/>
      <c r="G111" s="3564"/>
      <c r="H111" s="3564"/>
      <c r="I111" s="3564"/>
      <c r="J111" s="3564"/>
      <c r="K111" s="3564"/>
      <c r="L111" s="3564"/>
      <c r="M111" s="3564"/>
      <c r="N111" s="3564"/>
      <c r="O111" s="3564"/>
      <c r="P111" s="3564"/>
      <c r="Q111" s="3564"/>
      <c r="R111" s="3564"/>
      <c r="S111" s="3564"/>
      <c r="T111" s="3564"/>
      <c r="U111" s="3564"/>
      <c r="V111" s="3564"/>
      <c r="W111" s="3564"/>
      <c r="X111" s="3564"/>
      <c r="Y111" s="3564"/>
      <c r="Z111" s="3564"/>
      <c r="AA111" s="3564"/>
      <c r="AB111" s="3564"/>
      <c r="AC111" s="3564"/>
      <c r="AD111" s="3564"/>
      <c r="AE111" s="3564"/>
    </row>
    <row r="112" spans="6:31" ht="17.1" customHeight="1">
      <c r="F112" s="3564"/>
      <c r="G112" s="3564"/>
      <c r="H112" s="3564"/>
      <c r="I112" s="3564"/>
      <c r="J112" s="3564"/>
      <c r="K112" s="3564"/>
      <c r="L112" s="3564"/>
      <c r="M112" s="3564"/>
      <c r="N112" s="3564"/>
      <c r="O112" s="3564"/>
      <c r="P112" s="3564"/>
      <c r="Q112" s="3564"/>
      <c r="R112" s="3564"/>
      <c r="S112" s="3564"/>
      <c r="T112" s="3564"/>
      <c r="U112" s="3564"/>
      <c r="V112" s="3564"/>
      <c r="W112" s="3564"/>
      <c r="X112" s="3564"/>
      <c r="Y112" s="3564"/>
      <c r="Z112" s="3564"/>
      <c r="AA112" s="3564"/>
      <c r="AB112" s="3564"/>
      <c r="AC112" s="3564"/>
      <c r="AD112" s="3564"/>
      <c r="AE112" s="3564"/>
    </row>
    <row r="113" spans="6:31" ht="17.1" customHeight="1">
      <c r="F113" s="3564"/>
      <c r="G113" s="3564"/>
      <c r="H113" s="3564"/>
      <c r="I113" s="3564"/>
      <c r="J113" s="3564"/>
      <c r="K113" s="3564"/>
      <c r="L113" s="3564"/>
      <c r="M113" s="3564"/>
      <c r="N113" s="3564"/>
      <c r="O113" s="3564"/>
      <c r="P113" s="3564"/>
      <c r="Q113" s="3564"/>
      <c r="R113" s="3564"/>
      <c r="S113" s="3564"/>
      <c r="T113" s="3564"/>
      <c r="U113" s="3564"/>
      <c r="V113" s="3564"/>
      <c r="W113" s="3564"/>
      <c r="X113" s="3564"/>
      <c r="Y113" s="3564"/>
      <c r="Z113" s="3564"/>
      <c r="AA113" s="3564"/>
      <c r="AB113" s="3564"/>
      <c r="AC113" s="3564"/>
      <c r="AD113" s="3564"/>
      <c r="AE113" s="3564"/>
    </row>
    <row r="114" spans="6:31" ht="17.1" customHeight="1">
      <c r="F114" s="3564"/>
      <c r="G114" s="3564"/>
      <c r="H114" s="3564"/>
      <c r="I114" s="3564"/>
      <c r="J114" s="3564"/>
      <c r="K114" s="3564"/>
      <c r="L114" s="3564"/>
      <c r="M114" s="3564"/>
      <c r="N114" s="3564"/>
      <c r="O114" s="3564"/>
      <c r="P114" s="3564"/>
      <c r="Q114" s="3564"/>
      <c r="R114" s="3564"/>
      <c r="S114" s="3564"/>
      <c r="T114" s="3564"/>
      <c r="U114" s="3564"/>
      <c r="V114" s="3564"/>
      <c r="W114" s="3564"/>
      <c r="X114" s="3564"/>
      <c r="Y114" s="3564"/>
      <c r="Z114" s="3564"/>
      <c r="AA114" s="3564"/>
      <c r="AB114" s="3564"/>
      <c r="AC114" s="3564"/>
      <c r="AD114" s="3564"/>
      <c r="AE114" s="3564"/>
    </row>
    <row r="115" spans="6:31" ht="17.1" customHeight="1">
      <c r="F115" s="3564"/>
      <c r="G115" s="3564"/>
      <c r="H115" s="3564"/>
      <c r="I115" s="3564"/>
      <c r="J115" s="3564"/>
      <c r="K115" s="3564"/>
      <c r="L115" s="3564"/>
      <c r="M115" s="3564"/>
      <c r="N115" s="3564"/>
      <c r="O115" s="3564"/>
      <c r="P115" s="3564"/>
      <c r="Q115" s="3564"/>
      <c r="R115" s="3564"/>
      <c r="S115" s="3564"/>
      <c r="T115" s="3564"/>
      <c r="U115" s="3564"/>
      <c r="V115" s="3564"/>
      <c r="W115" s="3564"/>
      <c r="X115" s="3564"/>
      <c r="Y115" s="3564"/>
      <c r="Z115" s="3564"/>
      <c r="AA115" s="3564"/>
      <c r="AB115" s="3564"/>
      <c r="AC115" s="3564"/>
      <c r="AD115" s="3564"/>
      <c r="AE115" s="3564"/>
    </row>
    <row r="116" spans="6:31" ht="17.1" customHeight="1">
      <c r="F116" s="3564"/>
      <c r="G116" s="3564"/>
      <c r="H116" s="3564"/>
      <c r="I116" s="3564"/>
      <c r="J116" s="3564"/>
      <c r="K116" s="3564"/>
      <c r="L116" s="3564"/>
      <c r="M116" s="3564"/>
      <c r="N116" s="3564"/>
      <c r="O116" s="3564"/>
      <c r="P116" s="3564"/>
      <c r="Q116" s="3564"/>
      <c r="R116" s="3564"/>
      <c r="S116" s="3564"/>
      <c r="T116" s="3564"/>
      <c r="U116" s="3564"/>
      <c r="V116" s="3564"/>
      <c r="W116" s="3564"/>
      <c r="X116" s="3564"/>
      <c r="Y116" s="3564"/>
      <c r="Z116" s="3564"/>
      <c r="AA116" s="3564"/>
      <c r="AB116" s="3564"/>
      <c r="AC116" s="3564"/>
      <c r="AD116" s="3564"/>
      <c r="AE116" s="3564"/>
    </row>
    <row r="117" spans="6:31" ht="17.1" customHeight="1">
      <c r="F117" s="3564"/>
      <c r="G117" s="3564"/>
      <c r="H117" s="3564"/>
      <c r="I117" s="3564"/>
      <c r="J117" s="3564"/>
      <c r="K117" s="3564"/>
      <c r="L117" s="3564"/>
      <c r="M117" s="3564"/>
      <c r="N117" s="3564"/>
      <c r="O117" s="3564"/>
      <c r="P117" s="3564"/>
      <c r="Q117" s="3564"/>
      <c r="R117" s="3564"/>
      <c r="S117" s="3564"/>
      <c r="T117" s="3564"/>
      <c r="U117" s="3564"/>
      <c r="V117" s="3564"/>
      <c r="W117" s="3564"/>
      <c r="X117" s="3564"/>
      <c r="Y117" s="3564"/>
      <c r="Z117" s="3564"/>
      <c r="AA117" s="3564"/>
      <c r="AB117" s="3564"/>
      <c r="AC117" s="3564"/>
      <c r="AD117" s="3564"/>
      <c r="AE117" s="3564"/>
    </row>
    <row r="118" spans="6:31" ht="17.1" customHeight="1">
      <c r="F118" s="3564"/>
      <c r="G118" s="3564"/>
      <c r="H118" s="3564"/>
      <c r="I118" s="3564"/>
      <c r="J118" s="3564"/>
      <c r="K118" s="3564"/>
      <c r="L118" s="3564"/>
      <c r="M118" s="3564"/>
      <c r="N118" s="3564"/>
      <c r="O118" s="3564"/>
      <c r="P118" s="3564"/>
      <c r="Q118" s="3564"/>
      <c r="R118" s="3564"/>
      <c r="S118" s="3564"/>
      <c r="T118" s="3564"/>
      <c r="U118" s="3564"/>
      <c r="V118" s="3564"/>
      <c r="W118" s="3564"/>
      <c r="X118" s="3564"/>
      <c r="Y118" s="3564"/>
      <c r="Z118" s="3564"/>
      <c r="AA118" s="3564"/>
      <c r="AB118" s="3564"/>
      <c r="AC118" s="3564"/>
      <c r="AD118" s="3564"/>
      <c r="AE118" s="3564"/>
    </row>
    <row r="119" spans="6:31" ht="17.1" customHeight="1">
      <c r="F119" s="3564"/>
      <c r="G119" s="3564"/>
      <c r="H119" s="3564"/>
      <c r="I119" s="3564"/>
      <c r="J119" s="3564"/>
      <c r="K119" s="3564"/>
      <c r="L119" s="3564"/>
      <c r="M119" s="3564"/>
      <c r="N119" s="3564"/>
      <c r="O119" s="3564"/>
      <c r="P119" s="3564"/>
      <c r="Q119" s="3564"/>
      <c r="R119" s="3564"/>
      <c r="S119" s="3564"/>
      <c r="T119" s="3564"/>
      <c r="U119" s="3564"/>
      <c r="V119" s="3564"/>
      <c r="W119" s="3564"/>
      <c r="X119" s="3564"/>
      <c r="Y119" s="3564"/>
      <c r="Z119" s="3564"/>
      <c r="AA119" s="3564"/>
      <c r="AB119" s="3564"/>
      <c r="AC119" s="3564"/>
      <c r="AD119" s="3564"/>
      <c r="AE119" s="3564"/>
    </row>
    <row r="120" spans="6:31" ht="17.1" customHeight="1">
      <c r="F120" s="3564"/>
      <c r="G120" s="3564"/>
      <c r="H120" s="3564"/>
      <c r="I120" s="3564"/>
      <c r="J120" s="3564"/>
      <c r="K120" s="3564"/>
      <c r="L120" s="3564"/>
      <c r="M120" s="3564"/>
      <c r="N120" s="3564"/>
      <c r="O120" s="3564"/>
      <c r="P120" s="3564"/>
      <c r="Q120" s="3564"/>
      <c r="R120" s="3564"/>
      <c r="S120" s="3564"/>
      <c r="T120" s="3564"/>
      <c r="U120" s="3564"/>
      <c r="V120" s="3564"/>
      <c r="W120" s="3564"/>
      <c r="X120" s="3564"/>
      <c r="Y120" s="3564"/>
      <c r="Z120" s="3564"/>
      <c r="AA120" s="3564"/>
      <c r="AB120" s="3564"/>
      <c r="AC120" s="3564"/>
      <c r="AD120" s="3564"/>
      <c r="AE120" s="3564"/>
    </row>
    <row r="121" spans="6:31" ht="17.1" customHeight="1">
      <c r="F121" s="3564"/>
      <c r="G121" s="3564"/>
      <c r="H121" s="3564"/>
      <c r="I121" s="3564"/>
      <c r="J121" s="3564"/>
      <c r="K121" s="3564"/>
      <c r="L121" s="3564"/>
      <c r="M121" s="3564"/>
      <c r="N121" s="3564"/>
      <c r="O121" s="3564"/>
      <c r="P121" s="3564"/>
      <c r="Q121" s="3564"/>
      <c r="R121" s="3564"/>
      <c r="S121" s="3564"/>
      <c r="T121" s="3564"/>
      <c r="U121" s="3564"/>
      <c r="V121" s="3564"/>
      <c r="W121" s="3564"/>
      <c r="X121" s="3564"/>
      <c r="Y121" s="3564"/>
      <c r="Z121" s="3564"/>
      <c r="AA121" s="3564"/>
      <c r="AB121" s="3564"/>
      <c r="AC121" s="3564"/>
      <c r="AD121" s="3564"/>
      <c r="AE121" s="3564"/>
    </row>
    <row r="122" spans="6:31" ht="17.1" customHeight="1">
      <c r="F122" s="3564"/>
      <c r="G122" s="3564"/>
      <c r="H122" s="3564"/>
      <c r="I122" s="3564"/>
      <c r="J122" s="3564"/>
      <c r="K122" s="3564"/>
      <c r="L122" s="3564"/>
      <c r="M122" s="3564"/>
      <c r="N122" s="3564"/>
      <c r="O122" s="3564"/>
      <c r="P122" s="3564"/>
      <c r="Q122" s="3564"/>
      <c r="R122" s="3564"/>
      <c r="S122" s="3564"/>
      <c r="T122" s="3564"/>
      <c r="U122" s="3564"/>
      <c r="V122" s="3564"/>
      <c r="W122" s="3564"/>
      <c r="X122" s="3564"/>
      <c r="Y122" s="3564"/>
      <c r="Z122" s="3564"/>
      <c r="AA122" s="3564"/>
      <c r="AB122" s="3564"/>
      <c r="AC122" s="3564"/>
      <c r="AD122" s="3564"/>
      <c r="AE122" s="3564"/>
    </row>
    <row r="123" spans="6:31" ht="17.1" customHeight="1">
      <c r="F123" s="3564"/>
      <c r="G123" s="3564"/>
      <c r="H123" s="3564"/>
      <c r="I123" s="3564"/>
      <c r="J123" s="3564"/>
      <c r="K123" s="3564"/>
      <c r="L123" s="3564"/>
      <c r="M123" s="3564"/>
      <c r="N123" s="3564"/>
      <c r="O123" s="3564"/>
      <c r="P123" s="3564"/>
      <c r="Q123" s="3564"/>
      <c r="R123" s="3564"/>
      <c r="S123" s="3564"/>
      <c r="T123" s="3564"/>
      <c r="U123" s="3564"/>
      <c r="V123" s="3564"/>
      <c r="W123" s="3564"/>
      <c r="X123" s="3564"/>
      <c r="Y123" s="3564"/>
      <c r="Z123" s="3564"/>
      <c r="AA123" s="3564"/>
      <c r="AB123" s="3564"/>
      <c r="AC123" s="3564"/>
      <c r="AD123" s="3564"/>
      <c r="AE123" s="3564"/>
    </row>
    <row r="124" spans="6:31" ht="17.1" customHeight="1">
      <c r="F124" s="3564"/>
      <c r="G124" s="3564"/>
      <c r="H124" s="3564"/>
      <c r="I124" s="3564"/>
      <c r="J124" s="3564"/>
      <c r="K124" s="3564"/>
      <c r="L124" s="3564"/>
      <c r="M124" s="3564"/>
      <c r="N124" s="3564"/>
      <c r="O124" s="3564"/>
      <c r="P124" s="3564"/>
      <c r="Q124" s="3564"/>
      <c r="R124" s="3564"/>
      <c r="S124" s="3564"/>
      <c r="T124" s="3564"/>
      <c r="U124" s="3564"/>
      <c r="V124" s="3564"/>
      <c r="W124" s="3564"/>
      <c r="X124" s="3564"/>
      <c r="Y124" s="3564"/>
      <c r="Z124" s="3564"/>
      <c r="AA124" s="3564"/>
      <c r="AB124" s="3564"/>
      <c r="AC124" s="3564"/>
      <c r="AD124" s="3564"/>
      <c r="AE124" s="3564"/>
    </row>
    <row r="125" spans="6:31" ht="17.1" customHeight="1">
      <c r="F125" s="3564"/>
      <c r="G125" s="3564"/>
      <c r="H125" s="3564"/>
      <c r="I125" s="3564"/>
      <c r="J125" s="3564"/>
      <c r="K125" s="3564"/>
      <c r="L125" s="3564"/>
      <c r="M125" s="3564"/>
      <c r="N125" s="3564"/>
      <c r="O125" s="3564"/>
      <c r="P125" s="3564"/>
      <c r="Q125" s="3564"/>
      <c r="R125" s="3564"/>
      <c r="S125" s="3564"/>
      <c r="T125" s="3564"/>
      <c r="U125" s="3564"/>
      <c r="V125" s="3564"/>
      <c r="W125" s="3564"/>
      <c r="X125" s="3564"/>
      <c r="Y125" s="3564"/>
      <c r="Z125" s="3564"/>
      <c r="AA125" s="3564"/>
      <c r="AB125" s="3564"/>
      <c r="AC125" s="3564"/>
      <c r="AD125" s="3564"/>
      <c r="AE125" s="3564"/>
    </row>
    <row r="126" spans="6:31" ht="17.1" customHeight="1">
      <c r="F126" s="3564"/>
      <c r="G126" s="3564"/>
      <c r="H126" s="3564"/>
      <c r="I126" s="3564"/>
      <c r="J126" s="3564"/>
      <c r="K126" s="3564"/>
      <c r="L126" s="3564"/>
      <c r="M126" s="3564"/>
      <c r="N126" s="3564"/>
      <c r="O126" s="3564"/>
      <c r="P126" s="3564"/>
      <c r="Q126" s="3564"/>
      <c r="R126" s="3564"/>
      <c r="S126" s="3564"/>
      <c r="T126" s="3564"/>
      <c r="U126" s="3564"/>
      <c r="V126" s="3564"/>
      <c r="W126" s="3564"/>
      <c r="X126" s="3564"/>
      <c r="Y126" s="3564"/>
      <c r="Z126" s="3564"/>
      <c r="AA126" s="3564"/>
      <c r="AB126" s="3564"/>
      <c r="AC126" s="3564"/>
      <c r="AD126" s="3564"/>
      <c r="AE126" s="3564"/>
    </row>
    <row r="127" spans="6:31" ht="17.1" customHeight="1">
      <c r="F127" s="3564"/>
      <c r="G127" s="3564"/>
      <c r="H127" s="3564"/>
      <c r="I127" s="3564"/>
      <c r="J127" s="3564"/>
      <c r="K127" s="3564"/>
      <c r="L127" s="3564"/>
      <c r="M127" s="3564"/>
      <c r="N127" s="3564"/>
      <c r="O127" s="3564"/>
      <c r="P127" s="3564"/>
      <c r="Q127" s="3564"/>
      <c r="R127" s="3564"/>
      <c r="S127" s="3564"/>
      <c r="T127" s="3564"/>
      <c r="U127" s="3564"/>
      <c r="V127" s="3564"/>
      <c r="W127" s="3564"/>
      <c r="X127" s="3564"/>
      <c r="Y127" s="3564"/>
      <c r="Z127" s="3564"/>
      <c r="AA127" s="3564"/>
      <c r="AB127" s="3564"/>
      <c r="AC127" s="3564"/>
      <c r="AD127" s="3564"/>
      <c r="AE127" s="3564"/>
    </row>
    <row r="128" spans="6:31" ht="17.1" customHeight="1">
      <c r="F128" s="3564"/>
      <c r="G128" s="3564"/>
      <c r="H128" s="3564"/>
      <c r="I128" s="3564"/>
      <c r="J128" s="3564"/>
      <c r="K128" s="3564"/>
      <c r="L128" s="3564"/>
      <c r="M128" s="3564"/>
      <c r="N128" s="3564"/>
      <c r="O128" s="3564"/>
      <c r="P128" s="3564"/>
      <c r="Q128" s="3564"/>
      <c r="R128" s="3564"/>
      <c r="S128" s="3564"/>
      <c r="T128" s="3564"/>
      <c r="U128" s="3564"/>
      <c r="V128" s="3564"/>
      <c r="W128" s="3564"/>
      <c r="X128" s="3564"/>
      <c r="Y128" s="3564"/>
      <c r="Z128" s="3564"/>
      <c r="AA128" s="3564"/>
      <c r="AB128" s="3564"/>
      <c r="AC128" s="3564"/>
      <c r="AD128" s="3564"/>
      <c r="AE128" s="3564"/>
    </row>
    <row r="129" spans="6:31" ht="17.1" customHeight="1">
      <c r="F129" s="3564"/>
      <c r="G129" s="3564"/>
      <c r="H129" s="3564"/>
      <c r="I129" s="3564"/>
      <c r="J129" s="3564"/>
      <c r="K129" s="3564"/>
      <c r="L129" s="3564"/>
      <c r="M129" s="3564"/>
      <c r="N129" s="3564"/>
      <c r="O129" s="3564"/>
      <c r="P129" s="3564"/>
      <c r="Q129" s="3564"/>
      <c r="R129" s="3564"/>
      <c r="S129" s="3564"/>
      <c r="T129" s="3564"/>
      <c r="U129" s="3564"/>
      <c r="V129" s="3564"/>
      <c r="W129" s="3564"/>
      <c r="X129" s="3564"/>
      <c r="Y129" s="3564"/>
      <c r="Z129" s="3564"/>
      <c r="AA129" s="3564"/>
      <c r="AB129" s="3564"/>
      <c r="AC129" s="3564"/>
      <c r="AD129" s="3564"/>
      <c r="AE129" s="3564"/>
    </row>
    <row r="130" spans="6:31" ht="17.1" customHeight="1">
      <c r="F130" s="3564"/>
      <c r="G130" s="3564"/>
      <c r="H130" s="3564"/>
      <c r="I130" s="3564"/>
      <c r="J130" s="3564"/>
      <c r="K130" s="3564"/>
      <c r="L130" s="3564"/>
      <c r="M130" s="3564"/>
      <c r="N130" s="3564"/>
      <c r="O130" s="3564"/>
      <c r="P130" s="3564"/>
      <c r="Q130" s="3564"/>
      <c r="R130" s="3564"/>
      <c r="S130" s="3564"/>
      <c r="T130" s="3564"/>
      <c r="U130" s="3564"/>
      <c r="V130" s="3564"/>
      <c r="W130" s="3564"/>
      <c r="X130" s="3564"/>
      <c r="Y130" s="3564"/>
      <c r="Z130" s="3564"/>
      <c r="AA130" s="3564"/>
      <c r="AB130" s="3564"/>
      <c r="AC130" s="3564"/>
      <c r="AD130" s="3564"/>
      <c r="AE130" s="3564"/>
    </row>
    <row r="131" spans="6:31" ht="17.1" customHeight="1">
      <c r="F131" s="3564"/>
      <c r="G131" s="3564"/>
      <c r="H131" s="3564"/>
      <c r="I131" s="3564"/>
      <c r="J131" s="3564"/>
      <c r="K131" s="3564"/>
      <c r="L131" s="3564"/>
      <c r="M131" s="3564"/>
      <c r="N131" s="3564"/>
      <c r="O131" s="3564"/>
      <c r="P131" s="3564"/>
      <c r="Q131" s="3564"/>
      <c r="R131" s="3564"/>
      <c r="S131" s="3564"/>
      <c r="T131" s="3564"/>
      <c r="U131" s="3564"/>
      <c r="V131" s="3564"/>
      <c r="W131" s="3564"/>
      <c r="X131" s="3564"/>
      <c r="Y131" s="3564"/>
      <c r="Z131" s="3564"/>
      <c r="AA131" s="3564"/>
      <c r="AB131" s="3564"/>
      <c r="AC131" s="3564"/>
      <c r="AD131" s="3564"/>
      <c r="AE131" s="3564"/>
    </row>
    <row r="132" spans="6:31" ht="17.1" customHeight="1">
      <c r="F132" s="3564"/>
      <c r="G132" s="3564"/>
      <c r="H132" s="3564"/>
      <c r="I132" s="3564"/>
      <c r="J132" s="3564"/>
      <c r="K132" s="3564"/>
      <c r="L132" s="3564"/>
      <c r="M132" s="3564"/>
      <c r="N132" s="3564"/>
      <c r="O132" s="3564"/>
      <c r="P132" s="3564"/>
      <c r="Q132" s="3564"/>
      <c r="R132" s="3564"/>
      <c r="S132" s="3564"/>
      <c r="T132" s="3564"/>
      <c r="U132" s="3564"/>
      <c r="V132" s="3564"/>
      <c r="W132" s="3564"/>
      <c r="X132" s="3564"/>
      <c r="Y132" s="3564"/>
      <c r="Z132" s="3564"/>
      <c r="AA132" s="3564"/>
      <c r="AB132" s="3564"/>
      <c r="AC132" s="3564"/>
      <c r="AD132" s="3564"/>
      <c r="AE132" s="3564"/>
    </row>
    <row r="133" spans="6:31" ht="17.1" customHeight="1">
      <c r="F133" s="3564"/>
      <c r="G133" s="3564"/>
      <c r="H133" s="3564"/>
      <c r="I133" s="3564"/>
      <c r="J133" s="3564"/>
      <c r="K133" s="3564"/>
      <c r="L133" s="3564"/>
      <c r="M133" s="3564"/>
      <c r="N133" s="3564"/>
      <c r="O133" s="3564"/>
      <c r="P133" s="3564"/>
      <c r="Q133" s="3564"/>
      <c r="R133" s="3564"/>
      <c r="S133" s="3564"/>
      <c r="T133" s="3564"/>
      <c r="U133" s="3564"/>
      <c r="V133" s="3564"/>
      <c r="W133" s="3564"/>
      <c r="X133" s="3564"/>
      <c r="Y133" s="3564"/>
      <c r="Z133" s="3564"/>
      <c r="AA133" s="3564"/>
      <c r="AB133" s="3564"/>
      <c r="AC133" s="3564"/>
      <c r="AD133" s="3564"/>
      <c r="AE133" s="3564"/>
    </row>
    <row r="134" spans="6:31" ht="17.1" customHeight="1">
      <c r="F134" s="3564"/>
      <c r="G134" s="3564"/>
      <c r="H134" s="3564"/>
      <c r="I134" s="3564"/>
      <c r="J134" s="3564"/>
      <c r="K134" s="3564"/>
      <c r="L134" s="3564"/>
      <c r="M134" s="3564"/>
      <c r="N134" s="3564"/>
      <c r="O134" s="3564"/>
      <c r="P134" s="3564"/>
      <c r="Q134" s="3564"/>
      <c r="R134" s="3564"/>
      <c r="S134" s="3564"/>
      <c r="T134" s="3564"/>
      <c r="U134" s="3564"/>
      <c r="V134" s="3564"/>
      <c r="W134" s="3564"/>
      <c r="X134" s="3564"/>
      <c r="Y134" s="3564"/>
      <c r="Z134" s="3564"/>
      <c r="AA134" s="3564"/>
      <c r="AB134" s="3564"/>
      <c r="AC134" s="3564"/>
      <c r="AD134" s="3564"/>
      <c r="AE134" s="3564"/>
    </row>
    <row r="135" spans="6:31" ht="17.1" customHeight="1">
      <c r="F135" s="3564"/>
      <c r="G135" s="3564"/>
      <c r="H135" s="3564"/>
      <c r="I135" s="3564"/>
      <c r="J135" s="3564"/>
      <c r="K135" s="3564"/>
      <c r="L135" s="3564"/>
      <c r="M135" s="3564"/>
      <c r="N135" s="3564"/>
      <c r="O135" s="3564"/>
      <c r="P135" s="3564"/>
      <c r="Q135" s="3564"/>
      <c r="R135" s="3564"/>
      <c r="S135" s="3564"/>
      <c r="T135" s="3564"/>
      <c r="U135" s="3564"/>
      <c r="V135" s="3564"/>
      <c r="W135" s="3564"/>
      <c r="X135" s="3564"/>
      <c r="Y135" s="3564"/>
      <c r="Z135" s="3564"/>
      <c r="AA135" s="3564"/>
      <c r="AB135" s="3564"/>
      <c r="AC135" s="3564"/>
      <c r="AD135" s="3564"/>
      <c r="AE135" s="3564"/>
    </row>
    <row r="136" spans="6:31" ht="17.1" customHeight="1">
      <c r="F136" s="3564"/>
      <c r="G136" s="3564"/>
      <c r="H136" s="3564"/>
      <c r="I136" s="3564"/>
      <c r="J136" s="3564"/>
      <c r="K136" s="3564"/>
      <c r="L136" s="3564"/>
      <c r="M136" s="3564"/>
      <c r="N136" s="3564"/>
      <c r="O136" s="3564"/>
      <c r="P136" s="3564"/>
      <c r="Q136" s="3564"/>
      <c r="R136" s="3564"/>
      <c r="S136" s="3564"/>
      <c r="T136" s="3564"/>
      <c r="U136" s="3564"/>
      <c r="V136" s="3564"/>
      <c r="W136" s="3564"/>
      <c r="X136" s="3564"/>
      <c r="Y136" s="3564"/>
      <c r="Z136" s="3564"/>
      <c r="AA136" s="3564"/>
      <c r="AB136" s="3564"/>
      <c r="AC136" s="3564"/>
      <c r="AD136" s="3564"/>
      <c r="AE136" s="3564"/>
    </row>
    <row r="137" spans="6:31" ht="17.1" customHeight="1">
      <c r="F137" s="3564"/>
      <c r="G137" s="3564"/>
      <c r="H137" s="3564"/>
      <c r="I137" s="3564"/>
      <c r="J137" s="3564"/>
      <c r="K137" s="3564"/>
      <c r="L137" s="3564"/>
      <c r="M137" s="3564"/>
      <c r="N137" s="3564"/>
      <c r="O137" s="3564"/>
      <c r="P137" s="3564"/>
      <c r="Q137" s="3564"/>
      <c r="R137" s="3564"/>
      <c r="S137" s="3564"/>
      <c r="T137" s="3564"/>
      <c r="U137" s="3564"/>
      <c r="V137" s="3564"/>
      <c r="W137" s="3564"/>
      <c r="X137" s="3564"/>
      <c r="Y137" s="3564"/>
      <c r="Z137" s="3564"/>
      <c r="AA137" s="3564"/>
      <c r="AB137" s="3564"/>
      <c r="AC137" s="3564"/>
      <c r="AD137" s="3564"/>
      <c r="AE137" s="3564"/>
    </row>
    <row r="138" spans="6:31" ht="17.1" customHeight="1">
      <c r="F138" s="3564"/>
      <c r="G138" s="3564"/>
      <c r="H138" s="3564"/>
      <c r="I138" s="3564"/>
      <c r="J138" s="3564"/>
      <c r="K138" s="3564"/>
      <c r="L138" s="3564"/>
      <c r="M138" s="3564"/>
      <c r="N138" s="3564"/>
      <c r="O138" s="3564"/>
      <c r="P138" s="3564"/>
      <c r="Q138" s="3564"/>
      <c r="R138" s="3564"/>
      <c r="S138" s="3564"/>
      <c r="T138" s="3564"/>
      <c r="U138" s="3564"/>
      <c r="V138" s="3564"/>
      <c r="W138" s="3564"/>
      <c r="X138" s="3564"/>
      <c r="Y138" s="3564"/>
      <c r="Z138" s="3564"/>
      <c r="AA138" s="3564"/>
      <c r="AB138" s="3564"/>
      <c r="AC138" s="3564"/>
      <c r="AD138" s="3564"/>
      <c r="AE138" s="3564"/>
    </row>
    <row r="139" spans="6:31" ht="17.1" customHeight="1">
      <c r="F139" s="3564"/>
      <c r="G139" s="3564"/>
      <c r="H139" s="3564"/>
      <c r="I139" s="3564"/>
      <c r="J139" s="3564"/>
      <c r="K139" s="3564"/>
      <c r="L139" s="3564"/>
      <c r="M139" s="3564"/>
      <c r="N139" s="3564"/>
      <c r="O139" s="3564"/>
      <c r="P139" s="3564"/>
      <c r="Q139" s="3564"/>
      <c r="R139" s="3564"/>
      <c r="S139" s="3564"/>
      <c r="T139" s="3564"/>
      <c r="U139" s="3564"/>
      <c r="V139" s="3564"/>
      <c r="W139" s="3564"/>
      <c r="X139" s="3564"/>
      <c r="Y139" s="3564"/>
      <c r="Z139" s="3564"/>
      <c r="AA139" s="3564"/>
      <c r="AB139" s="3564"/>
      <c r="AC139" s="3564"/>
      <c r="AD139" s="3564"/>
      <c r="AE139" s="3564"/>
    </row>
    <row r="140" spans="6:31" ht="17.1" customHeight="1">
      <c r="F140" s="3564"/>
      <c r="G140" s="3564"/>
      <c r="H140" s="3564"/>
      <c r="I140" s="3564"/>
      <c r="J140" s="3564"/>
      <c r="K140" s="3564"/>
      <c r="L140" s="3564"/>
      <c r="M140" s="3564"/>
      <c r="N140" s="3564"/>
      <c r="O140" s="3564"/>
      <c r="P140" s="3564"/>
      <c r="Q140" s="3564"/>
      <c r="R140" s="3564"/>
      <c r="S140" s="3564"/>
      <c r="T140" s="3564"/>
      <c r="U140" s="3564"/>
      <c r="V140" s="3564"/>
      <c r="W140" s="3564"/>
      <c r="X140" s="3564"/>
      <c r="Y140" s="3564"/>
      <c r="Z140" s="3564"/>
      <c r="AA140" s="3564"/>
      <c r="AB140" s="3564"/>
      <c r="AC140" s="3564"/>
      <c r="AD140" s="3564"/>
      <c r="AE140" s="3564"/>
    </row>
    <row r="141" spans="6:31" ht="17.1" customHeight="1">
      <c r="F141" s="3564"/>
      <c r="G141" s="3564"/>
      <c r="H141" s="3564"/>
      <c r="I141" s="3564"/>
      <c r="J141" s="3564"/>
      <c r="K141" s="3564"/>
      <c r="L141" s="3564"/>
      <c r="M141" s="3564"/>
      <c r="N141" s="3564"/>
      <c r="O141" s="3564"/>
      <c r="P141" s="3564"/>
      <c r="Q141" s="3564"/>
      <c r="R141" s="3564"/>
      <c r="S141" s="3564"/>
      <c r="T141" s="3564"/>
      <c r="U141" s="3564"/>
      <c r="V141" s="3564"/>
      <c r="W141" s="3564"/>
      <c r="X141" s="3564"/>
      <c r="Y141" s="3564"/>
      <c r="Z141" s="3564"/>
      <c r="AA141" s="3564"/>
      <c r="AB141" s="3564"/>
      <c r="AC141" s="3564"/>
      <c r="AD141" s="3564"/>
      <c r="AE141" s="3564"/>
    </row>
    <row r="142" spans="6:31" ht="17.1" customHeight="1">
      <c r="F142" s="3564"/>
      <c r="G142" s="3564"/>
      <c r="H142" s="3564"/>
      <c r="I142" s="3564"/>
      <c r="J142" s="3564"/>
      <c r="K142" s="3564"/>
      <c r="L142" s="3564"/>
      <c r="M142" s="3564"/>
      <c r="N142" s="3564"/>
      <c r="O142" s="3564"/>
      <c r="P142" s="3564"/>
      <c r="Q142" s="3564"/>
      <c r="R142" s="3564"/>
      <c r="S142" s="3564"/>
      <c r="T142" s="3564"/>
      <c r="U142" s="3564"/>
      <c r="V142" s="3564"/>
      <c r="W142" s="3564"/>
      <c r="X142" s="3564"/>
      <c r="Y142" s="3564"/>
      <c r="Z142" s="3564"/>
      <c r="AA142" s="3564"/>
      <c r="AB142" s="3564"/>
      <c r="AC142" s="3564"/>
      <c r="AD142" s="3564"/>
      <c r="AE142" s="3564"/>
    </row>
    <row r="143" spans="6:31" ht="17.1" customHeight="1">
      <c r="F143" s="3564"/>
      <c r="G143" s="3564"/>
      <c r="H143" s="3564"/>
      <c r="I143" s="3564"/>
      <c r="J143" s="3564"/>
      <c r="K143" s="3564"/>
      <c r="L143" s="3564"/>
      <c r="M143" s="3564"/>
      <c r="N143" s="3564"/>
      <c r="O143" s="3564"/>
      <c r="P143" s="3564"/>
      <c r="Q143" s="3564"/>
      <c r="R143" s="3564"/>
      <c r="S143" s="3564"/>
      <c r="T143" s="3564"/>
      <c r="U143" s="3564"/>
      <c r="V143" s="3564"/>
      <c r="W143" s="3564"/>
      <c r="X143" s="3564"/>
      <c r="Y143" s="3564"/>
      <c r="Z143" s="3564"/>
      <c r="AA143" s="3564"/>
      <c r="AB143" s="3564"/>
      <c r="AC143" s="3564"/>
      <c r="AD143" s="3564"/>
      <c r="AE143" s="3564"/>
    </row>
    <row r="144" spans="6:31" ht="17.1" customHeight="1">
      <c r="F144" s="3564"/>
      <c r="G144" s="3564"/>
      <c r="H144" s="3564"/>
      <c r="I144" s="3564"/>
      <c r="J144" s="3564"/>
      <c r="K144" s="3564"/>
      <c r="L144" s="3564"/>
      <c r="M144" s="3564"/>
      <c r="N144" s="3564"/>
      <c r="O144" s="3564"/>
      <c r="P144" s="3564"/>
      <c r="Q144" s="3564"/>
      <c r="R144" s="3564"/>
      <c r="S144" s="3564"/>
      <c r="T144" s="3564"/>
      <c r="U144" s="3564"/>
      <c r="V144" s="3564"/>
      <c r="W144" s="3564"/>
      <c r="X144" s="3564"/>
      <c r="Y144" s="3564"/>
      <c r="Z144" s="3564"/>
      <c r="AA144" s="3564"/>
      <c r="AB144" s="3564"/>
      <c r="AC144" s="3564"/>
      <c r="AD144" s="3564"/>
      <c r="AE144" s="3564"/>
    </row>
    <row r="145" spans="6:31" ht="17.1" customHeight="1">
      <c r="F145" s="3564"/>
      <c r="G145" s="3564"/>
      <c r="H145" s="3564"/>
      <c r="I145" s="3564"/>
      <c r="J145" s="3564"/>
      <c r="K145" s="3564"/>
      <c r="L145" s="3564"/>
      <c r="M145" s="3564"/>
      <c r="N145" s="3564"/>
      <c r="O145" s="3564"/>
      <c r="P145" s="3564"/>
      <c r="Q145" s="3564"/>
      <c r="R145" s="3564"/>
      <c r="S145" s="3564"/>
      <c r="T145" s="3564"/>
      <c r="U145" s="3564"/>
      <c r="V145" s="3564"/>
      <c r="W145" s="3564"/>
      <c r="X145" s="3564"/>
      <c r="Y145" s="3564"/>
      <c r="Z145" s="3564"/>
      <c r="AA145" s="3564"/>
      <c r="AB145" s="3564"/>
      <c r="AC145" s="3564"/>
      <c r="AD145" s="3564"/>
      <c r="AE145" s="3564"/>
    </row>
    <row r="146" spans="6:31" ht="17.1" customHeight="1">
      <c r="F146" s="3564"/>
      <c r="G146" s="3564"/>
      <c r="H146" s="3564"/>
      <c r="I146" s="3564"/>
      <c r="J146" s="3564"/>
      <c r="K146" s="3564"/>
      <c r="L146" s="3564"/>
      <c r="M146" s="3564"/>
      <c r="N146" s="3564"/>
      <c r="O146" s="3564"/>
      <c r="P146" s="3564"/>
      <c r="Q146" s="3564"/>
      <c r="R146" s="3564"/>
      <c r="S146" s="3564"/>
      <c r="T146" s="3564"/>
      <c r="U146" s="3564"/>
      <c r="V146" s="3564"/>
      <c r="W146" s="3564"/>
      <c r="X146" s="3564"/>
      <c r="Y146" s="3564"/>
      <c r="Z146" s="3564"/>
      <c r="AA146" s="3564"/>
      <c r="AB146" s="3564"/>
      <c r="AC146" s="3564"/>
      <c r="AD146" s="3564"/>
      <c r="AE146" s="3564"/>
    </row>
    <row r="147" spans="6:31" ht="17.1" customHeight="1">
      <c r="F147" s="3564"/>
      <c r="G147" s="3564"/>
      <c r="H147" s="3564"/>
      <c r="I147" s="3564"/>
      <c r="J147" s="3564"/>
      <c r="K147" s="3564"/>
      <c r="L147" s="3564"/>
      <c r="M147" s="3564"/>
      <c r="N147" s="3564"/>
      <c r="O147" s="3564"/>
      <c r="P147" s="3564"/>
      <c r="Q147" s="3564"/>
      <c r="R147" s="3564"/>
      <c r="S147" s="3564"/>
      <c r="T147" s="3564"/>
      <c r="U147" s="3564"/>
      <c r="V147" s="3564"/>
      <c r="W147" s="3564"/>
      <c r="X147" s="3564"/>
      <c r="Y147" s="3564"/>
      <c r="Z147" s="3564"/>
      <c r="AA147" s="3564"/>
      <c r="AB147" s="3564"/>
      <c r="AC147" s="3564"/>
      <c r="AD147" s="3564"/>
      <c r="AE147" s="3564"/>
    </row>
    <row r="148" spans="6:31" ht="17.1" customHeight="1">
      <c r="F148" s="3564"/>
      <c r="G148" s="3564"/>
      <c r="H148" s="3564"/>
      <c r="I148" s="3564"/>
      <c r="J148" s="3564"/>
      <c r="K148" s="3564"/>
      <c r="L148" s="3564"/>
      <c r="M148" s="3564"/>
      <c r="N148" s="3564"/>
      <c r="O148" s="3564"/>
      <c r="P148" s="3564"/>
      <c r="Q148" s="3564"/>
      <c r="R148" s="3564"/>
      <c r="S148" s="3564"/>
      <c r="T148" s="3564"/>
      <c r="U148" s="3564"/>
      <c r="V148" s="3564"/>
      <c r="W148" s="3564"/>
      <c r="X148" s="3564"/>
      <c r="Y148" s="3564"/>
      <c r="Z148" s="3564"/>
      <c r="AA148" s="3564"/>
      <c r="AB148" s="3564"/>
      <c r="AC148" s="3564"/>
      <c r="AD148" s="3564"/>
      <c r="AE148" s="3564"/>
    </row>
    <row r="149" spans="6:31" ht="17.1" customHeight="1">
      <c r="F149" s="3564"/>
      <c r="G149" s="3564"/>
      <c r="H149" s="3564"/>
      <c r="I149" s="3564"/>
      <c r="J149" s="3564"/>
      <c r="K149" s="3564"/>
      <c r="L149" s="3564"/>
      <c r="M149" s="3564"/>
      <c r="N149" s="3564"/>
      <c r="O149" s="3564"/>
      <c r="P149" s="3564"/>
      <c r="Q149" s="3564"/>
      <c r="R149" s="3564"/>
      <c r="S149" s="3564"/>
      <c r="T149" s="3564"/>
      <c r="U149" s="3564"/>
      <c r="V149" s="3564"/>
      <c r="W149" s="3564"/>
      <c r="X149" s="3564"/>
      <c r="Y149" s="3564"/>
      <c r="Z149" s="3564"/>
      <c r="AA149" s="3564"/>
      <c r="AB149" s="3564"/>
      <c r="AC149" s="3564"/>
      <c r="AD149" s="3564"/>
      <c r="AE149" s="3564"/>
    </row>
    <row r="150" spans="6:31" ht="17.1" customHeight="1">
      <c r="F150" s="3564"/>
      <c r="G150" s="3564"/>
      <c r="H150" s="3564"/>
      <c r="I150" s="3564"/>
      <c r="J150" s="3564"/>
      <c r="K150" s="3564"/>
      <c r="L150" s="3564"/>
      <c r="M150" s="3564"/>
      <c r="N150" s="3564"/>
      <c r="O150" s="3564"/>
      <c r="P150" s="3564"/>
      <c r="Q150" s="3564"/>
      <c r="R150" s="3564"/>
      <c r="S150" s="3564"/>
      <c r="T150" s="3564"/>
      <c r="U150" s="3564"/>
      <c r="V150" s="3564"/>
      <c r="W150" s="3564"/>
      <c r="X150" s="3564"/>
      <c r="Y150" s="3564"/>
      <c r="Z150" s="3564"/>
      <c r="AA150" s="3564"/>
      <c r="AB150" s="3564"/>
      <c r="AC150" s="3564"/>
      <c r="AD150" s="3564"/>
      <c r="AE150" s="3564"/>
    </row>
    <row r="151" ht="17.1" customHeight="1">
      <c r="AE151" s="3564"/>
    </row>
    <row r="152" ht="17.1" customHeight="1">
      <c r="AE152" s="3564"/>
    </row>
    <row r="153" ht="17.1" customHeight="1">
      <c r="AE153" s="3564"/>
    </row>
    <row r="154" ht="17.1" customHeight="1">
      <c r="AE154" s="3564"/>
    </row>
    <row r="155" ht="17.1" customHeight="1"/>
    <row r="156" ht="17.1" customHeight="1"/>
    <row r="157" ht="17.1" customHeight="1"/>
  </sheetData>
  <printOptions horizontalCentered="1"/>
  <pageMargins left="0.3937007874015748" right="0.1968503937007874" top="0.54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0977" r:id="rId4" name="Button 1">
              <controlPr defaultSize="0" print="0" autoFill="0" autoPict="0" macro="[4]!Actualizar_Referencias">
                <anchor moveWithCells="1" sizeWithCells="1">
                  <from>
                    <xdr:col>0</xdr:col>
                    <xdr:colOff>38100</xdr:colOff>
                    <xdr:row>40</xdr:row>
                    <xdr:rowOff>9525</xdr:rowOff>
                  </from>
                  <to>
                    <xdr:col>1</xdr:col>
                    <xdr:colOff>257175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7">
    <pageSetUpPr fitToPage="1"/>
  </sheetPr>
  <dimension ref="A1:AE154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2610" customWidth="1"/>
    <col min="3" max="3" width="5.421875" style="2610" customWidth="1"/>
    <col min="4" max="5" width="13.57421875" style="2610" customWidth="1"/>
    <col min="6" max="7" width="25.7109375" style="2610" customWidth="1"/>
    <col min="8" max="8" width="9.7109375" style="2610" customWidth="1"/>
    <col min="9" max="9" width="12.7109375" style="2610" customWidth="1"/>
    <col min="10" max="10" width="7.140625" style="2610" hidden="1" customWidth="1"/>
    <col min="11" max="11" width="16.421875" style="2610" customWidth="1"/>
    <col min="12" max="12" width="16.140625" style="2610" customWidth="1"/>
    <col min="13" max="16" width="9.7109375" style="2610" customWidth="1"/>
    <col min="17" max="17" width="5.8515625" style="2610" customWidth="1"/>
    <col min="18" max="18" width="7.00390625" style="2610" customWidth="1"/>
    <col min="19" max="19" width="13.140625" style="2610" hidden="1" customWidth="1"/>
    <col min="20" max="21" width="16.421875" style="2610" hidden="1" customWidth="1"/>
    <col min="22" max="22" width="16.57421875" style="2610" hidden="1" customWidth="1"/>
    <col min="23" max="27" width="16.28125" style="2610" hidden="1" customWidth="1"/>
    <col min="28" max="28" width="9.7109375" style="2610" customWidth="1"/>
    <col min="29" max="29" width="15.7109375" style="2610" customWidth="1"/>
    <col min="30" max="30" width="4.140625" style="2610" customWidth="1"/>
    <col min="31" max="256" width="11.421875" style="2610" customWidth="1"/>
    <col min="257" max="258" width="4.140625" style="2610" customWidth="1"/>
    <col min="259" max="259" width="5.421875" style="2610" customWidth="1"/>
    <col min="260" max="261" width="13.57421875" style="2610" customWidth="1"/>
    <col min="262" max="263" width="25.7109375" style="2610" customWidth="1"/>
    <col min="264" max="264" width="9.7109375" style="2610" customWidth="1"/>
    <col min="265" max="265" width="12.7109375" style="2610" customWidth="1"/>
    <col min="266" max="266" width="11.421875" style="2610" hidden="1" customWidth="1"/>
    <col min="267" max="268" width="15.7109375" style="2610" customWidth="1"/>
    <col min="269" max="272" width="9.7109375" style="2610" customWidth="1"/>
    <col min="273" max="273" width="5.8515625" style="2610" customWidth="1"/>
    <col min="274" max="274" width="7.00390625" style="2610" customWidth="1"/>
    <col min="275" max="283" width="11.421875" style="2610" hidden="1" customWidth="1"/>
    <col min="284" max="284" width="9.7109375" style="2610" customWidth="1"/>
    <col min="285" max="285" width="15.7109375" style="2610" customWidth="1"/>
    <col min="286" max="286" width="4.140625" style="2610" customWidth="1"/>
    <col min="287" max="512" width="11.421875" style="2610" customWidth="1"/>
    <col min="513" max="514" width="4.140625" style="2610" customWidth="1"/>
    <col min="515" max="515" width="5.421875" style="2610" customWidth="1"/>
    <col min="516" max="517" width="13.57421875" style="2610" customWidth="1"/>
    <col min="518" max="519" width="25.7109375" style="2610" customWidth="1"/>
    <col min="520" max="520" width="9.7109375" style="2610" customWidth="1"/>
    <col min="521" max="521" width="12.7109375" style="2610" customWidth="1"/>
    <col min="522" max="522" width="11.421875" style="2610" hidden="1" customWidth="1"/>
    <col min="523" max="524" width="15.7109375" style="2610" customWidth="1"/>
    <col min="525" max="528" width="9.7109375" style="2610" customWidth="1"/>
    <col min="529" max="529" width="5.8515625" style="2610" customWidth="1"/>
    <col min="530" max="530" width="7.00390625" style="2610" customWidth="1"/>
    <col min="531" max="539" width="11.421875" style="2610" hidden="1" customWidth="1"/>
    <col min="540" max="540" width="9.7109375" style="2610" customWidth="1"/>
    <col min="541" max="541" width="15.7109375" style="2610" customWidth="1"/>
    <col min="542" max="542" width="4.140625" style="2610" customWidth="1"/>
    <col min="543" max="768" width="11.421875" style="2610" customWidth="1"/>
    <col min="769" max="770" width="4.140625" style="2610" customWidth="1"/>
    <col min="771" max="771" width="5.421875" style="2610" customWidth="1"/>
    <col min="772" max="773" width="13.57421875" style="2610" customWidth="1"/>
    <col min="774" max="775" width="25.7109375" style="2610" customWidth="1"/>
    <col min="776" max="776" width="9.7109375" style="2610" customWidth="1"/>
    <col min="777" max="777" width="12.7109375" style="2610" customWidth="1"/>
    <col min="778" max="778" width="11.421875" style="2610" hidden="1" customWidth="1"/>
    <col min="779" max="780" width="15.7109375" style="2610" customWidth="1"/>
    <col min="781" max="784" width="9.7109375" style="2610" customWidth="1"/>
    <col min="785" max="785" width="5.8515625" style="2610" customWidth="1"/>
    <col min="786" max="786" width="7.00390625" style="2610" customWidth="1"/>
    <col min="787" max="795" width="11.421875" style="2610" hidden="1" customWidth="1"/>
    <col min="796" max="796" width="9.7109375" style="2610" customWidth="1"/>
    <col min="797" max="797" width="15.7109375" style="2610" customWidth="1"/>
    <col min="798" max="798" width="4.140625" style="2610" customWidth="1"/>
    <col min="799" max="1024" width="11.421875" style="2610" customWidth="1"/>
    <col min="1025" max="1026" width="4.140625" style="2610" customWidth="1"/>
    <col min="1027" max="1027" width="5.421875" style="2610" customWidth="1"/>
    <col min="1028" max="1029" width="13.57421875" style="2610" customWidth="1"/>
    <col min="1030" max="1031" width="25.7109375" style="2610" customWidth="1"/>
    <col min="1032" max="1032" width="9.7109375" style="2610" customWidth="1"/>
    <col min="1033" max="1033" width="12.7109375" style="2610" customWidth="1"/>
    <col min="1034" max="1034" width="11.421875" style="2610" hidden="1" customWidth="1"/>
    <col min="1035" max="1036" width="15.7109375" style="2610" customWidth="1"/>
    <col min="1037" max="1040" width="9.7109375" style="2610" customWidth="1"/>
    <col min="1041" max="1041" width="5.8515625" style="2610" customWidth="1"/>
    <col min="1042" max="1042" width="7.00390625" style="2610" customWidth="1"/>
    <col min="1043" max="1051" width="11.421875" style="2610" hidden="1" customWidth="1"/>
    <col min="1052" max="1052" width="9.7109375" style="2610" customWidth="1"/>
    <col min="1053" max="1053" width="15.7109375" style="2610" customWidth="1"/>
    <col min="1054" max="1054" width="4.140625" style="2610" customWidth="1"/>
    <col min="1055" max="1280" width="11.421875" style="2610" customWidth="1"/>
    <col min="1281" max="1282" width="4.140625" style="2610" customWidth="1"/>
    <col min="1283" max="1283" width="5.421875" style="2610" customWidth="1"/>
    <col min="1284" max="1285" width="13.57421875" style="2610" customWidth="1"/>
    <col min="1286" max="1287" width="25.7109375" style="2610" customWidth="1"/>
    <col min="1288" max="1288" width="9.7109375" style="2610" customWidth="1"/>
    <col min="1289" max="1289" width="12.7109375" style="2610" customWidth="1"/>
    <col min="1290" max="1290" width="11.421875" style="2610" hidden="1" customWidth="1"/>
    <col min="1291" max="1292" width="15.7109375" style="2610" customWidth="1"/>
    <col min="1293" max="1296" width="9.7109375" style="2610" customWidth="1"/>
    <col min="1297" max="1297" width="5.8515625" style="2610" customWidth="1"/>
    <col min="1298" max="1298" width="7.00390625" style="2610" customWidth="1"/>
    <col min="1299" max="1307" width="11.421875" style="2610" hidden="1" customWidth="1"/>
    <col min="1308" max="1308" width="9.7109375" style="2610" customWidth="1"/>
    <col min="1309" max="1309" width="15.7109375" style="2610" customWidth="1"/>
    <col min="1310" max="1310" width="4.140625" style="2610" customWidth="1"/>
    <col min="1311" max="1536" width="11.421875" style="2610" customWidth="1"/>
    <col min="1537" max="1538" width="4.140625" style="2610" customWidth="1"/>
    <col min="1539" max="1539" width="5.421875" style="2610" customWidth="1"/>
    <col min="1540" max="1541" width="13.57421875" style="2610" customWidth="1"/>
    <col min="1542" max="1543" width="25.7109375" style="2610" customWidth="1"/>
    <col min="1544" max="1544" width="9.7109375" style="2610" customWidth="1"/>
    <col min="1545" max="1545" width="12.7109375" style="2610" customWidth="1"/>
    <col min="1546" max="1546" width="11.421875" style="2610" hidden="1" customWidth="1"/>
    <col min="1547" max="1548" width="15.7109375" style="2610" customWidth="1"/>
    <col min="1549" max="1552" width="9.7109375" style="2610" customWidth="1"/>
    <col min="1553" max="1553" width="5.8515625" style="2610" customWidth="1"/>
    <col min="1554" max="1554" width="7.00390625" style="2610" customWidth="1"/>
    <col min="1555" max="1563" width="11.421875" style="2610" hidden="1" customWidth="1"/>
    <col min="1564" max="1564" width="9.7109375" style="2610" customWidth="1"/>
    <col min="1565" max="1565" width="15.7109375" style="2610" customWidth="1"/>
    <col min="1566" max="1566" width="4.140625" style="2610" customWidth="1"/>
    <col min="1567" max="1792" width="11.421875" style="2610" customWidth="1"/>
    <col min="1793" max="1794" width="4.140625" style="2610" customWidth="1"/>
    <col min="1795" max="1795" width="5.421875" style="2610" customWidth="1"/>
    <col min="1796" max="1797" width="13.57421875" style="2610" customWidth="1"/>
    <col min="1798" max="1799" width="25.7109375" style="2610" customWidth="1"/>
    <col min="1800" max="1800" width="9.7109375" style="2610" customWidth="1"/>
    <col min="1801" max="1801" width="12.7109375" style="2610" customWidth="1"/>
    <col min="1802" max="1802" width="11.421875" style="2610" hidden="1" customWidth="1"/>
    <col min="1803" max="1804" width="15.7109375" style="2610" customWidth="1"/>
    <col min="1805" max="1808" width="9.7109375" style="2610" customWidth="1"/>
    <col min="1809" max="1809" width="5.8515625" style="2610" customWidth="1"/>
    <col min="1810" max="1810" width="7.00390625" style="2610" customWidth="1"/>
    <col min="1811" max="1819" width="11.421875" style="2610" hidden="1" customWidth="1"/>
    <col min="1820" max="1820" width="9.7109375" style="2610" customWidth="1"/>
    <col min="1821" max="1821" width="15.7109375" style="2610" customWidth="1"/>
    <col min="1822" max="1822" width="4.140625" style="2610" customWidth="1"/>
    <col min="1823" max="2048" width="11.421875" style="2610" customWidth="1"/>
    <col min="2049" max="2050" width="4.140625" style="2610" customWidth="1"/>
    <col min="2051" max="2051" width="5.421875" style="2610" customWidth="1"/>
    <col min="2052" max="2053" width="13.57421875" style="2610" customWidth="1"/>
    <col min="2054" max="2055" width="25.7109375" style="2610" customWidth="1"/>
    <col min="2056" max="2056" width="9.7109375" style="2610" customWidth="1"/>
    <col min="2057" max="2057" width="12.7109375" style="2610" customWidth="1"/>
    <col min="2058" max="2058" width="11.421875" style="2610" hidden="1" customWidth="1"/>
    <col min="2059" max="2060" width="15.7109375" style="2610" customWidth="1"/>
    <col min="2061" max="2064" width="9.7109375" style="2610" customWidth="1"/>
    <col min="2065" max="2065" width="5.8515625" style="2610" customWidth="1"/>
    <col min="2066" max="2066" width="7.00390625" style="2610" customWidth="1"/>
    <col min="2067" max="2075" width="11.421875" style="2610" hidden="1" customWidth="1"/>
    <col min="2076" max="2076" width="9.7109375" style="2610" customWidth="1"/>
    <col min="2077" max="2077" width="15.7109375" style="2610" customWidth="1"/>
    <col min="2078" max="2078" width="4.140625" style="2610" customWidth="1"/>
    <col min="2079" max="2304" width="11.421875" style="2610" customWidth="1"/>
    <col min="2305" max="2306" width="4.140625" style="2610" customWidth="1"/>
    <col min="2307" max="2307" width="5.421875" style="2610" customWidth="1"/>
    <col min="2308" max="2309" width="13.57421875" style="2610" customWidth="1"/>
    <col min="2310" max="2311" width="25.7109375" style="2610" customWidth="1"/>
    <col min="2312" max="2312" width="9.7109375" style="2610" customWidth="1"/>
    <col min="2313" max="2313" width="12.7109375" style="2610" customWidth="1"/>
    <col min="2314" max="2314" width="11.421875" style="2610" hidden="1" customWidth="1"/>
    <col min="2315" max="2316" width="15.7109375" style="2610" customWidth="1"/>
    <col min="2317" max="2320" width="9.7109375" style="2610" customWidth="1"/>
    <col min="2321" max="2321" width="5.8515625" style="2610" customWidth="1"/>
    <col min="2322" max="2322" width="7.00390625" style="2610" customWidth="1"/>
    <col min="2323" max="2331" width="11.421875" style="2610" hidden="1" customWidth="1"/>
    <col min="2332" max="2332" width="9.7109375" style="2610" customWidth="1"/>
    <col min="2333" max="2333" width="15.7109375" style="2610" customWidth="1"/>
    <col min="2334" max="2334" width="4.140625" style="2610" customWidth="1"/>
    <col min="2335" max="2560" width="11.421875" style="2610" customWidth="1"/>
    <col min="2561" max="2562" width="4.140625" style="2610" customWidth="1"/>
    <col min="2563" max="2563" width="5.421875" style="2610" customWidth="1"/>
    <col min="2564" max="2565" width="13.57421875" style="2610" customWidth="1"/>
    <col min="2566" max="2567" width="25.7109375" style="2610" customWidth="1"/>
    <col min="2568" max="2568" width="9.7109375" style="2610" customWidth="1"/>
    <col min="2569" max="2569" width="12.7109375" style="2610" customWidth="1"/>
    <col min="2570" max="2570" width="11.421875" style="2610" hidden="1" customWidth="1"/>
    <col min="2571" max="2572" width="15.7109375" style="2610" customWidth="1"/>
    <col min="2573" max="2576" width="9.7109375" style="2610" customWidth="1"/>
    <col min="2577" max="2577" width="5.8515625" style="2610" customWidth="1"/>
    <col min="2578" max="2578" width="7.00390625" style="2610" customWidth="1"/>
    <col min="2579" max="2587" width="11.421875" style="2610" hidden="1" customWidth="1"/>
    <col min="2588" max="2588" width="9.7109375" style="2610" customWidth="1"/>
    <col min="2589" max="2589" width="15.7109375" style="2610" customWidth="1"/>
    <col min="2590" max="2590" width="4.140625" style="2610" customWidth="1"/>
    <col min="2591" max="2816" width="11.421875" style="2610" customWidth="1"/>
    <col min="2817" max="2818" width="4.140625" style="2610" customWidth="1"/>
    <col min="2819" max="2819" width="5.421875" style="2610" customWidth="1"/>
    <col min="2820" max="2821" width="13.57421875" style="2610" customWidth="1"/>
    <col min="2822" max="2823" width="25.7109375" style="2610" customWidth="1"/>
    <col min="2824" max="2824" width="9.7109375" style="2610" customWidth="1"/>
    <col min="2825" max="2825" width="12.7109375" style="2610" customWidth="1"/>
    <col min="2826" max="2826" width="11.421875" style="2610" hidden="1" customWidth="1"/>
    <col min="2827" max="2828" width="15.7109375" style="2610" customWidth="1"/>
    <col min="2829" max="2832" width="9.7109375" style="2610" customWidth="1"/>
    <col min="2833" max="2833" width="5.8515625" style="2610" customWidth="1"/>
    <col min="2834" max="2834" width="7.00390625" style="2610" customWidth="1"/>
    <col min="2835" max="2843" width="11.421875" style="2610" hidden="1" customWidth="1"/>
    <col min="2844" max="2844" width="9.7109375" style="2610" customWidth="1"/>
    <col min="2845" max="2845" width="15.7109375" style="2610" customWidth="1"/>
    <col min="2846" max="2846" width="4.140625" style="2610" customWidth="1"/>
    <col min="2847" max="3072" width="11.421875" style="2610" customWidth="1"/>
    <col min="3073" max="3074" width="4.140625" style="2610" customWidth="1"/>
    <col min="3075" max="3075" width="5.421875" style="2610" customWidth="1"/>
    <col min="3076" max="3077" width="13.57421875" style="2610" customWidth="1"/>
    <col min="3078" max="3079" width="25.7109375" style="2610" customWidth="1"/>
    <col min="3080" max="3080" width="9.7109375" style="2610" customWidth="1"/>
    <col min="3081" max="3081" width="12.7109375" style="2610" customWidth="1"/>
    <col min="3082" max="3082" width="11.421875" style="2610" hidden="1" customWidth="1"/>
    <col min="3083" max="3084" width="15.7109375" style="2610" customWidth="1"/>
    <col min="3085" max="3088" width="9.7109375" style="2610" customWidth="1"/>
    <col min="3089" max="3089" width="5.8515625" style="2610" customWidth="1"/>
    <col min="3090" max="3090" width="7.00390625" style="2610" customWidth="1"/>
    <col min="3091" max="3099" width="11.421875" style="2610" hidden="1" customWidth="1"/>
    <col min="3100" max="3100" width="9.7109375" style="2610" customWidth="1"/>
    <col min="3101" max="3101" width="15.7109375" style="2610" customWidth="1"/>
    <col min="3102" max="3102" width="4.140625" style="2610" customWidth="1"/>
    <col min="3103" max="3328" width="11.421875" style="2610" customWidth="1"/>
    <col min="3329" max="3330" width="4.140625" style="2610" customWidth="1"/>
    <col min="3331" max="3331" width="5.421875" style="2610" customWidth="1"/>
    <col min="3332" max="3333" width="13.57421875" style="2610" customWidth="1"/>
    <col min="3334" max="3335" width="25.7109375" style="2610" customWidth="1"/>
    <col min="3336" max="3336" width="9.7109375" style="2610" customWidth="1"/>
    <col min="3337" max="3337" width="12.7109375" style="2610" customWidth="1"/>
    <col min="3338" max="3338" width="11.421875" style="2610" hidden="1" customWidth="1"/>
    <col min="3339" max="3340" width="15.7109375" style="2610" customWidth="1"/>
    <col min="3341" max="3344" width="9.7109375" style="2610" customWidth="1"/>
    <col min="3345" max="3345" width="5.8515625" style="2610" customWidth="1"/>
    <col min="3346" max="3346" width="7.00390625" style="2610" customWidth="1"/>
    <col min="3347" max="3355" width="11.421875" style="2610" hidden="1" customWidth="1"/>
    <col min="3356" max="3356" width="9.7109375" style="2610" customWidth="1"/>
    <col min="3357" max="3357" width="15.7109375" style="2610" customWidth="1"/>
    <col min="3358" max="3358" width="4.140625" style="2610" customWidth="1"/>
    <col min="3359" max="3584" width="11.421875" style="2610" customWidth="1"/>
    <col min="3585" max="3586" width="4.140625" style="2610" customWidth="1"/>
    <col min="3587" max="3587" width="5.421875" style="2610" customWidth="1"/>
    <col min="3588" max="3589" width="13.57421875" style="2610" customWidth="1"/>
    <col min="3590" max="3591" width="25.7109375" style="2610" customWidth="1"/>
    <col min="3592" max="3592" width="9.7109375" style="2610" customWidth="1"/>
    <col min="3593" max="3593" width="12.7109375" style="2610" customWidth="1"/>
    <col min="3594" max="3594" width="11.421875" style="2610" hidden="1" customWidth="1"/>
    <col min="3595" max="3596" width="15.7109375" style="2610" customWidth="1"/>
    <col min="3597" max="3600" width="9.7109375" style="2610" customWidth="1"/>
    <col min="3601" max="3601" width="5.8515625" style="2610" customWidth="1"/>
    <col min="3602" max="3602" width="7.00390625" style="2610" customWidth="1"/>
    <col min="3603" max="3611" width="11.421875" style="2610" hidden="1" customWidth="1"/>
    <col min="3612" max="3612" width="9.7109375" style="2610" customWidth="1"/>
    <col min="3613" max="3613" width="15.7109375" style="2610" customWidth="1"/>
    <col min="3614" max="3614" width="4.140625" style="2610" customWidth="1"/>
    <col min="3615" max="3840" width="11.421875" style="2610" customWidth="1"/>
    <col min="3841" max="3842" width="4.140625" style="2610" customWidth="1"/>
    <col min="3843" max="3843" width="5.421875" style="2610" customWidth="1"/>
    <col min="3844" max="3845" width="13.57421875" style="2610" customWidth="1"/>
    <col min="3846" max="3847" width="25.7109375" style="2610" customWidth="1"/>
    <col min="3848" max="3848" width="9.7109375" style="2610" customWidth="1"/>
    <col min="3849" max="3849" width="12.7109375" style="2610" customWidth="1"/>
    <col min="3850" max="3850" width="11.421875" style="2610" hidden="1" customWidth="1"/>
    <col min="3851" max="3852" width="15.7109375" style="2610" customWidth="1"/>
    <col min="3853" max="3856" width="9.7109375" style="2610" customWidth="1"/>
    <col min="3857" max="3857" width="5.8515625" style="2610" customWidth="1"/>
    <col min="3858" max="3858" width="7.00390625" style="2610" customWidth="1"/>
    <col min="3859" max="3867" width="11.421875" style="2610" hidden="1" customWidth="1"/>
    <col min="3868" max="3868" width="9.7109375" style="2610" customWidth="1"/>
    <col min="3869" max="3869" width="15.7109375" style="2610" customWidth="1"/>
    <col min="3870" max="3870" width="4.140625" style="2610" customWidth="1"/>
    <col min="3871" max="4096" width="11.421875" style="2610" customWidth="1"/>
    <col min="4097" max="4098" width="4.140625" style="2610" customWidth="1"/>
    <col min="4099" max="4099" width="5.421875" style="2610" customWidth="1"/>
    <col min="4100" max="4101" width="13.57421875" style="2610" customWidth="1"/>
    <col min="4102" max="4103" width="25.7109375" style="2610" customWidth="1"/>
    <col min="4104" max="4104" width="9.7109375" style="2610" customWidth="1"/>
    <col min="4105" max="4105" width="12.7109375" style="2610" customWidth="1"/>
    <col min="4106" max="4106" width="11.421875" style="2610" hidden="1" customWidth="1"/>
    <col min="4107" max="4108" width="15.7109375" style="2610" customWidth="1"/>
    <col min="4109" max="4112" width="9.7109375" style="2610" customWidth="1"/>
    <col min="4113" max="4113" width="5.8515625" style="2610" customWidth="1"/>
    <col min="4114" max="4114" width="7.00390625" style="2610" customWidth="1"/>
    <col min="4115" max="4123" width="11.421875" style="2610" hidden="1" customWidth="1"/>
    <col min="4124" max="4124" width="9.7109375" style="2610" customWidth="1"/>
    <col min="4125" max="4125" width="15.7109375" style="2610" customWidth="1"/>
    <col min="4126" max="4126" width="4.140625" style="2610" customWidth="1"/>
    <col min="4127" max="4352" width="11.421875" style="2610" customWidth="1"/>
    <col min="4353" max="4354" width="4.140625" style="2610" customWidth="1"/>
    <col min="4355" max="4355" width="5.421875" style="2610" customWidth="1"/>
    <col min="4356" max="4357" width="13.57421875" style="2610" customWidth="1"/>
    <col min="4358" max="4359" width="25.7109375" style="2610" customWidth="1"/>
    <col min="4360" max="4360" width="9.7109375" style="2610" customWidth="1"/>
    <col min="4361" max="4361" width="12.7109375" style="2610" customWidth="1"/>
    <col min="4362" max="4362" width="11.421875" style="2610" hidden="1" customWidth="1"/>
    <col min="4363" max="4364" width="15.7109375" style="2610" customWidth="1"/>
    <col min="4365" max="4368" width="9.7109375" style="2610" customWidth="1"/>
    <col min="4369" max="4369" width="5.8515625" style="2610" customWidth="1"/>
    <col min="4370" max="4370" width="7.00390625" style="2610" customWidth="1"/>
    <col min="4371" max="4379" width="11.421875" style="2610" hidden="1" customWidth="1"/>
    <col min="4380" max="4380" width="9.7109375" style="2610" customWidth="1"/>
    <col min="4381" max="4381" width="15.7109375" style="2610" customWidth="1"/>
    <col min="4382" max="4382" width="4.140625" style="2610" customWidth="1"/>
    <col min="4383" max="4608" width="11.421875" style="2610" customWidth="1"/>
    <col min="4609" max="4610" width="4.140625" style="2610" customWidth="1"/>
    <col min="4611" max="4611" width="5.421875" style="2610" customWidth="1"/>
    <col min="4612" max="4613" width="13.57421875" style="2610" customWidth="1"/>
    <col min="4614" max="4615" width="25.7109375" style="2610" customWidth="1"/>
    <col min="4616" max="4616" width="9.7109375" style="2610" customWidth="1"/>
    <col min="4617" max="4617" width="12.7109375" style="2610" customWidth="1"/>
    <col min="4618" max="4618" width="11.421875" style="2610" hidden="1" customWidth="1"/>
    <col min="4619" max="4620" width="15.7109375" style="2610" customWidth="1"/>
    <col min="4621" max="4624" width="9.7109375" style="2610" customWidth="1"/>
    <col min="4625" max="4625" width="5.8515625" style="2610" customWidth="1"/>
    <col min="4626" max="4626" width="7.00390625" style="2610" customWidth="1"/>
    <col min="4627" max="4635" width="11.421875" style="2610" hidden="1" customWidth="1"/>
    <col min="4636" max="4636" width="9.7109375" style="2610" customWidth="1"/>
    <col min="4637" max="4637" width="15.7109375" style="2610" customWidth="1"/>
    <col min="4638" max="4638" width="4.140625" style="2610" customWidth="1"/>
    <col min="4639" max="4864" width="11.421875" style="2610" customWidth="1"/>
    <col min="4865" max="4866" width="4.140625" style="2610" customWidth="1"/>
    <col min="4867" max="4867" width="5.421875" style="2610" customWidth="1"/>
    <col min="4868" max="4869" width="13.57421875" style="2610" customWidth="1"/>
    <col min="4870" max="4871" width="25.7109375" style="2610" customWidth="1"/>
    <col min="4872" max="4872" width="9.7109375" style="2610" customWidth="1"/>
    <col min="4873" max="4873" width="12.7109375" style="2610" customWidth="1"/>
    <col min="4874" max="4874" width="11.421875" style="2610" hidden="1" customWidth="1"/>
    <col min="4875" max="4876" width="15.7109375" style="2610" customWidth="1"/>
    <col min="4877" max="4880" width="9.7109375" style="2610" customWidth="1"/>
    <col min="4881" max="4881" width="5.8515625" style="2610" customWidth="1"/>
    <col min="4882" max="4882" width="7.00390625" style="2610" customWidth="1"/>
    <col min="4883" max="4891" width="11.421875" style="2610" hidden="1" customWidth="1"/>
    <col min="4892" max="4892" width="9.7109375" style="2610" customWidth="1"/>
    <col min="4893" max="4893" width="15.7109375" style="2610" customWidth="1"/>
    <col min="4894" max="4894" width="4.140625" style="2610" customWidth="1"/>
    <col min="4895" max="5120" width="11.421875" style="2610" customWidth="1"/>
    <col min="5121" max="5122" width="4.140625" style="2610" customWidth="1"/>
    <col min="5123" max="5123" width="5.421875" style="2610" customWidth="1"/>
    <col min="5124" max="5125" width="13.57421875" style="2610" customWidth="1"/>
    <col min="5126" max="5127" width="25.7109375" style="2610" customWidth="1"/>
    <col min="5128" max="5128" width="9.7109375" style="2610" customWidth="1"/>
    <col min="5129" max="5129" width="12.7109375" style="2610" customWidth="1"/>
    <col min="5130" max="5130" width="11.421875" style="2610" hidden="1" customWidth="1"/>
    <col min="5131" max="5132" width="15.7109375" style="2610" customWidth="1"/>
    <col min="5133" max="5136" width="9.7109375" style="2610" customWidth="1"/>
    <col min="5137" max="5137" width="5.8515625" style="2610" customWidth="1"/>
    <col min="5138" max="5138" width="7.00390625" style="2610" customWidth="1"/>
    <col min="5139" max="5147" width="11.421875" style="2610" hidden="1" customWidth="1"/>
    <col min="5148" max="5148" width="9.7109375" style="2610" customWidth="1"/>
    <col min="5149" max="5149" width="15.7109375" style="2610" customWidth="1"/>
    <col min="5150" max="5150" width="4.140625" style="2610" customWidth="1"/>
    <col min="5151" max="5376" width="11.421875" style="2610" customWidth="1"/>
    <col min="5377" max="5378" width="4.140625" style="2610" customWidth="1"/>
    <col min="5379" max="5379" width="5.421875" style="2610" customWidth="1"/>
    <col min="5380" max="5381" width="13.57421875" style="2610" customWidth="1"/>
    <col min="5382" max="5383" width="25.7109375" style="2610" customWidth="1"/>
    <col min="5384" max="5384" width="9.7109375" style="2610" customWidth="1"/>
    <col min="5385" max="5385" width="12.7109375" style="2610" customWidth="1"/>
    <col min="5386" max="5386" width="11.421875" style="2610" hidden="1" customWidth="1"/>
    <col min="5387" max="5388" width="15.7109375" style="2610" customWidth="1"/>
    <col min="5389" max="5392" width="9.7109375" style="2610" customWidth="1"/>
    <col min="5393" max="5393" width="5.8515625" style="2610" customWidth="1"/>
    <col min="5394" max="5394" width="7.00390625" style="2610" customWidth="1"/>
    <col min="5395" max="5403" width="11.421875" style="2610" hidden="1" customWidth="1"/>
    <col min="5404" max="5404" width="9.7109375" style="2610" customWidth="1"/>
    <col min="5405" max="5405" width="15.7109375" style="2610" customWidth="1"/>
    <col min="5406" max="5406" width="4.140625" style="2610" customWidth="1"/>
    <col min="5407" max="5632" width="11.421875" style="2610" customWidth="1"/>
    <col min="5633" max="5634" width="4.140625" style="2610" customWidth="1"/>
    <col min="5635" max="5635" width="5.421875" style="2610" customWidth="1"/>
    <col min="5636" max="5637" width="13.57421875" style="2610" customWidth="1"/>
    <col min="5638" max="5639" width="25.7109375" style="2610" customWidth="1"/>
    <col min="5640" max="5640" width="9.7109375" style="2610" customWidth="1"/>
    <col min="5641" max="5641" width="12.7109375" style="2610" customWidth="1"/>
    <col min="5642" max="5642" width="11.421875" style="2610" hidden="1" customWidth="1"/>
    <col min="5643" max="5644" width="15.7109375" style="2610" customWidth="1"/>
    <col min="5645" max="5648" width="9.7109375" style="2610" customWidth="1"/>
    <col min="5649" max="5649" width="5.8515625" style="2610" customWidth="1"/>
    <col min="5650" max="5650" width="7.00390625" style="2610" customWidth="1"/>
    <col min="5651" max="5659" width="11.421875" style="2610" hidden="1" customWidth="1"/>
    <col min="5660" max="5660" width="9.7109375" style="2610" customWidth="1"/>
    <col min="5661" max="5661" width="15.7109375" style="2610" customWidth="1"/>
    <col min="5662" max="5662" width="4.140625" style="2610" customWidth="1"/>
    <col min="5663" max="5888" width="11.421875" style="2610" customWidth="1"/>
    <col min="5889" max="5890" width="4.140625" style="2610" customWidth="1"/>
    <col min="5891" max="5891" width="5.421875" style="2610" customWidth="1"/>
    <col min="5892" max="5893" width="13.57421875" style="2610" customWidth="1"/>
    <col min="5894" max="5895" width="25.7109375" style="2610" customWidth="1"/>
    <col min="5896" max="5896" width="9.7109375" style="2610" customWidth="1"/>
    <col min="5897" max="5897" width="12.7109375" style="2610" customWidth="1"/>
    <col min="5898" max="5898" width="11.421875" style="2610" hidden="1" customWidth="1"/>
    <col min="5899" max="5900" width="15.7109375" style="2610" customWidth="1"/>
    <col min="5901" max="5904" width="9.7109375" style="2610" customWidth="1"/>
    <col min="5905" max="5905" width="5.8515625" style="2610" customWidth="1"/>
    <col min="5906" max="5906" width="7.00390625" style="2610" customWidth="1"/>
    <col min="5907" max="5915" width="11.421875" style="2610" hidden="1" customWidth="1"/>
    <col min="5916" max="5916" width="9.7109375" style="2610" customWidth="1"/>
    <col min="5917" max="5917" width="15.7109375" style="2610" customWidth="1"/>
    <col min="5918" max="5918" width="4.140625" style="2610" customWidth="1"/>
    <col min="5919" max="6144" width="11.421875" style="2610" customWidth="1"/>
    <col min="6145" max="6146" width="4.140625" style="2610" customWidth="1"/>
    <col min="6147" max="6147" width="5.421875" style="2610" customWidth="1"/>
    <col min="6148" max="6149" width="13.57421875" style="2610" customWidth="1"/>
    <col min="6150" max="6151" width="25.7109375" style="2610" customWidth="1"/>
    <col min="6152" max="6152" width="9.7109375" style="2610" customWidth="1"/>
    <col min="6153" max="6153" width="12.7109375" style="2610" customWidth="1"/>
    <col min="6154" max="6154" width="11.421875" style="2610" hidden="1" customWidth="1"/>
    <col min="6155" max="6156" width="15.7109375" style="2610" customWidth="1"/>
    <col min="6157" max="6160" width="9.7109375" style="2610" customWidth="1"/>
    <col min="6161" max="6161" width="5.8515625" style="2610" customWidth="1"/>
    <col min="6162" max="6162" width="7.00390625" style="2610" customWidth="1"/>
    <col min="6163" max="6171" width="11.421875" style="2610" hidden="1" customWidth="1"/>
    <col min="6172" max="6172" width="9.7109375" style="2610" customWidth="1"/>
    <col min="6173" max="6173" width="15.7109375" style="2610" customWidth="1"/>
    <col min="6174" max="6174" width="4.140625" style="2610" customWidth="1"/>
    <col min="6175" max="6400" width="11.421875" style="2610" customWidth="1"/>
    <col min="6401" max="6402" width="4.140625" style="2610" customWidth="1"/>
    <col min="6403" max="6403" width="5.421875" style="2610" customWidth="1"/>
    <col min="6404" max="6405" width="13.57421875" style="2610" customWidth="1"/>
    <col min="6406" max="6407" width="25.7109375" style="2610" customWidth="1"/>
    <col min="6408" max="6408" width="9.7109375" style="2610" customWidth="1"/>
    <col min="6409" max="6409" width="12.7109375" style="2610" customWidth="1"/>
    <col min="6410" max="6410" width="11.421875" style="2610" hidden="1" customWidth="1"/>
    <col min="6411" max="6412" width="15.7109375" style="2610" customWidth="1"/>
    <col min="6413" max="6416" width="9.7109375" style="2610" customWidth="1"/>
    <col min="6417" max="6417" width="5.8515625" style="2610" customWidth="1"/>
    <col min="6418" max="6418" width="7.00390625" style="2610" customWidth="1"/>
    <col min="6419" max="6427" width="11.421875" style="2610" hidden="1" customWidth="1"/>
    <col min="6428" max="6428" width="9.7109375" style="2610" customWidth="1"/>
    <col min="6429" max="6429" width="15.7109375" style="2610" customWidth="1"/>
    <col min="6430" max="6430" width="4.140625" style="2610" customWidth="1"/>
    <col min="6431" max="6656" width="11.421875" style="2610" customWidth="1"/>
    <col min="6657" max="6658" width="4.140625" style="2610" customWidth="1"/>
    <col min="6659" max="6659" width="5.421875" style="2610" customWidth="1"/>
    <col min="6660" max="6661" width="13.57421875" style="2610" customWidth="1"/>
    <col min="6662" max="6663" width="25.7109375" style="2610" customWidth="1"/>
    <col min="6664" max="6664" width="9.7109375" style="2610" customWidth="1"/>
    <col min="6665" max="6665" width="12.7109375" style="2610" customWidth="1"/>
    <col min="6666" max="6666" width="11.421875" style="2610" hidden="1" customWidth="1"/>
    <col min="6667" max="6668" width="15.7109375" style="2610" customWidth="1"/>
    <col min="6669" max="6672" width="9.7109375" style="2610" customWidth="1"/>
    <col min="6673" max="6673" width="5.8515625" style="2610" customWidth="1"/>
    <col min="6674" max="6674" width="7.00390625" style="2610" customWidth="1"/>
    <col min="6675" max="6683" width="11.421875" style="2610" hidden="1" customWidth="1"/>
    <col min="6684" max="6684" width="9.7109375" style="2610" customWidth="1"/>
    <col min="6685" max="6685" width="15.7109375" style="2610" customWidth="1"/>
    <col min="6686" max="6686" width="4.140625" style="2610" customWidth="1"/>
    <col min="6687" max="6912" width="11.421875" style="2610" customWidth="1"/>
    <col min="6913" max="6914" width="4.140625" style="2610" customWidth="1"/>
    <col min="6915" max="6915" width="5.421875" style="2610" customWidth="1"/>
    <col min="6916" max="6917" width="13.57421875" style="2610" customWidth="1"/>
    <col min="6918" max="6919" width="25.7109375" style="2610" customWidth="1"/>
    <col min="6920" max="6920" width="9.7109375" style="2610" customWidth="1"/>
    <col min="6921" max="6921" width="12.7109375" style="2610" customWidth="1"/>
    <col min="6922" max="6922" width="11.421875" style="2610" hidden="1" customWidth="1"/>
    <col min="6923" max="6924" width="15.7109375" style="2610" customWidth="1"/>
    <col min="6925" max="6928" width="9.7109375" style="2610" customWidth="1"/>
    <col min="6929" max="6929" width="5.8515625" style="2610" customWidth="1"/>
    <col min="6930" max="6930" width="7.00390625" style="2610" customWidth="1"/>
    <col min="6931" max="6939" width="11.421875" style="2610" hidden="1" customWidth="1"/>
    <col min="6940" max="6940" width="9.7109375" style="2610" customWidth="1"/>
    <col min="6941" max="6941" width="15.7109375" style="2610" customWidth="1"/>
    <col min="6942" max="6942" width="4.140625" style="2610" customWidth="1"/>
    <col min="6943" max="7168" width="11.421875" style="2610" customWidth="1"/>
    <col min="7169" max="7170" width="4.140625" style="2610" customWidth="1"/>
    <col min="7171" max="7171" width="5.421875" style="2610" customWidth="1"/>
    <col min="7172" max="7173" width="13.57421875" style="2610" customWidth="1"/>
    <col min="7174" max="7175" width="25.7109375" style="2610" customWidth="1"/>
    <col min="7176" max="7176" width="9.7109375" style="2610" customWidth="1"/>
    <col min="7177" max="7177" width="12.7109375" style="2610" customWidth="1"/>
    <col min="7178" max="7178" width="11.421875" style="2610" hidden="1" customWidth="1"/>
    <col min="7179" max="7180" width="15.7109375" style="2610" customWidth="1"/>
    <col min="7181" max="7184" width="9.7109375" style="2610" customWidth="1"/>
    <col min="7185" max="7185" width="5.8515625" style="2610" customWidth="1"/>
    <col min="7186" max="7186" width="7.00390625" style="2610" customWidth="1"/>
    <col min="7187" max="7195" width="11.421875" style="2610" hidden="1" customWidth="1"/>
    <col min="7196" max="7196" width="9.7109375" style="2610" customWidth="1"/>
    <col min="7197" max="7197" width="15.7109375" style="2610" customWidth="1"/>
    <col min="7198" max="7198" width="4.140625" style="2610" customWidth="1"/>
    <col min="7199" max="7424" width="11.421875" style="2610" customWidth="1"/>
    <col min="7425" max="7426" width="4.140625" style="2610" customWidth="1"/>
    <col min="7427" max="7427" width="5.421875" style="2610" customWidth="1"/>
    <col min="7428" max="7429" width="13.57421875" style="2610" customWidth="1"/>
    <col min="7430" max="7431" width="25.7109375" style="2610" customWidth="1"/>
    <col min="7432" max="7432" width="9.7109375" style="2610" customWidth="1"/>
    <col min="7433" max="7433" width="12.7109375" style="2610" customWidth="1"/>
    <col min="7434" max="7434" width="11.421875" style="2610" hidden="1" customWidth="1"/>
    <col min="7435" max="7436" width="15.7109375" style="2610" customWidth="1"/>
    <col min="7437" max="7440" width="9.7109375" style="2610" customWidth="1"/>
    <col min="7441" max="7441" width="5.8515625" style="2610" customWidth="1"/>
    <col min="7442" max="7442" width="7.00390625" style="2610" customWidth="1"/>
    <col min="7443" max="7451" width="11.421875" style="2610" hidden="1" customWidth="1"/>
    <col min="7452" max="7452" width="9.7109375" style="2610" customWidth="1"/>
    <col min="7453" max="7453" width="15.7109375" style="2610" customWidth="1"/>
    <col min="7454" max="7454" width="4.140625" style="2610" customWidth="1"/>
    <col min="7455" max="7680" width="11.421875" style="2610" customWidth="1"/>
    <col min="7681" max="7682" width="4.140625" style="2610" customWidth="1"/>
    <col min="7683" max="7683" width="5.421875" style="2610" customWidth="1"/>
    <col min="7684" max="7685" width="13.57421875" style="2610" customWidth="1"/>
    <col min="7686" max="7687" width="25.7109375" style="2610" customWidth="1"/>
    <col min="7688" max="7688" width="9.7109375" style="2610" customWidth="1"/>
    <col min="7689" max="7689" width="12.7109375" style="2610" customWidth="1"/>
    <col min="7690" max="7690" width="11.421875" style="2610" hidden="1" customWidth="1"/>
    <col min="7691" max="7692" width="15.7109375" style="2610" customWidth="1"/>
    <col min="7693" max="7696" width="9.7109375" style="2610" customWidth="1"/>
    <col min="7697" max="7697" width="5.8515625" style="2610" customWidth="1"/>
    <col min="7698" max="7698" width="7.00390625" style="2610" customWidth="1"/>
    <col min="7699" max="7707" width="11.421875" style="2610" hidden="1" customWidth="1"/>
    <col min="7708" max="7708" width="9.7109375" style="2610" customWidth="1"/>
    <col min="7709" max="7709" width="15.7109375" style="2610" customWidth="1"/>
    <col min="7710" max="7710" width="4.140625" style="2610" customWidth="1"/>
    <col min="7711" max="7936" width="11.421875" style="2610" customWidth="1"/>
    <col min="7937" max="7938" width="4.140625" style="2610" customWidth="1"/>
    <col min="7939" max="7939" width="5.421875" style="2610" customWidth="1"/>
    <col min="7940" max="7941" width="13.57421875" style="2610" customWidth="1"/>
    <col min="7942" max="7943" width="25.7109375" style="2610" customWidth="1"/>
    <col min="7944" max="7944" width="9.7109375" style="2610" customWidth="1"/>
    <col min="7945" max="7945" width="12.7109375" style="2610" customWidth="1"/>
    <col min="7946" max="7946" width="11.421875" style="2610" hidden="1" customWidth="1"/>
    <col min="7947" max="7948" width="15.7109375" style="2610" customWidth="1"/>
    <col min="7949" max="7952" width="9.7109375" style="2610" customWidth="1"/>
    <col min="7953" max="7953" width="5.8515625" style="2610" customWidth="1"/>
    <col min="7954" max="7954" width="7.00390625" style="2610" customWidth="1"/>
    <col min="7955" max="7963" width="11.421875" style="2610" hidden="1" customWidth="1"/>
    <col min="7964" max="7964" width="9.7109375" style="2610" customWidth="1"/>
    <col min="7965" max="7965" width="15.7109375" style="2610" customWidth="1"/>
    <col min="7966" max="7966" width="4.140625" style="2610" customWidth="1"/>
    <col min="7967" max="8192" width="11.421875" style="2610" customWidth="1"/>
    <col min="8193" max="8194" width="4.140625" style="2610" customWidth="1"/>
    <col min="8195" max="8195" width="5.421875" style="2610" customWidth="1"/>
    <col min="8196" max="8197" width="13.57421875" style="2610" customWidth="1"/>
    <col min="8198" max="8199" width="25.7109375" style="2610" customWidth="1"/>
    <col min="8200" max="8200" width="9.7109375" style="2610" customWidth="1"/>
    <col min="8201" max="8201" width="12.7109375" style="2610" customWidth="1"/>
    <col min="8202" max="8202" width="11.421875" style="2610" hidden="1" customWidth="1"/>
    <col min="8203" max="8204" width="15.7109375" style="2610" customWidth="1"/>
    <col min="8205" max="8208" width="9.7109375" style="2610" customWidth="1"/>
    <col min="8209" max="8209" width="5.8515625" style="2610" customWidth="1"/>
    <col min="8210" max="8210" width="7.00390625" style="2610" customWidth="1"/>
    <col min="8211" max="8219" width="11.421875" style="2610" hidden="1" customWidth="1"/>
    <col min="8220" max="8220" width="9.7109375" style="2610" customWidth="1"/>
    <col min="8221" max="8221" width="15.7109375" style="2610" customWidth="1"/>
    <col min="8222" max="8222" width="4.140625" style="2610" customWidth="1"/>
    <col min="8223" max="8448" width="11.421875" style="2610" customWidth="1"/>
    <col min="8449" max="8450" width="4.140625" style="2610" customWidth="1"/>
    <col min="8451" max="8451" width="5.421875" style="2610" customWidth="1"/>
    <col min="8452" max="8453" width="13.57421875" style="2610" customWidth="1"/>
    <col min="8454" max="8455" width="25.7109375" style="2610" customWidth="1"/>
    <col min="8456" max="8456" width="9.7109375" style="2610" customWidth="1"/>
    <col min="8457" max="8457" width="12.7109375" style="2610" customWidth="1"/>
    <col min="8458" max="8458" width="11.421875" style="2610" hidden="1" customWidth="1"/>
    <col min="8459" max="8460" width="15.7109375" style="2610" customWidth="1"/>
    <col min="8461" max="8464" width="9.7109375" style="2610" customWidth="1"/>
    <col min="8465" max="8465" width="5.8515625" style="2610" customWidth="1"/>
    <col min="8466" max="8466" width="7.00390625" style="2610" customWidth="1"/>
    <col min="8467" max="8475" width="11.421875" style="2610" hidden="1" customWidth="1"/>
    <col min="8476" max="8476" width="9.7109375" style="2610" customWidth="1"/>
    <col min="8477" max="8477" width="15.7109375" style="2610" customWidth="1"/>
    <col min="8478" max="8478" width="4.140625" style="2610" customWidth="1"/>
    <col min="8479" max="8704" width="11.421875" style="2610" customWidth="1"/>
    <col min="8705" max="8706" width="4.140625" style="2610" customWidth="1"/>
    <col min="8707" max="8707" width="5.421875" style="2610" customWidth="1"/>
    <col min="8708" max="8709" width="13.57421875" style="2610" customWidth="1"/>
    <col min="8710" max="8711" width="25.7109375" style="2610" customWidth="1"/>
    <col min="8712" max="8712" width="9.7109375" style="2610" customWidth="1"/>
    <col min="8713" max="8713" width="12.7109375" style="2610" customWidth="1"/>
    <col min="8714" max="8714" width="11.421875" style="2610" hidden="1" customWidth="1"/>
    <col min="8715" max="8716" width="15.7109375" style="2610" customWidth="1"/>
    <col min="8717" max="8720" width="9.7109375" style="2610" customWidth="1"/>
    <col min="8721" max="8721" width="5.8515625" style="2610" customWidth="1"/>
    <col min="8722" max="8722" width="7.00390625" style="2610" customWidth="1"/>
    <col min="8723" max="8731" width="11.421875" style="2610" hidden="1" customWidth="1"/>
    <col min="8732" max="8732" width="9.7109375" style="2610" customWidth="1"/>
    <col min="8733" max="8733" width="15.7109375" style="2610" customWidth="1"/>
    <col min="8734" max="8734" width="4.140625" style="2610" customWidth="1"/>
    <col min="8735" max="8960" width="11.421875" style="2610" customWidth="1"/>
    <col min="8961" max="8962" width="4.140625" style="2610" customWidth="1"/>
    <col min="8963" max="8963" width="5.421875" style="2610" customWidth="1"/>
    <col min="8964" max="8965" width="13.57421875" style="2610" customWidth="1"/>
    <col min="8966" max="8967" width="25.7109375" style="2610" customWidth="1"/>
    <col min="8968" max="8968" width="9.7109375" style="2610" customWidth="1"/>
    <col min="8969" max="8969" width="12.7109375" style="2610" customWidth="1"/>
    <col min="8970" max="8970" width="11.421875" style="2610" hidden="1" customWidth="1"/>
    <col min="8971" max="8972" width="15.7109375" style="2610" customWidth="1"/>
    <col min="8973" max="8976" width="9.7109375" style="2610" customWidth="1"/>
    <col min="8977" max="8977" width="5.8515625" style="2610" customWidth="1"/>
    <col min="8978" max="8978" width="7.00390625" style="2610" customWidth="1"/>
    <col min="8979" max="8987" width="11.421875" style="2610" hidden="1" customWidth="1"/>
    <col min="8988" max="8988" width="9.7109375" style="2610" customWidth="1"/>
    <col min="8989" max="8989" width="15.7109375" style="2610" customWidth="1"/>
    <col min="8990" max="8990" width="4.140625" style="2610" customWidth="1"/>
    <col min="8991" max="9216" width="11.421875" style="2610" customWidth="1"/>
    <col min="9217" max="9218" width="4.140625" style="2610" customWidth="1"/>
    <col min="9219" max="9219" width="5.421875" style="2610" customWidth="1"/>
    <col min="9220" max="9221" width="13.57421875" style="2610" customWidth="1"/>
    <col min="9222" max="9223" width="25.7109375" style="2610" customWidth="1"/>
    <col min="9224" max="9224" width="9.7109375" style="2610" customWidth="1"/>
    <col min="9225" max="9225" width="12.7109375" style="2610" customWidth="1"/>
    <col min="9226" max="9226" width="11.421875" style="2610" hidden="1" customWidth="1"/>
    <col min="9227" max="9228" width="15.7109375" style="2610" customWidth="1"/>
    <col min="9229" max="9232" width="9.7109375" style="2610" customWidth="1"/>
    <col min="9233" max="9233" width="5.8515625" style="2610" customWidth="1"/>
    <col min="9234" max="9234" width="7.00390625" style="2610" customWidth="1"/>
    <col min="9235" max="9243" width="11.421875" style="2610" hidden="1" customWidth="1"/>
    <col min="9244" max="9244" width="9.7109375" style="2610" customWidth="1"/>
    <col min="9245" max="9245" width="15.7109375" style="2610" customWidth="1"/>
    <col min="9246" max="9246" width="4.140625" style="2610" customWidth="1"/>
    <col min="9247" max="9472" width="11.421875" style="2610" customWidth="1"/>
    <col min="9473" max="9474" width="4.140625" style="2610" customWidth="1"/>
    <col min="9475" max="9475" width="5.421875" style="2610" customWidth="1"/>
    <col min="9476" max="9477" width="13.57421875" style="2610" customWidth="1"/>
    <col min="9478" max="9479" width="25.7109375" style="2610" customWidth="1"/>
    <col min="9480" max="9480" width="9.7109375" style="2610" customWidth="1"/>
    <col min="9481" max="9481" width="12.7109375" style="2610" customWidth="1"/>
    <col min="9482" max="9482" width="11.421875" style="2610" hidden="1" customWidth="1"/>
    <col min="9483" max="9484" width="15.7109375" style="2610" customWidth="1"/>
    <col min="9485" max="9488" width="9.7109375" style="2610" customWidth="1"/>
    <col min="9489" max="9489" width="5.8515625" style="2610" customWidth="1"/>
    <col min="9490" max="9490" width="7.00390625" style="2610" customWidth="1"/>
    <col min="9491" max="9499" width="11.421875" style="2610" hidden="1" customWidth="1"/>
    <col min="9500" max="9500" width="9.7109375" style="2610" customWidth="1"/>
    <col min="9501" max="9501" width="15.7109375" style="2610" customWidth="1"/>
    <col min="9502" max="9502" width="4.140625" style="2610" customWidth="1"/>
    <col min="9503" max="9728" width="11.421875" style="2610" customWidth="1"/>
    <col min="9729" max="9730" width="4.140625" style="2610" customWidth="1"/>
    <col min="9731" max="9731" width="5.421875" style="2610" customWidth="1"/>
    <col min="9732" max="9733" width="13.57421875" style="2610" customWidth="1"/>
    <col min="9734" max="9735" width="25.7109375" style="2610" customWidth="1"/>
    <col min="9736" max="9736" width="9.7109375" style="2610" customWidth="1"/>
    <col min="9737" max="9737" width="12.7109375" style="2610" customWidth="1"/>
    <col min="9738" max="9738" width="11.421875" style="2610" hidden="1" customWidth="1"/>
    <col min="9739" max="9740" width="15.7109375" style="2610" customWidth="1"/>
    <col min="9741" max="9744" width="9.7109375" style="2610" customWidth="1"/>
    <col min="9745" max="9745" width="5.8515625" style="2610" customWidth="1"/>
    <col min="9746" max="9746" width="7.00390625" style="2610" customWidth="1"/>
    <col min="9747" max="9755" width="11.421875" style="2610" hidden="1" customWidth="1"/>
    <col min="9756" max="9756" width="9.7109375" style="2610" customWidth="1"/>
    <col min="9757" max="9757" width="15.7109375" style="2610" customWidth="1"/>
    <col min="9758" max="9758" width="4.140625" style="2610" customWidth="1"/>
    <col min="9759" max="9984" width="11.421875" style="2610" customWidth="1"/>
    <col min="9985" max="9986" width="4.140625" style="2610" customWidth="1"/>
    <col min="9987" max="9987" width="5.421875" style="2610" customWidth="1"/>
    <col min="9988" max="9989" width="13.57421875" style="2610" customWidth="1"/>
    <col min="9990" max="9991" width="25.7109375" style="2610" customWidth="1"/>
    <col min="9992" max="9992" width="9.7109375" style="2610" customWidth="1"/>
    <col min="9993" max="9993" width="12.7109375" style="2610" customWidth="1"/>
    <col min="9994" max="9994" width="11.421875" style="2610" hidden="1" customWidth="1"/>
    <col min="9995" max="9996" width="15.7109375" style="2610" customWidth="1"/>
    <col min="9997" max="10000" width="9.7109375" style="2610" customWidth="1"/>
    <col min="10001" max="10001" width="5.8515625" style="2610" customWidth="1"/>
    <col min="10002" max="10002" width="7.00390625" style="2610" customWidth="1"/>
    <col min="10003" max="10011" width="11.421875" style="2610" hidden="1" customWidth="1"/>
    <col min="10012" max="10012" width="9.7109375" style="2610" customWidth="1"/>
    <col min="10013" max="10013" width="15.7109375" style="2610" customWidth="1"/>
    <col min="10014" max="10014" width="4.140625" style="2610" customWidth="1"/>
    <col min="10015" max="10240" width="11.421875" style="2610" customWidth="1"/>
    <col min="10241" max="10242" width="4.140625" style="2610" customWidth="1"/>
    <col min="10243" max="10243" width="5.421875" style="2610" customWidth="1"/>
    <col min="10244" max="10245" width="13.57421875" style="2610" customWidth="1"/>
    <col min="10246" max="10247" width="25.7109375" style="2610" customWidth="1"/>
    <col min="10248" max="10248" width="9.7109375" style="2610" customWidth="1"/>
    <col min="10249" max="10249" width="12.7109375" style="2610" customWidth="1"/>
    <col min="10250" max="10250" width="11.421875" style="2610" hidden="1" customWidth="1"/>
    <col min="10251" max="10252" width="15.7109375" style="2610" customWidth="1"/>
    <col min="10253" max="10256" width="9.7109375" style="2610" customWidth="1"/>
    <col min="10257" max="10257" width="5.8515625" style="2610" customWidth="1"/>
    <col min="10258" max="10258" width="7.00390625" style="2610" customWidth="1"/>
    <col min="10259" max="10267" width="11.421875" style="2610" hidden="1" customWidth="1"/>
    <col min="10268" max="10268" width="9.7109375" style="2610" customWidth="1"/>
    <col min="10269" max="10269" width="15.7109375" style="2610" customWidth="1"/>
    <col min="10270" max="10270" width="4.140625" style="2610" customWidth="1"/>
    <col min="10271" max="10496" width="11.421875" style="2610" customWidth="1"/>
    <col min="10497" max="10498" width="4.140625" style="2610" customWidth="1"/>
    <col min="10499" max="10499" width="5.421875" style="2610" customWidth="1"/>
    <col min="10500" max="10501" width="13.57421875" style="2610" customWidth="1"/>
    <col min="10502" max="10503" width="25.7109375" style="2610" customWidth="1"/>
    <col min="10504" max="10504" width="9.7109375" style="2610" customWidth="1"/>
    <col min="10505" max="10505" width="12.7109375" style="2610" customWidth="1"/>
    <col min="10506" max="10506" width="11.421875" style="2610" hidden="1" customWidth="1"/>
    <col min="10507" max="10508" width="15.7109375" style="2610" customWidth="1"/>
    <col min="10509" max="10512" width="9.7109375" style="2610" customWidth="1"/>
    <col min="10513" max="10513" width="5.8515625" style="2610" customWidth="1"/>
    <col min="10514" max="10514" width="7.00390625" style="2610" customWidth="1"/>
    <col min="10515" max="10523" width="11.421875" style="2610" hidden="1" customWidth="1"/>
    <col min="10524" max="10524" width="9.7109375" style="2610" customWidth="1"/>
    <col min="10525" max="10525" width="15.7109375" style="2610" customWidth="1"/>
    <col min="10526" max="10526" width="4.140625" style="2610" customWidth="1"/>
    <col min="10527" max="10752" width="11.421875" style="2610" customWidth="1"/>
    <col min="10753" max="10754" width="4.140625" style="2610" customWidth="1"/>
    <col min="10755" max="10755" width="5.421875" style="2610" customWidth="1"/>
    <col min="10756" max="10757" width="13.57421875" style="2610" customWidth="1"/>
    <col min="10758" max="10759" width="25.7109375" style="2610" customWidth="1"/>
    <col min="10760" max="10760" width="9.7109375" style="2610" customWidth="1"/>
    <col min="10761" max="10761" width="12.7109375" style="2610" customWidth="1"/>
    <col min="10762" max="10762" width="11.421875" style="2610" hidden="1" customWidth="1"/>
    <col min="10763" max="10764" width="15.7109375" style="2610" customWidth="1"/>
    <col min="10765" max="10768" width="9.7109375" style="2610" customWidth="1"/>
    <col min="10769" max="10769" width="5.8515625" style="2610" customWidth="1"/>
    <col min="10770" max="10770" width="7.00390625" style="2610" customWidth="1"/>
    <col min="10771" max="10779" width="11.421875" style="2610" hidden="1" customWidth="1"/>
    <col min="10780" max="10780" width="9.7109375" style="2610" customWidth="1"/>
    <col min="10781" max="10781" width="15.7109375" style="2610" customWidth="1"/>
    <col min="10782" max="10782" width="4.140625" style="2610" customWidth="1"/>
    <col min="10783" max="11008" width="11.421875" style="2610" customWidth="1"/>
    <col min="11009" max="11010" width="4.140625" style="2610" customWidth="1"/>
    <col min="11011" max="11011" width="5.421875" style="2610" customWidth="1"/>
    <col min="11012" max="11013" width="13.57421875" style="2610" customWidth="1"/>
    <col min="11014" max="11015" width="25.7109375" style="2610" customWidth="1"/>
    <col min="11016" max="11016" width="9.7109375" style="2610" customWidth="1"/>
    <col min="11017" max="11017" width="12.7109375" style="2610" customWidth="1"/>
    <col min="11018" max="11018" width="11.421875" style="2610" hidden="1" customWidth="1"/>
    <col min="11019" max="11020" width="15.7109375" style="2610" customWidth="1"/>
    <col min="11021" max="11024" width="9.7109375" style="2610" customWidth="1"/>
    <col min="11025" max="11025" width="5.8515625" style="2610" customWidth="1"/>
    <col min="11026" max="11026" width="7.00390625" style="2610" customWidth="1"/>
    <col min="11027" max="11035" width="11.421875" style="2610" hidden="1" customWidth="1"/>
    <col min="11036" max="11036" width="9.7109375" style="2610" customWidth="1"/>
    <col min="11037" max="11037" width="15.7109375" style="2610" customWidth="1"/>
    <col min="11038" max="11038" width="4.140625" style="2610" customWidth="1"/>
    <col min="11039" max="11264" width="11.421875" style="2610" customWidth="1"/>
    <col min="11265" max="11266" width="4.140625" style="2610" customWidth="1"/>
    <col min="11267" max="11267" width="5.421875" style="2610" customWidth="1"/>
    <col min="11268" max="11269" width="13.57421875" style="2610" customWidth="1"/>
    <col min="11270" max="11271" width="25.7109375" style="2610" customWidth="1"/>
    <col min="11272" max="11272" width="9.7109375" style="2610" customWidth="1"/>
    <col min="11273" max="11273" width="12.7109375" style="2610" customWidth="1"/>
    <col min="11274" max="11274" width="11.421875" style="2610" hidden="1" customWidth="1"/>
    <col min="11275" max="11276" width="15.7109375" style="2610" customWidth="1"/>
    <col min="11277" max="11280" width="9.7109375" style="2610" customWidth="1"/>
    <col min="11281" max="11281" width="5.8515625" style="2610" customWidth="1"/>
    <col min="11282" max="11282" width="7.00390625" style="2610" customWidth="1"/>
    <col min="11283" max="11291" width="11.421875" style="2610" hidden="1" customWidth="1"/>
    <col min="11292" max="11292" width="9.7109375" style="2610" customWidth="1"/>
    <col min="11293" max="11293" width="15.7109375" style="2610" customWidth="1"/>
    <col min="11294" max="11294" width="4.140625" style="2610" customWidth="1"/>
    <col min="11295" max="11520" width="11.421875" style="2610" customWidth="1"/>
    <col min="11521" max="11522" width="4.140625" style="2610" customWidth="1"/>
    <col min="11523" max="11523" width="5.421875" style="2610" customWidth="1"/>
    <col min="11524" max="11525" width="13.57421875" style="2610" customWidth="1"/>
    <col min="11526" max="11527" width="25.7109375" style="2610" customWidth="1"/>
    <col min="11528" max="11528" width="9.7109375" style="2610" customWidth="1"/>
    <col min="11529" max="11529" width="12.7109375" style="2610" customWidth="1"/>
    <col min="11530" max="11530" width="11.421875" style="2610" hidden="1" customWidth="1"/>
    <col min="11531" max="11532" width="15.7109375" style="2610" customWidth="1"/>
    <col min="11533" max="11536" width="9.7109375" style="2610" customWidth="1"/>
    <col min="11537" max="11537" width="5.8515625" style="2610" customWidth="1"/>
    <col min="11538" max="11538" width="7.00390625" style="2610" customWidth="1"/>
    <col min="11539" max="11547" width="11.421875" style="2610" hidden="1" customWidth="1"/>
    <col min="11548" max="11548" width="9.7109375" style="2610" customWidth="1"/>
    <col min="11549" max="11549" width="15.7109375" style="2610" customWidth="1"/>
    <col min="11550" max="11550" width="4.140625" style="2610" customWidth="1"/>
    <col min="11551" max="11776" width="11.421875" style="2610" customWidth="1"/>
    <col min="11777" max="11778" width="4.140625" style="2610" customWidth="1"/>
    <col min="11779" max="11779" width="5.421875" style="2610" customWidth="1"/>
    <col min="11780" max="11781" width="13.57421875" style="2610" customWidth="1"/>
    <col min="11782" max="11783" width="25.7109375" style="2610" customWidth="1"/>
    <col min="11784" max="11784" width="9.7109375" style="2610" customWidth="1"/>
    <col min="11785" max="11785" width="12.7109375" style="2610" customWidth="1"/>
    <col min="11786" max="11786" width="11.421875" style="2610" hidden="1" customWidth="1"/>
    <col min="11787" max="11788" width="15.7109375" style="2610" customWidth="1"/>
    <col min="11789" max="11792" width="9.7109375" style="2610" customWidth="1"/>
    <col min="11793" max="11793" width="5.8515625" style="2610" customWidth="1"/>
    <col min="11794" max="11794" width="7.00390625" style="2610" customWidth="1"/>
    <col min="11795" max="11803" width="11.421875" style="2610" hidden="1" customWidth="1"/>
    <col min="11804" max="11804" width="9.7109375" style="2610" customWidth="1"/>
    <col min="11805" max="11805" width="15.7109375" style="2610" customWidth="1"/>
    <col min="11806" max="11806" width="4.140625" style="2610" customWidth="1"/>
    <col min="11807" max="12032" width="11.421875" style="2610" customWidth="1"/>
    <col min="12033" max="12034" width="4.140625" style="2610" customWidth="1"/>
    <col min="12035" max="12035" width="5.421875" style="2610" customWidth="1"/>
    <col min="12036" max="12037" width="13.57421875" style="2610" customWidth="1"/>
    <col min="12038" max="12039" width="25.7109375" style="2610" customWidth="1"/>
    <col min="12040" max="12040" width="9.7109375" style="2610" customWidth="1"/>
    <col min="12041" max="12041" width="12.7109375" style="2610" customWidth="1"/>
    <col min="12042" max="12042" width="11.421875" style="2610" hidden="1" customWidth="1"/>
    <col min="12043" max="12044" width="15.7109375" style="2610" customWidth="1"/>
    <col min="12045" max="12048" width="9.7109375" style="2610" customWidth="1"/>
    <col min="12049" max="12049" width="5.8515625" style="2610" customWidth="1"/>
    <col min="12050" max="12050" width="7.00390625" style="2610" customWidth="1"/>
    <col min="12051" max="12059" width="11.421875" style="2610" hidden="1" customWidth="1"/>
    <col min="12060" max="12060" width="9.7109375" style="2610" customWidth="1"/>
    <col min="12061" max="12061" width="15.7109375" style="2610" customWidth="1"/>
    <col min="12062" max="12062" width="4.140625" style="2610" customWidth="1"/>
    <col min="12063" max="12288" width="11.421875" style="2610" customWidth="1"/>
    <col min="12289" max="12290" width="4.140625" style="2610" customWidth="1"/>
    <col min="12291" max="12291" width="5.421875" style="2610" customWidth="1"/>
    <col min="12292" max="12293" width="13.57421875" style="2610" customWidth="1"/>
    <col min="12294" max="12295" width="25.7109375" style="2610" customWidth="1"/>
    <col min="12296" max="12296" width="9.7109375" style="2610" customWidth="1"/>
    <col min="12297" max="12297" width="12.7109375" style="2610" customWidth="1"/>
    <col min="12298" max="12298" width="11.421875" style="2610" hidden="1" customWidth="1"/>
    <col min="12299" max="12300" width="15.7109375" style="2610" customWidth="1"/>
    <col min="12301" max="12304" width="9.7109375" style="2610" customWidth="1"/>
    <col min="12305" max="12305" width="5.8515625" style="2610" customWidth="1"/>
    <col min="12306" max="12306" width="7.00390625" style="2610" customWidth="1"/>
    <col min="12307" max="12315" width="11.421875" style="2610" hidden="1" customWidth="1"/>
    <col min="12316" max="12316" width="9.7109375" style="2610" customWidth="1"/>
    <col min="12317" max="12317" width="15.7109375" style="2610" customWidth="1"/>
    <col min="12318" max="12318" width="4.140625" style="2610" customWidth="1"/>
    <col min="12319" max="12544" width="11.421875" style="2610" customWidth="1"/>
    <col min="12545" max="12546" width="4.140625" style="2610" customWidth="1"/>
    <col min="12547" max="12547" width="5.421875" style="2610" customWidth="1"/>
    <col min="12548" max="12549" width="13.57421875" style="2610" customWidth="1"/>
    <col min="12550" max="12551" width="25.7109375" style="2610" customWidth="1"/>
    <col min="12552" max="12552" width="9.7109375" style="2610" customWidth="1"/>
    <col min="12553" max="12553" width="12.7109375" style="2610" customWidth="1"/>
    <col min="12554" max="12554" width="11.421875" style="2610" hidden="1" customWidth="1"/>
    <col min="12555" max="12556" width="15.7109375" style="2610" customWidth="1"/>
    <col min="12557" max="12560" width="9.7109375" style="2610" customWidth="1"/>
    <col min="12561" max="12561" width="5.8515625" style="2610" customWidth="1"/>
    <col min="12562" max="12562" width="7.00390625" style="2610" customWidth="1"/>
    <col min="12563" max="12571" width="11.421875" style="2610" hidden="1" customWidth="1"/>
    <col min="12572" max="12572" width="9.7109375" style="2610" customWidth="1"/>
    <col min="12573" max="12573" width="15.7109375" style="2610" customWidth="1"/>
    <col min="12574" max="12574" width="4.140625" style="2610" customWidth="1"/>
    <col min="12575" max="12800" width="11.421875" style="2610" customWidth="1"/>
    <col min="12801" max="12802" width="4.140625" style="2610" customWidth="1"/>
    <col min="12803" max="12803" width="5.421875" style="2610" customWidth="1"/>
    <col min="12804" max="12805" width="13.57421875" style="2610" customWidth="1"/>
    <col min="12806" max="12807" width="25.7109375" style="2610" customWidth="1"/>
    <col min="12808" max="12808" width="9.7109375" style="2610" customWidth="1"/>
    <col min="12809" max="12809" width="12.7109375" style="2610" customWidth="1"/>
    <col min="12810" max="12810" width="11.421875" style="2610" hidden="1" customWidth="1"/>
    <col min="12811" max="12812" width="15.7109375" style="2610" customWidth="1"/>
    <col min="12813" max="12816" width="9.7109375" style="2610" customWidth="1"/>
    <col min="12817" max="12817" width="5.8515625" style="2610" customWidth="1"/>
    <col min="12818" max="12818" width="7.00390625" style="2610" customWidth="1"/>
    <col min="12819" max="12827" width="11.421875" style="2610" hidden="1" customWidth="1"/>
    <col min="12828" max="12828" width="9.7109375" style="2610" customWidth="1"/>
    <col min="12829" max="12829" width="15.7109375" style="2610" customWidth="1"/>
    <col min="12830" max="12830" width="4.140625" style="2610" customWidth="1"/>
    <col min="12831" max="13056" width="11.421875" style="2610" customWidth="1"/>
    <col min="13057" max="13058" width="4.140625" style="2610" customWidth="1"/>
    <col min="13059" max="13059" width="5.421875" style="2610" customWidth="1"/>
    <col min="13060" max="13061" width="13.57421875" style="2610" customWidth="1"/>
    <col min="13062" max="13063" width="25.7109375" style="2610" customWidth="1"/>
    <col min="13064" max="13064" width="9.7109375" style="2610" customWidth="1"/>
    <col min="13065" max="13065" width="12.7109375" style="2610" customWidth="1"/>
    <col min="13066" max="13066" width="11.421875" style="2610" hidden="1" customWidth="1"/>
    <col min="13067" max="13068" width="15.7109375" style="2610" customWidth="1"/>
    <col min="13069" max="13072" width="9.7109375" style="2610" customWidth="1"/>
    <col min="13073" max="13073" width="5.8515625" style="2610" customWidth="1"/>
    <col min="13074" max="13074" width="7.00390625" style="2610" customWidth="1"/>
    <col min="13075" max="13083" width="11.421875" style="2610" hidden="1" customWidth="1"/>
    <col min="13084" max="13084" width="9.7109375" style="2610" customWidth="1"/>
    <col min="13085" max="13085" width="15.7109375" style="2610" customWidth="1"/>
    <col min="13086" max="13086" width="4.140625" style="2610" customWidth="1"/>
    <col min="13087" max="13312" width="11.421875" style="2610" customWidth="1"/>
    <col min="13313" max="13314" width="4.140625" style="2610" customWidth="1"/>
    <col min="13315" max="13315" width="5.421875" style="2610" customWidth="1"/>
    <col min="13316" max="13317" width="13.57421875" style="2610" customWidth="1"/>
    <col min="13318" max="13319" width="25.7109375" style="2610" customWidth="1"/>
    <col min="13320" max="13320" width="9.7109375" style="2610" customWidth="1"/>
    <col min="13321" max="13321" width="12.7109375" style="2610" customWidth="1"/>
    <col min="13322" max="13322" width="11.421875" style="2610" hidden="1" customWidth="1"/>
    <col min="13323" max="13324" width="15.7109375" style="2610" customWidth="1"/>
    <col min="13325" max="13328" width="9.7109375" style="2610" customWidth="1"/>
    <col min="13329" max="13329" width="5.8515625" style="2610" customWidth="1"/>
    <col min="13330" max="13330" width="7.00390625" style="2610" customWidth="1"/>
    <col min="13331" max="13339" width="11.421875" style="2610" hidden="1" customWidth="1"/>
    <col min="13340" max="13340" width="9.7109375" style="2610" customWidth="1"/>
    <col min="13341" max="13341" width="15.7109375" style="2610" customWidth="1"/>
    <col min="13342" max="13342" width="4.140625" style="2610" customWidth="1"/>
    <col min="13343" max="13568" width="11.421875" style="2610" customWidth="1"/>
    <col min="13569" max="13570" width="4.140625" style="2610" customWidth="1"/>
    <col min="13571" max="13571" width="5.421875" style="2610" customWidth="1"/>
    <col min="13572" max="13573" width="13.57421875" style="2610" customWidth="1"/>
    <col min="13574" max="13575" width="25.7109375" style="2610" customWidth="1"/>
    <col min="13576" max="13576" width="9.7109375" style="2610" customWidth="1"/>
    <col min="13577" max="13577" width="12.7109375" style="2610" customWidth="1"/>
    <col min="13578" max="13578" width="11.421875" style="2610" hidden="1" customWidth="1"/>
    <col min="13579" max="13580" width="15.7109375" style="2610" customWidth="1"/>
    <col min="13581" max="13584" width="9.7109375" style="2610" customWidth="1"/>
    <col min="13585" max="13585" width="5.8515625" style="2610" customWidth="1"/>
    <col min="13586" max="13586" width="7.00390625" style="2610" customWidth="1"/>
    <col min="13587" max="13595" width="11.421875" style="2610" hidden="1" customWidth="1"/>
    <col min="13596" max="13596" width="9.7109375" style="2610" customWidth="1"/>
    <col min="13597" max="13597" width="15.7109375" style="2610" customWidth="1"/>
    <col min="13598" max="13598" width="4.140625" style="2610" customWidth="1"/>
    <col min="13599" max="13824" width="11.421875" style="2610" customWidth="1"/>
    <col min="13825" max="13826" width="4.140625" style="2610" customWidth="1"/>
    <col min="13827" max="13827" width="5.421875" style="2610" customWidth="1"/>
    <col min="13828" max="13829" width="13.57421875" style="2610" customWidth="1"/>
    <col min="13830" max="13831" width="25.7109375" style="2610" customWidth="1"/>
    <col min="13832" max="13832" width="9.7109375" style="2610" customWidth="1"/>
    <col min="13833" max="13833" width="12.7109375" style="2610" customWidth="1"/>
    <col min="13834" max="13834" width="11.421875" style="2610" hidden="1" customWidth="1"/>
    <col min="13835" max="13836" width="15.7109375" style="2610" customWidth="1"/>
    <col min="13837" max="13840" width="9.7109375" style="2610" customWidth="1"/>
    <col min="13841" max="13841" width="5.8515625" style="2610" customWidth="1"/>
    <col min="13842" max="13842" width="7.00390625" style="2610" customWidth="1"/>
    <col min="13843" max="13851" width="11.421875" style="2610" hidden="1" customWidth="1"/>
    <col min="13852" max="13852" width="9.7109375" style="2610" customWidth="1"/>
    <col min="13853" max="13853" width="15.7109375" style="2610" customWidth="1"/>
    <col min="13854" max="13854" width="4.140625" style="2610" customWidth="1"/>
    <col min="13855" max="14080" width="11.421875" style="2610" customWidth="1"/>
    <col min="14081" max="14082" width="4.140625" style="2610" customWidth="1"/>
    <col min="14083" max="14083" width="5.421875" style="2610" customWidth="1"/>
    <col min="14084" max="14085" width="13.57421875" style="2610" customWidth="1"/>
    <col min="14086" max="14087" width="25.7109375" style="2610" customWidth="1"/>
    <col min="14088" max="14088" width="9.7109375" style="2610" customWidth="1"/>
    <col min="14089" max="14089" width="12.7109375" style="2610" customWidth="1"/>
    <col min="14090" max="14090" width="11.421875" style="2610" hidden="1" customWidth="1"/>
    <col min="14091" max="14092" width="15.7109375" style="2610" customWidth="1"/>
    <col min="14093" max="14096" width="9.7109375" style="2610" customWidth="1"/>
    <col min="14097" max="14097" width="5.8515625" style="2610" customWidth="1"/>
    <col min="14098" max="14098" width="7.00390625" style="2610" customWidth="1"/>
    <col min="14099" max="14107" width="11.421875" style="2610" hidden="1" customWidth="1"/>
    <col min="14108" max="14108" width="9.7109375" style="2610" customWidth="1"/>
    <col min="14109" max="14109" width="15.7109375" style="2610" customWidth="1"/>
    <col min="14110" max="14110" width="4.140625" style="2610" customWidth="1"/>
    <col min="14111" max="14336" width="11.421875" style="2610" customWidth="1"/>
    <col min="14337" max="14338" width="4.140625" style="2610" customWidth="1"/>
    <col min="14339" max="14339" width="5.421875" style="2610" customWidth="1"/>
    <col min="14340" max="14341" width="13.57421875" style="2610" customWidth="1"/>
    <col min="14342" max="14343" width="25.7109375" style="2610" customWidth="1"/>
    <col min="14344" max="14344" width="9.7109375" style="2610" customWidth="1"/>
    <col min="14345" max="14345" width="12.7109375" style="2610" customWidth="1"/>
    <col min="14346" max="14346" width="11.421875" style="2610" hidden="1" customWidth="1"/>
    <col min="14347" max="14348" width="15.7109375" style="2610" customWidth="1"/>
    <col min="14349" max="14352" width="9.7109375" style="2610" customWidth="1"/>
    <col min="14353" max="14353" width="5.8515625" style="2610" customWidth="1"/>
    <col min="14354" max="14354" width="7.00390625" style="2610" customWidth="1"/>
    <col min="14355" max="14363" width="11.421875" style="2610" hidden="1" customWidth="1"/>
    <col min="14364" max="14364" width="9.7109375" style="2610" customWidth="1"/>
    <col min="14365" max="14365" width="15.7109375" style="2610" customWidth="1"/>
    <col min="14366" max="14366" width="4.140625" style="2610" customWidth="1"/>
    <col min="14367" max="14592" width="11.421875" style="2610" customWidth="1"/>
    <col min="14593" max="14594" width="4.140625" style="2610" customWidth="1"/>
    <col min="14595" max="14595" width="5.421875" style="2610" customWidth="1"/>
    <col min="14596" max="14597" width="13.57421875" style="2610" customWidth="1"/>
    <col min="14598" max="14599" width="25.7109375" style="2610" customWidth="1"/>
    <col min="14600" max="14600" width="9.7109375" style="2610" customWidth="1"/>
    <col min="14601" max="14601" width="12.7109375" style="2610" customWidth="1"/>
    <col min="14602" max="14602" width="11.421875" style="2610" hidden="1" customWidth="1"/>
    <col min="14603" max="14604" width="15.7109375" style="2610" customWidth="1"/>
    <col min="14605" max="14608" width="9.7109375" style="2610" customWidth="1"/>
    <col min="14609" max="14609" width="5.8515625" style="2610" customWidth="1"/>
    <col min="14610" max="14610" width="7.00390625" style="2610" customWidth="1"/>
    <col min="14611" max="14619" width="11.421875" style="2610" hidden="1" customWidth="1"/>
    <col min="14620" max="14620" width="9.7109375" style="2610" customWidth="1"/>
    <col min="14621" max="14621" width="15.7109375" style="2610" customWidth="1"/>
    <col min="14622" max="14622" width="4.140625" style="2610" customWidth="1"/>
    <col min="14623" max="14848" width="11.421875" style="2610" customWidth="1"/>
    <col min="14849" max="14850" width="4.140625" style="2610" customWidth="1"/>
    <col min="14851" max="14851" width="5.421875" style="2610" customWidth="1"/>
    <col min="14852" max="14853" width="13.57421875" style="2610" customWidth="1"/>
    <col min="14854" max="14855" width="25.7109375" style="2610" customWidth="1"/>
    <col min="14856" max="14856" width="9.7109375" style="2610" customWidth="1"/>
    <col min="14857" max="14857" width="12.7109375" style="2610" customWidth="1"/>
    <col min="14858" max="14858" width="11.421875" style="2610" hidden="1" customWidth="1"/>
    <col min="14859" max="14860" width="15.7109375" style="2610" customWidth="1"/>
    <col min="14861" max="14864" width="9.7109375" style="2610" customWidth="1"/>
    <col min="14865" max="14865" width="5.8515625" style="2610" customWidth="1"/>
    <col min="14866" max="14866" width="7.00390625" style="2610" customWidth="1"/>
    <col min="14867" max="14875" width="11.421875" style="2610" hidden="1" customWidth="1"/>
    <col min="14876" max="14876" width="9.7109375" style="2610" customWidth="1"/>
    <col min="14877" max="14877" width="15.7109375" style="2610" customWidth="1"/>
    <col min="14878" max="14878" width="4.140625" style="2610" customWidth="1"/>
    <col min="14879" max="15104" width="11.421875" style="2610" customWidth="1"/>
    <col min="15105" max="15106" width="4.140625" style="2610" customWidth="1"/>
    <col min="15107" max="15107" width="5.421875" style="2610" customWidth="1"/>
    <col min="15108" max="15109" width="13.57421875" style="2610" customWidth="1"/>
    <col min="15110" max="15111" width="25.7109375" style="2610" customWidth="1"/>
    <col min="15112" max="15112" width="9.7109375" style="2610" customWidth="1"/>
    <col min="15113" max="15113" width="12.7109375" style="2610" customWidth="1"/>
    <col min="15114" max="15114" width="11.421875" style="2610" hidden="1" customWidth="1"/>
    <col min="15115" max="15116" width="15.7109375" style="2610" customWidth="1"/>
    <col min="15117" max="15120" width="9.7109375" style="2610" customWidth="1"/>
    <col min="15121" max="15121" width="5.8515625" style="2610" customWidth="1"/>
    <col min="15122" max="15122" width="7.00390625" style="2610" customWidth="1"/>
    <col min="15123" max="15131" width="11.421875" style="2610" hidden="1" customWidth="1"/>
    <col min="15132" max="15132" width="9.7109375" style="2610" customWidth="1"/>
    <col min="15133" max="15133" width="15.7109375" style="2610" customWidth="1"/>
    <col min="15134" max="15134" width="4.140625" style="2610" customWidth="1"/>
    <col min="15135" max="15360" width="11.421875" style="2610" customWidth="1"/>
    <col min="15361" max="15362" width="4.140625" style="2610" customWidth="1"/>
    <col min="15363" max="15363" width="5.421875" style="2610" customWidth="1"/>
    <col min="15364" max="15365" width="13.57421875" style="2610" customWidth="1"/>
    <col min="15366" max="15367" width="25.7109375" style="2610" customWidth="1"/>
    <col min="15368" max="15368" width="9.7109375" style="2610" customWidth="1"/>
    <col min="15369" max="15369" width="12.7109375" style="2610" customWidth="1"/>
    <col min="15370" max="15370" width="11.421875" style="2610" hidden="1" customWidth="1"/>
    <col min="15371" max="15372" width="15.7109375" style="2610" customWidth="1"/>
    <col min="15373" max="15376" width="9.7109375" style="2610" customWidth="1"/>
    <col min="15377" max="15377" width="5.8515625" style="2610" customWidth="1"/>
    <col min="15378" max="15378" width="7.00390625" style="2610" customWidth="1"/>
    <col min="15379" max="15387" width="11.421875" style="2610" hidden="1" customWidth="1"/>
    <col min="15388" max="15388" width="9.7109375" style="2610" customWidth="1"/>
    <col min="15389" max="15389" width="15.7109375" style="2610" customWidth="1"/>
    <col min="15390" max="15390" width="4.140625" style="2610" customWidth="1"/>
    <col min="15391" max="15616" width="11.421875" style="2610" customWidth="1"/>
    <col min="15617" max="15618" width="4.140625" style="2610" customWidth="1"/>
    <col min="15619" max="15619" width="5.421875" style="2610" customWidth="1"/>
    <col min="15620" max="15621" width="13.57421875" style="2610" customWidth="1"/>
    <col min="15622" max="15623" width="25.7109375" style="2610" customWidth="1"/>
    <col min="15624" max="15624" width="9.7109375" style="2610" customWidth="1"/>
    <col min="15625" max="15625" width="12.7109375" style="2610" customWidth="1"/>
    <col min="15626" max="15626" width="11.421875" style="2610" hidden="1" customWidth="1"/>
    <col min="15627" max="15628" width="15.7109375" style="2610" customWidth="1"/>
    <col min="15629" max="15632" width="9.7109375" style="2610" customWidth="1"/>
    <col min="15633" max="15633" width="5.8515625" style="2610" customWidth="1"/>
    <col min="15634" max="15634" width="7.00390625" style="2610" customWidth="1"/>
    <col min="15635" max="15643" width="11.421875" style="2610" hidden="1" customWidth="1"/>
    <col min="15644" max="15644" width="9.7109375" style="2610" customWidth="1"/>
    <col min="15645" max="15645" width="15.7109375" style="2610" customWidth="1"/>
    <col min="15646" max="15646" width="4.140625" style="2610" customWidth="1"/>
    <col min="15647" max="15872" width="11.421875" style="2610" customWidth="1"/>
    <col min="15873" max="15874" width="4.140625" style="2610" customWidth="1"/>
    <col min="15875" max="15875" width="5.421875" style="2610" customWidth="1"/>
    <col min="15876" max="15877" width="13.57421875" style="2610" customWidth="1"/>
    <col min="15878" max="15879" width="25.7109375" style="2610" customWidth="1"/>
    <col min="15880" max="15880" width="9.7109375" style="2610" customWidth="1"/>
    <col min="15881" max="15881" width="12.7109375" style="2610" customWidth="1"/>
    <col min="15882" max="15882" width="11.421875" style="2610" hidden="1" customWidth="1"/>
    <col min="15883" max="15884" width="15.7109375" style="2610" customWidth="1"/>
    <col min="15885" max="15888" width="9.7109375" style="2610" customWidth="1"/>
    <col min="15889" max="15889" width="5.8515625" style="2610" customWidth="1"/>
    <col min="15890" max="15890" width="7.00390625" style="2610" customWidth="1"/>
    <col min="15891" max="15899" width="11.421875" style="2610" hidden="1" customWidth="1"/>
    <col min="15900" max="15900" width="9.7109375" style="2610" customWidth="1"/>
    <col min="15901" max="15901" width="15.7109375" style="2610" customWidth="1"/>
    <col min="15902" max="15902" width="4.140625" style="2610" customWidth="1"/>
    <col min="15903" max="16128" width="11.421875" style="2610" customWidth="1"/>
    <col min="16129" max="16130" width="4.140625" style="2610" customWidth="1"/>
    <col min="16131" max="16131" width="5.421875" style="2610" customWidth="1"/>
    <col min="16132" max="16133" width="13.57421875" style="2610" customWidth="1"/>
    <col min="16134" max="16135" width="25.7109375" style="2610" customWidth="1"/>
    <col min="16136" max="16136" width="9.7109375" style="2610" customWidth="1"/>
    <col min="16137" max="16137" width="12.7109375" style="2610" customWidth="1"/>
    <col min="16138" max="16138" width="11.421875" style="2610" hidden="1" customWidth="1"/>
    <col min="16139" max="16140" width="15.7109375" style="2610" customWidth="1"/>
    <col min="16141" max="16144" width="9.7109375" style="2610" customWidth="1"/>
    <col min="16145" max="16145" width="5.8515625" style="2610" customWidth="1"/>
    <col min="16146" max="16146" width="7.00390625" style="2610" customWidth="1"/>
    <col min="16147" max="16155" width="11.421875" style="2610" hidden="1" customWidth="1"/>
    <col min="16156" max="16156" width="9.7109375" style="2610" customWidth="1"/>
    <col min="16157" max="16157" width="15.7109375" style="2610" customWidth="1"/>
    <col min="16158" max="16158" width="4.140625" style="2610" customWidth="1"/>
    <col min="16159" max="16384" width="11.421875" style="2610" customWidth="1"/>
  </cols>
  <sheetData>
    <row r="1" spans="2:30" s="2503" customFormat="1" ht="26.25">
      <c r="B1" s="2505"/>
      <c r="C1" s="2505"/>
      <c r="D1" s="2505"/>
      <c r="E1" s="2505"/>
      <c r="F1" s="2505"/>
      <c r="G1" s="2505"/>
      <c r="H1" s="2505"/>
      <c r="I1" s="2505"/>
      <c r="J1" s="2505"/>
      <c r="K1" s="2505"/>
      <c r="L1" s="2505"/>
      <c r="M1" s="2505"/>
      <c r="N1" s="2505"/>
      <c r="O1" s="2505"/>
      <c r="P1" s="2505"/>
      <c r="Q1" s="2505"/>
      <c r="R1" s="2505"/>
      <c r="S1" s="2505"/>
      <c r="T1" s="2505"/>
      <c r="U1" s="2505"/>
      <c r="V1" s="2505"/>
      <c r="W1" s="2505"/>
      <c r="X1" s="2505"/>
      <c r="Y1" s="2505"/>
      <c r="Z1" s="2505"/>
      <c r="AA1" s="2505"/>
      <c r="AB1" s="2505"/>
      <c r="AC1" s="2505"/>
      <c r="AD1" s="3586"/>
    </row>
    <row r="2" spans="1:30" s="2503" customFormat="1" ht="26.25">
      <c r="A2" s="2505"/>
      <c r="B2" s="3587" t="str">
        <f>'TOT-0216'!B2</f>
        <v>ANEXO III al Memorándum D.T.E.E. N° 231 / 2017</v>
      </c>
      <c r="C2" s="3587"/>
      <c r="D2" s="3587"/>
      <c r="E2" s="3587"/>
      <c r="F2" s="3587"/>
      <c r="G2" s="2506"/>
      <c r="H2" s="3587"/>
      <c r="I2" s="3587"/>
      <c r="J2" s="3587"/>
      <c r="K2" s="3587"/>
      <c r="L2" s="3587"/>
      <c r="M2" s="3587"/>
      <c r="N2" s="3587"/>
      <c r="O2" s="3587"/>
      <c r="P2" s="3587"/>
      <c r="Q2" s="3587"/>
      <c r="R2" s="3587"/>
      <c r="S2" s="3587"/>
      <c r="T2" s="3587"/>
      <c r="U2" s="3587"/>
      <c r="V2" s="3587"/>
      <c r="W2" s="3587"/>
      <c r="X2" s="3587"/>
      <c r="Y2" s="3587"/>
      <c r="Z2" s="3587"/>
      <c r="AA2" s="3587"/>
      <c r="AB2" s="3587"/>
      <c r="AC2" s="3587"/>
      <c r="AD2" s="3587"/>
    </row>
    <row r="3" spans="1:30" s="2508" customFormat="1" ht="12.75">
      <c r="A3" s="2507"/>
      <c r="B3" s="2507"/>
      <c r="C3" s="2507"/>
      <c r="D3" s="2507"/>
      <c r="E3" s="2507"/>
      <c r="F3" s="2507"/>
      <c r="G3" s="2507"/>
      <c r="H3" s="2507"/>
      <c r="I3" s="2507"/>
      <c r="J3" s="2507"/>
      <c r="K3" s="2507"/>
      <c r="L3" s="2507"/>
      <c r="M3" s="2507"/>
      <c r="N3" s="2507"/>
      <c r="O3" s="2507"/>
      <c r="P3" s="2507"/>
      <c r="Q3" s="2507"/>
      <c r="R3" s="2507"/>
      <c r="S3" s="2507"/>
      <c r="T3" s="2507"/>
      <c r="U3" s="2507"/>
      <c r="V3" s="2507"/>
      <c r="W3" s="2507"/>
      <c r="X3" s="2507"/>
      <c r="Y3" s="2507"/>
      <c r="Z3" s="2507"/>
      <c r="AA3" s="2507"/>
      <c r="AB3" s="2507"/>
      <c r="AC3" s="2507"/>
      <c r="AD3" s="2507"/>
    </row>
    <row r="4" spans="1:30" s="2511" customFormat="1" ht="11.25">
      <c r="A4" s="3588" t="s">
        <v>75</v>
      </c>
      <c r="B4" s="3589"/>
      <c r="C4" s="3589"/>
      <c r="D4" s="3589"/>
      <c r="E4" s="3590"/>
      <c r="F4" s="3590"/>
      <c r="G4" s="3590"/>
      <c r="H4" s="3590"/>
      <c r="I4" s="3590"/>
      <c r="J4" s="3590"/>
      <c r="K4" s="3590"/>
      <c r="L4" s="3590"/>
      <c r="M4" s="3590"/>
      <c r="N4" s="3590"/>
      <c r="O4" s="3590"/>
      <c r="P4" s="3590"/>
      <c r="Q4" s="3590"/>
      <c r="R4" s="3590"/>
      <c r="S4" s="3590"/>
      <c r="T4" s="3590"/>
      <c r="U4" s="3590"/>
      <c r="V4" s="3590"/>
      <c r="W4" s="3590"/>
      <c r="X4" s="3590"/>
      <c r="Y4" s="3590"/>
      <c r="Z4" s="3590"/>
      <c r="AA4" s="3590"/>
      <c r="AB4" s="3590"/>
      <c r="AC4" s="3590"/>
      <c r="AD4" s="3590"/>
    </row>
    <row r="5" spans="1:30" s="2511" customFormat="1" ht="11.25">
      <c r="A5" s="3588" t="s">
        <v>3</v>
      </c>
      <c r="B5" s="3589"/>
      <c r="C5" s="3589"/>
      <c r="D5" s="3589"/>
      <c r="E5" s="3590"/>
      <c r="F5" s="3590"/>
      <c r="G5" s="3590"/>
      <c r="H5" s="3590"/>
      <c r="I5" s="3590"/>
      <c r="J5" s="3590"/>
      <c r="K5" s="3590"/>
      <c r="L5" s="3590"/>
      <c r="M5" s="3590"/>
      <c r="N5" s="3590"/>
      <c r="O5" s="3590"/>
      <c r="P5" s="3590"/>
      <c r="Q5" s="3590"/>
      <c r="R5" s="3590"/>
      <c r="S5" s="3590"/>
      <c r="T5" s="3590"/>
      <c r="U5" s="3590"/>
      <c r="V5" s="3590"/>
      <c r="W5" s="3590"/>
      <c r="X5" s="3590"/>
      <c r="Y5" s="3590"/>
      <c r="Z5" s="3590"/>
      <c r="AA5" s="3590"/>
      <c r="AB5" s="3590"/>
      <c r="AC5" s="3590"/>
      <c r="AD5" s="3590"/>
    </row>
    <row r="6" spans="1:30" s="2508" customFormat="1" ht="13.5" thickBot="1">
      <c r="A6" s="2507"/>
      <c r="B6" s="2507"/>
      <c r="C6" s="2507"/>
      <c r="D6" s="2507"/>
      <c r="E6" s="2507"/>
      <c r="F6" s="2507"/>
      <c r="G6" s="2507"/>
      <c r="H6" s="2507"/>
      <c r="I6" s="2507"/>
      <c r="J6" s="2507"/>
      <c r="K6" s="2507"/>
      <c r="L6" s="2507"/>
      <c r="M6" s="2507"/>
      <c r="N6" s="2507"/>
      <c r="O6" s="2507"/>
      <c r="P6" s="2507"/>
      <c r="Q6" s="2507"/>
      <c r="R6" s="2507"/>
      <c r="S6" s="2507"/>
      <c r="T6" s="2507"/>
      <c r="U6" s="2507"/>
      <c r="V6" s="2507"/>
      <c r="W6" s="2507"/>
      <c r="X6" s="2507"/>
      <c r="Y6" s="2507"/>
      <c r="Z6" s="2507"/>
      <c r="AA6" s="2507"/>
      <c r="AB6" s="2507"/>
      <c r="AC6" s="2507"/>
      <c r="AD6" s="2507"/>
    </row>
    <row r="7" spans="1:30" s="2508" customFormat="1" ht="13.5" thickTop="1">
      <c r="A7" s="2507"/>
      <c r="B7" s="3591"/>
      <c r="C7" s="3592"/>
      <c r="D7" s="3592"/>
      <c r="E7" s="3592"/>
      <c r="F7" s="3592"/>
      <c r="G7" s="3592"/>
      <c r="H7" s="3592"/>
      <c r="I7" s="3592"/>
      <c r="J7" s="3592"/>
      <c r="K7" s="3592"/>
      <c r="L7" s="3592"/>
      <c r="M7" s="3592"/>
      <c r="N7" s="3592"/>
      <c r="O7" s="3592"/>
      <c r="P7" s="3592"/>
      <c r="Q7" s="3592"/>
      <c r="R7" s="3592"/>
      <c r="S7" s="3592"/>
      <c r="T7" s="3592"/>
      <c r="U7" s="3592"/>
      <c r="V7" s="3592"/>
      <c r="W7" s="3592"/>
      <c r="X7" s="3592"/>
      <c r="Y7" s="3592"/>
      <c r="Z7" s="3592"/>
      <c r="AA7" s="3592"/>
      <c r="AB7" s="3592"/>
      <c r="AC7" s="3592"/>
      <c r="AD7" s="3593"/>
    </row>
    <row r="8" spans="1:30" s="2515" customFormat="1" ht="20.25">
      <c r="A8" s="2519"/>
      <c r="B8" s="3594"/>
      <c r="C8" s="2520"/>
      <c r="D8" s="2520"/>
      <c r="E8" s="2519"/>
      <c r="F8" s="3595" t="s">
        <v>69</v>
      </c>
      <c r="G8" s="2519"/>
      <c r="H8" s="2519"/>
      <c r="I8" s="3596"/>
      <c r="J8" s="2519"/>
      <c r="K8" s="2519"/>
      <c r="L8" s="2519"/>
      <c r="M8" s="2519"/>
      <c r="N8" s="2519"/>
      <c r="O8" s="2519"/>
      <c r="P8" s="2519"/>
      <c r="Q8" s="2519"/>
      <c r="R8" s="2519"/>
      <c r="S8" s="2519"/>
      <c r="T8" s="2520"/>
      <c r="U8" s="2520"/>
      <c r="V8" s="2520"/>
      <c r="W8" s="2520"/>
      <c r="X8" s="2520"/>
      <c r="Y8" s="2520"/>
      <c r="Z8" s="2520"/>
      <c r="AA8" s="2520"/>
      <c r="AB8" s="2520"/>
      <c r="AC8" s="2520"/>
      <c r="AD8" s="3597"/>
    </row>
    <row r="9" spans="1:30" s="2508" customFormat="1" ht="12.75">
      <c r="A9" s="2507"/>
      <c r="B9" s="3598"/>
      <c r="C9" s="2524"/>
      <c r="D9" s="2524"/>
      <c r="E9" s="2507"/>
      <c r="F9" s="2524"/>
      <c r="G9" s="3599"/>
      <c r="H9" s="2507"/>
      <c r="I9" s="2524"/>
      <c r="J9" s="2507"/>
      <c r="K9" s="2507"/>
      <c r="L9" s="2507"/>
      <c r="M9" s="2507"/>
      <c r="N9" s="2507"/>
      <c r="O9" s="2507"/>
      <c r="P9" s="2507"/>
      <c r="Q9" s="2507"/>
      <c r="R9" s="2507"/>
      <c r="S9" s="2507"/>
      <c r="T9" s="2524"/>
      <c r="U9" s="2524"/>
      <c r="V9" s="2524"/>
      <c r="W9" s="2524"/>
      <c r="X9" s="2524"/>
      <c r="Y9" s="2524"/>
      <c r="Z9" s="2524"/>
      <c r="AA9" s="2524"/>
      <c r="AB9" s="2524"/>
      <c r="AC9" s="2524"/>
      <c r="AD9" s="3600"/>
    </row>
    <row r="10" spans="1:30" s="3607" customFormat="1" ht="33" customHeight="1">
      <c r="A10" s="3601"/>
      <c r="B10" s="3602"/>
      <c r="C10" s="3603"/>
      <c r="D10" s="3603"/>
      <c r="E10" s="3601"/>
      <c r="F10" s="3604" t="s">
        <v>222</v>
      </c>
      <c r="G10" s="3601"/>
      <c r="H10" s="3605"/>
      <c r="I10" s="3603"/>
      <c r="J10" s="3601"/>
      <c r="K10" s="3601"/>
      <c r="L10" s="3601"/>
      <c r="M10" s="3601"/>
      <c r="N10" s="3601"/>
      <c r="O10" s="3601"/>
      <c r="P10" s="3601"/>
      <c r="Q10" s="3601"/>
      <c r="R10" s="3601"/>
      <c r="S10" s="3601"/>
      <c r="T10" s="3603"/>
      <c r="U10" s="3603"/>
      <c r="V10" s="3603"/>
      <c r="W10" s="3603"/>
      <c r="X10" s="3603"/>
      <c r="Y10" s="3603"/>
      <c r="Z10" s="3603"/>
      <c r="AA10" s="3603"/>
      <c r="AB10" s="3603"/>
      <c r="AC10" s="3603"/>
      <c r="AD10" s="3606"/>
    </row>
    <row r="11" spans="1:30" s="3614" customFormat="1" ht="33" customHeight="1">
      <c r="A11" s="3608"/>
      <c r="B11" s="3609"/>
      <c r="C11" s="3610"/>
      <c r="D11" s="3610"/>
      <c r="E11" s="3608"/>
      <c r="F11" s="3611" t="s">
        <v>502</v>
      </c>
      <c r="G11" s="3610"/>
      <c r="H11" s="3610"/>
      <c r="I11" s="3612"/>
      <c r="J11" s="3610"/>
      <c r="K11" s="3610"/>
      <c r="L11" s="3610"/>
      <c r="M11" s="3610"/>
      <c r="N11" s="3610"/>
      <c r="O11" s="3608"/>
      <c r="P11" s="3608"/>
      <c r="Q11" s="3608"/>
      <c r="R11" s="3608"/>
      <c r="S11" s="3608"/>
      <c r="T11" s="3610"/>
      <c r="U11" s="3610"/>
      <c r="V11" s="3610"/>
      <c r="W11" s="3610"/>
      <c r="X11" s="3610"/>
      <c r="Y11" s="3610"/>
      <c r="Z11" s="3610"/>
      <c r="AA11" s="3610"/>
      <c r="AB11" s="3610"/>
      <c r="AC11" s="3610"/>
      <c r="AD11" s="3613"/>
    </row>
    <row r="12" spans="1:30" s="3619" customFormat="1" ht="19.5">
      <c r="A12" s="3615"/>
      <c r="B12" s="2532" t="str">
        <f>'TOT-0216'!B14</f>
        <v>Desde el 01 al 29 de Febrero de 2016</v>
      </c>
      <c r="C12" s="2533"/>
      <c r="D12" s="2533"/>
      <c r="E12" s="3616"/>
      <c r="F12" s="3617"/>
      <c r="G12" s="3617"/>
      <c r="H12" s="3617"/>
      <c r="I12" s="3617"/>
      <c r="J12" s="3617"/>
      <c r="K12" s="3617"/>
      <c r="L12" s="3617"/>
      <c r="M12" s="3617"/>
      <c r="N12" s="3617"/>
      <c r="O12" s="3616"/>
      <c r="P12" s="3616"/>
      <c r="Q12" s="3616"/>
      <c r="R12" s="3616"/>
      <c r="S12" s="3616"/>
      <c r="T12" s="3617"/>
      <c r="U12" s="3617"/>
      <c r="V12" s="3617"/>
      <c r="W12" s="3617"/>
      <c r="X12" s="3617"/>
      <c r="Y12" s="3617"/>
      <c r="Z12" s="3617"/>
      <c r="AA12" s="3617"/>
      <c r="AB12" s="3617"/>
      <c r="AC12" s="3617"/>
      <c r="AD12" s="3618"/>
    </row>
    <row r="13" spans="1:30" s="2508" customFormat="1" ht="13.5" thickBot="1">
      <c r="A13" s="2507"/>
      <c r="B13" s="3598"/>
      <c r="C13" s="2524"/>
      <c r="D13" s="2524"/>
      <c r="E13" s="2507"/>
      <c r="F13" s="2524"/>
      <c r="G13" s="2524"/>
      <c r="H13" s="2524"/>
      <c r="I13" s="3620"/>
      <c r="J13" s="2524"/>
      <c r="K13" s="2524"/>
      <c r="L13" s="2524"/>
      <c r="M13" s="2524"/>
      <c r="N13" s="2524"/>
      <c r="O13" s="2507"/>
      <c r="P13" s="2507"/>
      <c r="Q13" s="2507"/>
      <c r="R13" s="2507"/>
      <c r="S13" s="2507"/>
      <c r="T13" s="2524"/>
      <c r="U13" s="2524"/>
      <c r="V13" s="2524"/>
      <c r="W13" s="2524"/>
      <c r="X13" s="2524"/>
      <c r="Y13" s="2524"/>
      <c r="Z13" s="2524"/>
      <c r="AA13" s="2524"/>
      <c r="AB13" s="2524"/>
      <c r="AC13" s="2524"/>
      <c r="AD13" s="3600"/>
    </row>
    <row r="14" spans="1:30" s="2508" customFormat="1" ht="17.1" customHeight="1" thickBot="1" thickTop="1">
      <c r="A14" s="2507"/>
      <c r="B14" s="3598"/>
      <c r="C14" s="2524"/>
      <c r="D14" s="2524"/>
      <c r="E14" s="2507"/>
      <c r="F14" s="3621" t="s">
        <v>76</v>
      </c>
      <c r="G14" s="3622"/>
      <c r="H14" s="3623">
        <v>1.391</v>
      </c>
      <c r="J14" s="2507"/>
      <c r="K14" s="2507"/>
      <c r="L14" s="2507"/>
      <c r="M14" s="2507"/>
      <c r="N14" s="2507"/>
      <c r="O14" s="2507"/>
      <c r="P14" s="2507"/>
      <c r="Q14" s="2524"/>
      <c r="R14" s="2524"/>
      <c r="S14" s="2524"/>
      <c r="T14" s="2524"/>
      <c r="U14" s="2524"/>
      <c r="V14" s="2524"/>
      <c r="W14" s="2524"/>
      <c r="X14" s="2524"/>
      <c r="Y14" s="2524"/>
      <c r="Z14" s="2524"/>
      <c r="AA14" s="2524"/>
      <c r="AB14" s="2524"/>
      <c r="AC14" s="2524"/>
      <c r="AD14" s="3600"/>
    </row>
    <row r="15" spans="1:30" s="2508" customFormat="1" ht="17.1" customHeight="1" thickBot="1" thickTop="1">
      <c r="A15" s="2507"/>
      <c r="B15" s="3598"/>
      <c r="C15" s="2524"/>
      <c r="D15" s="2524"/>
      <c r="E15" s="2507"/>
      <c r="F15" s="3624" t="s">
        <v>26</v>
      </c>
      <c r="G15" s="3625"/>
      <c r="H15" s="3626">
        <v>200</v>
      </c>
      <c r="I15" s="2610"/>
      <c r="J15" s="2524"/>
      <c r="K15" s="2524"/>
      <c r="L15" s="2524"/>
      <c r="M15" s="2524"/>
      <c r="N15" s="2524"/>
      <c r="O15" s="2524"/>
      <c r="P15" s="2524"/>
      <c r="Q15" s="2524"/>
      <c r="R15" s="2524"/>
      <c r="S15" s="2524"/>
      <c r="T15" s="2524"/>
      <c r="U15" s="2524"/>
      <c r="V15" s="2524"/>
      <c r="W15" s="3627"/>
      <c r="X15" s="3627"/>
      <c r="Y15" s="3627"/>
      <c r="Z15" s="3627"/>
      <c r="AA15" s="3627"/>
      <c r="AB15" s="3627"/>
      <c r="AC15" s="2507"/>
      <c r="AD15" s="3600"/>
    </row>
    <row r="16" spans="1:30" s="2508" customFormat="1" ht="17.1" customHeight="1" thickBot="1" thickTop="1">
      <c r="A16" s="2507"/>
      <c r="B16" s="3598"/>
      <c r="C16" s="3628">
        <v>3</v>
      </c>
      <c r="D16" s="3628">
        <v>4</v>
      </c>
      <c r="E16" s="3628">
        <v>5</v>
      </c>
      <c r="F16" s="3628">
        <v>6</v>
      </c>
      <c r="G16" s="3628">
        <v>7</v>
      </c>
      <c r="H16" s="3628">
        <v>8</v>
      </c>
      <c r="I16" s="3628">
        <v>9</v>
      </c>
      <c r="J16" s="3628">
        <v>10</v>
      </c>
      <c r="K16" s="3628">
        <v>11</v>
      </c>
      <c r="L16" s="3628">
        <v>12</v>
      </c>
      <c r="M16" s="3628">
        <v>13</v>
      </c>
      <c r="N16" s="3628">
        <v>14</v>
      </c>
      <c r="O16" s="3628">
        <v>15</v>
      </c>
      <c r="P16" s="3628">
        <v>16</v>
      </c>
      <c r="Q16" s="3628">
        <v>17</v>
      </c>
      <c r="R16" s="3628">
        <v>18</v>
      </c>
      <c r="S16" s="3628">
        <v>19</v>
      </c>
      <c r="T16" s="3628">
        <v>20</v>
      </c>
      <c r="U16" s="3628">
        <v>21</v>
      </c>
      <c r="V16" s="3628">
        <v>22</v>
      </c>
      <c r="W16" s="3628">
        <v>23</v>
      </c>
      <c r="X16" s="3628">
        <v>24</v>
      </c>
      <c r="Y16" s="3628">
        <v>25</v>
      </c>
      <c r="Z16" s="3628">
        <v>26</v>
      </c>
      <c r="AA16" s="3628">
        <v>27</v>
      </c>
      <c r="AB16" s="3628">
        <v>28</v>
      </c>
      <c r="AC16" s="3628">
        <v>29</v>
      </c>
      <c r="AD16" s="3600"/>
    </row>
    <row r="17" spans="1:30" s="2508" customFormat="1" ht="33.95" customHeight="1" thickBot="1" thickTop="1">
      <c r="A17" s="2507"/>
      <c r="B17" s="3598"/>
      <c r="C17" s="2552" t="s">
        <v>13</v>
      </c>
      <c r="D17" s="2553" t="s">
        <v>233</v>
      </c>
      <c r="E17" s="2553" t="s">
        <v>234</v>
      </c>
      <c r="F17" s="3629" t="s">
        <v>27</v>
      </c>
      <c r="G17" s="3630" t="s">
        <v>28</v>
      </c>
      <c r="H17" s="3631" t="s">
        <v>29</v>
      </c>
      <c r="I17" s="2568" t="s">
        <v>14</v>
      </c>
      <c r="J17" s="2557" t="s">
        <v>16</v>
      </c>
      <c r="K17" s="3630" t="s">
        <v>17</v>
      </c>
      <c r="L17" s="3630" t="s">
        <v>18</v>
      </c>
      <c r="M17" s="3629" t="s">
        <v>30</v>
      </c>
      <c r="N17" s="3629" t="s">
        <v>31</v>
      </c>
      <c r="O17" s="2560" t="s">
        <v>19</v>
      </c>
      <c r="P17" s="2560" t="s">
        <v>58</v>
      </c>
      <c r="Q17" s="3632" t="s">
        <v>32</v>
      </c>
      <c r="R17" s="3630" t="s">
        <v>33</v>
      </c>
      <c r="S17" s="3633" t="s">
        <v>37</v>
      </c>
      <c r="T17" s="3634" t="s">
        <v>20</v>
      </c>
      <c r="U17" s="3635" t="s">
        <v>21</v>
      </c>
      <c r="V17" s="3636" t="s">
        <v>77</v>
      </c>
      <c r="W17" s="3637"/>
      <c r="X17" s="3638" t="s">
        <v>78</v>
      </c>
      <c r="Y17" s="3639"/>
      <c r="Z17" s="3640" t="s">
        <v>22</v>
      </c>
      <c r="AA17" s="3641" t="s">
        <v>73</v>
      </c>
      <c r="AB17" s="2567" t="s">
        <v>74</v>
      </c>
      <c r="AC17" s="2568" t="s">
        <v>24</v>
      </c>
      <c r="AD17" s="3600"/>
    </row>
    <row r="18" spans="1:30" s="2508" customFormat="1" ht="17.1" customHeight="1" thickTop="1">
      <c r="A18" s="2507"/>
      <c r="B18" s="3598"/>
      <c r="C18" s="2569"/>
      <c r="D18" s="2569"/>
      <c r="E18" s="2569"/>
      <c r="F18" s="2569"/>
      <c r="G18" s="2569"/>
      <c r="H18" s="2569"/>
      <c r="I18" s="3642"/>
      <c r="J18" s="3643"/>
      <c r="K18" s="2569"/>
      <c r="L18" s="2569"/>
      <c r="M18" s="2569"/>
      <c r="N18" s="2569"/>
      <c r="O18" s="2569"/>
      <c r="P18" s="3644"/>
      <c r="Q18" s="3645"/>
      <c r="R18" s="3646"/>
      <c r="S18" s="3647"/>
      <c r="T18" s="3648"/>
      <c r="U18" s="3649"/>
      <c r="V18" s="3650"/>
      <c r="W18" s="3651"/>
      <c r="X18" s="3652"/>
      <c r="Y18" s="3653"/>
      <c r="Z18" s="3654"/>
      <c r="AA18" s="3655"/>
      <c r="AB18" s="3645"/>
      <c r="AC18" s="3656"/>
      <c r="AD18" s="3600"/>
    </row>
    <row r="19" spans="1:30" s="2508" customFormat="1" ht="17.1" customHeight="1">
      <c r="A19" s="2507"/>
      <c r="B19" s="3598"/>
      <c r="C19" s="1475"/>
      <c r="D19" s="1475"/>
      <c r="E19" s="1475"/>
      <c r="F19" s="1475"/>
      <c r="G19" s="1475"/>
      <c r="H19" s="1475"/>
      <c r="I19" s="3657"/>
      <c r="J19" s="3658"/>
      <c r="K19" s="1475"/>
      <c r="L19" s="1475"/>
      <c r="M19" s="1475"/>
      <c r="N19" s="1475"/>
      <c r="O19" s="1475"/>
      <c r="P19" s="3659" t="str">
        <f aca="true" t="shared" si="0" ref="P19:P39">IF(F19="","","--")</f>
        <v/>
      </c>
      <c r="Q19" s="3660" t="str">
        <f>IF(F19="","",IF(OR(O19="P",O19="RP"),"--","NO"))</f>
        <v/>
      </c>
      <c r="R19" s="3661" t="str">
        <f aca="true" t="shared" si="1" ref="R19:R39">IF(F19="","","NO")</f>
        <v/>
      </c>
      <c r="S19" s="3662">
        <f aca="true" t="shared" si="2" ref="S19:S39">$H$15*IF(OR(O19="P",O19="RP"),0.1,1)*IF(R19="SI",1,0.1)</f>
        <v>20</v>
      </c>
      <c r="T19" s="3663" t="str">
        <f aca="true" t="shared" si="3" ref="T19:T39">IF(O19="P",J19*S19*ROUND(N19/60,2),"--")</f>
        <v>--</v>
      </c>
      <c r="U19" s="3664" t="str">
        <f aca="true" t="shared" si="4" ref="U19:U39">IF(O19="RP",J19*S19*P19/100*ROUND(N19/60,2),"--")</f>
        <v>--</v>
      </c>
      <c r="V19" s="3665" t="str">
        <f aca="true" t="shared" si="5" ref="V19:V39">IF(AND(O19="F",Q19="NO"),J19*S19,"--")</f>
        <v>--</v>
      </c>
      <c r="W19" s="3666" t="str">
        <f aca="true" t="shared" si="6" ref="W19:W39">IF(O19="F",J19*S19*ROUND(N19/60,2),"--")</f>
        <v>--</v>
      </c>
      <c r="X19" s="3667" t="str">
        <f aca="true" t="shared" si="7" ref="X19:X39">IF(AND(O19="R",Q19="NO"),J19*S19*P19/100,"--")</f>
        <v>--</v>
      </c>
      <c r="Y19" s="3668" t="str">
        <f aca="true" t="shared" si="8" ref="Y19:Y39">IF(O19="R",J19*S19*P19/100*ROUND(N19/60,2),"--")</f>
        <v>--</v>
      </c>
      <c r="Z19" s="3669" t="str">
        <f aca="true" t="shared" si="9" ref="Z19:Z39">IF(O19="RF",J19*S19*ROUND(N19/60,2),"--")</f>
        <v>--</v>
      </c>
      <c r="AA19" s="3670" t="str">
        <f aca="true" t="shared" si="10" ref="AA19:AA39">IF(O19="RR",J19*S19*P19/100*ROUND(N19/60,2),"--")</f>
        <v>--</v>
      </c>
      <c r="AB19" s="3671" t="str">
        <f aca="true" t="shared" si="11" ref="AB19:AB39">IF(F19="","","SI")</f>
        <v/>
      </c>
      <c r="AC19" s="3672"/>
      <c r="AD19" s="3600"/>
    </row>
    <row r="20" spans="1:30" s="2508" customFormat="1" ht="17.1" customHeight="1">
      <c r="A20" s="2507"/>
      <c r="B20" s="3598"/>
      <c r="C20" s="1475">
        <v>49</v>
      </c>
      <c r="D20" s="1475">
        <v>298445</v>
      </c>
      <c r="E20" s="1466">
        <v>4471</v>
      </c>
      <c r="F20" s="3673" t="s">
        <v>427</v>
      </c>
      <c r="G20" s="3674" t="s">
        <v>428</v>
      </c>
      <c r="H20" s="3675">
        <v>450</v>
      </c>
      <c r="I20" s="3676" t="s">
        <v>224</v>
      </c>
      <c r="J20" s="3677">
        <f aca="true" t="shared" si="12" ref="J20:J39">H20*$H$14</f>
        <v>625.95</v>
      </c>
      <c r="K20" s="3678">
        <v>42401.38263888889</v>
      </c>
      <c r="L20" s="3678">
        <v>42401.74513888889</v>
      </c>
      <c r="M20" s="3679">
        <f aca="true" t="shared" si="13" ref="M20:M39">IF(F20="","",(L20-K20)*24)</f>
        <v>8.699999999895226</v>
      </c>
      <c r="N20" s="3680">
        <f aca="true" t="shared" si="14" ref="N20:N39">IF(F20="","",ROUND((L20-K20)*24*60,0))</f>
        <v>522</v>
      </c>
      <c r="O20" s="3681" t="s">
        <v>293</v>
      </c>
      <c r="P20" s="3682" t="str">
        <f t="shared" si="0"/>
        <v>--</v>
      </c>
      <c r="Q20" s="3683" t="str">
        <f>IF(F20="","",IF(OR(O20="P",O20="RP"),"--","NO"))</f>
        <v>--</v>
      </c>
      <c r="R20" s="2592" t="str">
        <f t="shared" si="1"/>
        <v>NO</v>
      </c>
      <c r="S20" s="3684">
        <f t="shared" si="2"/>
        <v>2</v>
      </c>
      <c r="T20" s="3685">
        <f t="shared" si="3"/>
        <v>10891.53</v>
      </c>
      <c r="U20" s="3686" t="str">
        <f t="shared" si="4"/>
        <v>--</v>
      </c>
      <c r="V20" s="3665" t="str">
        <f t="shared" si="5"/>
        <v>--</v>
      </c>
      <c r="W20" s="3666" t="str">
        <f t="shared" si="6"/>
        <v>--</v>
      </c>
      <c r="X20" s="3667" t="str">
        <f t="shared" si="7"/>
        <v>--</v>
      </c>
      <c r="Y20" s="3668" t="str">
        <f t="shared" si="8"/>
        <v>--</v>
      </c>
      <c r="Z20" s="3687" t="str">
        <f t="shared" si="9"/>
        <v>--</v>
      </c>
      <c r="AA20" s="3670" t="str">
        <f t="shared" si="10"/>
        <v>--</v>
      </c>
      <c r="AB20" s="3688" t="s">
        <v>211</v>
      </c>
      <c r="AC20" s="3689">
        <f aca="true" t="shared" si="15" ref="AC20:AC39">IF(F20="","",SUM(T20:AA20)*IF(AB20="SI",1,2)*IF(AND(P20&lt;&gt;"--",O20="RF"),P20/100,1))</f>
        <v>10891.53</v>
      </c>
      <c r="AD20" s="3600"/>
    </row>
    <row r="21" spans="1:30" s="2508" customFormat="1" ht="17.1" customHeight="1">
      <c r="A21" s="2507"/>
      <c r="B21" s="3598"/>
      <c r="C21" s="1475">
        <v>50</v>
      </c>
      <c r="D21" s="1475">
        <v>298448</v>
      </c>
      <c r="E21" s="1466">
        <v>4471</v>
      </c>
      <c r="F21" s="3673" t="s">
        <v>427</v>
      </c>
      <c r="G21" s="3674" t="s">
        <v>428</v>
      </c>
      <c r="H21" s="3675">
        <v>450</v>
      </c>
      <c r="I21" s="3676" t="s">
        <v>224</v>
      </c>
      <c r="J21" s="3677">
        <f t="shared" si="12"/>
        <v>625.95</v>
      </c>
      <c r="K21" s="3678">
        <v>42402.330555555556</v>
      </c>
      <c r="L21" s="3678">
        <v>42402.72986111111</v>
      </c>
      <c r="M21" s="3679">
        <f t="shared" si="13"/>
        <v>9.58333333331393</v>
      </c>
      <c r="N21" s="3680">
        <f t="shared" si="14"/>
        <v>575</v>
      </c>
      <c r="O21" s="3681" t="s">
        <v>293</v>
      </c>
      <c r="P21" s="3682" t="str">
        <f t="shared" si="0"/>
        <v>--</v>
      </c>
      <c r="Q21" s="3683" t="str">
        <f aca="true" t="shared" si="16" ref="Q21:Q39">IF(F21="","",IF(O21="P","--","NO"))</f>
        <v>--</v>
      </c>
      <c r="R21" s="2592" t="str">
        <f t="shared" si="1"/>
        <v>NO</v>
      </c>
      <c r="S21" s="3684">
        <f t="shared" si="2"/>
        <v>2</v>
      </c>
      <c r="T21" s="3685">
        <f t="shared" si="3"/>
        <v>11993.202000000001</v>
      </c>
      <c r="U21" s="3686" t="str">
        <f t="shared" si="4"/>
        <v>--</v>
      </c>
      <c r="V21" s="3665" t="str">
        <f t="shared" si="5"/>
        <v>--</v>
      </c>
      <c r="W21" s="3666" t="str">
        <f t="shared" si="6"/>
        <v>--</v>
      </c>
      <c r="X21" s="3667" t="str">
        <f t="shared" si="7"/>
        <v>--</v>
      </c>
      <c r="Y21" s="3668" t="str">
        <f t="shared" si="8"/>
        <v>--</v>
      </c>
      <c r="Z21" s="3687" t="str">
        <f t="shared" si="9"/>
        <v>--</v>
      </c>
      <c r="AA21" s="3670" t="str">
        <f t="shared" si="10"/>
        <v>--</v>
      </c>
      <c r="AB21" s="3688" t="str">
        <f t="shared" si="11"/>
        <v>SI</v>
      </c>
      <c r="AC21" s="3689">
        <f t="shared" si="15"/>
        <v>11993.202000000001</v>
      </c>
      <c r="AD21" s="3600"/>
    </row>
    <row r="22" spans="1:30" s="2508" customFormat="1" ht="17.1" customHeight="1">
      <c r="A22" s="2507"/>
      <c r="B22" s="3598"/>
      <c r="C22" s="1475">
        <v>51</v>
      </c>
      <c r="D22" s="1475">
        <v>298454</v>
      </c>
      <c r="E22" s="1466">
        <v>4471</v>
      </c>
      <c r="F22" s="3673" t="s">
        <v>427</v>
      </c>
      <c r="G22" s="3674" t="s">
        <v>428</v>
      </c>
      <c r="H22" s="3675">
        <v>450</v>
      </c>
      <c r="I22" s="3676" t="s">
        <v>224</v>
      </c>
      <c r="J22" s="3677">
        <f t="shared" si="12"/>
        <v>625.95</v>
      </c>
      <c r="K22" s="3678">
        <v>42403.32777777778</v>
      </c>
      <c r="L22" s="3678">
        <v>42403.745833333334</v>
      </c>
      <c r="M22" s="3679">
        <f t="shared" si="13"/>
        <v>10.03333333338378</v>
      </c>
      <c r="N22" s="3680">
        <f t="shared" si="14"/>
        <v>602</v>
      </c>
      <c r="O22" s="3681" t="s">
        <v>293</v>
      </c>
      <c r="P22" s="3682" t="str">
        <f t="shared" si="0"/>
        <v>--</v>
      </c>
      <c r="Q22" s="3683" t="str">
        <f t="shared" si="16"/>
        <v>--</v>
      </c>
      <c r="R22" s="2592" t="str">
        <f t="shared" si="1"/>
        <v>NO</v>
      </c>
      <c r="S22" s="3684">
        <f t="shared" si="2"/>
        <v>2</v>
      </c>
      <c r="T22" s="3685">
        <f t="shared" si="3"/>
        <v>12556.557</v>
      </c>
      <c r="U22" s="3686" t="str">
        <f t="shared" si="4"/>
        <v>--</v>
      </c>
      <c r="V22" s="3665" t="str">
        <f t="shared" si="5"/>
        <v>--</v>
      </c>
      <c r="W22" s="3666" t="str">
        <f t="shared" si="6"/>
        <v>--</v>
      </c>
      <c r="X22" s="3667" t="str">
        <f t="shared" si="7"/>
        <v>--</v>
      </c>
      <c r="Y22" s="3668" t="str">
        <f t="shared" si="8"/>
        <v>--</v>
      </c>
      <c r="Z22" s="3687" t="str">
        <f t="shared" si="9"/>
        <v>--</v>
      </c>
      <c r="AA22" s="3670" t="str">
        <f t="shared" si="10"/>
        <v>--</v>
      </c>
      <c r="AB22" s="3688" t="str">
        <f t="shared" si="11"/>
        <v>SI</v>
      </c>
      <c r="AC22" s="3689">
        <f t="shared" si="15"/>
        <v>12556.557</v>
      </c>
      <c r="AD22" s="3600"/>
    </row>
    <row r="23" spans="1:30" s="2508" customFormat="1" ht="17.1" customHeight="1">
      <c r="A23" s="2507"/>
      <c r="B23" s="3598"/>
      <c r="C23" s="1475"/>
      <c r="D23" s="1475"/>
      <c r="E23" s="1475"/>
      <c r="F23" s="3673"/>
      <c r="G23" s="3674"/>
      <c r="H23" s="3675"/>
      <c r="I23" s="3690"/>
      <c r="J23" s="3677">
        <f t="shared" si="12"/>
        <v>0</v>
      </c>
      <c r="K23" s="3678"/>
      <c r="L23" s="3678"/>
      <c r="M23" s="3679" t="str">
        <f t="shared" si="13"/>
        <v/>
      </c>
      <c r="N23" s="3680" t="str">
        <f t="shared" si="14"/>
        <v/>
      </c>
      <c r="O23" s="3681"/>
      <c r="P23" s="3682" t="str">
        <f t="shared" si="0"/>
        <v/>
      </c>
      <c r="Q23" s="3683" t="str">
        <f t="shared" si="16"/>
        <v/>
      </c>
      <c r="R23" s="2592" t="str">
        <f t="shared" si="1"/>
        <v/>
      </c>
      <c r="S23" s="3684">
        <f t="shared" si="2"/>
        <v>20</v>
      </c>
      <c r="T23" s="3685" t="str">
        <f t="shared" si="3"/>
        <v>--</v>
      </c>
      <c r="U23" s="3686" t="str">
        <f t="shared" si="4"/>
        <v>--</v>
      </c>
      <c r="V23" s="3665" t="str">
        <f t="shared" si="5"/>
        <v>--</v>
      </c>
      <c r="W23" s="3666" t="str">
        <f t="shared" si="6"/>
        <v>--</v>
      </c>
      <c r="X23" s="3667" t="str">
        <f t="shared" si="7"/>
        <v>--</v>
      </c>
      <c r="Y23" s="3668" t="str">
        <f t="shared" si="8"/>
        <v>--</v>
      </c>
      <c r="Z23" s="3687" t="str">
        <f t="shared" si="9"/>
        <v>--</v>
      </c>
      <c r="AA23" s="3670" t="str">
        <f t="shared" si="10"/>
        <v>--</v>
      </c>
      <c r="AB23" s="3688" t="str">
        <f t="shared" si="11"/>
        <v/>
      </c>
      <c r="AC23" s="3689" t="str">
        <f t="shared" si="15"/>
        <v/>
      </c>
      <c r="AD23" s="3600"/>
    </row>
    <row r="24" spans="1:30" s="2508" customFormat="1" ht="17.1" customHeight="1">
      <c r="A24" s="2507"/>
      <c r="B24" s="3598"/>
      <c r="C24" s="1475"/>
      <c r="D24" s="1475"/>
      <c r="E24" s="1466"/>
      <c r="F24" s="3673"/>
      <c r="G24" s="3674"/>
      <c r="H24" s="3675"/>
      <c r="I24" s="3690"/>
      <c r="J24" s="3677">
        <f t="shared" si="12"/>
        <v>0</v>
      </c>
      <c r="K24" s="3678"/>
      <c r="L24" s="3678"/>
      <c r="M24" s="3679" t="str">
        <f t="shared" si="13"/>
        <v/>
      </c>
      <c r="N24" s="3680" t="str">
        <f t="shared" si="14"/>
        <v/>
      </c>
      <c r="O24" s="3681"/>
      <c r="P24" s="3682" t="str">
        <f t="shared" si="0"/>
        <v/>
      </c>
      <c r="Q24" s="3683" t="str">
        <f t="shared" si="16"/>
        <v/>
      </c>
      <c r="R24" s="2592" t="str">
        <f t="shared" si="1"/>
        <v/>
      </c>
      <c r="S24" s="3684">
        <f t="shared" si="2"/>
        <v>20</v>
      </c>
      <c r="T24" s="3685" t="str">
        <f t="shared" si="3"/>
        <v>--</v>
      </c>
      <c r="U24" s="3686" t="str">
        <f t="shared" si="4"/>
        <v>--</v>
      </c>
      <c r="V24" s="3665" t="str">
        <f t="shared" si="5"/>
        <v>--</v>
      </c>
      <c r="W24" s="3666" t="str">
        <f t="shared" si="6"/>
        <v>--</v>
      </c>
      <c r="X24" s="3667" t="str">
        <f t="shared" si="7"/>
        <v>--</v>
      </c>
      <c r="Y24" s="3668" t="str">
        <f t="shared" si="8"/>
        <v>--</v>
      </c>
      <c r="Z24" s="3687" t="str">
        <f t="shared" si="9"/>
        <v>--</v>
      </c>
      <c r="AA24" s="3670" t="str">
        <f t="shared" si="10"/>
        <v>--</v>
      </c>
      <c r="AB24" s="3688" t="str">
        <f t="shared" si="11"/>
        <v/>
      </c>
      <c r="AC24" s="3689" t="str">
        <f t="shared" si="15"/>
        <v/>
      </c>
      <c r="AD24" s="3600"/>
    </row>
    <row r="25" spans="1:30" s="2508" customFormat="1" ht="17.1" customHeight="1">
      <c r="A25" s="2507"/>
      <c r="B25" s="3598"/>
      <c r="C25" s="1475"/>
      <c r="D25" s="1475"/>
      <c r="E25" s="1475"/>
      <c r="F25" s="3673"/>
      <c r="G25" s="3674"/>
      <c r="H25" s="3675"/>
      <c r="I25" s="3690"/>
      <c r="J25" s="3677">
        <f t="shared" si="12"/>
        <v>0</v>
      </c>
      <c r="K25" s="3678"/>
      <c r="L25" s="3678"/>
      <c r="M25" s="3679" t="str">
        <f t="shared" si="13"/>
        <v/>
      </c>
      <c r="N25" s="3680" t="str">
        <f t="shared" si="14"/>
        <v/>
      </c>
      <c r="O25" s="3681"/>
      <c r="P25" s="3682" t="str">
        <f t="shared" si="0"/>
        <v/>
      </c>
      <c r="Q25" s="3683" t="str">
        <f t="shared" si="16"/>
        <v/>
      </c>
      <c r="R25" s="2592" t="str">
        <f t="shared" si="1"/>
        <v/>
      </c>
      <c r="S25" s="3684">
        <f t="shared" si="2"/>
        <v>20</v>
      </c>
      <c r="T25" s="3685" t="str">
        <f t="shared" si="3"/>
        <v>--</v>
      </c>
      <c r="U25" s="3686" t="str">
        <f t="shared" si="4"/>
        <v>--</v>
      </c>
      <c r="V25" s="3665" t="str">
        <f t="shared" si="5"/>
        <v>--</v>
      </c>
      <c r="W25" s="3666" t="str">
        <f t="shared" si="6"/>
        <v>--</v>
      </c>
      <c r="X25" s="3667" t="str">
        <f t="shared" si="7"/>
        <v>--</v>
      </c>
      <c r="Y25" s="3668" t="str">
        <f t="shared" si="8"/>
        <v>--</v>
      </c>
      <c r="Z25" s="3687" t="str">
        <f t="shared" si="9"/>
        <v>--</v>
      </c>
      <c r="AA25" s="3670" t="str">
        <f t="shared" si="10"/>
        <v>--</v>
      </c>
      <c r="AB25" s="3688" t="str">
        <f t="shared" si="11"/>
        <v/>
      </c>
      <c r="AC25" s="3689" t="str">
        <f t="shared" si="15"/>
        <v/>
      </c>
      <c r="AD25" s="3600"/>
    </row>
    <row r="26" spans="1:31" s="2508" customFormat="1" ht="17.1" customHeight="1">
      <c r="A26" s="2507"/>
      <c r="B26" s="3598"/>
      <c r="C26" s="1475"/>
      <c r="D26" s="1475"/>
      <c r="E26" s="1466"/>
      <c r="F26" s="3673"/>
      <c r="G26" s="3674"/>
      <c r="H26" s="3675"/>
      <c r="I26" s="3690"/>
      <c r="J26" s="3677">
        <f t="shared" si="12"/>
        <v>0</v>
      </c>
      <c r="K26" s="3678"/>
      <c r="L26" s="3678"/>
      <c r="M26" s="3679" t="str">
        <f t="shared" si="13"/>
        <v/>
      </c>
      <c r="N26" s="3680" t="str">
        <f t="shared" si="14"/>
        <v/>
      </c>
      <c r="O26" s="3681"/>
      <c r="P26" s="3682" t="str">
        <f t="shared" si="0"/>
        <v/>
      </c>
      <c r="Q26" s="3683" t="str">
        <f t="shared" si="16"/>
        <v/>
      </c>
      <c r="R26" s="2592" t="str">
        <f t="shared" si="1"/>
        <v/>
      </c>
      <c r="S26" s="3684">
        <f t="shared" si="2"/>
        <v>20</v>
      </c>
      <c r="T26" s="3685" t="str">
        <f t="shared" si="3"/>
        <v>--</v>
      </c>
      <c r="U26" s="3686" t="str">
        <f t="shared" si="4"/>
        <v>--</v>
      </c>
      <c r="V26" s="3665" t="str">
        <f t="shared" si="5"/>
        <v>--</v>
      </c>
      <c r="W26" s="3666" t="str">
        <f t="shared" si="6"/>
        <v>--</v>
      </c>
      <c r="X26" s="3667" t="str">
        <f t="shared" si="7"/>
        <v>--</v>
      </c>
      <c r="Y26" s="3668" t="str">
        <f t="shared" si="8"/>
        <v>--</v>
      </c>
      <c r="Z26" s="3687" t="str">
        <f t="shared" si="9"/>
        <v>--</v>
      </c>
      <c r="AA26" s="3670" t="str">
        <f t="shared" si="10"/>
        <v>--</v>
      </c>
      <c r="AB26" s="3688" t="str">
        <f t="shared" si="11"/>
        <v/>
      </c>
      <c r="AC26" s="3689" t="str">
        <f t="shared" si="15"/>
        <v/>
      </c>
      <c r="AD26" s="3600"/>
      <c r="AE26" s="2524"/>
    </row>
    <row r="27" spans="1:30" s="2508" customFormat="1" ht="17.1" customHeight="1">
      <c r="A27" s="2507"/>
      <c r="B27" s="3598"/>
      <c r="C27" s="1475"/>
      <c r="D27" s="1475"/>
      <c r="E27" s="1475"/>
      <c r="F27" s="3673"/>
      <c r="G27" s="3674"/>
      <c r="H27" s="3675"/>
      <c r="I27" s="3690"/>
      <c r="J27" s="3677">
        <f t="shared" si="12"/>
        <v>0</v>
      </c>
      <c r="K27" s="3678"/>
      <c r="L27" s="3678"/>
      <c r="M27" s="3679" t="str">
        <f t="shared" si="13"/>
        <v/>
      </c>
      <c r="N27" s="3680" t="str">
        <f t="shared" si="14"/>
        <v/>
      </c>
      <c r="O27" s="3681"/>
      <c r="P27" s="3682" t="str">
        <f t="shared" si="0"/>
        <v/>
      </c>
      <c r="Q27" s="3683" t="str">
        <f t="shared" si="16"/>
        <v/>
      </c>
      <c r="R27" s="2592" t="str">
        <f t="shared" si="1"/>
        <v/>
      </c>
      <c r="S27" s="3684">
        <f t="shared" si="2"/>
        <v>20</v>
      </c>
      <c r="T27" s="3685" t="str">
        <f t="shared" si="3"/>
        <v>--</v>
      </c>
      <c r="U27" s="3686" t="str">
        <f t="shared" si="4"/>
        <v>--</v>
      </c>
      <c r="V27" s="3665" t="str">
        <f t="shared" si="5"/>
        <v>--</v>
      </c>
      <c r="W27" s="3666" t="str">
        <f t="shared" si="6"/>
        <v>--</v>
      </c>
      <c r="X27" s="3667" t="str">
        <f t="shared" si="7"/>
        <v>--</v>
      </c>
      <c r="Y27" s="3668" t="str">
        <f t="shared" si="8"/>
        <v>--</v>
      </c>
      <c r="Z27" s="3687" t="str">
        <f t="shared" si="9"/>
        <v>--</v>
      </c>
      <c r="AA27" s="3670" t="str">
        <f t="shared" si="10"/>
        <v>--</v>
      </c>
      <c r="AB27" s="3688" t="str">
        <f t="shared" si="11"/>
        <v/>
      </c>
      <c r="AC27" s="3689" t="str">
        <f t="shared" si="15"/>
        <v/>
      </c>
      <c r="AD27" s="3600"/>
    </row>
    <row r="28" spans="1:30" s="2508" customFormat="1" ht="17.1" customHeight="1">
      <c r="A28" s="2507"/>
      <c r="B28" s="3598"/>
      <c r="C28" s="1475"/>
      <c r="D28" s="1475"/>
      <c r="E28" s="1466"/>
      <c r="F28" s="3673"/>
      <c r="G28" s="3674"/>
      <c r="H28" s="3675"/>
      <c r="I28" s="3690"/>
      <c r="J28" s="3677">
        <f t="shared" si="12"/>
        <v>0</v>
      </c>
      <c r="K28" s="3678"/>
      <c r="L28" s="3678"/>
      <c r="M28" s="3679" t="str">
        <f t="shared" si="13"/>
        <v/>
      </c>
      <c r="N28" s="3680" t="str">
        <f t="shared" si="14"/>
        <v/>
      </c>
      <c r="O28" s="3681"/>
      <c r="P28" s="3682" t="str">
        <f t="shared" si="0"/>
        <v/>
      </c>
      <c r="Q28" s="3683" t="str">
        <f t="shared" si="16"/>
        <v/>
      </c>
      <c r="R28" s="2592" t="str">
        <f t="shared" si="1"/>
        <v/>
      </c>
      <c r="S28" s="3684">
        <f t="shared" si="2"/>
        <v>20</v>
      </c>
      <c r="T28" s="3685" t="str">
        <f t="shared" si="3"/>
        <v>--</v>
      </c>
      <c r="U28" s="3686" t="str">
        <f t="shared" si="4"/>
        <v>--</v>
      </c>
      <c r="V28" s="3665" t="str">
        <f t="shared" si="5"/>
        <v>--</v>
      </c>
      <c r="W28" s="3666" t="str">
        <f t="shared" si="6"/>
        <v>--</v>
      </c>
      <c r="X28" s="3667" t="str">
        <f t="shared" si="7"/>
        <v>--</v>
      </c>
      <c r="Y28" s="3668" t="str">
        <f t="shared" si="8"/>
        <v>--</v>
      </c>
      <c r="Z28" s="3687" t="str">
        <f t="shared" si="9"/>
        <v>--</v>
      </c>
      <c r="AA28" s="3670" t="str">
        <f t="shared" si="10"/>
        <v>--</v>
      </c>
      <c r="AB28" s="3688" t="str">
        <f t="shared" si="11"/>
        <v/>
      </c>
      <c r="AC28" s="3689" t="str">
        <f t="shared" si="15"/>
        <v/>
      </c>
      <c r="AD28" s="3600"/>
    </row>
    <row r="29" spans="1:30" s="2508" customFormat="1" ht="17.1" customHeight="1">
      <c r="A29" s="2507"/>
      <c r="B29" s="3598"/>
      <c r="C29" s="1475"/>
      <c r="D29" s="1475"/>
      <c r="E29" s="1475"/>
      <c r="F29" s="3673"/>
      <c r="G29" s="3674"/>
      <c r="H29" s="3675"/>
      <c r="I29" s="3690"/>
      <c r="J29" s="3677">
        <f t="shared" si="12"/>
        <v>0</v>
      </c>
      <c r="K29" s="3678"/>
      <c r="L29" s="3678"/>
      <c r="M29" s="3679" t="str">
        <f t="shared" si="13"/>
        <v/>
      </c>
      <c r="N29" s="3680" t="str">
        <f t="shared" si="14"/>
        <v/>
      </c>
      <c r="O29" s="3681"/>
      <c r="P29" s="3682" t="str">
        <f t="shared" si="0"/>
        <v/>
      </c>
      <c r="Q29" s="3683" t="str">
        <f t="shared" si="16"/>
        <v/>
      </c>
      <c r="R29" s="2592" t="str">
        <f t="shared" si="1"/>
        <v/>
      </c>
      <c r="S29" s="3684">
        <f t="shared" si="2"/>
        <v>20</v>
      </c>
      <c r="T29" s="3685" t="str">
        <f t="shared" si="3"/>
        <v>--</v>
      </c>
      <c r="U29" s="3686" t="str">
        <f t="shared" si="4"/>
        <v>--</v>
      </c>
      <c r="V29" s="3665" t="str">
        <f t="shared" si="5"/>
        <v>--</v>
      </c>
      <c r="W29" s="3666" t="str">
        <f t="shared" si="6"/>
        <v>--</v>
      </c>
      <c r="X29" s="3667" t="str">
        <f t="shared" si="7"/>
        <v>--</v>
      </c>
      <c r="Y29" s="3668" t="str">
        <f t="shared" si="8"/>
        <v>--</v>
      </c>
      <c r="Z29" s="3687" t="str">
        <f t="shared" si="9"/>
        <v>--</v>
      </c>
      <c r="AA29" s="3670" t="str">
        <f t="shared" si="10"/>
        <v>--</v>
      </c>
      <c r="AB29" s="3688" t="str">
        <f t="shared" si="11"/>
        <v/>
      </c>
      <c r="AC29" s="3689" t="str">
        <f t="shared" si="15"/>
        <v/>
      </c>
      <c r="AD29" s="3600"/>
    </row>
    <row r="30" spans="1:30" s="2508" customFormat="1" ht="17.1" customHeight="1">
      <c r="A30" s="2507"/>
      <c r="B30" s="3598"/>
      <c r="C30" s="1475"/>
      <c r="D30" s="1475"/>
      <c r="E30" s="1466"/>
      <c r="F30" s="3673"/>
      <c r="G30" s="3691"/>
      <c r="H30" s="3675"/>
      <c r="I30" s="3690"/>
      <c r="J30" s="3677">
        <f t="shared" si="12"/>
        <v>0</v>
      </c>
      <c r="K30" s="3678"/>
      <c r="L30" s="3678"/>
      <c r="M30" s="3679" t="str">
        <f t="shared" si="13"/>
        <v/>
      </c>
      <c r="N30" s="3680" t="str">
        <f t="shared" si="14"/>
        <v/>
      </c>
      <c r="O30" s="3681"/>
      <c r="P30" s="3682" t="str">
        <f t="shared" si="0"/>
        <v/>
      </c>
      <c r="Q30" s="3683" t="str">
        <f t="shared" si="16"/>
        <v/>
      </c>
      <c r="R30" s="2592" t="str">
        <f t="shared" si="1"/>
        <v/>
      </c>
      <c r="S30" s="3684">
        <f t="shared" si="2"/>
        <v>20</v>
      </c>
      <c r="T30" s="3685" t="str">
        <f t="shared" si="3"/>
        <v>--</v>
      </c>
      <c r="U30" s="3686" t="str">
        <f t="shared" si="4"/>
        <v>--</v>
      </c>
      <c r="V30" s="3665" t="str">
        <f t="shared" si="5"/>
        <v>--</v>
      </c>
      <c r="W30" s="3666" t="str">
        <f t="shared" si="6"/>
        <v>--</v>
      </c>
      <c r="X30" s="3667" t="str">
        <f t="shared" si="7"/>
        <v>--</v>
      </c>
      <c r="Y30" s="3668" t="str">
        <f t="shared" si="8"/>
        <v>--</v>
      </c>
      <c r="Z30" s="3687" t="str">
        <f t="shared" si="9"/>
        <v>--</v>
      </c>
      <c r="AA30" s="3670" t="str">
        <f t="shared" si="10"/>
        <v>--</v>
      </c>
      <c r="AB30" s="3688" t="str">
        <f t="shared" si="11"/>
        <v/>
      </c>
      <c r="AC30" s="3689" t="str">
        <f t="shared" si="15"/>
        <v/>
      </c>
      <c r="AD30" s="3600"/>
    </row>
    <row r="31" spans="1:30" s="2508" customFormat="1" ht="17.1" customHeight="1">
      <c r="A31" s="2507"/>
      <c r="B31" s="3598"/>
      <c r="C31" s="1475"/>
      <c r="D31" s="1475"/>
      <c r="E31" s="1475"/>
      <c r="F31" s="3673"/>
      <c r="G31" s="3691"/>
      <c r="H31" s="3675"/>
      <c r="I31" s="3690"/>
      <c r="J31" s="3677">
        <f t="shared" si="12"/>
        <v>0</v>
      </c>
      <c r="K31" s="3678"/>
      <c r="L31" s="3678"/>
      <c r="M31" s="3679" t="str">
        <f t="shared" si="13"/>
        <v/>
      </c>
      <c r="N31" s="3680" t="str">
        <f t="shared" si="14"/>
        <v/>
      </c>
      <c r="O31" s="3681"/>
      <c r="P31" s="3682" t="str">
        <f t="shared" si="0"/>
        <v/>
      </c>
      <c r="Q31" s="3683" t="str">
        <f t="shared" si="16"/>
        <v/>
      </c>
      <c r="R31" s="2592" t="str">
        <f t="shared" si="1"/>
        <v/>
      </c>
      <c r="S31" s="3684">
        <f t="shared" si="2"/>
        <v>20</v>
      </c>
      <c r="T31" s="3685" t="str">
        <f t="shared" si="3"/>
        <v>--</v>
      </c>
      <c r="U31" s="3686" t="str">
        <f t="shared" si="4"/>
        <v>--</v>
      </c>
      <c r="V31" s="3665" t="str">
        <f t="shared" si="5"/>
        <v>--</v>
      </c>
      <c r="W31" s="3666" t="str">
        <f t="shared" si="6"/>
        <v>--</v>
      </c>
      <c r="X31" s="3667" t="str">
        <f t="shared" si="7"/>
        <v>--</v>
      </c>
      <c r="Y31" s="3668" t="str">
        <f t="shared" si="8"/>
        <v>--</v>
      </c>
      <c r="Z31" s="3687" t="str">
        <f t="shared" si="9"/>
        <v>--</v>
      </c>
      <c r="AA31" s="3670" t="str">
        <f t="shared" si="10"/>
        <v>--</v>
      </c>
      <c r="AB31" s="3688" t="str">
        <f t="shared" si="11"/>
        <v/>
      </c>
      <c r="AC31" s="3689" t="str">
        <f t="shared" si="15"/>
        <v/>
      </c>
      <c r="AD31" s="3600"/>
    </row>
    <row r="32" spans="1:30" s="2508" customFormat="1" ht="17.1" customHeight="1">
      <c r="A32" s="2507"/>
      <c r="B32" s="3598"/>
      <c r="C32" s="1475"/>
      <c r="D32" s="1475"/>
      <c r="E32" s="1466"/>
      <c r="F32" s="3673"/>
      <c r="G32" s="3691"/>
      <c r="H32" s="3675"/>
      <c r="I32" s="3690"/>
      <c r="J32" s="3677">
        <f t="shared" si="12"/>
        <v>0</v>
      </c>
      <c r="K32" s="3678"/>
      <c r="L32" s="3678"/>
      <c r="M32" s="3679" t="str">
        <f t="shared" si="13"/>
        <v/>
      </c>
      <c r="N32" s="3680" t="str">
        <f t="shared" si="14"/>
        <v/>
      </c>
      <c r="O32" s="3681"/>
      <c r="P32" s="3682" t="str">
        <f t="shared" si="0"/>
        <v/>
      </c>
      <c r="Q32" s="3683" t="str">
        <f t="shared" si="16"/>
        <v/>
      </c>
      <c r="R32" s="2592" t="str">
        <f t="shared" si="1"/>
        <v/>
      </c>
      <c r="S32" s="3684">
        <f t="shared" si="2"/>
        <v>20</v>
      </c>
      <c r="T32" s="3685" t="str">
        <f t="shared" si="3"/>
        <v>--</v>
      </c>
      <c r="U32" s="3686" t="str">
        <f t="shared" si="4"/>
        <v>--</v>
      </c>
      <c r="V32" s="3665" t="str">
        <f t="shared" si="5"/>
        <v>--</v>
      </c>
      <c r="W32" s="3666" t="str">
        <f t="shared" si="6"/>
        <v>--</v>
      </c>
      <c r="X32" s="3667" t="str">
        <f t="shared" si="7"/>
        <v>--</v>
      </c>
      <c r="Y32" s="3668" t="str">
        <f t="shared" si="8"/>
        <v>--</v>
      </c>
      <c r="Z32" s="3687" t="str">
        <f t="shared" si="9"/>
        <v>--</v>
      </c>
      <c r="AA32" s="3670" t="str">
        <f t="shared" si="10"/>
        <v>--</v>
      </c>
      <c r="AB32" s="3688" t="str">
        <f t="shared" si="11"/>
        <v/>
      </c>
      <c r="AC32" s="3689" t="str">
        <f t="shared" si="15"/>
        <v/>
      </c>
      <c r="AD32" s="3600"/>
    </row>
    <row r="33" spans="1:30" s="2508" customFormat="1" ht="17.1" customHeight="1">
      <c r="A33" s="2507"/>
      <c r="B33" s="3598"/>
      <c r="C33" s="1475"/>
      <c r="D33" s="1475"/>
      <c r="E33" s="1475"/>
      <c r="F33" s="3673"/>
      <c r="G33" s="3691"/>
      <c r="H33" s="3675"/>
      <c r="I33" s="3690"/>
      <c r="J33" s="3677">
        <f t="shared" si="12"/>
        <v>0</v>
      </c>
      <c r="K33" s="3678"/>
      <c r="L33" s="3678"/>
      <c r="M33" s="3679" t="str">
        <f t="shared" si="13"/>
        <v/>
      </c>
      <c r="N33" s="3680" t="str">
        <f t="shared" si="14"/>
        <v/>
      </c>
      <c r="O33" s="3681"/>
      <c r="P33" s="3682" t="str">
        <f t="shared" si="0"/>
        <v/>
      </c>
      <c r="Q33" s="3683" t="str">
        <f t="shared" si="16"/>
        <v/>
      </c>
      <c r="R33" s="2592" t="str">
        <f t="shared" si="1"/>
        <v/>
      </c>
      <c r="S33" s="3684">
        <f t="shared" si="2"/>
        <v>20</v>
      </c>
      <c r="T33" s="3685" t="str">
        <f t="shared" si="3"/>
        <v>--</v>
      </c>
      <c r="U33" s="3686" t="str">
        <f t="shared" si="4"/>
        <v>--</v>
      </c>
      <c r="V33" s="3665" t="str">
        <f t="shared" si="5"/>
        <v>--</v>
      </c>
      <c r="W33" s="3666" t="str">
        <f t="shared" si="6"/>
        <v>--</v>
      </c>
      <c r="X33" s="3667" t="str">
        <f t="shared" si="7"/>
        <v>--</v>
      </c>
      <c r="Y33" s="3668" t="str">
        <f t="shared" si="8"/>
        <v>--</v>
      </c>
      <c r="Z33" s="3687" t="str">
        <f t="shared" si="9"/>
        <v>--</v>
      </c>
      <c r="AA33" s="3670" t="str">
        <f t="shared" si="10"/>
        <v>--</v>
      </c>
      <c r="AB33" s="3688" t="str">
        <f t="shared" si="11"/>
        <v/>
      </c>
      <c r="AC33" s="3689" t="str">
        <f t="shared" si="15"/>
        <v/>
      </c>
      <c r="AD33" s="3600"/>
    </row>
    <row r="34" spans="1:30" s="2508" customFormat="1" ht="17.1" customHeight="1">
      <c r="A34" s="2507"/>
      <c r="B34" s="3598"/>
      <c r="C34" s="1475"/>
      <c r="D34" s="1475"/>
      <c r="E34" s="1466"/>
      <c r="F34" s="3673"/>
      <c r="G34" s="3691"/>
      <c r="H34" s="3675"/>
      <c r="I34" s="3690"/>
      <c r="J34" s="3677">
        <f t="shared" si="12"/>
        <v>0</v>
      </c>
      <c r="K34" s="3678"/>
      <c r="L34" s="3678"/>
      <c r="M34" s="3679" t="str">
        <f t="shared" si="13"/>
        <v/>
      </c>
      <c r="N34" s="3680" t="str">
        <f t="shared" si="14"/>
        <v/>
      </c>
      <c r="O34" s="3681"/>
      <c r="P34" s="3682" t="str">
        <f t="shared" si="0"/>
        <v/>
      </c>
      <c r="Q34" s="3683" t="str">
        <f t="shared" si="16"/>
        <v/>
      </c>
      <c r="R34" s="2592" t="str">
        <f t="shared" si="1"/>
        <v/>
      </c>
      <c r="S34" s="3684">
        <f t="shared" si="2"/>
        <v>20</v>
      </c>
      <c r="T34" s="3685" t="str">
        <f t="shared" si="3"/>
        <v>--</v>
      </c>
      <c r="U34" s="3686" t="str">
        <f t="shared" si="4"/>
        <v>--</v>
      </c>
      <c r="V34" s="3665" t="str">
        <f t="shared" si="5"/>
        <v>--</v>
      </c>
      <c r="W34" s="3666" t="str">
        <f t="shared" si="6"/>
        <v>--</v>
      </c>
      <c r="X34" s="3667" t="str">
        <f t="shared" si="7"/>
        <v>--</v>
      </c>
      <c r="Y34" s="3668" t="str">
        <f t="shared" si="8"/>
        <v>--</v>
      </c>
      <c r="Z34" s="3687" t="str">
        <f t="shared" si="9"/>
        <v>--</v>
      </c>
      <c r="AA34" s="3670" t="str">
        <f t="shared" si="10"/>
        <v>--</v>
      </c>
      <c r="AB34" s="3688" t="str">
        <f t="shared" si="11"/>
        <v/>
      </c>
      <c r="AC34" s="3689" t="str">
        <f t="shared" si="15"/>
        <v/>
      </c>
      <c r="AD34" s="3600"/>
    </row>
    <row r="35" spans="1:30" s="2508" customFormat="1" ht="17.1" customHeight="1">
      <c r="A35" s="2507"/>
      <c r="B35" s="3598"/>
      <c r="C35" s="1475"/>
      <c r="D35" s="1475"/>
      <c r="E35" s="1475"/>
      <c r="F35" s="3673"/>
      <c r="G35" s="3691"/>
      <c r="H35" s="3675"/>
      <c r="I35" s="3690"/>
      <c r="J35" s="3677">
        <f t="shared" si="12"/>
        <v>0</v>
      </c>
      <c r="K35" s="3678"/>
      <c r="L35" s="3678"/>
      <c r="M35" s="3679" t="str">
        <f t="shared" si="13"/>
        <v/>
      </c>
      <c r="N35" s="3680" t="str">
        <f t="shared" si="14"/>
        <v/>
      </c>
      <c r="O35" s="3681"/>
      <c r="P35" s="3682" t="str">
        <f t="shared" si="0"/>
        <v/>
      </c>
      <c r="Q35" s="3683" t="str">
        <f t="shared" si="16"/>
        <v/>
      </c>
      <c r="R35" s="2592" t="str">
        <f t="shared" si="1"/>
        <v/>
      </c>
      <c r="S35" s="3684">
        <f t="shared" si="2"/>
        <v>20</v>
      </c>
      <c r="T35" s="3685" t="str">
        <f t="shared" si="3"/>
        <v>--</v>
      </c>
      <c r="U35" s="3686" t="str">
        <f t="shared" si="4"/>
        <v>--</v>
      </c>
      <c r="V35" s="3665" t="str">
        <f t="shared" si="5"/>
        <v>--</v>
      </c>
      <c r="W35" s="3666" t="str">
        <f t="shared" si="6"/>
        <v>--</v>
      </c>
      <c r="X35" s="3667" t="str">
        <f t="shared" si="7"/>
        <v>--</v>
      </c>
      <c r="Y35" s="3668" t="str">
        <f t="shared" si="8"/>
        <v>--</v>
      </c>
      <c r="Z35" s="3687" t="str">
        <f t="shared" si="9"/>
        <v>--</v>
      </c>
      <c r="AA35" s="3670" t="str">
        <f t="shared" si="10"/>
        <v>--</v>
      </c>
      <c r="AB35" s="3688" t="str">
        <f t="shared" si="11"/>
        <v/>
      </c>
      <c r="AC35" s="3689" t="str">
        <f t="shared" si="15"/>
        <v/>
      </c>
      <c r="AD35" s="3600"/>
    </row>
    <row r="36" spans="1:30" s="2508" customFormat="1" ht="17.1" customHeight="1">
      <c r="A36" s="2507"/>
      <c r="B36" s="3598"/>
      <c r="C36" s="1475"/>
      <c r="D36" s="1475"/>
      <c r="E36" s="1466"/>
      <c r="F36" s="3673"/>
      <c r="G36" s="3691"/>
      <c r="H36" s="3675"/>
      <c r="I36" s="3690"/>
      <c r="J36" s="3677">
        <f t="shared" si="12"/>
        <v>0</v>
      </c>
      <c r="K36" s="3678"/>
      <c r="L36" s="3678"/>
      <c r="M36" s="3679" t="str">
        <f t="shared" si="13"/>
        <v/>
      </c>
      <c r="N36" s="3680" t="str">
        <f t="shared" si="14"/>
        <v/>
      </c>
      <c r="O36" s="3681"/>
      <c r="P36" s="3682" t="str">
        <f t="shared" si="0"/>
        <v/>
      </c>
      <c r="Q36" s="3683" t="str">
        <f t="shared" si="16"/>
        <v/>
      </c>
      <c r="R36" s="2592" t="str">
        <f t="shared" si="1"/>
        <v/>
      </c>
      <c r="S36" s="3684">
        <f t="shared" si="2"/>
        <v>20</v>
      </c>
      <c r="T36" s="3685" t="str">
        <f t="shared" si="3"/>
        <v>--</v>
      </c>
      <c r="U36" s="3686" t="str">
        <f t="shared" si="4"/>
        <v>--</v>
      </c>
      <c r="V36" s="3665" t="str">
        <f t="shared" si="5"/>
        <v>--</v>
      </c>
      <c r="W36" s="3666" t="str">
        <f t="shared" si="6"/>
        <v>--</v>
      </c>
      <c r="X36" s="3667" t="str">
        <f t="shared" si="7"/>
        <v>--</v>
      </c>
      <c r="Y36" s="3668" t="str">
        <f t="shared" si="8"/>
        <v>--</v>
      </c>
      <c r="Z36" s="3687" t="str">
        <f t="shared" si="9"/>
        <v>--</v>
      </c>
      <c r="AA36" s="3670" t="str">
        <f t="shared" si="10"/>
        <v>--</v>
      </c>
      <c r="AB36" s="3688" t="str">
        <f t="shared" si="11"/>
        <v/>
      </c>
      <c r="AC36" s="3689" t="str">
        <f t="shared" si="15"/>
        <v/>
      </c>
      <c r="AD36" s="3600"/>
    </row>
    <row r="37" spans="1:30" s="2508" customFormat="1" ht="17.1" customHeight="1">
      <c r="A37" s="2507"/>
      <c r="B37" s="3598"/>
      <c r="C37" s="1475"/>
      <c r="D37" s="1475"/>
      <c r="E37" s="1475"/>
      <c r="F37" s="3673"/>
      <c r="G37" s="3691"/>
      <c r="H37" s="3675"/>
      <c r="I37" s="3690"/>
      <c r="J37" s="3677">
        <f t="shared" si="12"/>
        <v>0</v>
      </c>
      <c r="K37" s="3678"/>
      <c r="L37" s="3678"/>
      <c r="M37" s="3679" t="str">
        <f t="shared" si="13"/>
        <v/>
      </c>
      <c r="N37" s="3680" t="str">
        <f t="shared" si="14"/>
        <v/>
      </c>
      <c r="O37" s="3681"/>
      <c r="P37" s="3682" t="str">
        <f t="shared" si="0"/>
        <v/>
      </c>
      <c r="Q37" s="3683" t="str">
        <f t="shared" si="16"/>
        <v/>
      </c>
      <c r="R37" s="2592" t="str">
        <f t="shared" si="1"/>
        <v/>
      </c>
      <c r="S37" s="3684">
        <f t="shared" si="2"/>
        <v>20</v>
      </c>
      <c r="T37" s="3685" t="str">
        <f t="shared" si="3"/>
        <v>--</v>
      </c>
      <c r="U37" s="3686" t="str">
        <f t="shared" si="4"/>
        <v>--</v>
      </c>
      <c r="V37" s="3665" t="str">
        <f t="shared" si="5"/>
        <v>--</v>
      </c>
      <c r="W37" s="3666" t="str">
        <f t="shared" si="6"/>
        <v>--</v>
      </c>
      <c r="X37" s="3667" t="str">
        <f t="shared" si="7"/>
        <v>--</v>
      </c>
      <c r="Y37" s="3668" t="str">
        <f t="shared" si="8"/>
        <v>--</v>
      </c>
      <c r="Z37" s="3687" t="str">
        <f t="shared" si="9"/>
        <v>--</v>
      </c>
      <c r="AA37" s="3670" t="str">
        <f t="shared" si="10"/>
        <v>--</v>
      </c>
      <c r="AB37" s="3688" t="str">
        <f t="shared" si="11"/>
        <v/>
      </c>
      <c r="AC37" s="3689" t="str">
        <f t="shared" si="15"/>
        <v/>
      </c>
      <c r="AD37" s="3600"/>
    </row>
    <row r="38" spans="1:30" s="2508" customFormat="1" ht="17.1" customHeight="1">
      <c r="A38" s="2507"/>
      <c r="B38" s="3598"/>
      <c r="C38" s="1475"/>
      <c r="D38" s="1475"/>
      <c r="E38" s="1466"/>
      <c r="F38" s="3673"/>
      <c r="G38" s="3691"/>
      <c r="H38" s="3675"/>
      <c r="I38" s="3690"/>
      <c r="J38" s="3677">
        <f t="shared" si="12"/>
        <v>0</v>
      </c>
      <c r="K38" s="3678"/>
      <c r="L38" s="3678"/>
      <c r="M38" s="3679" t="str">
        <f t="shared" si="13"/>
        <v/>
      </c>
      <c r="N38" s="3680" t="str">
        <f t="shared" si="14"/>
        <v/>
      </c>
      <c r="O38" s="3681"/>
      <c r="P38" s="3682" t="str">
        <f t="shared" si="0"/>
        <v/>
      </c>
      <c r="Q38" s="3683" t="str">
        <f t="shared" si="16"/>
        <v/>
      </c>
      <c r="R38" s="2592" t="str">
        <f t="shared" si="1"/>
        <v/>
      </c>
      <c r="S38" s="3684">
        <f t="shared" si="2"/>
        <v>20</v>
      </c>
      <c r="T38" s="3685" t="str">
        <f t="shared" si="3"/>
        <v>--</v>
      </c>
      <c r="U38" s="3686" t="str">
        <f t="shared" si="4"/>
        <v>--</v>
      </c>
      <c r="V38" s="3665" t="str">
        <f t="shared" si="5"/>
        <v>--</v>
      </c>
      <c r="W38" s="3666" t="str">
        <f t="shared" si="6"/>
        <v>--</v>
      </c>
      <c r="X38" s="3667" t="str">
        <f t="shared" si="7"/>
        <v>--</v>
      </c>
      <c r="Y38" s="3668" t="str">
        <f t="shared" si="8"/>
        <v>--</v>
      </c>
      <c r="Z38" s="3687" t="str">
        <f t="shared" si="9"/>
        <v>--</v>
      </c>
      <c r="AA38" s="3670" t="str">
        <f t="shared" si="10"/>
        <v>--</v>
      </c>
      <c r="AB38" s="3688" t="str">
        <f t="shared" si="11"/>
        <v/>
      </c>
      <c r="AC38" s="3689" t="str">
        <f t="shared" si="15"/>
        <v/>
      </c>
      <c r="AD38" s="3600"/>
    </row>
    <row r="39" spans="1:30" s="2508" customFormat="1" ht="17.1" customHeight="1">
      <c r="A39" s="2507"/>
      <c r="B39" s="3598"/>
      <c r="C39" s="1475"/>
      <c r="D39" s="1475"/>
      <c r="E39" s="1475"/>
      <c r="F39" s="3673"/>
      <c r="G39" s="3691"/>
      <c r="H39" s="3675"/>
      <c r="I39" s="3690"/>
      <c r="J39" s="3677">
        <f t="shared" si="12"/>
        <v>0</v>
      </c>
      <c r="K39" s="3678"/>
      <c r="L39" s="3678"/>
      <c r="M39" s="3679" t="str">
        <f t="shared" si="13"/>
        <v/>
      </c>
      <c r="N39" s="3680" t="str">
        <f t="shared" si="14"/>
        <v/>
      </c>
      <c r="O39" s="3681"/>
      <c r="P39" s="3682" t="str">
        <f t="shared" si="0"/>
        <v/>
      </c>
      <c r="Q39" s="3683" t="str">
        <f t="shared" si="16"/>
        <v/>
      </c>
      <c r="R39" s="2592" t="str">
        <f t="shared" si="1"/>
        <v/>
      </c>
      <c r="S39" s="3684">
        <f t="shared" si="2"/>
        <v>20</v>
      </c>
      <c r="T39" s="3685" t="str">
        <f t="shared" si="3"/>
        <v>--</v>
      </c>
      <c r="U39" s="3686" t="str">
        <f t="shared" si="4"/>
        <v>--</v>
      </c>
      <c r="V39" s="3665" t="str">
        <f t="shared" si="5"/>
        <v>--</v>
      </c>
      <c r="W39" s="3666" t="str">
        <f t="shared" si="6"/>
        <v>--</v>
      </c>
      <c r="X39" s="3667" t="str">
        <f t="shared" si="7"/>
        <v>--</v>
      </c>
      <c r="Y39" s="3668" t="str">
        <f t="shared" si="8"/>
        <v>--</v>
      </c>
      <c r="Z39" s="3687" t="str">
        <f t="shared" si="9"/>
        <v>--</v>
      </c>
      <c r="AA39" s="3670" t="str">
        <f t="shared" si="10"/>
        <v>--</v>
      </c>
      <c r="AB39" s="3688" t="str">
        <f t="shared" si="11"/>
        <v/>
      </c>
      <c r="AC39" s="3689" t="str">
        <f t="shared" si="15"/>
        <v/>
      </c>
      <c r="AD39" s="3600"/>
    </row>
    <row r="40" spans="1:30" s="2508" customFormat="1" ht="17.1" customHeight="1" thickBot="1">
      <c r="A40" s="2507"/>
      <c r="B40" s="3598"/>
      <c r="C40" s="3692"/>
      <c r="D40" s="3692"/>
      <c r="E40" s="3692"/>
      <c r="F40" s="3692"/>
      <c r="G40" s="3692"/>
      <c r="H40" s="3692"/>
      <c r="I40" s="3693"/>
      <c r="J40" s="2597"/>
      <c r="K40" s="3694"/>
      <c r="L40" s="3695"/>
      <c r="M40" s="3696"/>
      <c r="N40" s="3697"/>
      <c r="O40" s="3698"/>
      <c r="P40" s="3699"/>
      <c r="Q40" s="3700"/>
      <c r="R40" s="3698"/>
      <c r="S40" s="3701"/>
      <c r="T40" s="3702"/>
      <c r="U40" s="3703"/>
      <c r="V40" s="3704"/>
      <c r="W40" s="3705"/>
      <c r="X40" s="3706"/>
      <c r="Y40" s="3707"/>
      <c r="Z40" s="3708"/>
      <c r="AA40" s="3709"/>
      <c r="AB40" s="3710"/>
      <c r="AC40" s="3711"/>
      <c r="AD40" s="3600"/>
    </row>
    <row r="41" spans="1:30" s="2508" customFormat="1" ht="17.1" customHeight="1" thickBot="1" thickTop="1">
      <c r="A41" s="2507"/>
      <c r="B41" s="3598"/>
      <c r="C41" s="2607" t="s">
        <v>25</v>
      </c>
      <c r="D41" s="3712" t="s">
        <v>371</v>
      </c>
      <c r="E41" s="2607"/>
      <c r="F41" s="2609"/>
      <c r="G41" s="2524"/>
      <c r="H41" s="2524"/>
      <c r="I41" s="2524"/>
      <c r="J41" s="2524"/>
      <c r="K41" s="2524"/>
      <c r="L41" s="3627"/>
      <c r="M41" s="2524"/>
      <c r="N41" s="2524"/>
      <c r="O41" s="2524"/>
      <c r="P41" s="2524"/>
      <c r="Q41" s="2524"/>
      <c r="R41" s="2524"/>
      <c r="S41" s="2524"/>
      <c r="T41" s="3713">
        <f aca="true" t="shared" si="17" ref="T41:AA41">SUM(T18:T40)</f>
        <v>35441.289000000004</v>
      </c>
      <c r="U41" s="3714">
        <f t="shared" si="17"/>
        <v>0</v>
      </c>
      <c r="V41" s="3715">
        <f t="shared" si="17"/>
        <v>0</v>
      </c>
      <c r="W41" s="3716">
        <f t="shared" si="17"/>
        <v>0</v>
      </c>
      <c r="X41" s="3717">
        <f t="shared" si="17"/>
        <v>0</v>
      </c>
      <c r="Y41" s="3718">
        <f t="shared" si="17"/>
        <v>0</v>
      </c>
      <c r="Z41" s="3719">
        <f t="shared" si="17"/>
        <v>0</v>
      </c>
      <c r="AA41" s="3720">
        <f t="shared" si="17"/>
        <v>0</v>
      </c>
      <c r="AB41" s="2507"/>
      <c r="AC41" s="3721">
        <f>ROUND(SUM(AC18:AC40),2)</f>
        <v>35441.29</v>
      </c>
      <c r="AD41" s="3600"/>
    </row>
    <row r="42" spans="1:30" s="2508" customFormat="1" ht="17.1" customHeight="1" thickBot="1" thickTop="1">
      <c r="A42" s="2507"/>
      <c r="B42" s="3722"/>
      <c r="C42" s="3723"/>
      <c r="D42" s="3723"/>
      <c r="E42" s="3723"/>
      <c r="F42" s="3723"/>
      <c r="G42" s="3723"/>
      <c r="H42" s="3723"/>
      <c r="I42" s="3723"/>
      <c r="J42" s="3723"/>
      <c r="K42" s="3723"/>
      <c r="L42" s="3723"/>
      <c r="M42" s="3723"/>
      <c r="N42" s="3723"/>
      <c r="O42" s="3723"/>
      <c r="P42" s="3723"/>
      <c r="Q42" s="3723"/>
      <c r="R42" s="3723"/>
      <c r="S42" s="3723"/>
      <c r="T42" s="3723"/>
      <c r="U42" s="3723"/>
      <c r="V42" s="3723"/>
      <c r="W42" s="3723"/>
      <c r="X42" s="3723"/>
      <c r="Y42" s="3723"/>
      <c r="Z42" s="3723"/>
      <c r="AA42" s="3723"/>
      <c r="AB42" s="3723"/>
      <c r="AC42" s="3723"/>
      <c r="AD42" s="3724"/>
    </row>
    <row r="43" spans="1:31" ht="17.1" customHeight="1" thickTop="1">
      <c r="A43" s="3725"/>
      <c r="F43" s="2620"/>
      <c r="G43" s="2620"/>
      <c r="H43" s="2620"/>
      <c r="I43" s="2620"/>
      <c r="J43" s="2620"/>
      <c r="K43" s="2620"/>
      <c r="L43" s="2620"/>
      <c r="M43" s="2620"/>
      <c r="N43" s="2620"/>
      <c r="O43" s="2620"/>
      <c r="P43" s="2620"/>
      <c r="Q43" s="2620"/>
      <c r="R43" s="2620"/>
      <c r="S43" s="2620"/>
      <c r="T43" s="2620"/>
      <c r="U43" s="2620"/>
      <c r="V43" s="2620"/>
      <c r="W43" s="2620"/>
      <c r="X43" s="2620"/>
      <c r="Y43" s="2620"/>
      <c r="Z43" s="2620"/>
      <c r="AA43" s="2620"/>
      <c r="AB43" s="2620"/>
      <c r="AC43" s="2620"/>
      <c r="AD43" s="2620"/>
      <c r="AE43" s="2620"/>
    </row>
    <row r="44" spans="1:31" ht="17.1" customHeight="1">
      <c r="A44" s="3725"/>
      <c r="F44" s="2620"/>
      <c r="G44" s="2620"/>
      <c r="H44" s="2620"/>
      <c r="I44" s="2620"/>
      <c r="J44" s="2620"/>
      <c r="K44" s="2620"/>
      <c r="L44" s="2620"/>
      <c r="M44" s="2620"/>
      <c r="N44" s="2620"/>
      <c r="O44" s="2620"/>
      <c r="P44" s="2620"/>
      <c r="Q44" s="2620"/>
      <c r="R44" s="2620"/>
      <c r="S44" s="2620"/>
      <c r="T44" s="2620"/>
      <c r="U44" s="2620"/>
      <c r="V44" s="2620"/>
      <c r="W44" s="2620"/>
      <c r="X44" s="2620"/>
      <c r="Y44" s="2620"/>
      <c r="Z44" s="2620"/>
      <c r="AA44" s="2620"/>
      <c r="AB44" s="2620"/>
      <c r="AC44" s="2620"/>
      <c r="AD44" s="2620"/>
      <c r="AE44" s="2620"/>
    </row>
    <row r="45" spans="1:31" ht="17.1" customHeight="1">
      <c r="A45" s="3725"/>
      <c r="F45" s="2620"/>
      <c r="G45" s="2620"/>
      <c r="H45" s="2620"/>
      <c r="I45" s="2620"/>
      <c r="J45" s="2620"/>
      <c r="K45" s="2620"/>
      <c r="L45" s="2620"/>
      <c r="M45" s="2620"/>
      <c r="N45" s="2620"/>
      <c r="O45" s="2620"/>
      <c r="P45" s="2620"/>
      <c r="Q45" s="2620"/>
      <c r="R45" s="2620"/>
      <c r="S45" s="2620"/>
      <c r="T45" s="2620"/>
      <c r="U45" s="2620"/>
      <c r="V45" s="2620"/>
      <c r="W45" s="2620"/>
      <c r="X45" s="2620"/>
      <c r="Y45" s="2620"/>
      <c r="Z45" s="2620"/>
      <c r="AA45" s="2620"/>
      <c r="AB45" s="2620"/>
      <c r="AC45" s="2620"/>
      <c r="AD45" s="2620"/>
      <c r="AE45" s="2620"/>
    </row>
    <row r="46" spans="1:31" ht="17.1" customHeight="1">
      <c r="A46" s="3725"/>
      <c r="F46" s="2620"/>
      <c r="G46" s="2620"/>
      <c r="H46" s="2620"/>
      <c r="I46" s="2620"/>
      <c r="J46" s="2620"/>
      <c r="K46" s="2620"/>
      <c r="L46" s="2620"/>
      <c r="M46" s="2620"/>
      <c r="N46" s="2620"/>
      <c r="O46" s="2620"/>
      <c r="P46" s="2620"/>
      <c r="Q46" s="2620"/>
      <c r="R46" s="2620"/>
      <c r="S46" s="2620"/>
      <c r="T46" s="2620"/>
      <c r="U46" s="2620"/>
      <c r="V46" s="2620"/>
      <c r="W46" s="2620"/>
      <c r="X46" s="2620"/>
      <c r="Y46" s="2620"/>
      <c r="Z46" s="2620"/>
      <c r="AA46" s="2620"/>
      <c r="AB46" s="2620"/>
      <c r="AC46" s="2620"/>
      <c r="AD46" s="2620"/>
      <c r="AE46" s="2620"/>
    </row>
    <row r="47" spans="6:31" ht="17.1" customHeight="1">
      <c r="F47" s="2620"/>
      <c r="G47" s="2620"/>
      <c r="H47" s="2620"/>
      <c r="I47" s="2620"/>
      <c r="J47" s="2620"/>
      <c r="K47" s="2620"/>
      <c r="L47" s="2620"/>
      <c r="M47" s="2620"/>
      <c r="N47" s="2620"/>
      <c r="O47" s="2620"/>
      <c r="P47" s="2620"/>
      <c r="Q47" s="2620"/>
      <c r="R47" s="2620"/>
      <c r="S47" s="2620"/>
      <c r="T47" s="2620"/>
      <c r="U47" s="2620"/>
      <c r="V47" s="2620"/>
      <c r="W47" s="2620"/>
      <c r="X47" s="2620"/>
      <c r="Y47" s="2620"/>
      <c r="Z47" s="2620"/>
      <c r="AA47" s="2620"/>
      <c r="AB47" s="2620"/>
      <c r="AC47" s="2620"/>
      <c r="AD47" s="2620"/>
      <c r="AE47" s="2620"/>
    </row>
    <row r="48" spans="6:31" ht="17.1" customHeight="1">
      <c r="F48" s="2620"/>
      <c r="G48" s="2620"/>
      <c r="H48" s="2620"/>
      <c r="I48" s="2620"/>
      <c r="J48" s="2620"/>
      <c r="K48" s="2620"/>
      <c r="L48" s="2620"/>
      <c r="M48" s="2620"/>
      <c r="N48" s="2620"/>
      <c r="O48" s="2620"/>
      <c r="P48" s="2620"/>
      <c r="Q48" s="2620"/>
      <c r="R48" s="2620"/>
      <c r="S48" s="2620"/>
      <c r="T48" s="2620"/>
      <c r="U48" s="2620"/>
      <c r="V48" s="2620"/>
      <c r="W48" s="2620"/>
      <c r="X48" s="2620"/>
      <c r="Y48" s="2620"/>
      <c r="Z48" s="2620"/>
      <c r="AA48" s="2620"/>
      <c r="AB48" s="2620"/>
      <c r="AC48" s="2620"/>
      <c r="AD48" s="2620"/>
      <c r="AE48" s="2620"/>
    </row>
    <row r="49" spans="6:31" ht="17.1" customHeight="1">
      <c r="F49" s="2620"/>
      <c r="G49" s="2620"/>
      <c r="H49" s="2620"/>
      <c r="I49" s="2620"/>
      <c r="J49" s="2620"/>
      <c r="K49" s="2620"/>
      <c r="L49" s="2620"/>
      <c r="M49" s="2620"/>
      <c r="N49" s="2620"/>
      <c r="O49" s="2620"/>
      <c r="P49" s="2620"/>
      <c r="Q49" s="2620"/>
      <c r="R49" s="2620"/>
      <c r="S49" s="2620"/>
      <c r="T49" s="2620"/>
      <c r="U49" s="2620"/>
      <c r="V49" s="2620"/>
      <c r="W49" s="2620"/>
      <c r="X49" s="2620"/>
      <c r="Y49" s="2620"/>
      <c r="Z49" s="2620"/>
      <c r="AA49" s="2620"/>
      <c r="AB49" s="2620"/>
      <c r="AC49" s="2620"/>
      <c r="AD49" s="2620"/>
      <c r="AE49" s="2620"/>
    </row>
    <row r="50" spans="6:31" ht="17.1" customHeight="1">
      <c r="F50" s="2620"/>
      <c r="G50" s="2620"/>
      <c r="H50" s="2620"/>
      <c r="I50" s="2620"/>
      <c r="J50" s="2620"/>
      <c r="K50" s="2620"/>
      <c r="L50" s="2620"/>
      <c r="M50" s="2620"/>
      <c r="N50" s="2620"/>
      <c r="O50" s="2620"/>
      <c r="P50" s="2620"/>
      <c r="Q50" s="2620"/>
      <c r="R50" s="2620"/>
      <c r="S50" s="2620"/>
      <c r="T50" s="2620"/>
      <c r="U50" s="2620"/>
      <c r="V50" s="2620"/>
      <c r="W50" s="2620"/>
      <c r="X50" s="2620"/>
      <c r="Y50" s="2620"/>
      <c r="Z50" s="2620"/>
      <c r="AA50" s="2620"/>
      <c r="AB50" s="2620"/>
      <c r="AC50" s="2620"/>
      <c r="AD50" s="2620"/>
      <c r="AE50" s="2620"/>
    </row>
    <row r="51" spans="6:31" ht="17.1" customHeight="1">
      <c r="F51" s="2620"/>
      <c r="G51" s="2620"/>
      <c r="H51" s="2620"/>
      <c r="I51" s="2620"/>
      <c r="J51" s="2620"/>
      <c r="K51" s="2620"/>
      <c r="L51" s="2620"/>
      <c r="M51" s="2620"/>
      <c r="N51" s="2620"/>
      <c r="O51" s="2620"/>
      <c r="P51" s="2620"/>
      <c r="Q51" s="2620"/>
      <c r="R51" s="2620"/>
      <c r="S51" s="2620"/>
      <c r="T51" s="2620"/>
      <c r="U51" s="2620"/>
      <c r="V51" s="2620"/>
      <c r="W51" s="2620"/>
      <c r="X51" s="2620"/>
      <c r="Y51" s="2620"/>
      <c r="Z51" s="2620"/>
      <c r="AA51" s="2620"/>
      <c r="AB51" s="2620"/>
      <c r="AC51" s="2620"/>
      <c r="AD51" s="2620"/>
      <c r="AE51" s="2620"/>
    </row>
    <row r="52" spans="6:31" ht="17.1" customHeight="1">
      <c r="F52" s="2620"/>
      <c r="G52" s="2620"/>
      <c r="H52" s="2620"/>
      <c r="I52" s="2620"/>
      <c r="J52" s="2620"/>
      <c r="K52" s="2620"/>
      <c r="L52" s="2620"/>
      <c r="M52" s="2620"/>
      <c r="N52" s="2620"/>
      <c r="O52" s="2620"/>
      <c r="P52" s="2620"/>
      <c r="Q52" s="2620"/>
      <c r="R52" s="2620"/>
      <c r="S52" s="2620"/>
      <c r="T52" s="2620"/>
      <c r="U52" s="2620"/>
      <c r="V52" s="2620"/>
      <c r="W52" s="2620"/>
      <c r="X52" s="2620"/>
      <c r="Y52" s="2620"/>
      <c r="Z52" s="2620"/>
      <c r="AA52" s="2620"/>
      <c r="AB52" s="2620"/>
      <c r="AC52" s="2620"/>
      <c r="AD52" s="2620"/>
      <c r="AE52" s="2620"/>
    </row>
    <row r="53" spans="6:31" ht="17.1" customHeight="1">
      <c r="F53" s="2620"/>
      <c r="G53" s="2620"/>
      <c r="H53" s="2620"/>
      <c r="I53" s="2620"/>
      <c r="J53" s="2620"/>
      <c r="K53" s="2620"/>
      <c r="L53" s="2620"/>
      <c r="M53" s="2620"/>
      <c r="N53" s="2620"/>
      <c r="O53" s="2620"/>
      <c r="P53" s="2620"/>
      <c r="Q53" s="2620"/>
      <c r="R53" s="2620"/>
      <c r="S53" s="2620"/>
      <c r="T53" s="2620"/>
      <c r="U53" s="2620"/>
      <c r="V53" s="2620"/>
      <c r="W53" s="2620"/>
      <c r="X53" s="2620"/>
      <c r="Y53" s="2620"/>
      <c r="Z53" s="2620"/>
      <c r="AA53" s="2620"/>
      <c r="AB53" s="2620"/>
      <c r="AC53" s="2620"/>
      <c r="AD53" s="2620"/>
      <c r="AE53" s="2620"/>
    </row>
    <row r="54" spans="6:31" ht="17.1" customHeight="1">
      <c r="F54" s="2620"/>
      <c r="G54" s="2620"/>
      <c r="H54" s="2620"/>
      <c r="I54" s="2620"/>
      <c r="J54" s="2620"/>
      <c r="K54" s="2620"/>
      <c r="L54" s="2620"/>
      <c r="M54" s="2620"/>
      <c r="N54" s="2620"/>
      <c r="O54" s="2620"/>
      <c r="P54" s="2620"/>
      <c r="Q54" s="2620"/>
      <c r="R54" s="2620"/>
      <c r="S54" s="2620"/>
      <c r="T54" s="2620"/>
      <c r="U54" s="2620"/>
      <c r="V54" s="2620"/>
      <c r="W54" s="2620"/>
      <c r="X54" s="2620"/>
      <c r="Y54" s="2620"/>
      <c r="Z54" s="2620"/>
      <c r="AA54" s="2620"/>
      <c r="AB54" s="2620"/>
      <c r="AC54" s="2620"/>
      <c r="AD54" s="2620"/>
      <c r="AE54" s="2620"/>
    </row>
    <row r="55" spans="6:31" ht="17.1" customHeight="1">
      <c r="F55" s="2620"/>
      <c r="G55" s="2620"/>
      <c r="H55" s="2620"/>
      <c r="I55" s="2620"/>
      <c r="J55" s="2620"/>
      <c r="K55" s="2620"/>
      <c r="L55" s="2620"/>
      <c r="M55" s="2620"/>
      <c r="N55" s="2620"/>
      <c r="O55" s="2620"/>
      <c r="P55" s="2620"/>
      <c r="Q55" s="2620"/>
      <c r="R55" s="2620"/>
      <c r="S55" s="2620"/>
      <c r="T55" s="2620"/>
      <c r="U55" s="2620"/>
      <c r="V55" s="2620"/>
      <c r="W55" s="2620"/>
      <c r="X55" s="2620"/>
      <c r="Y55" s="2620"/>
      <c r="Z55" s="2620"/>
      <c r="AA55" s="2620"/>
      <c r="AB55" s="2620"/>
      <c r="AC55" s="2620"/>
      <c r="AD55" s="2620"/>
      <c r="AE55" s="2620"/>
    </row>
    <row r="56" spans="6:31" ht="17.1" customHeight="1">
      <c r="F56" s="2620"/>
      <c r="G56" s="2620"/>
      <c r="H56" s="2620"/>
      <c r="I56" s="2620"/>
      <c r="J56" s="2620"/>
      <c r="K56" s="2620"/>
      <c r="L56" s="2620"/>
      <c r="M56" s="2620"/>
      <c r="N56" s="2620"/>
      <c r="O56" s="2620"/>
      <c r="P56" s="2620"/>
      <c r="Q56" s="2620"/>
      <c r="R56" s="2620"/>
      <c r="S56" s="2620"/>
      <c r="T56" s="2620"/>
      <c r="U56" s="2620"/>
      <c r="V56" s="2620"/>
      <c r="W56" s="2620"/>
      <c r="X56" s="2620"/>
      <c r="Y56" s="2620"/>
      <c r="Z56" s="2620"/>
      <c r="AA56" s="2620"/>
      <c r="AB56" s="2620"/>
      <c r="AC56" s="2620"/>
      <c r="AD56" s="2620"/>
      <c r="AE56" s="2620"/>
    </row>
    <row r="57" spans="6:31" ht="17.1" customHeight="1">
      <c r="F57" s="2620"/>
      <c r="G57" s="2620"/>
      <c r="H57" s="2620"/>
      <c r="I57" s="2620"/>
      <c r="J57" s="2620"/>
      <c r="K57" s="2620"/>
      <c r="L57" s="2620"/>
      <c r="M57" s="2620"/>
      <c r="N57" s="2620"/>
      <c r="O57" s="2620"/>
      <c r="P57" s="2620"/>
      <c r="Q57" s="2620"/>
      <c r="R57" s="2620"/>
      <c r="S57" s="2620"/>
      <c r="T57" s="2620"/>
      <c r="U57" s="2620"/>
      <c r="V57" s="2620"/>
      <c r="W57" s="2620"/>
      <c r="X57" s="2620"/>
      <c r="Y57" s="2620"/>
      <c r="Z57" s="2620"/>
      <c r="AA57" s="2620"/>
      <c r="AB57" s="2620"/>
      <c r="AC57" s="2620"/>
      <c r="AD57" s="2620"/>
      <c r="AE57" s="2620"/>
    </row>
    <row r="58" spans="6:31" ht="17.1" customHeight="1">
      <c r="F58" s="2620"/>
      <c r="G58" s="2620"/>
      <c r="H58" s="2620"/>
      <c r="I58" s="2620"/>
      <c r="J58" s="2620"/>
      <c r="K58" s="2620"/>
      <c r="L58" s="2620"/>
      <c r="M58" s="2620"/>
      <c r="N58" s="2620"/>
      <c r="O58" s="2620"/>
      <c r="P58" s="2620"/>
      <c r="Q58" s="2620"/>
      <c r="R58" s="2620"/>
      <c r="S58" s="2620"/>
      <c r="T58" s="2620"/>
      <c r="U58" s="2620"/>
      <c r="V58" s="2620"/>
      <c r="W58" s="2620"/>
      <c r="X58" s="2620"/>
      <c r="Y58" s="2620"/>
      <c r="Z58" s="2620"/>
      <c r="AA58" s="2620"/>
      <c r="AB58" s="2620"/>
      <c r="AC58" s="2620"/>
      <c r="AD58" s="2620"/>
      <c r="AE58" s="2620"/>
    </row>
    <row r="59" spans="6:31" ht="17.1" customHeight="1">
      <c r="F59" s="2620"/>
      <c r="G59" s="2620"/>
      <c r="H59" s="2620"/>
      <c r="I59" s="2620"/>
      <c r="J59" s="2620"/>
      <c r="K59" s="2620"/>
      <c r="L59" s="2620"/>
      <c r="M59" s="2620"/>
      <c r="N59" s="2620"/>
      <c r="O59" s="2620"/>
      <c r="P59" s="2620"/>
      <c r="Q59" s="2620"/>
      <c r="R59" s="2620"/>
      <c r="S59" s="2620"/>
      <c r="T59" s="2620"/>
      <c r="U59" s="2620"/>
      <c r="V59" s="2620"/>
      <c r="W59" s="2620"/>
      <c r="X59" s="2620"/>
      <c r="Y59" s="2620"/>
      <c r="Z59" s="2620"/>
      <c r="AA59" s="2620"/>
      <c r="AB59" s="2620"/>
      <c r="AC59" s="2620"/>
      <c r="AD59" s="2620"/>
      <c r="AE59" s="2620"/>
    </row>
    <row r="60" spans="6:31" ht="17.1" customHeight="1">
      <c r="F60" s="2620"/>
      <c r="G60" s="2620"/>
      <c r="H60" s="2620"/>
      <c r="I60" s="2620"/>
      <c r="J60" s="2620"/>
      <c r="K60" s="2620"/>
      <c r="L60" s="2620"/>
      <c r="M60" s="2620"/>
      <c r="N60" s="2620"/>
      <c r="O60" s="2620"/>
      <c r="P60" s="2620"/>
      <c r="Q60" s="2620"/>
      <c r="R60" s="2620"/>
      <c r="S60" s="2620"/>
      <c r="T60" s="2620"/>
      <c r="U60" s="2620"/>
      <c r="V60" s="2620"/>
      <c r="W60" s="2620"/>
      <c r="X60" s="2620"/>
      <c r="Y60" s="2620"/>
      <c r="Z60" s="2620"/>
      <c r="AA60" s="2620"/>
      <c r="AB60" s="2620"/>
      <c r="AC60" s="2620"/>
      <c r="AD60" s="2620"/>
      <c r="AE60" s="2620"/>
    </row>
    <row r="61" spans="6:31" ht="17.1" customHeight="1">
      <c r="F61" s="2620"/>
      <c r="G61" s="2620"/>
      <c r="H61" s="2620"/>
      <c r="I61" s="2620"/>
      <c r="J61" s="2620"/>
      <c r="K61" s="2620"/>
      <c r="L61" s="2620"/>
      <c r="M61" s="2620"/>
      <c r="N61" s="2620"/>
      <c r="O61" s="2620"/>
      <c r="P61" s="2620"/>
      <c r="Q61" s="2620"/>
      <c r="R61" s="2620"/>
      <c r="S61" s="2620"/>
      <c r="T61" s="2620"/>
      <c r="U61" s="2620"/>
      <c r="V61" s="2620"/>
      <c r="W61" s="2620"/>
      <c r="X61" s="2620"/>
      <c r="Y61" s="2620"/>
      <c r="Z61" s="2620"/>
      <c r="AA61" s="2620"/>
      <c r="AB61" s="2620"/>
      <c r="AC61" s="2620"/>
      <c r="AD61" s="2620"/>
      <c r="AE61" s="2620"/>
    </row>
    <row r="62" spans="6:31" ht="17.1" customHeight="1">
      <c r="F62" s="2620"/>
      <c r="G62" s="2620"/>
      <c r="H62" s="2620"/>
      <c r="I62" s="2620"/>
      <c r="J62" s="2620"/>
      <c r="K62" s="2620"/>
      <c r="L62" s="2620"/>
      <c r="M62" s="2620"/>
      <c r="N62" s="2620"/>
      <c r="O62" s="2620"/>
      <c r="P62" s="2620"/>
      <c r="Q62" s="2620"/>
      <c r="R62" s="2620"/>
      <c r="S62" s="2620"/>
      <c r="T62" s="2620"/>
      <c r="U62" s="2620"/>
      <c r="V62" s="2620"/>
      <c r="W62" s="2620"/>
      <c r="X62" s="2620"/>
      <c r="Y62" s="2620"/>
      <c r="Z62" s="2620"/>
      <c r="AA62" s="2620"/>
      <c r="AB62" s="2620"/>
      <c r="AC62" s="2620"/>
      <c r="AD62" s="2620"/>
      <c r="AE62" s="2620"/>
    </row>
    <row r="63" spans="6:31" ht="17.1" customHeight="1">
      <c r="F63" s="2620"/>
      <c r="G63" s="2620"/>
      <c r="H63" s="2620"/>
      <c r="I63" s="2620"/>
      <c r="J63" s="2620"/>
      <c r="K63" s="2620"/>
      <c r="L63" s="2620"/>
      <c r="M63" s="2620"/>
      <c r="N63" s="2620"/>
      <c r="O63" s="2620"/>
      <c r="P63" s="2620"/>
      <c r="Q63" s="2620"/>
      <c r="R63" s="2620"/>
      <c r="S63" s="2620"/>
      <c r="T63" s="2620"/>
      <c r="U63" s="2620"/>
      <c r="V63" s="2620"/>
      <c r="W63" s="2620"/>
      <c r="X63" s="2620"/>
      <c r="Y63" s="2620"/>
      <c r="Z63" s="2620"/>
      <c r="AA63" s="2620"/>
      <c r="AB63" s="2620"/>
      <c r="AC63" s="2620"/>
      <c r="AD63" s="2620"/>
      <c r="AE63" s="2620"/>
    </row>
    <row r="64" spans="6:31" ht="17.1" customHeight="1">
      <c r="F64" s="2620"/>
      <c r="G64" s="2620"/>
      <c r="H64" s="2620"/>
      <c r="I64" s="2620"/>
      <c r="J64" s="2620"/>
      <c r="K64" s="2620"/>
      <c r="L64" s="2620"/>
      <c r="M64" s="2620"/>
      <c r="N64" s="2620"/>
      <c r="O64" s="2620"/>
      <c r="P64" s="2620"/>
      <c r="Q64" s="2620"/>
      <c r="R64" s="2620"/>
      <c r="S64" s="2620"/>
      <c r="T64" s="2620"/>
      <c r="U64" s="2620"/>
      <c r="V64" s="2620"/>
      <c r="W64" s="2620"/>
      <c r="X64" s="2620"/>
      <c r="Y64" s="2620"/>
      <c r="Z64" s="2620"/>
      <c r="AA64" s="2620"/>
      <c r="AB64" s="2620"/>
      <c r="AC64" s="2620"/>
      <c r="AD64" s="2620"/>
      <c r="AE64" s="2620"/>
    </row>
    <row r="65" spans="6:31" ht="17.1" customHeight="1">
      <c r="F65" s="2620"/>
      <c r="G65" s="2620"/>
      <c r="H65" s="2620"/>
      <c r="I65" s="2620"/>
      <c r="J65" s="2620"/>
      <c r="K65" s="2620"/>
      <c r="L65" s="2620"/>
      <c r="M65" s="2620"/>
      <c r="N65" s="2620"/>
      <c r="O65" s="2620"/>
      <c r="P65" s="2620"/>
      <c r="Q65" s="2620"/>
      <c r="R65" s="2620"/>
      <c r="S65" s="2620"/>
      <c r="T65" s="2620"/>
      <c r="U65" s="2620"/>
      <c r="V65" s="2620"/>
      <c r="W65" s="2620"/>
      <c r="X65" s="2620"/>
      <c r="Y65" s="2620"/>
      <c r="Z65" s="2620"/>
      <c r="AA65" s="2620"/>
      <c r="AB65" s="2620"/>
      <c r="AC65" s="2620"/>
      <c r="AD65" s="2620"/>
      <c r="AE65" s="2620"/>
    </row>
    <row r="66" spans="6:31" ht="17.1" customHeight="1">
      <c r="F66" s="2620"/>
      <c r="G66" s="2620"/>
      <c r="H66" s="2620"/>
      <c r="I66" s="2620"/>
      <c r="J66" s="2620"/>
      <c r="K66" s="2620"/>
      <c r="L66" s="2620"/>
      <c r="M66" s="2620"/>
      <c r="N66" s="2620"/>
      <c r="O66" s="2620"/>
      <c r="P66" s="2620"/>
      <c r="Q66" s="2620"/>
      <c r="R66" s="2620"/>
      <c r="S66" s="2620"/>
      <c r="T66" s="2620"/>
      <c r="U66" s="2620"/>
      <c r="V66" s="2620"/>
      <c r="W66" s="2620"/>
      <c r="X66" s="2620"/>
      <c r="Y66" s="2620"/>
      <c r="Z66" s="2620"/>
      <c r="AA66" s="2620"/>
      <c r="AB66" s="2620"/>
      <c r="AC66" s="2620"/>
      <c r="AD66" s="2620"/>
      <c r="AE66" s="2620"/>
    </row>
    <row r="67" spans="6:31" ht="17.1" customHeight="1">
      <c r="F67" s="2620"/>
      <c r="G67" s="2620"/>
      <c r="H67" s="2620"/>
      <c r="I67" s="2620"/>
      <c r="J67" s="2620"/>
      <c r="K67" s="2620"/>
      <c r="L67" s="2620"/>
      <c r="M67" s="2620"/>
      <c r="N67" s="2620"/>
      <c r="O67" s="2620"/>
      <c r="P67" s="2620"/>
      <c r="Q67" s="2620"/>
      <c r="R67" s="2620"/>
      <c r="S67" s="2620"/>
      <c r="T67" s="2620"/>
      <c r="U67" s="2620"/>
      <c r="V67" s="2620"/>
      <c r="W67" s="2620"/>
      <c r="X67" s="2620"/>
      <c r="Y67" s="2620"/>
      <c r="Z67" s="2620"/>
      <c r="AA67" s="2620"/>
      <c r="AB67" s="2620"/>
      <c r="AC67" s="2620"/>
      <c r="AD67" s="2620"/>
      <c r="AE67" s="2620"/>
    </row>
    <row r="68" spans="6:31" ht="17.1" customHeight="1">
      <c r="F68" s="2620"/>
      <c r="G68" s="2620"/>
      <c r="H68" s="2620"/>
      <c r="I68" s="2620"/>
      <c r="J68" s="2620"/>
      <c r="K68" s="2620"/>
      <c r="L68" s="2620"/>
      <c r="M68" s="2620"/>
      <c r="N68" s="2620"/>
      <c r="O68" s="2620"/>
      <c r="P68" s="2620"/>
      <c r="Q68" s="2620"/>
      <c r="R68" s="2620"/>
      <c r="S68" s="2620"/>
      <c r="T68" s="2620"/>
      <c r="U68" s="2620"/>
      <c r="V68" s="2620"/>
      <c r="W68" s="2620"/>
      <c r="X68" s="2620"/>
      <c r="Y68" s="2620"/>
      <c r="Z68" s="2620"/>
      <c r="AA68" s="2620"/>
      <c r="AB68" s="2620"/>
      <c r="AC68" s="2620"/>
      <c r="AD68" s="2620"/>
      <c r="AE68" s="2620"/>
    </row>
    <row r="69" spans="6:31" ht="17.1" customHeight="1">
      <c r="F69" s="2620"/>
      <c r="G69" s="2620"/>
      <c r="H69" s="2620"/>
      <c r="I69" s="2620"/>
      <c r="J69" s="2620"/>
      <c r="K69" s="2620"/>
      <c r="L69" s="2620"/>
      <c r="M69" s="2620"/>
      <c r="N69" s="2620"/>
      <c r="O69" s="2620"/>
      <c r="P69" s="2620"/>
      <c r="Q69" s="2620"/>
      <c r="R69" s="2620"/>
      <c r="S69" s="2620"/>
      <c r="T69" s="2620"/>
      <c r="U69" s="2620"/>
      <c r="V69" s="2620"/>
      <c r="W69" s="2620"/>
      <c r="X69" s="2620"/>
      <c r="Y69" s="2620"/>
      <c r="Z69" s="2620"/>
      <c r="AA69" s="2620"/>
      <c r="AB69" s="2620"/>
      <c r="AC69" s="2620"/>
      <c r="AD69" s="2620"/>
      <c r="AE69" s="2620"/>
    </row>
    <row r="70" spans="6:31" ht="17.1" customHeight="1">
      <c r="F70" s="2620"/>
      <c r="G70" s="2620"/>
      <c r="H70" s="2620"/>
      <c r="I70" s="2620"/>
      <c r="J70" s="2620"/>
      <c r="K70" s="2620"/>
      <c r="L70" s="2620"/>
      <c r="M70" s="2620"/>
      <c r="N70" s="2620"/>
      <c r="O70" s="2620"/>
      <c r="P70" s="2620"/>
      <c r="Q70" s="2620"/>
      <c r="R70" s="2620"/>
      <c r="S70" s="2620"/>
      <c r="T70" s="2620"/>
      <c r="U70" s="2620"/>
      <c r="V70" s="2620"/>
      <c r="W70" s="2620"/>
      <c r="X70" s="2620"/>
      <c r="Y70" s="2620"/>
      <c r="Z70" s="2620"/>
      <c r="AA70" s="2620"/>
      <c r="AB70" s="2620"/>
      <c r="AC70" s="2620"/>
      <c r="AD70" s="2620"/>
      <c r="AE70" s="2620"/>
    </row>
    <row r="71" spans="6:31" ht="17.1" customHeight="1">
      <c r="F71" s="2620"/>
      <c r="G71" s="2620"/>
      <c r="H71" s="2620"/>
      <c r="I71" s="2620"/>
      <c r="J71" s="2620"/>
      <c r="K71" s="2620"/>
      <c r="L71" s="2620"/>
      <c r="M71" s="2620"/>
      <c r="N71" s="2620"/>
      <c r="O71" s="2620"/>
      <c r="P71" s="2620"/>
      <c r="Q71" s="2620"/>
      <c r="R71" s="2620"/>
      <c r="S71" s="2620"/>
      <c r="T71" s="2620"/>
      <c r="U71" s="2620"/>
      <c r="V71" s="2620"/>
      <c r="W71" s="2620"/>
      <c r="X71" s="2620"/>
      <c r="Y71" s="2620"/>
      <c r="Z71" s="2620"/>
      <c r="AA71" s="2620"/>
      <c r="AB71" s="2620"/>
      <c r="AC71" s="2620"/>
      <c r="AD71" s="2620"/>
      <c r="AE71" s="2620"/>
    </row>
    <row r="72" spans="6:31" ht="17.1" customHeight="1">
      <c r="F72" s="2620"/>
      <c r="G72" s="2620"/>
      <c r="H72" s="2620"/>
      <c r="I72" s="2620"/>
      <c r="J72" s="2620"/>
      <c r="K72" s="2620"/>
      <c r="L72" s="2620"/>
      <c r="M72" s="2620"/>
      <c r="N72" s="2620"/>
      <c r="O72" s="2620"/>
      <c r="P72" s="2620"/>
      <c r="Q72" s="2620"/>
      <c r="R72" s="2620"/>
      <c r="S72" s="2620"/>
      <c r="T72" s="2620"/>
      <c r="U72" s="2620"/>
      <c r="V72" s="2620"/>
      <c r="W72" s="2620"/>
      <c r="X72" s="2620"/>
      <c r="Y72" s="2620"/>
      <c r="Z72" s="2620"/>
      <c r="AA72" s="2620"/>
      <c r="AB72" s="2620"/>
      <c r="AC72" s="2620"/>
      <c r="AD72" s="2620"/>
      <c r="AE72" s="2620"/>
    </row>
    <row r="73" spans="6:31" ht="17.1" customHeight="1">
      <c r="F73" s="2620"/>
      <c r="G73" s="2620"/>
      <c r="H73" s="2620"/>
      <c r="I73" s="2620"/>
      <c r="J73" s="2620"/>
      <c r="K73" s="2620"/>
      <c r="L73" s="2620"/>
      <c r="M73" s="2620"/>
      <c r="N73" s="2620"/>
      <c r="O73" s="2620"/>
      <c r="P73" s="2620"/>
      <c r="Q73" s="2620"/>
      <c r="R73" s="2620"/>
      <c r="S73" s="2620"/>
      <c r="T73" s="2620"/>
      <c r="U73" s="2620"/>
      <c r="V73" s="2620"/>
      <c r="W73" s="2620"/>
      <c r="X73" s="2620"/>
      <c r="Y73" s="2620"/>
      <c r="Z73" s="2620"/>
      <c r="AA73" s="2620"/>
      <c r="AB73" s="2620"/>
      <c r="AC73" s="2620"/>
      <c r="AD73" s="2620"/>
      <c r="AE73" s="2620"/>
    </row>
    <row r="74" spans="6:31" ht="17.1" customHeight="1">
      <c r="F74" s="2620"/>
      <c r="G74" s="2620"/>
      <c r="H74" s="2620"/>
      <c r="I74" s="2620"/>
      <c r="J74" s="2620"/>
      <c r="K74" s="2620"/>
      <c r="L74" s="2620"/>
      <c r="M74" s="2620"/>
      <c r="N74" s="2620"/>
      <c r="O74" s="2620"/>
      <c r="P74" s="2620"/>
      <c r="Q74" s="2620"/>
      <c r="R74" s="2620"/>
      <c r="S74" s="2620"/>
      <c r="T74" s="2620"/>
      <c r="U74" s="2620"/>
      <c r="V74" s="2620"/>
      <c r="W74" s="2620"/>
      <c r="X74" s="2620"/>
      <c r="Y74" s="2620"/>
      <c r="Z74" s="2620"/>
      <c r="AA74" s="2620"/>
      <c r="AB74" s="2620"/>
      <c r="AC74" s="2620"/>
      <c r="AD74" s="2620"/>
      <c r="AE74" s="2620"/>
    </row>
    <row r="75" spans="6:31" ht="17.1" customHeight="1">
      <c r="F75" s="2620"/>
      <c r="G75" s="2620"/>
      <c r="H75" s="2620"/>
      <c r="I75" s="2620"/>
      <c r="J75" s="2620"/>
      <c r="K75" s="2620"/>
      <c r="L75" s="2620"/>
      <c r="M75" s="2620"/>
      <c r="N75" s="2620"/>
      <c r="O75" s="2620"/>
      <c r="P75" s="2620"/>
      <c r="Q75" s="2620"/>
      <c r="R75" s="2620"/>
      <c r="S75" s="2620"/>
      <c r="T75" s="2620"/>
      <c r="U75" s="2620"/>
      <c r="V75" s="2620"/>
      <c r="W75" s="2620"/>
      <c r="X75" s="2620"/>
      <c r="Y75" s="2620"/>
      <c r="Z75" s="2620"/>
      <c r="AA75" s="2620"/>
      <c r="AB75" s="2620"/>
      <c r="AC75" s="2620"/>
      <c r="AD75" s="2620"/>
      <c r="AE75" s="2620"/>
    </row>
    <row r="76" spans="6:31" ht="17.1" customHeight="1">
      <c r="F76" s="2620"/>
      <c r="G76" s="2620"/>
      <c r="H76" s="2620"/>
      <c r="I76" s="2620"/>
      <c r="J76" s="2620"/>
      <c r="K76" s="2620"/>
      <c r="L76" s="2620"/>
      <c r="M76" s="2620"/>
      <c r="N76" s="2620"/>
      <c r="O76" s="2620"/>
      <c r="P76" s="2620"/>
      <c r="Q76" s="2620"/>
      <c r="R76" s="2620"/>
      <c r="S76" s="2620"/>
      <c r="T76" s="2620"/>
      <c r="U76" s="2620"/>
      <c r="V76" s="2620"/>
      <c r="W76" s="2620"/>
      <c r="X76" s="2620"/>
      <c r="Y76" s="2620"/>
      <c r="Z76" s="2620"/>
      <c r="AA76" s="2620"/>
      <c r="AB76" s="2620"/>
      <c r="AC76" s="2620"/>
      <c r="AD76" s="2620"/>
      <c r="AE76" s="2620"/>
    </row>
    <row r="77" spans="6:31" ht="17.1" customHeight="1">
      <c r="F77" s="2620"/>
      <c r="G77" s="2620"/>
      <c r="H77" s="2620"/>
      <c r="I77" s="2620"/>
      <c r="J77" s="2620"/>
      <c r="K77" s="2620"/>
      <c r="L77" s="2620"/>
      <c r="M77" s="2620"/>
      <c r="N77" s="2620"/>
      <c r="O77" s="2620"/>
      <c r="P77" s="2620"/>
      <c r="Q77" s="2620"/>
      <c r="R77" s="2620"/>
      <c r="S77" s="2620"/>
      <c r="T77" s="2620"/>
      <c r="U77" s="2620"/>
      <c r="V77" s="2620"/>
      <c r="W77" s="2620"/>
      <c r="X77" s="2620"/>
      <c r="Y77" s="2620"/>
      <c r="Z77" s="2620"/>
      <c r="AA77" s="2620"/>
      <c r="AB77" s="2620"/>
      <c r="AC77" s="2620"/>
      <c r="AD77" s="2620"/>
      <c r="AE77" s="2620"/>
    </row>
    <row r="78" spans="6:31" ht="17.1" customHeight="1">
      <c r="F78" s="2620"/>
      <c r="G78" s="2620"/>
      <c r="H78" s="2620"/>
      <c r="I78" s="2620"/>
      <c r="J78" s="2620"/>
      <c r="K78" s="2620"/>
      <c r="L78" s="2620"/>
      <c r="M78" s="2620"/>
      <c r="N78" s="2620"/>
      <c r="O78" s="2620"/>
      <c r="P78" s="2620"/>
      <c r="Q78" s="2620"/>
      <c r="R78" s="2620"/>
      <c r="S78" s="2620"/>
      <c r="T78" s="2620"/>
      <c r="U78" s="2620"/>
      <c r="V78" s="2620"/>
      <c r="W78" s="2620"/>
      <c r="X78" s="2620"/>
      <c r="Y78" s="2620"/>
      <c r="Z78" s="2620"/>
      <c r="AA78" s="2620"/>
      <c r="AB78" s="2620"/>
      <c r="AC78" s="2620"/>
      <c r="AD78" s="2620"/>
      <c r="AE78" s="2620"/>
    </row>
    <row r="79" spans="6:31" ht="17.1" customHeight="1">
      <c r="F79" s="2620"/>
      <c r="G79" s="2620"/>
      <c r="H79" s="2620"/>
      <c r="I79" s="2620"/>
      <c r="J79" s="2620"/>
      <c r="K79" s="2620"/>
      <c r="L79" s="2620"/>
      <c r="M79" s="2620"/>
      <c r="N79" s="2620"/>
      <c r="O79" s="2620"/>
      <c r="P79" s="2620"/>
      <c r="Q79" s="2620"/>
      <c r="R79" s="2620"/>
      <c r="S79" s="2620"/>
      <c r="T79" s="2620"/>
      <c r="U79" s="2620"/>
      <c r="V79" s="2620"/>
      <c r="W79" s="2620"/>
      <c r="X79" s="2620"/>
      <c r="Y79" s="2620"/>
      <c r="Z79" s="2620"/>
      <c r="AA79" s="2620"/>
      <c r="AB79" s="2620"/>
      <c r="AC79" s="2620"/>
      <c r="AD79" s="2620"/>
      <c r="AE79" s="2620"/>
    </row>
    <row r="80" spans="6:31" ht="17.1" customHeight="1">
      <c r="F80" s="2620"/>
      <c r="G80" s="2620"/>
      <c r="H80" s="2620"/>
      <c r="I80" s="2620"/>
      <c r="J80" s="2620"/>
      <c r="K80" s="2620"/>
      <c r="L80" s="2620"/>
      <c r="M80" s="2620"/>
      <c r="N80" s="2620"/>
      <c r="O80" s="2620"/>
      <c r="P80" s="2620"/>
      <c r="Q80" s="2620"/>
      <c r="R80" s="2620"/>
      <c r="S80" s="2620"/>
      <c r="T80" s="2620"/>
      <c r="U80" s="2620"/>
      <c r="V80" s="2620"/>
      <c r="W80" s="2620"/>
      <c r="X80" s="2620"/>
      <c r="Y80" s="2620"/>
      <c r="Z80" s="2620"/>
      <c r="AA80" s="2620"/>
      <c r="AB80" s="2620"/>
      <c r="AC80" s="2620"/>
      <c r="AD80" s="2620"/>
      <c r="AE80" s="2620"/>
    </row>
    <row r="81" spans="6:31" ht="17.1" customHeight="1">
      <c r="F81" s="2620"/>
      <c r="G81" s="2620"/>
      <c r="H81" s="2620"/>
      <c r="I81" s="2620"/>
      <c r="J81" s="2620"/>
      <c r="K81" s="2620"/>
      <c r="L81" s="2620"/>
      <c r="M81" s="2620"/>
      <c r="N81" s="2620"/>
      <c r="O81" s="2620"/>
      <c r="P81" s="2620"/>
      <c r="Q81" s="2620"/>
      <c r="R81" s="2620"/>
      <c r="S81" s="2620"/>
      <c r="T81" s="2620"/>
      <c r="U81" s="2620"/>
      <c r="V81" s="2620"/>
      <c r="W81" s="2620"/>
      <c r="X81" s="2620"/>
      <c r="Y81" s="2620"/>
      <c r="Z81" s="2620"/>
      <c r="AA81" s="2620"/>
      <c r="AB81" s="2620"/>
      <c r="AC81" s="2620"/>
      <c r="AD81" s="2620"/>
      <c r="AE81" s="2620"/>
    </row>
    <row r="82" spans="6:31" ht="17.1" customHeight="1">
      <c r="F82" s="2620"/>
      <c r="G82" s="2620"/>
      <c r="H82" s="2620"/>
      <c r="I82" s="2620"/>
      <c r="J82" s="2620"/>
      <c r="K82" s="2620"/>
      <c r="L82" s="2620"/>
      <c r="M82" s="2620"/>
      <c r="N82" s="2620"/>
      <c r="O82" s="2620"/>
      <c r="P82" s="2620"/>
      <c r="Q82" s="2620"/>
      <c r="R82" s="2620"/>
      <c r="S82" s="2620"/>
      <c r="T82" s="2620"/>
      <c r="U82" s="2620"/>
      <c r="V82" s="2620"/>
      <c r="W82" s="2620"/>
      <c r="X82" s="2620"/>
      <c r="Y82" s="2620"/>
      <c r="Z82" s="2620"/>
      <c r="AA82" s="2620"/>
      <c r="AB82" s="2620"/>
      <c r="AC82" s="2620"/>
      <c r="AD82" s="2620"/>
      <c r="AE82" s="2620"/>
    </row>
    <row r="83" spans="6:31" ht="17.1" customHeight="1">
      <c r="F83" s="2620"/>
      <c r="G83" s="2620"/>
      <c r="H83" s="2620"/>
      <c r="I83" s="2620"/>
      <c r="J83" s="2620"/>
      <c r="K83" s="2620"/>
      <c r="L83" s="2620"/>
      <c r="M83" s="2620"/>
      <c r="N83" s="2620"/>
      <c r="O83" s="2620"/>
      <c r="P83" s="2620"/>
      <c r="Q83" s="2620"/>
      <c r="R83" s="2620"/>
      <c r="S83" s="2620"/>
      <c r="T83" s="2620"/>
      <c r="U83" s="2620"/>
      <c r="V83" s="2620"/>
      <c r="W83" s="2620"/>
      <c r="X83" s="2620"/>
      <c r="Y83" s="2620"/>
      <c r="Z83" s="2620"/>
      <c r="AA83" s="2620"/>
      <c r="AB83" s="2620"/>
      <c r="AC83" s="2620"/>
      <c r="AD83" s="2620"/>
      <c r="AE83" s="2620"/>
    </row>
    <row r="84" spans="6:31" ht="17.1" customHeight="1">
      <c r="F84" s="2620"/>
      <c r="G84" s="2620"/>
      <c r="H84" s="2620"/>
      <c r="I84" s="2620"/>
      <c r="J84" s="2620"/>
      <c r="K84" s="2620"/>
      <c r="L84" s="2620"/>
      <c r="M84" s="2620"/>
      <c r="N84" s="2620"/>
      <c r="O84" s="2620"/>
      <c r="P84" s="2620"/>
      <c r="Q84" s="2620"/>
      <c r="R84" s="2620"/>
      <c r="S84" s="2620"/>
      <c r="T84" s="2620"/>
      <c r="U84" s="2620"/>
      <c r="V84" s="2620"/>
      <c r="W84" s="2620"/>
      <c r="X84" s="2620"/>
      <c r="Y84" s="2620"/>
      <c r="Z84" s="2620"/>
      <c r="AA84" s="2620"/>
      <c r="AB84" s="2620"/>
      <c r="AC84" s="2620"/>
      <c r="AD84" s="2620"/>
      <c r="AE84" s="2620"/>
    </row>
    <row r="85" spans="6:31" ht="17.1" customHeight="1">
      <c r="F85" s="2620"/>
      <c r="G85" s="2620"/>
      <c r="H85" s="2620"/>
      <c r="I85" s="2620"/>
      <c r="J85" s="2620"/>
      <c r="K85" s="2620"/>
      <c r="L85" s="2620"/>
      <c r="M85" s="2620"/>
      <c r="N85" s="2620"/>
      <c r="O85" s="2620"/>
      <c r="P85" s="2620"/>
      <c r="Q85" s="2620"/>
      <c r="R85" s="2620"/>
      <c r="S85" s="2620"/>
      <c r="T85" s="2620"/>
      <c r="U85" s="2620"/>
      <c r="V85" s="2620"/>
      <c r="W85" s="2620"/>
      <c r="X85" s="2620"/>
      <c r="Y85" s="2620"/>
      <c r="Z85" s="2620"/>
      <c r="AA85" s="2620"/>
      <c r="AB85" s="2620"/>
      <c r="AC85" s="2620"/>
      <c r="AD85" s="2620"/>
      <c r="AE85" s="2620"/>
    </row>
    <row r="86" spans="6:31" ht="17.1" customHeight="1">
      <c r="F86" s="2620"/>
      <c r="G86" s="2620"/>
      <c r="H86" s="2620"/>
      <c r="I86" s="2620"/>
      <c r="J86" s="2620"/>
      <c r="K86" s="2620"/>
      <c r="L86" s="2620"/>
      <c r="M86" s="2620"/>
      <c r="N86" s="2620"/>
      <c r="O86" s="2620"/>
      <c r="P86" s="2620"/>
      <c r="Q86" s="2620"/>
      <c r="R86" s="2620"/>
      <c r="S86" s="2620"/>
      <c r="T86" s="2620"/>
      <c r="U86" s="2620"/>
      <c r="V86" s="2620"/>
      <c r="W86" s="2620"/>
      <c r="X86" s="2620"/>
      <c r="Y86" s="2620"/>
      <c r="Z86" s="2620"/>
      <c r="AA86" s="2620"/>
      <c r="AB86" s="2620"/>
      <c r="AC86" s="2620"/>
      <c r="AD86" s="2620"/>
      <c r="AE86" s="2620"/>
    </row>
    <row r="87" spans="6:31" ht="17.1" customHeight="1">
      <c r="F87" s="2620"/>
      <c r="G87" s="2620"/>
      <c r="H87" s="2620"/>
      <c r="I87" s="2620"/>
      <c r="J87" s="2620"/>
      <c r="K87" s="2620"/>
      <c r="L87" s="2620"/>
      <c r="M87" s="2620"/>
      <c r="N87" s="2620"/>
      <c r="O87" s="2620"/>
      <c r="P87" s="2620"/>
      <c r="Q87" s="2620"/>
      <c r="R87" s="2620"/>
      <c r="S87" s="2620"/>
      <c r="T87" s="2620"/>
      <c r="U87" s="2620"/>
      <c r="V87" s="2620"/>
      <c r="W87" s="2620"/>
      <c r="X87" s="2620"/>
      <c r="Y87" s="2620"/>
      <c r="Z87" s="2620"/>
      <c r="AA87" s="2620"/>
      <c r="AB87" s="2620"/>
      <c r="AC87" s="2620"/>
      <c r="AD87" s="2620"/>
      <c r="AE87" s="2620"/>
    </row>
    <row r="88" spans="6:31" ht="17.1" customHeight="1">
      <c r="F88" s="2620"/>
      <c r="G88" s="2620"/>
      <c r="H88" s="2620"/>
      <c r="I88" s="2620"/>
      <c r="J88" s="2620"/>
      <c r="K88" s="2620"/>
      <c r="L88" s="2620"/>
      <c r="M88" s="2620"/>
      <c r="N88" s="2620"/>
      <c r="O88" s="2620"/>
      <c r="P88" s="2620"/>
      <c r="Q88" s="2620"/>
      <c r="R88" s="2620"/>
      <c r="S88" s="2620"/>
      <c r="T88" s="2620"/>
      <c r="U88" s="2620"/>
      <c r="V88" s="2620"/>
      <c r="W88" s="2620"/>
      <c r="X88" s="2620"/>
      <c r="Y88" s="2620"/>
      <c r="Z88" s="2620"/>
      <c r="AA88" s="2620"/>
      <c r="AB88" s="2620"/>
      <c r="AC88" s="2620"/>
      <c r="AD88" s="2620"/>
      <c r="AE88" s="2620"/>
    </row>
    <row r="89" spans="6:31" ht="17.1" customHeight="1">
      <c r="F89" s="2620"/>
      <c r="G89" s="2620"/>
      <c r="H89" s="2620"/>
      <c r="I89" s="2620"/>
      <c r="J89" s="2620"/>
      <c r="K89" s="2620"/>
      <c r="L89" s="2620"/>
      <c r="M89" s="2620"/>
      <c r="N89" s="2620"/>
      <c r="O89" s="2620"/>
      <c r="P89" s="2620"/>
      <c r="Q89" s="2620"/>
      <c r="R89" s="2620"/>
      <c r="S89" s="2620"/>
      <c r="T89" s="2620"/>
      <c r="U89" s="2620"/>
      <c r="V89" s="2620"/>
      <c r="W89" s="2620"/>
      <c r="X89" s="2620"/>
      <c r="Y89" s="2620"/>
      <c r="Z89" s="2620"/>
      <c r="AA89" s="2620"/>
      <c r="AB89" s="2620"/>
      <c r="AC89" s="2620"/>
      <c r="AD89" s="2620"/>
      <c r="AE89" s="2620"/>
    </row>
    <row r="90" spans="6:31" ht="17.1" customHeight="1">
      <c r="F90" s="2620"/>
      <c r="G90" s="2620"/>
      <c r="H90" s="2620"/>
      <c r="I90" s="2620"/>
      <c r="J90" s="2620"/>
      <c r="K90" s="2620"/>
      <c r="L90" s="2620"/>
      <c r="M90" s="2620"/>
      <c r="N90" s="2620"/>
      <c r="O90" s="2620"/>
      <c r="P90" s="2620"/>
      <c r="Q90" s="2620"/>
      <c r="R90" s="2620"/>
      <c r="S90" s="2620"/>
      <c r="T90" s="2620"/>
      <c r="U90" s="2620"/>
      <c r="V90" s="2620"/>
      <c r="W90" s="2620"/>
      <c r="X90" s="2620"/>
      <c r="Y90" s="2620"/>
      <c r="Z90" s="2620"/>
      <c r="AA90" s="2620"/>
      <c r="AB90" s="2620"/>
      <c r="AC90" s="2620"/>
      <c r="AD90" s="2620"/>
      <c r="AE90" s="2620"/>
    </row>
    <row r="91" spans="6:31" ht="17.1" customHeight="1">
      <c r="F91" s="2620"/>
      <c r="G91" s="2620"/>
      <c r="H91" s="2620"/>
      <c r="I91" s="2620"/>
      <c r="J91" s="2620"/>
      <c r="K91" s="2620"/>
      <c r="L91" s="2620"/>
      <c r="M91" s="2620"/>
      <c r="N91" s="2620"/>
      <c r="O91" s="2620"/>
      <c r="P91" s="2620"/>
      <c r="Q91" s="2620"/>
      <c r="R91" s="2620"/>
      <c r="S91" s="2620"/>
      <c r="T91" s="2620"/>
      <c r="U91" s="2620"/>
      <c r="V91" s="2620"/>
      <c r="W91" s="2620"/>
      <c r="X91" s="2620"/>
      <c r="Y91" s="2620"/>
      <c r="Z91" s="2620"/>
      <c r="AA91" s="2620"/>
      <c r="AB91" s="2620"/>
      <c r="AC91" s="2620"/>
      <c r="AD91" s="2620"/>
      <c r="AE91" s="2620"/>
    </row>
    <row r="92" spans="6:31" ht="17.1" customHeight="1">
      <c r="F92" s="2620"/>
      <c r="G92" s="2620"/>
      <c r="H92" s="2620"/>
      <c r="I92" s="2620"/>
      <c r="J92" s="2620"/>
      <c r="K92" s="2620"/>
      <c r="L92" s="2620"/>
      <c r="M92" s="2620"/>
      <c r="N92" s="2620"/>
      <c r="O92" s="2620"/>
      <c r="P92" s="2620"/>
      <c r="Q92" s="2620"/>
      <c r="R92" s="2620"/>
      <c r="S92" s="2620"/>
      <c r="T92" s="2620"/>
      <c r="U92" s="2620"/>
      <c r="V92" s="2620"/>
      <c r="W92" s="2620"/>
      <c r="X92" s="2620"/>
      <c r="Y92" s="2620"/>
      <c r="Z92" s="2620"/>
      <c r="AA92" s="2620"/>
      <c r="AB92" s="2620"/>
      <c r="AC92" s="2620"/>
      <c r="AD92" s="2620"/>
      <c r="AE92" s="2620"/>
    </row>
    <row r="93" spans="6:31" ht="17.1" customHeight="1">
      <c r="F93" s="2620"/>
      <c r="G93" s="2620"/>
      <c r="H93" s="2620"/>
      <c r="I93" s="2620"/>
      <c r="J93" s="2620"/>
      <c r="K93" s="2620"/>
      <c r="L93" s="2620"/>
      <c r="M93" s="2620"/>
      <c r="N93" s="2620"/>
      <c r="O93" s="2620"/>
      <c r="P93" s="2620"/>
      <c r="Q93" s="2620"/>
      <c r="R93" s="2620"/>
      <c r="S93" s="2620"/>
      <c r="T93" s="2620"/>
      <c r="U93" s="2620"/>
      <c r="V93" s="2620"/>
      <c r="W93" s="2620"/>
      <c r="X93" s="2620"/>
      <c r="Y93" s="2620"/>
      <c r="Z93" s="2620"/>
      <c r="AA93" s="2620"/>
      <c r="AB93" s="2620"/>
      <c r="AC93" s="2620"/>
      <c r="AD93" s="2620"/>
      <c r="AE93" s="2620"/>
    </row>
    <row r="94" spans="6:31" ht="17.1" customHeight="1">
      <c r="F94" s="2620"/>
      <c r="G94" s="2620"/>
      <c r="H94" s="2620"/>
      <c r="I94" s="2620"/>
      <c r="J94" s="2620"/>
      <c r="K94" s="2620"/>
      <c r="L94" s="2620"/>
      <c r="M94" s="2620"/>
      <c r="N94" s="2620"/>
      <c r="O94" s="2620"/>
      <c r="P94" s="2620"/>
      <c r="Q94" s="2620"/>
      <c r="R94" s="2620"/>
      <c r="S94" s="2620"/>
      <c r="T94" s="2620"/>
      <c r="U94" s="2620"/>
      <c r="V94" s="2620"/>
      <c r="W94" s="2620"/>
      <c r="X94" s="2620"/>
      <c r="Y94" s="2620"/>
      <c r="Z94" s="2620"/>
      <c r="AA94" s="2620"/>
      <c r="AB94" s="2620"/>
      <c r="AC94" s="2620"/>
      <c r="AD94" s="2620"/>
      <c r="AE94" s="2620"/>
    </row>
    <row r="95" spans="6:31" ht="17.1" customHeight="1">
      <c r="F95" s="2620"/>
      <c r="G95" s="2620"/>
      <c r="H95" s="2620"/>
      <c r="I95" s="2620"/>
      <c r="J95" s="2620"/>
      <c r="K95" s="2620"/>
      <c r="L95" s="2620"/>
      <c r="M95" s="2620"/>
      <c r="N95" s="2620"/>
      <c r="O95" s="2620"/>
      <c r="P95" s="2620"/>
      <c r="Q95" s="2620"/>
      <c r="R95" s="2620"/>
      <c r="S95" s="2620"/>
      <c r="T95" s="2620"/>
      <c r="U95" s="2620"/>
      <c r="V95" s="2620"/>
      <c r="W95" s="2620"/>
      <c r="X95" s="2620"/>
      <c r="Y95" s="2620"/>
      <c r="Z95" s="2620"/>
      <c r="AA95" s="2620"/>
      <c r="AB95" s="2620"/>
      <c r="AC95" s="2620"/>
      <c r="AD95" s="2620"/>
      <c r="AE95" s="2620"/>
    </row>
    <row r="96" spans="6:31" ht="17.1" customHeight="1">
      <c r="F96" s="2620"/>
      <c r="G96" s="2620"/>
      <c r="H96" s="2620"/>
      <c r="I96" s="2620"/>
      <c r="J96" s="2620"/>
      <c r="K96" s="2620"/>
      <c r="L96" s="2620"/>
      <c r="M96" s="2620"/>
      <c r="N96" s="2620"/>
      <c r="O96" s="2620"/>
      <c r="P96" s="2620"/>
      <c r="Q96" s="2620"/>
      <c r="R96" s="2620"/>
      <c r="S96" s="2620"/>
      <c r="T96" s="2620"/>
      <c r="U96" s="2620"/>
      <c r="V96" s="2620"/>
      <c r="W96" s="2620"/>
      <c r="X96" s="2620"/>
      <c r="Y96" s="2620"/>
      <c r="Z96" s="2620"/>
      <c r="AA96" s="2620"/>
      <c r="AB96" s="2620"/>
      <c r="AC96" s="2620"/>
      <c r="AD96" s="2620"/>
      <c r="AE96" s="2620"/>
    </row>
    <row r="97" spans="6:31" ht="17.1" customHeight="1">
      <c r="F97" s="2620"/>
      <c r="G97" s="2620"/>
      <c r="H97" s="2620"/>
      <c r="I97" s="2620"/>
      <c r="J97" s="2620"/>
      <c r="K97" s="2620"/>
      <c r="L97" s="2620"/>
      <c r="M97" s="2620"/>
      <c r="N97" s="2620"/>
      <c r="O97" s="2620"/>
      <c r="P97" s="2620"/>
      <c r="Q97" s="2620"/>
      <c r="R97" s="2620"/>
      <c r="S97" s="2620"/>
      <c r="T97" s="2620"/>
      <c r="U97" s="2620"/>
      <c r="V97" s="2620"/>
      <c r="W97" s="2620"/>
      <c r="X97" s="2620"/>
      <c r="Y97" s="2620"/>
      <c r="Z97" s="2620"/>
      <c r="AA97" s="2620"/>
      <c r="AB97" s="2620"/>
      <c r="AC97" s="2620"/>
      <c r="AD97" s="2620"/>
      <c r="AE97" s="2620"/>
    </row>
    <row r="98" spans="6:31" ht="17.1" customHeight="1">
      <c r="F98" s="2620"/>
      <c r="G98" s="2620"/>
      <c r="H98" s="2620"/>
      <c r="I98" s="2620"/>
      <c r="J98" s="2620"/>
      <c r="K98" s="2620"/>
      <c r="L98" s="2620"/>
      <c r="M98" s="2620"/>
      <c r="N98" s="2620"/>
      <c r="O98" s="2620"/>
      <c r="P98" s="2620"/>
      <c r="Q98" s="2620"/>
      <c r="R98" s="2620"/>
      <c r="S98" s="2620"/>
      <c r="T98" s="2620"/>
      <c r="U98" s="2620"/>
      <c r="V98" s="2620"/>
      <c r="W98" s="2620"/>
      <c r="X98" s="2620"/>
      <c r="Y98" s="2620"/>
      <c r="Z98" s="2620"/>
      <c r="AA98" s="2620"/>
      <c r="AB98" s="2620"/>
      <c r="AC98" s="2620"/>
      <c r="AD98" s="2620"/>
      <c r="AE98" s="2620"/>
    </row>
    <row r="99" spans="6:31" ht="17.1" customHeight="1">
      <c r="F99" s="2620"/>
      <c r="G99" s="2620"/>
      <c r="H99" s="2620"/>
      <c r="I99" s="2620"/>
      <c r="J99" s="2620"/>
      <c r="K99" s="2620"/>
      <c r="L99" s="2620"/>
      <c r="M99" s="2620"/>
      <c r="N99" s="2620"/>
      <c r="O99" s="2620"/>
      <c r="P99" s="2620"/>
      <c r="Q99" s="2620"/>
      <c r="R99" s="2620"/>
      <c r="S99" s="2620"/>
      <c r="T99" s="2620"/>
      <c r="U99" s="2620"/>
      <c r="V99" s="2620"/>
      <c r="W99" s="2620"/>
      <c r="X99" s="2620"/>
      <c r="Y99" s="2620"/>
      <c r="Z99" s="2620"/>
      <c r="AA99" s="2620"/>
      <c r="AB99" s="2620"/>
      <c r="AC99" s="2620"/>
      <c r="AD99" s="2620"/>
      <c r="AE99" s="2620"/>
    </row>
    <row r="100" spans="6:31" ht="17.1" customHeight="1">
      <c r="F100" s="2620"/>
      <c r="G100" s="2620"/>
      <c r="H100" s="2620"/>
      <c r="I100" s="2620"/>
      <c r="J100" s="2620"/>
      <c r="K100" s="2620"/>
      <c r="L100" s="2620"/>
      <c r="M100" s="2620"/>
      <c r="N100" s="2620"/>
      <c r="O100" s="2620"/>
      <c r="P100" s="2620"/>
      <c r="Q100" s="2620"/>
      <c r="R100" s="2620"/>
      <c r="S100" s="2620"/>
      <c r="T100" s="2620"/>
      <c r="U100" s="2620"/>
      <c r="V100" s="2620"/>
      <c r="W100" s="2620"/>
      <c r="X100" s="2620"/>
      <c r="Y100" s="2620"/>
      <c r="Z100" s="2620"/>
      <c r="AA100" s="2620"/>
      <c r="AB100" s="2620"/>
      <c r="AC100" s="2620"/>
      <c r="AD100" s="2620"/>
      <c r="AE100" s="2620"/>
    </row>
    <row r="101" spans="6:31" ht="17.1" customHeight="1">
      <c r="F101" s="2620"/>
      <c r="G101" s="2620"/>
      <c r="H101" s="2620"/>
      <c r="I101" s="2620"/>
      <c r="J101" s="2620"/>
      <c r="K101" s="2620"/>
      <c r="L101" s="2620"/>
      <c r="M101" s="2620"/>
      <c r="N101" s="2620"/>
      <c r="O101" s="2620"/>
      <c r="P101" s="2620"/>
      <c r="Q101" s="2620"/>
      <c r="R101" s="2620"/>
      <c r="S101" s="2620"/>
      <c r="T101" s="2620"/>
      <c r="U101" s="2620"/>
      <c r="V101" s="2620"/>
      <c r="W101" s="2620"/>
      <c r="X101" s="2620"/>
      <c r="Y101" s="2620"/>
      <c r="Z101" s="2620"/>
      <c r="AA101" s="2620"/>
      <c r="AB101" s="2620"/>
      <c r="AC101" s="2620"/>
      <c r="AD101" s="2620"/>
      <c r="AE101" s="2620"/>
    </row>
    <row r="102" spans="6:31" ht="17.1" customHeight="1">
      <c r="F102" s="2620"/>
      <c r="G102" s="2620"/>
      <c r="H102" s="2620"/>
      <c r="I102" s="2620"/>
      <c r="J102" s="2620"/>
      <c r="K102" s="2620"/>
      <c r="L102" s="2620"/>
      <c r="M102" s="2620"/>
      <c r="N102" s="2620"/>
      <c r="O102" s="2620"/>
      <c r="P102" s="2620"/>
      <c r="Q102" s="2620"/>
      <c r="R102" s="2620"/>
      <c r="S102" s="2620"/>
      <c r="T102" s="2620"/>
      <c r="U102" s="2620"/>
      <c r="V102" s="2620"/>
      <c r="W102" s="2620"/>
      <c r="X102" s="2620"/>
      <c r="Y102" s="2620"/>
      <c r="Z102" s="2620"/>
      <c r="AA102" s="2620"/>
      <c r="AB102" s="2620"/>
      <c r="AC102" s="2620"/>
      <c r="AD102" s="2620"/>
      <c r="AE102" s="2620"/>
    </row>
    <row r="103" spans="6:31" ht="17.1" customHeight="1">
      <c r="F103" s="2620"/>
      <c r="G103" s="2620"/>
      <c r="H103" s="2620"/>
      <c r="I103" s="2620"/>
      <c r="J103" s="2620"/>
      <c r="K103" s="2620"/>
      <c r="L103" s="2620"/>
      <c r="M103" s="2620"/>
      <c r="N103" s="2620"/>
      <c r="O103" s="2620"/>
      <c r="P103" s="2620"/>
      <c r="Q103" s="2620"/>
      <c r="R103" s="2620"/>
      <c r="S103" s="2620"/>
      <c r="T103" s="2620"/>
      <c r="U103" s="2620"/>
      <c r="V103" s="2620"/>
      <c r="W103" s="2620"/>
      <c r="X103" s="2620"/>
      <c r="Y103" s="2620"/>
      <c r="Z103" s="2620"/>
      <c r="AA103" s="2620"/>
      <c r="AB103" s="2620"/>
      <c r="AC103" s="2620"/>
      <c r="AD103" s="2620"/>
      <c r="AE103" s="2620"/>
    </row>
    <row r="104" spans="6:31" ht="17.1" customHeight="1">
      <c r="F104" s="2620"/>
      <c r="G104" s="2620"/>
      <c r="H104" s="2620"/>
      <c r="I104" s="2620"/>
      <c r="J104" s="2620"/>
      <c r="K104" s="2620"/>
      <c r="L104" s="2620"/>
      <c r="M104" s="2620"/>
      <c r="N104" s="2620"/>
      <c r="O104" s="2620"/>
      <c r="P104" s="2620"/>
      <c r="Q104" s="2620"/>
      <c r="R104" s="2620"/>
      <c r="S104" s="2620"/>
      <c r="T104" s="2620"/>
      <c r="U104" s="2620"/>
      <c r="V104" s="2620"/>
      <c r="W104" s="2620"/>
      <c r="X104" s="2620"/>
      <c r="Y104" s="2620"/>
      <c r="Z104" s="2620"/>
      <c r="AA104" s="2620"/>
      <c r="AB104" s="2620"/>
      <c r="AC104" s="2620"/>
      <c r="AD104" s="2620"/>
      <c r="AE104" s="2620"/>
    </row>
    <row r="105" spans="6:31" ht="17.1" customHeight="1">
      <c r="F105" s="2620"/>
      <c r="G105" s="2620"/>
      <c r="H105" s="2620"/>
      <c r="I105" s="2620"/>
      <c r="J105" s="2620"/>
      <c r="K105" s="2620"/>
      <c r="L105" s="2620"/>
      <c r="M105" s="2620"/>
      <c r="N105" s="2620"/>
      <c r="O105" s="2620"/>
      <c r="P105" s="2620"/>
      <c r="Q105" s="2620"/>
      <c r="R105" s="2620"/>
      <c r="S105" s="2620"/>
      <c r="T105" s="2620"/>
      <c r="U105" s="2620"/>
      <c r="V105" s="2620"/>
      <c r="W105" s="2620"/>
      <c r="X105" s="2620"/>
      <c r="Y105" s="2620"/>
      <c r="Z105" s="2620"/>
      <c r="AA105" s="2620"/>
      <c r="AB105" s="2620"/>
      <c r="AC105" s="2620"/>
      <c r="AD105" s="2620"/>
      <c r="AE105" s="2620"/>
    </row>
    <row r="106" spans="6:31" ht="17.1" customHeight="1">
      <c r="F106" s="2620"/>
      <c r="G106" s="2620"/>
      <c r="H106" s="2620"/>
      <c r="I106" s="2620"/>
      <c r="J106" s="2620"/>
      <c r="K106" s="2620"/>
      <c r="L106" s="2620"/>
      <c r="M106" s="2620"/>
      <c r="N106" s="2620"/>
      <c r="O106" s="2620"/>
      <c r="P106" s="2620"/>
      <c r="Q106" s="2620"/>
      <c r="R106" s="2620"/>
      <c r="S106" s="2620"/>
      <c r="T106" s="2620"/>
      <c r="U106" s="2620"/>
      <c r="V106" s="2620"/>
      <c r="W106" s="2620"/>
      <c r="X106" s="2620"/>
      <c r="Y106" s="2620"/>
      <c r="Z106" s="2620"/>
      <c r="AA106" s="2620"/>
      <c r="AB106" s="2620"/>
      <c r="AC106" s="2620"/>
      <c r="AD106" s="2620"/>
      <c r="AE106" s="2620"/>
    </row>
    <row r="107" spans="6:31" ht="17.1" customHeight="1">
      <c r="F107" s="2620"/>
      <c r="G107" s="2620"/>
      <c r="H107" s="2620"/>
      <c r="I107" s="2620"/>
      <c r="J107" s="2620"/>
      <c r="K107" s="2620"/>
      <c r="L107" s="2620"/>
      <c r="M107" s="2620"/>
      <c r="N107" s="2620"/>
      <c r="O107" s="2620"/>
      <c r="P107" s="2620"/>
      <c r="Q107" s="2620"/>
      <c r="R107" s="2620"/>
      <c r="S107" s="2620"/>
      <c r="T107" s="2620"/>
      <c r="U107" s="2620"/>
      <c r="V107" s="2620"/>
      <c r="W107" s="2620"/>
      <c r="X107" s="2620"/>
      <c r="Y107" s="2620"/>
      <c r="Z107" s="2620"/>
      <c r="AA107" s="2620"/>
      <c r="AB107" s="2620"/>
      <c r="AC107" s="2620"/>
      <c r="AD107" s="2620"/>
      <c r="AE107" s="2620"/>
    </row>
    <row r="108" spans="6:31" ht="17.1" customHeight="1">
      <c r="F108" s="2620"/>
      <c r="G108" s="2620"/>
      <c r="H108" s="2620"/>
      <c r="I108" s="2620"/>
      <c r="J108" s="2620"/>
      <c r="K108" s="2620"/>
      <c r="L108" s="2620"/>
      <c r="M108" s="2620"/>
      <c r="N108" s="2620"/>
      <c r="O108" s="2620"/>
      <c r="P108" s="2620"/>
      <c r="Q108" s="2620"/>
      <c r="R108" s="2620"/>
      <c r="S108" s="2620"/>
      <c r="T108" s="2620"/>
      <c r="U108" s="2620"/>
      <c r="V108" s="2620"/>
      <c r="W108" s="2620"/>
      <c r="X108" s="2620"/>
      <c r="Y108" s="2620"/>
      <c r="Z108" s="2620"/>
      <c r="AA108" s="2620"/>
      <c r="AB108" s="2620"/>
      <c r="AC108" s="2620"/>
      <c r="AD108" s="2620"/>
      <c r="AE108" s="2620"/>
    </row>
    <row r="109" spans="6:31" ht="17.1" customHeight="1">
      <c r="F109" s="2620"/>
      <c r="G109" s="2620"/>
      <c r="H109" s="2620"/>
      <c r="I109" s="2620"/>
      <c r="J109" s="2620"/>
      <c r="K109" s="2620"/>
      <c r="L109" s="2620"/>
      <c r="M109" s="2620"/>
      <c r="N109" s="2620"/>
      <c r="O109" s="2620"/>
      <c r="P109" s="2620"/>
      <c r="Q109" s="2620"/>
      <c r="R109" s="2620"/>
      <c r="S109" s="2620"/>
      <c r="T109" s="2620"/>
      <c r="U109" s="2620"/>
      <c r="V109" s="2620"/>
      <c r="W109" s="2620"/>
      <c r="X109" s="2620"/>
      <c r="Y109" s="2620"/>
      <c r="Z109" s="2620"/>
      <c r="AA109" s="2620"/>
      <c r="AB109" s="2620"/>
      <c r="AC109" s="2620"/>
      <c r="AD109" s="2620"/>
      <c r="AE109" s="2620"/>
    </row>
    <row r="110" spans="6:31" ht="17.1" customHeight="1">
      <c r="F110" s="2620"/>
      <c r="G110" s="2620"/>
      <c r="H110" s="2620"/>
      <c r="I110" s="2620"/>
      <c r="J110" s="2620"/>
      <c r="K110" s="2620"/>
      <c r="L110" s="2620"/>
      <c r="M110" s="2620"/>
      <c r="N110" s="2620"/>
      <c r="O110" s="2620"/>
      <c r="P110" s="2620"/>
      <c r="Q110" s="2620"/>
      <c r="R110" s="2620"/>
      <c r="S110" s="2620"/>
      <c r="T110" s="2620"/>
      <c r="U110" s="2620"/>
      <c r="V110" s="2620"/>
      <c r="W110" s="2620"/>
      <c r="X110" s="2620"/>
      <c r="Y110" s="2620"/>
      <c r="Z110" s="2620"/>
      <c r="AA110" s="2620"/>
      <c r="AB110" s="2620"/>
      <c r="AC110" s="2620"/>
      <c r="AD110" s="2620"/>
      <c r="AE110" s="2620"/>
    </row>
    <row r="111" spans="6:31" ht="17.1" customHeight="1">
      <c r="F111" s="2620"/>
      <c r="G111" s="2620"/>
      <c r="H111" s="2620"/>
      <c r="I111" s="2620"/>
      <c r="J111" s="2620"/>
      <c r="K111" s="2620"/>
      <c r="L111" s="2620"/>
      <c r="M111" s="2620"/>
      <c r="N111" s="2620"/>
      <c r="O111" s="2620"/>
      <c r="P111" s="2620"/>
      <c r="Q111" s="2620"/>
      <c r="R111" s="2620"/>
      <c r="S111" s="2620"/>
      <c r="T111" s="2620"/>
      <c r="U111" s="2620"/>
      <c r="V111" s="2620"/>
      <c r="W111" s="2620"/>
      <c r="X111" s="2620"/>
      <c r="Y111" s="2620"/>
      <c r="Z111" s="2620"/>
      <c r="AA111" s="2620"/>
      <c r="AB111" s="2620"/>
      <c r="AC111" s="2620"/>
      <c r="AD111" s="2620"/>
      <c r="AE111" s="2620"/>
    </row>
    <row r="112" spans="6:31" ht="17.1" customHeight="1">
      <c r="F112" s="2620"/>
      <c r="G112" s="2620"/>
      <c r="H112" s="2620"/>
      <c r="I112" s="2620"/>
      <c r="J112" s="2620"/>
      <c r="K112" s="2620"/>
      <c r="L112" s="2620"/>
      <c r="M112" s="2620"/>
      <c r="N112" s="2620"/>
      <c r="O112" s="2620"/>
      <c r="P112" s="2620"/>
      <c r="Q112" s="2620"/>
      <c r="R112" s="2620"/>
      <c r="S112" s="2620"/>
      <c r="T112" s="2620"/>
      <c r="U112" s="2620"/>
      <c r="V112" s="2620"/>
      <c r="W112" s="2620"/>
      <c r="X112" s="2620"/>
      <c r="Y112" s="2620"/>
      <c r="Z112" s="2620"/>
      <c r="AA112" s="2620"/>
      <c r="AB112" s="2620"/>
      <c r="AC112" s="2620"/>
      <c r="AD112" s="2620"/>
      <c r="AE112" s="2620"/>
    </row>
    <row r="113" spans="6:31" ht="17.1" customHeight="1">
      <c r="F113" s="2620"/>
      <c r="G113" s="2620"/>
      <c r="H113" s="2620"/>
      <c r="I113" s="2620"/>
      <c r="J113" s="2620"/>
      <c r="K113" s="2620"/>
      <c r="L113" s="2620"/>
      <c r="M113" s="2620"/>
      <c r="N113" s="2620"/>
      <c r="O113" s="2620"/>
      <c r="P113" s="2620"/>
      <c r="Q113" s="2620"/>
      <c r="R113" s="2620"/>
      <c r="S113" s="2620"/>
      <c r="T113" s="2620"/>
      <c r="U113" s="2620"/>
      <c r="V113" s="2620"/>
      <c r="W113" s="2620"/>
      <c r="X113" s="2620"/>
      <c r="Y113" s="2620"/>
      <c r="Z113" s="2620"/>
      <c r="AA113" s="2620"/>
      <c r="AB113" s="2620"/>
      <c r="AC113" s="2620"/>
      <c r="AD113" s="2620"/>
      <c r="AE113" s="2620"/>
    </row>
    <row r="114" spans="6:31" ht="17.1" customHeight="1">
      <c r="F114" s="2620"/>
      <c r="G114" s="2620"/>
      <c r="H114" s="2620"/>
      <c r="I114" s="2620"/>
      <c r="J114" s="2620"/>
      <c r="K114" s="2620"/>
      <c r="L114" s="2620"/>
      <c r="M114" s="2620"/>
      <c r="N114" s="2620"/>
      <c r="O114" s="2620"/>
      <c r="P114" s="2620"/>
      <c r="Q114" s="2620"/>
      <c r="R114" s="2620"/>
      <c r="S114" s="2620"/>
      <c r="T114" s="2620"/>
      <c r="U114" s="2620"/>
      <c r="V114" s="2620"/>
      <c r="W114" s="2620"/>
      <c r="X114" s="2620"/>
      <c r="Y114" s="2620"/>
      <c r="Z114" s="2620"/>
      <c r="AA114" s="2620"/>
      <c r="AB114" s="2620"/>
      <c r="AC114" s="2620"/>
      <c r="AD114" s="2620"/>
      <c r="AE114" s="2620"/>
    </row>
    <row r="115" spans="6:31" ht="17.1" customHeight="1">
      <c r="F115" s="2620"/>
      <c r="G115" s="2620"/>
      <c r="H115" s="2620"/>
      <c r="I115" s="2620"/>
      <c r="J115" s="2620"/>
      <c r="K115" s="2620"/>
      <c r="L115" s="2620"/>
      <c r="M115" s="2620"/>
      <c r="N115" s="2620"/>
      <c r="O115" s="2620"/>
      <c r="P115" s="2620"/>
      <c r="Q115" s="2620"/>
      <c r="R115" s="2620"/>
      <c r="S115" s="2620"/>
      <c r="T115" s="2620"/>
      <c r="U115" s="2620"/>
      <c r="V115" s="2620"/>
      <c r="W115" s="2620"/>
      <c r="X115" s="2620"/>
      <c r="Y115" s="2620"/>
      <c r="Z115" s="2620"/>
      <c r="AA115" s="2620"/>
      <c r="AB115" s="2620"/>
      <c r="AC115" s="2620"/>
      <c r="AD115" s="2620"/>
      <c r="AE115" s="2620"/>
    </row>
    <row r="116" spans="6:31" ht="17.1" customHeight="1">
      <c r="F116" s="2620"/>
      <c r="G116" s="2620"/>
      <c r="H116" s="2620"/>
      <c r="I116" s="2620"/>
      <c r="J116" s="2620"/>
      <c r="K116" s="2620"/>
      <c r="L116" s="2620"/>
      <c r="M116" s="2620"/>
      <c r="N116" s="2620"/>
      <c r="O116" s="2620"/>
      <c r="P116" s="2620"/>
      <c r="Q116" s="2620"/>
      <c r="R116" s="2620"/>
      <c r="S116" s="2620"/>
      <c r="T116" s="2620"/>
      <c r="U116" s="2620"/>
      <c r="V116" s="2620"/>
      <c r="W116" s="2620"/>
      <c r="X116" s="2620"/>
      <c r="Y116" s="2620"/>
      <c r="Z116" s="2620"/>
      <c r="AA116" s="2620"/>
      <c r="AB116" s="2620"/>
      <c r="AC116" s="2620"/>
      <c r="AD116" s="2620"/>
      <c r="AE116" s="2620"/>
    </row>
    <row r="117" spans="6:31" ht="17.1" customHeight="1">
      <c r="F117" s="2620"/>
      <c r="G117" s="2620"/>
      <c r="H117" s="2620"/>
      <c r="I117" s="2620"/>
      <c r="J117" s="2620"/>
      <c r="K117" s="2620"/>
      <c r="L117" s="2620"/>
      <c r="M117" s="2620"/>
      <c r="N117" s="2620"/>
      <c r="O117" s="2620"/>
      <c r="P117" s="2620"/>
      <c r="Q117" s="2620"/>
      <c r="R117" s="2620"/>
      <c r="S117" s="2620"/>
      <c r="T117" s="2620"/>
      <c r="U117" s="2620"/>
      <c r="V117" s="2620"/>
      <c r="W117" s="2620"/>
      <c r="X117" s="2620"/>
      <c r="Y117" s="2620"/>
      <c r="Z117" s="2620"/>
      <c r="AA117" s="2620"/>
      <c r="AB117" s="2620"/>
      <c r="AC117" s="2620"/>
      <c r="AD117" s="2620"/>
      <c r="AE117" s="2620"/>
    </row>
    <row r="118" spans="6:31" ht="17.1" customHeight="1">
      <c r="F118" s="2620"/>
      <c r="G118" s="2620"/>
      <c r="H118" s="2620"/>
      <c r="I118" s="2620"/>
      <c r="J118" s="2620"/>
      <c r="K118" s="2620"/>
      <c r="L118" s="2620"/>
      <c r="M118" s="2620"/>
      <c r="N118" s="2620"/>
      <c r="O118" s="2620"/>
      <c r="P118" s="2620"/>
      <c r="Q118" s="2620"/>
      <c r="R118" s="2620"/>
      <c r="S118" s="2620"/>
      <c r="T118" s="2620"/>
      <c r="U118" s="2620"/>
      <c r="V118" s="2620"/>
      <c r="W118" s="2620"/>
      <c r="X118" s="2620"/>
      <c r="Y118" s="2620"/>
      <c r="Z118" s="2620"/>
      <c r="AA118" s="2620"/>
      <c r="AB118" s="2620"/>
      <c r="AC118" s="2620"/>
      <c r="AD118" s="2620"/>
      <c r="AE118" s="2620"/>
    </row>
    <row r="119" spans="6:31" ht="17.1" customHeight="1">
      <c r="F119" s="2620"/>
      <c r="G119" s="2620"/>
      <c r="H119" s="2620"/>
      <c r="I119" s="2620"/>
      <c r="J119" s="2620"/>
      <c r="K119" s="2620"/>
      <c r="L119" s="2620"/>
      <c r="M119" s="2620"/>
      <c r="N119" s="2620"/>
      <c r="O119" s="2620"/>
      <c r="P119" s="2620"/>
      <c r="Q119" s="2620"/>
      <c r="R119" s="2620"/>
      <c r="S119" s="2620"/>
      <c r="T119" s="2620"/>
      <c r="U119" s="2620"/>
      <c r="V119" s="2620"/>
      <c r="W119" s="2620"/>
      <c r="X119" s="2620"/>
      <c r="Y119" s="2620"/>
      <c r="Z119" s="2620"/>
      <c r="AA119" s="2620"/>
      <c r="AB119" s="2620"/>
      <c r="AC119" s="2620"/>
      <c r="AD119" s="2620"/>
      <c r="AE119" s="2620"/>
    </row>
    <row r="120" spans="6:31" ht="17.1" customHeight="1">
      <c r="F120" s="2620"/>
      <c r="G120" s="2620"/>
      <c r="H120" s="2620"/>
      <c r="I120" s="2620"/>
      <c r="J120" s="2620"/>
      <c r="K120" s="2620"/>
      <c r="L120" s="2620"/>
      <c r="M120" s="2620"/>
      <c r="N120" s="2620"/>
      <c r="O120" s="2620"/>
      <c r="P120" s="2620"/>
      <c r="Q120" s="2620"/>
      <c r="R120" s="2620"/>
      <c r="S120" s="2620"/>
      <c r="T120" s="2620"/>
      <c r="U120" s="2620"/>
      <c r="V120" s="2620"/>
      <c r="W120" s="2620"/>
      <c r="X120" s="2620"/>
      <c r="Y120" s="2620"/>
      <c r="Z120" s="2620"/>
      <c r="AA120" s="2620"/>
      <c r="AB120" s="2620"/>
      <c r="AC120" s="2620"/>
      <c r="AD120" s="2620"/>
      <c r="AE120" s="2620"/>
    </row>
    <row r="121" spans="6:31" ht="17.1" customHeight="1">
      <c r="F121" s="2620"/>
      <c r="G121" s="2620"/>
      <c r="H121" s="2620"/>
      <c r="I121" s="2620"/>
      <c r="J121" s="2620"/>
      <c r="K121" s="2620"/>
      <c r="L121" s="2620"/>
      <c r="M121" s="2620"/>
      <c r="N121" s="2620"/>
      <c r="O121" s="2620"/>
      <c r="P121" s="2620"/>
      <c r="Q121" s="2620"/>
      <c r="R121" s="2620"/>
      <c r="S121" s="2620"/>
      <c r="T121" s="2620"/>
      <c r="U121" s="2620"/>
      <c r="V121" s="2620"/>
      <c r="W121" s="2620"/>
      <c r="X121" s="2620"/>
      <c r="Y121" s="2620"/>
      <c r="Z121" s="2620"/>
      <c r="AA121" s="2620"/>
      <c r="AB121" s="2620"/>
      <c r="AC121" s="2620"/>
      <c r="AD121" s="2620"/>
      <c r="AE121" s="2620"/>
    </row>
    <row r="122" spans="6:31" ht="17.1" customHeight="1">
      <c r="F122" s="2620"/>
      <c r="G122" s="2620"/>
      <c r="H122" s="2620"/>
      <c r="I122" s="2620"/>
      <c r="J122" s="2620"/>
      <c r="K122" s="2620"/>
      <c r="L122" s="2620"/>
      <c r="M122" s="2620"/>
      <c r="N122" s="2620"/>
      <c r="O122" s="2620"/>
      <c r="P122" s="2620"/>
      <c r="Q122" s="2620"/>
      <c r="R122" s="2620"/>
      <c r="S122" s="2620"/>
      <c r="T122" s="2620"/>
      <c r="U122" s="2620"/>
      <c r="V122" s="2620"/>
      <c r="W122" s="2620"/>
      <c r="X122" s="2620"/>
      <c r="Y122" s="2620"/>
      <c r="Z122" s="2620"/>
      <c r="AA122" s="2620"/>
      <c r="AB122" s="2620"/>
      <c r="AC122" s="2620"/>
      <c r="AD122" s="2620"/>
      <c r="AE122" s="2620"/>
    </row>
    <row r="123" spans="6:31" ht="17.1" customHeight="1">
      <c r="F123" s="2620"/>
      <c r="G123" s="2620"/>
      <c r="H123" s="2620"/>
      <c r="I123" s="2620"/>
      <c r="J123" s="2620"/>
      <c r="K123" s="2620"/>
      <c r="L123" s="2620"/>
      <c r="M123" s="2620"/>
      <c r="N123" s="2620"/>
      <c r="O123" s="2620"/>
      <c r="P123" s="2620"/>
      <c r="Q123" s="2620"/>
      <c r="R123" s="2620"/>
      <c r="S123" s="2620"/>
      <c r="T123" s="2620"/>
      <c r="U123" s="2620"/>
      <c r="V123" s="2620"/>
      <c r="W123" s="2620"/>
      <c r="X123" s="2620"/>
      <c r="Y123" s="2620"/>
      <c r="Z123" s="2620"/>
      <c r="AA123" s="2620"/>
      <c r="AB123" s="2620"/>
      <c r="AC123" s="2620"/>
      <c r="AD123" s="2620"/>
      <c r="AE123" s="2620"/>
    </row>
    <row r="124" spans="6:31" ht="17.1" customHeight="1">
      <c r="F124" s="2620"/>
      <c r="G124" s="2620"/>
      <c r="H124" s="2620"/>
      <c r="I124" s="2620"/>
      <c r="J124" s="2620"/>
      <c r="K124" s="2620"/>
      <c r="L124" s="2620"/>
      <c r="M124" s="2620"/>
      <c r="N124" s="2620"/>
      <c r="O124" s="2620"/>
      <c r="P124" s="2620"/>
      <c r="Q124" s="2620"/>
      <c r="R124" s="2620"/>
      <c r="S124" s="2620"/>
      <c r="T124" s="2620"/>
      <c r="U124" s="2620"/>
      <c r="V124" s="2620"/>
      <c r="W124" s="2620"/>
      <c r="X124" s="2620"/>
      <c r="Y124" s="2620"/>
      <c r="Z124" s="2620"/>
      <c r="AA124" s="2620"/>
      <c r="AB124" s="2620"/>
      <c r="AC124" s="2620"/>
      <c r="AD124" s="2620"/>
      <c r="AE124" s="2620"/>
    </row>
    <row r="125" spans="6:31" ht="17.1" customHeight="1">
      <c r="F125" s="2620"/>
      <c r="G125" s="2620"/>
      <c r="H125" s="2620"/>
      <c r="I125" s="2620"/>
      <c r="J125" s="2620"/>
      <c r="K125" s="2620"/>
      <c r="L125" s="2620"/>
      <c r="M125" s="2620"/>
      <c r="N125" s="2620"/>
      <c r="O125" s="2620"/>
      <c r="P125" s="2620"/>
      <c r="Q125" s="2620"/>
      <c r="R125" s="2620"/>
      <c r="S125" s="2620"/>
      <c r="T125" s="2620"/>
      <c r="U125" s="2620"/>
      <c r="V125" s="2620"/>
      <c r="W125" s="2620"/>
      <c r="X125" s="2620"/>
      <c r="Y125" s="2620"/>
      <c r="Z125" s="2620"/>
      <c r="AA125" s="2620"/>
      <c r="AB125" s="2620"/>
      <c r="AC125" s="2620"/>
      <c r="AD125" s="2620"/>
      <c r="AE125" s="2620"/>
    </row>
    <row r="126" spans="6:31" ht="17.1" customHeight="1">
      <c r="F126" s="2620"/>
      <c r="G126" s="2620"/>
      <c r="H126" s="2620"/>
      <c r="I126" s="2620"/>
      <c r="J126" s="2620"/>
      <c r="K126" s="2620"/>
      <c r="L126" s="2620"/>
      <c r="M126" s="2620"/>
      <c r="N126" s="2620"/>
      <c r="O126" s="2620"/>
      <c r="P126" s="2620"/>
      <c r="Q126" s="2620"/>
      <c r="R126" s="2620"/>
      <c r="S126" s="2620"/>
      <c r="T126" s="2620"/>
      <c r="U126" s="2620"/>
      <c r="V126" s="2620"/>
      <c r="W126" s="2620"/>
      <c r="X126" s="2620"/>
      <c r="Y126" s="2620"/>
      <c r="Z126" s="2620"/>
      <c r="AA126" s="2620"/>
      <c r="AB126" s="2620"/>
      <c r="AC126" s="2620"/>
      <c r="AD126" s="2620"/>
      <c r="AE126" s="2620"/>
    </row>
    <row r="127" spans="6:31" ht="17.1" customHeight="1">
      <c r="F127" s="2620"/>
      <c r="G127" s="2620"/>
      <c r="H127" s="2620"/>
      <c r="I127" s="2620"/>
      <c r="J127" s="2620"/>
      <c r="K127" s="2620"/>
      <c r="L127" s="2620"/>
      <c r="M127" s="2620"/>
      <c r="N127" s="2620"/>
      <c r="O127" s="2620"/>
      <c r="P127" s="2620"/>
      <c r="Q127" s="2620"/>
      <c r="R127" s="2620"/>
      <c r="S127" s="2620"/>
      <c r="T127" s="2620"/>
      <c r="U127" s="2620"/>
      <c r="V127" s="2620"/>
      <c r="W127" s="2620"/>
      <c r="X127" s="2620"/>
      <c r="Y127" s="2620"/>
      <c r="Z127" s="2620"/>
      <c r="AA127" s="2620"/>
      <c r="AB127" s="2620"/>
      <c r="AC127" s="2620"/>
      <c r="AD127" s="2620"/>
      <c r="AE127" s="2620"/>
    </row>
    <row r="128" spans="6:31" ht="17.1" customHeight="1">
      <c r="F128" s="2620"/>
      <c r="G128" s="2620"/>
      <c r="H128" s="2620"/>
      <c r="I128" s="2620"/>
      <c r="J128" s="2620"/>
      <c r="K128" s="2620"/>
      <c r="L128" s="2620"/>
      <c r="M128" s="2620"/>
      <c r="N128" s="2620"/>
      <c r="O128" s="2620"/>
      <c r="P128" s="2620"/>
      <c r="Q128" s="2620"/>
      <c r="R128" s="2620"/>
      <c r="S128" s="2620"/>
      <c r="T128" s="2620"/>
      <c r="U128" s="2620"/>
      <c r="V128" s="2620"/>
      <c r="W128" s="2620"/>
      <c r="X128" s="2620"/>
      <c r="Y128" s="2620"/>
      <c r="Z128" s="2620"/>
      <c r="AA128" s="2620"/>
      <c r="AB128" s="2620"/>
      <c r="AC128" s="2620"/>
      <c r="AD128" s="2620"/>
      <c r="AE128" s="2620"/>
    </row>
    <row r="129" spans="6:31" ht="17.1" customHeight="1">
      <c r="F129" s="2620"/>
      <c r="G129" s="2620"/>
      <c r="H129" s="2620"/>
      <c r="I129" s="2620"/>
      <c r="J129" s="2620"/>
      <c r="K129" s="2620"/>
      <c r="L129" s="2620"/>
      <c r="M129" s="2620"/>
      <c r="N129" s="2620"/>
      <c r="O129" s="2620"/>
      <c r="P129" s="2620"/>
      <c r="Q129" s="2620"/>
      <c r="R129" s="2620"/>
      <c r="S129" s="2620"/>
      <c r="T129" s="2620"/>
      <c r="U129" s="2620"/>
      <c r="V129" s="2620"/>
      <c r="W129" s="2620"/>
      <c r="X129" s="2620"/>
      <c r="Y129" s="2620"/>
      <c r="Z129" s="2620"/>
      <c r="AA129" s="2620"/>
      <c r="AB129" s="2620"/>
      <c r="AC129" s="2620"/>
      <c r="AD129" s="2620"/>
      <c r="AE129" s="2620"/>
    </row>
    <row r="130" spans="6:31" ht="17.1" customHeight="1">
      <c r="F130" s="2620"/>
      <c r="G130" s="2620"/>
      <c r="H130" s="2620"/>
      <c r="I130" s="2620"/>
      <c r="J130" s="2620"/>
      <c r="K130" s="2620"/>
      <c r="L130" s="2620"/>
      <c r="M130" s="2620"/>
      <c r="N130" s="2620"/>
      <c r="O130" s="2620"/>
      <c r="P130" s="2620"/>
      <c r="Q130" s="2620"/>
      <c r="R130" s="2620"/>
      <c r="S130" s="2620"/>
      <c r="T130" s="2620"/>
      <c r="U130" s="2620"/>
      <c r="V130" s="2620"/>
      <c r="W130" s="2620"/>
      <c r="X130" s="2620"/>
      <c r="Y130" s="2620"/>
      <c r="Z130" s="2620"/>
      <c r="AA130" s="2620"/>
      <c r="AB130" s="2620"/>
      <c r="AC130" s="2620"/>
      <c r="AD130" s="2620"/>
      <c r="AE130" s="2620"/>
    </row>
    <row r="131" spans="6:31" ht="17.1" customHeight="1">
      <c r="F131" s="2620"/>
      <c r="G131" s="2620"/>
      <c r="H131" s="2620"/>
      <c r="I131" s="2620"/>
      <c r="J131" s="2620"/>
      <c r="K131" s="2620"/>
      <c r="L131" s="2620"/>
      <c r="M131" s="2620"/>
      <c r="N131" s="2620"/>
      <c r="O131" s="2620"/>
      <c r="P131" s="2620"/>
      <c r="Q131" s="2620"/>
      <c r="R131" s="2620"/>
      <c r="S131" s="2620"/>
      <c r="T131" s="2620"/>
      <c r="U131" s="2620"/>
      <c r="V131" s="2620"/>
      <c r="W131" s="2620"/>
      <c r="X131" s="2620"/>
      <c r="Y131" s="2620"/>
      <c r="Z131" s="2620"/>
      <c r="AA131" s="2620"/>
      <c r="AB131" s="2620"/>
      <c r="AC131" s="2620"/>
      <c r="AD131" s="2620"/>
      <c r="AE131" s="2620"/>
    </row>
    <row r="132" spans="6:31" ht="17.1" customHeight="1">
      <c r="F132" s="2620"/>
      <c r="G132" s="2620"/>
      <c r="H132" s="2620"/>
      <c r="I132" s="2620"/>
      <c r="J132" s="2620"/>
      <c r="K132" s="2620"/>
      <c r="L132" s="2620"/>
      <c r="M132" s="2620"/>
      <c r="N132" s="2620"/>
      <c r="O132" s="2620"/>
      <c r="P132" s="2620"/>
      <c r="Q132" s="2620"/>
      <c r="R132" s="2620"/>
      <c r="S132" s="2620"/>
      <c r="T132" s="2620"/>
      <c r="U132" s="2620"/>
      <c r="V132" s="2620"/>
      <c r="W132" s="2620"/>
      <c r="X132" s="2620"/>
      <c r="Y132" s="2620"/>
      <c r="Z132" s="2620"/>
      <c r="AA132" s="2620"/>
      <c r="AB132" s="2620"/>
      <c r="AC132" s="2620"/>
      <c r="AD132" s="2620"/>
      <c r="AE132" s="2620"/>
    </row>
    <row r="133" spans="6:31" ht="17.1" customHeight="1">
      <c r="F133" s="2620"/>
      <c r="G133" s="2620"/>
      <c r="H133" s="2620"/>
      <c r="I133" s="2620"/>
      <c r="J133" s="2620"/>
      <c r="K133" s="2620"/>
      <c r="L133" s="2620"/>
      <c r="M133" s="2620"/>
      <c r="N133" s="2620"/>
      <c r="O133" s="2620"/>
      <c r="P133" s="2620"/>
      <c r="Q133" s="2620"/>
      <c r="R133" s="2620"/>
      <c r="S133" s="2620"/>
      <c r="T133" s="2620"/>
      <c r="U133" s="2620"/>
      <c r="V133" s="2620"/>
      <c r="W133" s="2620"/>
      <c r="X133" s="2620"/>
      <c r="Y133" s="2620"/>
      <c r="Z133" s="2620"/>
      <c r="AA133" s="2620"/>
      <c r="AB133" s="2620"/>
      <c r="AC133" s="2620"/>
      <c r="AD133" s="2620"/>
      <c r="AE133" s="2620"/>
    </row>
    <row r="134" spans="6:31" ht="17.1" customHeight="1">
      <c r="F134" s="2620"/>
      <c r="G134" s="2620"/>
      <c r="H134" s="2620"/>
      <c r="I134" s="2620"/>
      <c r="J134" s="2620"/>
      <c r="K134" s="2620"/>
      <c r="L134" s="2620"/>
      <c r="M134" s="2620"/>
      <c r="N134" s="2620"/>
      <c r="O134" s="2620"/>
      <c r="P134" s="2620"/>
      <c r="Q134" s="2620"/>
      <c r="R134" s="2620"/>
      <c r="S134" s="2620"/>
      <c r="T134" s="2620"/>
      <c r="U134" s="2620"/>
      <c r="V134" s="2620"/>
      <c r="W134" s="2620"/>
      <c r="X134" s="2620"/>
      <c r="Y134" s="2620"/>
      <c r="Z134" s="2620"/>
      <c r="AA134" s="2620"/>
      <c r="AB134" s="2620"/>
      <c r="AC134" s="2620"/>
      <c r="AD134" s="2620"/>
      <c r="AE134" s="2620"/>
    </row>
    <row r="135" spans="6:31" ht="17.1" customHeight="1">
      <c r="F135" s="2620"/>
      <c r="G135" s="2620"/>
      <c r="H135" s="2620"/>
      <c r="I135" s="2620"/>
      <c r="J135" s="2620"/>
      <c r="K135" s="2620"/>
      <c r="L135" s="2620"/>
      <c r="M135" s="2620"/>
      <c r="N135" s="2620"/>
      <c r="O135" s="2620"/>
      <c r="P135" s="2620"/>
      <c r="Q135" s="2620"/>
      <c r="R135" s="2620"/>
      <c r="S135" s="2620"/>
      <c r="T135" s="2620"/>
      <c r="U135" s="2620"/>
      <c r="V135" s="2620"/>
      <c r="W135" s="2620"/>
      <c r="X135" s="2620"/>
      <c r="Y135" s="2620"/>
      <c r="Z135" s="2620"/>
      <c r="AA135" s="2620"/>
      <c r="AB135" s="2620"/>
      <c r="AC135" s="2620"/>
      <c r="AD135" s="2620"/>
      <c r="AE135" s="2620"/>
    </row>
    <row r="136" spans="6:31" ht="17.1" customHeight="1">
      <c r="F136" s="2620"/>
      <c r="G136" s="2620"/>
      <c r="H136" s="2620"/>
      <c r="I136" s="2620"/>
      <c r="J136" s="2620"/>
      <c r="K136" s="2620"/>
      <c r="L136" s="2620"/>
      <c r="M136" s="2620"/>
      <c r="N136" s="2620"/>
      <c r="O136" s="2620"/>
      <c r="P136" s="2620"/>
      <c r="Q136" s="2620"/>
      <c r="R136" s="2620"/>
      <c r="S136" s="2620"/>
      <c r="T136" s="2620"/>
      <c r="U136" s="2620"/>
      <c r="V136" s="2620"/>
      <c r="W136" s="2620"/>
      <c r="X136" s="2620"/>
      <c r="Y136" s="2620"/>
      <c r="Z136" s="2620"/>
      <c r="AA136" s="2620"/>
      <c r="AB136" s="2620"/>
      <c r="AC136" s="2620"/>
      <c r="AD136" s="2620"/>
      <c r="AE136" s="2620"/>
    </row>
    <row r="137" spans="6:31" ht="17.1" customHeight="1">
      <c r="F137" s="2620"/>
      <c r="G137" s="2620"/>
      <c r="H137" s="2620"/>
      <c r="I137" s="2620"/>
      <c r="J137" s="2620"/>
      <c r="K137" s="2620"/>
      <c r="L137" s="2620"/>
      <c r="M137" s="2620"/>
      <c r="N137" s="2620"/>
      <c r="O137" s="2620"/>
      <c r="P137" s="2620"/>
      <c r="Q137" s="2620"/>
      <c r="R137" s="2620"/>
      <c r="S137" s="2620"/>
      <c r="T137" s="2620"/>
      <c r="U137" s="2620"/>
      <c r="V137" s="2620"/>
      <c r="W137" s="2620"/>
      <c r="X137" s="2620"/>
      <c r="Y137" s="2620"/>
      <c r="Z137" s="2620"/>
      <c r="AA137" s="2620"/>
      <c r="AB137" s="2620"/>
      <c r="AC137" s="2620"/>
      <c r="AD137" s="2620"/>
      <c r="AE137" s="2620"/>
    </row>
    <row r="138" spans="6:31" ht="17.1" customHeight="1">
      <c r="F138" s="2620"/>
      <c r="G138" s="2620"/>
      <c r="H138" s="2620"/>
      <c r="I138" s="2620"/>
      <c r="J138" s="2620"/>
      <c r="K138" s="2620"/>
      <c r="L138" s="2620"/>
      <c r="M138" s="2620"/>
      <c r="N138" s="2620"/>
      <c r="O138" s="2620"/>
      <c r="P138" s="2620"/>
      <c r="Q138" s="2620"/>
      <c r="R138" s="2620"/>
      <c r="S138" s="2620"/>
      <c r="T138" s="2620"/>
      <c r="U138" s="2620"/>
      <c r="V138" s="2620"/>
      <c r="W138" s="2620"/>
      <c r="X138" s="2620"/>
      <c r="Y138" s="2620"/>
      <c r="Z138" s="2620"/>
      <c r="AA138" s="2620"/>
      <c r="AB138" s="2620"/>
      <c r="AC138" s="2620"/>
      <c r="AD138" s="2620"/>
      <c r="AE138" s="2620"/>
    </row>
    <row r="139" spans="6:31" ht="17.1" customHeight="1">
      <c r="F139" s="2620"/>
      <c r="G139" s="2620"/>
      <c r="H139" s="2620"/>
      <c r="I139" s="2620"/>
      <c r="J139" s="2620"/>
      <c r="K139" s="2620"/>
      <c r="L139" s="2620"/>
      <c r="M139" s="2620"/>
      <c r="N139" s="2620"/>
      <c r="O139" s="2620"/>
      <c r="P139" s="2620"/>
      <c r="Q139" s="2620"/>
      <c r="R139" s="2620"/>
      <c r="S139" s="2620"/>
      <c r="T139" s="2620"/>
      <c r="U139" s="2620"/>
      <c r="V139" s="2620"/>
      <c r="W139" s="2620"/>
      <c r="X139" s="2620"/>
      <c r="Y139" s="2620"/>
      <c r="Z139" s="2620"/>
      <c r="AA139" s="2620"/>
      <c r="AB139" s="2620"/>
      <c r="AC139" s="2620"/>
      <c r="AD139" s="2620"/>
      <c r="AE139" s="2620"/>
    </row>
    <row r="140" spans="6:31" ht="17.1" customHeight="1">
      <c r="F140" s="2620"/>
      <c r="G140" s="2620"/>
      <c r="H140" s="2620"/>
      <c r="I140" s="2620"/>
      <c r="J140" s="2620"/>
      <c r="K140" s="2620"/>
      <c r="L140" s="2620"/>
      <c r="M140" s="2620"/>
      <c r="N140" s="2620"/>
      <c r="O140" s="2620"/>
      <c r="P140" s="2620"/>
      <c r="Q140" s="2620"/>
      <c r="R140" s="2620"/>
      <c r="S140" s="2620"/>
      <c r="T140" s="2620"/>
      <c r="U140" s="2620"/>
      <c r="V140" s="2620"/>
      <c r="W140" s="2620"/>
      <c r="X140" s="2620"/>
      <c r="Y140" s="2620"/>
      <c r="Z140" s="2620"/>
      <c r="AA140" s="2620"/>
      <c r="AB140" s="2620"/>
      <c r="AC140" s="2620"/>
      <c r="AD140" s="2620"/>
      <c r="AE140" s="2620"/>
    </row>
    <row r="141" spans="6:31" ht="17.1" customHeight="1">
      <c r="F141" s="2620"/>
      <c r="G141" s="2620"/>
      <c r="H141" s="2620"/>
      <c r="I141" s="2620"/>
      <c r="J141" s="2620"/>
      <c r="K141" s="2620"/>
      <c r="L141" s="2620"/>
      <c r="M141" s="2620"/>
      <c r="N141" s="2620"/>
      <c r="O141" s="2620"/>
      <c r="P141" s="2620"/>
      <c r="Q141" s="2620"/>
      <c r="R141" s="2620"/>
      <c r="S141" s="2620"/>
      <c r="T141" s="2620"/>
      <c r="U141" s="2620"/>
      <c r="V141" s="2620"/>
      <c r="W141" s="2620"/>
      <c r="X141" s="2620"/>
      <c r="Y141" s="2620"/>
      <c r="Z141" s="2620"/>
      <c r="AA141" s="2620"/>
      <c r="AB141" s="2620"/>
      <c r="AC141" s="2620"/>
      <c r="AD141" s="2620"/>
      <c r="AE141" s="2620"/>
    </row>
    <row r="142" spans="6:31" ht="17.1" customHeight="1">
      <c r="F142" s="2620"/>
      <c r="G142" s="2620"/>
      <c r="H142" s="2620"/>
      <c r="I142" s="2620"/>
      <c r="J142" s="2620"/>
      <c r="K142" s="2620"/>
      <c r="L142" s="2620"/>
      <c r="M142" s="2620"/>
      <c r="N142" s="2620"/>
      <c r="O142" s="2620"/>
      <c r="P142" s="2620"/>
      <c r="Q142" s="2620"/>
      <c r="R142" s="2620"/>
      <c r="S142" s="2620"/>
      <c r="T142" s="2620"/>
      <c r="U142" s="2620"/>
      <c r="V142" s="2620"/>
      <c r="W142" s="2620"/>
      <c r="X142" s="2620"/>
      <c r="Y142" s="2620"/>
      <c r="Z142" s="2620"/>
      <c r="AA142" s="2620"/>
      <c r="AB142" s="2620"/>
      <c r="AC142" s="2620"/>
      <c r="AD142" s="2620"/>
      <c r="AE142" s="2620"/>
    </row>
    <row r="143" spans="6:31" ht="17.1" customHeight="1">
      <c r="F143" s="2620"/>
      <c r="G143" s="2620"/>
      <c r="H143" s="2620"/>
      <c r="I143" s="2620"/>
      <c r="J143" s="2620"/>
      <c r="K143" s="2620"/>
      <c r="L143" s="2620"/>
      <c r="M143" s="2620"/>
      <c r="N143" s="2620"/>
      <c r="O143" s="2620"/>
      <c r="P143" s="2620"/>
      <c r="Q143" s="2620"/>
      <c r="R143" s="2620"/>
      <c r="S143" s="2620"/>
      <c r="T143" s="2620"/>
      <c r="U143" s="2620"/>
      <c r="V143" s="2620"/>
      <c r="W143" s="2620"/>
      <c r="X143" s="2620"/>
      <c r="Y143" s="2620"/>
      <c r="Z143" s="2620"/>
      <c r="AA143" s="2620"/>
      <c r="AB143" s="2620"/>
      <c r="AC143" s="2620"/>
      <c r="AD143" s="2620"/>
      <c r="AE143" s="2620"/>
    </row>
    <row r="144" spans="6:31" ht="17.1" customHeight="1">
      <c r="F144" s="2620"/>
      <c r="G144" s="2620"/>
      <c r="H144" s="2620"/>
      <c r="I144" s="2620"/>
      <c r="J144" s="2620"/>
      <c r="K144" s="2620"/>
      <c r="L144" s="2620"/>
      <c r="M144" s="2620"/>
      <c r="N144" s="2620"/>
      <c r="O144" s="2620"/>
      <c r="P144" s="2620"/>
      <c r="Q144" s="2620"/>
      <c r="R144" s="2620"/>
      <c r="S144" s="2620"/>
      <c r="T144" s="2620"/>
      <c r="U144" s="2620"/>
      <c r="V144" s="2620"/>
      <c r="W144" s="2620"/>
      <c r="X144" s="2620"/>
      <c r="Y144" s="2620"/>
      <c r="Z144" s="2620"/>
      <c r="AA144" s="2620"/>
      <c r="AB144" s="2620"/>
      <c r="AC144" s="2620"/>
      <c r="AD144" s="2620"/>
      <c r="AE144" s="2620"/>
    </row>
    <row r="145" spans="6:31" ht="17.1" customHeight="1">
      <c r="F145" s="2620"/>
      <c r="G145" s="2620"/>
      <c r="H145" s="2620"/>
      <c r="I145" s="2620"/>
      <c r="J145" s="2620"/>
      <c r="K145" s="2620"/>
      <c r="L145" s="2620"/>
      <c r="M145" s="2620"/>
      <c r="N145" s="2620"/>
      <c r="O145" s="2620"/>
      <c r="P145" s="2620"/>
      <c r="Q145" s="2620"/>
      <c r="R145" s="2620"/>
      <c r="S145" s="2620"/>
      <c r="T145" s="2620"/>
      <c r="U145" s="2620"/>
      <c r="V145" s="2620"/>
      <c r="W145" s="2620"/>
      <c r="X145" s="2620"/>
      <c r="Y145" s="2620"/>
      <c r="Z145" s="2620"/>
      <c r="AA145" s="2620"/>
      <c r="AB145" s="2620"/>
      <c r="AC145" s="2620"/>
      <c r="AD145" s="2620"/>
      <c r="AE145" s="2620"/>
    </row>
    <row r="146" spans="6:31" ht="17.1" customHeight="1">
      <c r="F146" s="2620"/>
      <c r="G146" s="2620"/>
      <c r="H146" s="2620"/>
      <c r="I146" s="2620"/>
      <c r="J146" s="2620"/>
      <c r="K146" s="2620"/>
      <c r="L146" s="2620"/>
      <c r="M146" s="2620"/>
      <c r="N146" s="2620"/>
      <c r="O146" s="2620"/>
      <c r="P146" s="2620"/>
      <c r="Q146" s="2620"/>
      <c r="R146" s="2620"/>
      <c r="S146" s="2620"/>
      <c r="T146" s="2620"/>
      <c r="U146" s="2620"/>
      <c r="V146" s="2620"/>
      <c r="W146" s="2620"/>
      <c r="X146" s="2620"/>
      <c r="Y146" s="2620"/>
      <c r="Z146" s="2620"/>
      <c r="AA146" s="2620"/>
      <c r="AB146" s="2620"/>
      <c r="AC146" s="2620"/>
      <c r="AD146" s="2620"/>
      <c r="AE146" s="2620"/>
    </row>
    <row r="147" spans="6:31" ht="17.1" customHeight="1">
      <c r="F147" s="2620"/>
      <c r="G147" s="2620"/>
      <c r="H147" s="2620"/>
      <c r="I147" s="2620"/>
      <c r="J147" s="2620"/>
      <c r="K147" s="2620"/>
      <c r="L147" s="2620"/>
      <c r="M147" s="2620"/>
      <c r="N147" s="2620"/>
      <c r="O147" s="2620"/>
      <c r="P147" s="2620"/>
      <c r="Q147" s="2620"/>
      <c r="R147" s="2620"/>
      <c r="S147" s="2620"/>
      <c r="T147" s="2620"/>
      <c r="U147" s="2620"/>
      <c r="V147" s="2620"/>
      <c r="W147" s="2620"/>
      <c r="X147" s="2620"/>
      <c r="Y147" s="2620"/>
      <c r="Z147" s="2620"/>
      <c r="AA147" s="2620"/>
      <c r="AB147" s="2620"/>
      <c r="AC147" s="2620"/>
      <c r="AD147" s="2620"/>
      <c r="AE147" s="2620"/>
    </row>
    <row r="148" spans="6:31" ht="17.1" customHeight="1">
      <c r="F148" s="2620"/>
      <c r="G148" s="2620"/>
      <c r="H148" s="2620"/>
      <c r="I148" s="2620"/>
      <c r="J148" s="2620"/>
      <c r="K148" s="2620"/>
      <c r="L148" s="2620"/>
      <c r="M148" s="2620"/>
      <c r="N148" s="2620"/>
      <c r="O148" s="2620"/>
      <c r="P148" s="2620"/>
      <c r="Q148" s="2620"/>
      <c r="R148" s="2620"/>
      <c r="S148" s="2620"/>
      <c r="T148" s="2620"/>
      <c r="U148" s="2620"/>
      <c r="V148" s="2620"/>
      <c r="W148" s="2620"/>
      <c r="X148" s="2620"/>
      <c r="Y148" s="2620"/>
      <c r="Z148" s="2620"/>
      <c r="AA148" s="2620"/>
      <c r="AB148" s="2620"/>
      <c r="AC148" s="2620"/>
      <c r="AD148" s="2620"/>
      <c r="AE148" s="2620"/>
    </row>
    <row r="149" spans="6:31" ht="17.1" customHeight="1">
      <c r="F149" s="2620"/>
      <c r="G149" s="2620"/>
      <c r="H149" s="2620"/>
      <c r="I149" s="2620"/>
      <c r="J149" s="2620"/>
      <c r="K149" s="2620"/>
      <c r="L149" s="2620"/>
      <c r="M149" s="2620"/>
      <c r="N149" s="2620"/>
      <c r="O149" s="2620"/>
      <c r="P149" s="2620"/>
      <c r="Q149" s="2620"/>
      <c r="R149" s="2620"/>
      <c r="S149" s="2620"/>
      <c r="T149" s="2620"/>
      <c r="U149" s="2620"/>
      <c r="V149" s="2620"/>
      <c r="W149" s="2620"/>
      <c r="X149" s="2620"/>
      <c r="Y149" s="2620"/>
      <c r="Z149" s="2620"/>
      <c r="AA149" s="2620"/>
      <c r="AB149" s="2620"/>
      <c r="AC149" s="2620"/>
      <c r="AD149" s="2620"/>
      <c r="AE149" s="2620"/>
    </row>
    <row r="150" spans="6:31" ht="17.1" customHeight="1">
      <c r="F150" s="2620"/>
      <c r="G150" s="2620"/>
      <c r="H150" s="2620"/>
      <c r="I150" s="2620"/>
      <c r="J150" s="2620"/>
      <c r="K150" s="2620"/>
      <c r="L150" s="2620"/>
      <c r="M150" s="2620"/>
      <c r="N150" s="2620"/>
      <c r="O150" s="2620"/>
      <c r="P150" s="2620"/>
      <c r="Q150" s="2620"/>
      <c r="R150" s="2620"/>
      <c r="S150" s="2620"/>
      <c r="T150" s="2620"/>
      <c r="U150" s="2620"/>
      <c r="V150" s="2620"/>
      <c r="W150" s="2620"/>
      <c r="X150" s="2620"/>
      <c r="Y150" s="2620"/>
      <c r="Z150" s="2620"/>
      <c r="AA150" s="2620"/>
      <c r="AB150" s="2620"/>
      <c r="AC150" s="2620"/>
      <c r="AD150" s="2620"/>
      <c r="AE150" s="2620"/>
    </row>
    <row r="151" ht="17.1" customHeight="1">
      <c r="AE151" s="2620"/>
    </row>
    <row r="152" ht="17.1" customHeight="1">
      <c r="AE152" s="2620"/>
    </row>
    <row r="153" ht="17.1" customHeight="1">
      <c r="AE153" s="2620"/>
    </row>
    <row r="154" ht="17.1" customHeight="1">
      <c r="AE154" s="2620"/>
    </row>
    <row r="155" ht="17.1" customHeight="1"/>
    <row r="156" ht="17.1" customHeight="1"/>
    <row r="157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20193" r:id="rId4" name="Button 1">
              <controlPr defaultSize="0" print="0" autoFill="0" autoPict="0" macro="[5]!Actualizar_Referencias">
                <anchor moveWithCells="1" sizeWithCells="1">
                  <from>
                    <xdr:col>0</xdr:col>
                    <xdr:colOff>38100</xdr:colOff>
                    <xdr:row>40</xdr:row>
                    <xdr:rowOff>9525</xdr:rowOff>
                  </from>
                  <to>
                    <xdr:col>1</xdr:col>
                    <xdr:colOff>257175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7">
    <pageSetUpPr fitToPage="1"/>
  </sheetPr>
  <dimension ref="A1:AE154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1355" customWidth="1"/>
    <col min="3" max="3" width="5.421875" style="1355" customWidth="1"/>
    <col min="4" max="5" width="13.57421875" style="1355" customWidth="1"/>
    <col min="6" max="7" width="25.7109375" style="1355" customWidth="1"/>
    <col min="8" max="8" width="9.7109375" style="1355" customWidth="1"/>
    <col min="9" max="9" width="12.7109375" style="1355" customWidth="1"/>
    <col min="10" max="10" width="13.7109375" style="1355" hidden="1" customWidth="1"/>
    <col min="11" max="12" width="16.28125" style="1355" customWidth="1"/>
    <col min="13" max="16" width="9.7109375" style="1355" customWidth="1"/>
    <col min="17" max="17" width="5.8515625" style="1355" customWidth="1"/>
    <col min="18" max="18" width="7.00390625" style="1355" customWidth="1"/>
    <col min="19" max="19" width="13.140625" style="1355" hidden="1" customWidth="1"/>
    <col min="20" max="21" width="16.421875" style="1355" hidden="1" customWidth="1"/>
    <col min="22" max="22" width="16.57421875" style="1355" hidden="1" customWidth="1"/>
    <col min="23" max="27" width="16.28125" style="1355" hidden="1" customWidth="1"/>
    <col min="28" max="28" width="9.7109375" style="1355" customWidth="1"/>
    <col min="29" max="29" width="15.7109375" style="1355" customWidth="1"/>
    <col min="30" max="30" width="4.140625" style="1355" customWidth="1"/>
    <col min="31" max="256" width="11.421875" style="1355" customWidth="1"/>
    <col min="257" max="258" width="4.140625" style="1355" customWidth="1"/>
    <col min="259" max="259" width="5.421875" style="1355" customWidth="1"/>
    <col min="260" max="261" width="13.57421875" style="1355" customWidth="1"/>
    <col min="262" max="263" width="25.7109375" style="1355" customWidth="1"/>
    <col min="264" max="264" width="9.7109375" style="1355" customWidth="1"/>
    <col min="265" max="265" width="12.7109375" style="1355" customWidth="1"/>
    <col min="266" max="266" width="11.421875" style="1355" hidden="1" customWidth="1"/>
    <col min="267" max="268" width="16.28125" style="1355" customWidth="1"/>
    <col min="269" max="272" width="9.7109375" style="1355" customWidth="1"/>
    <col min="273" max="273" width="5.8515625" style="1355" customWidth="1"/>
    <col min="274" max="274" width="7.00390625" style="1355" customWidth="1"/>
    <col min="275" max="283" width="11.421875" style="1355" hidden="1" customWidth="1"/>
    <col min="284" max="284" width="9.7109375" style="1355" customWidth="1"/>
    <col min="285" max="285" width="15.7109375" style="1355" customWidth="1"/>
    <col min="286" max="286" width="4.140625" style="1355" customWidth="1"/>
    <col min="287" max="512" width="11.421875" style="1355" customWidth="1"/>
    <col min="513" max="514" width="4.140625" style="1355" customWidth="1"/>
    <col min="515" max="515" width="5.421875" style="1355" customWidth="1"/>
    <col min="516" max="517" width="13.57421875" style="1355" customWidth="1"/>
    <col min="518" max="519" width="25.7109375" style="1355" customWidth="1"/>
    <col min="520" max="520" width="9.7109375" style="1355" customWidth="1"/>
    <col min="521" max="521" width="12.7109375" style="1355" customWidth="1"/>
    <col min="522" max="522" width="11.421875" style="1355" hidden="1" customWidth="1"/>
    <col min="523" max="524" width="16.28125" style="1355" customWidth="1"/>
    <col min="525" max="528" width="9.7109375" style="1355" customWidth="1"/>
    <col min="529" max="529" width="5.8515625" style="1355" customWidth="1"/>
    <col min="530" max="530" width="7.00390625" style="1355" customWidth="1"/>
    <col min="531" max="539" width="11.421875" style="1355" hidden="1" customWidth="1"/>
    <col min="540" max="540" width="9.7109375" style="1355" customWidth="1"/>
    <col min="541" max="541" width="15.7109375" style="1355" customWidth="1"/>
    <col min="542" max="542" width="4.140625" style="1355" customWidth="1"/>
    <col min="543" max="768" width="11.421875" style="1355" customWidth="1"/>
    <col min="769" max="770" width="4.140625" style="1355" customWidth="1"/>
    <col min="771" max="771" width="5.421875" style="1355" customWidth="1"/>
    <col min="772" max="773" width="13.57421875" style="1355" customWidth="1"/>
    <col min="774" max="775" width="25.7109375" style="1355" customWidth="1"/>
    <col min="776" max="776" width="9.7109375" style="1355" customWidth="1"/>
    <col min="777" max="777" width="12.7109375" style="1355" customWidth="1"/>
    <col min="778" max="778" width="11.421875" style="1355" hidden="1" customWidth="1"/>
    <col min="779" max="780" width="16.28125" style="1355" customWidth="1"/>
    <col min="781" max="784" width="9.7109375" style="1355" customWidth="1"/>
    <col min="785" max="785" width="5.8515625" style="1355" customWidth="1"/>
    <col min="786" max="786" width="7.00390625" style="1355" customWidth="1"/>
    <col min="787" max="795" width="11.421875" style="1355" hidden="1" customWidth="1"/>
    <col min="796" max="796" width="9.7109375" style="1355" customWidth="1"/>
    <col min="797" max="797" width="15.7109375" style="1355" customWidth="1"/>
    <col min="798" max="798" width="4.140625" style="1355" customWidth="1"/>
    <col min="799" max="1024" width="11.421875" style="1355" customWidth="1"/>
    <col min="1025" max="1026" width="4.140625" style="1355" customWidth="1"/>
    <col min="1027" max="1027" width="5.421875" style="1355" customWidth="1"/>
    <col min="1028" max="1029" width="13.57421875" style="1355" customWidth="1"/>
    <col min="1030" max="1031" width="25.7109375" style="1355" customWidth="1"/>
    <col min="1032" max="1032" width="9.7109375" style="1355" customWidth="1"/>
    <col min="1033" max="1033" width="12.7109375" style="1355" customWidth="1"/>
    <col min="1034" max="1034" width="11.421875" style="1355" hidden="1" customWidth="1"/>
    <col min="1035" max="1036" width="16.28125" style="1355" customWidth="1"/>
    <col min="1037" max="1040" width="9.7109375" style="1355" customWidth="1"/>
    <col min="1041" max="1041" width="5.8515625" style="1355" customWidth="1"/>
    <col min="1042" max="1042" width="7.00390625" style="1355" customWidth="1"/>
    <col min="1043" max="1051" width="11.421875" style="1355" hidden="1" customWidth="1"/>
    <col min="1052" max="1052" width="9.7109375" style="1355" customWidth="1"/>
    <col min="1053" max="1053" width="15.7109375" style="1355" customWidth="1"/>
    <col min="1054" max="1054" width="4.140625" style="1355" customWidth="1"/>
    <col min="1055" max="1280" width="11.421875" style="1355" customWidth="1"/>
    <col min="1281" max="1282" width="4.140625" style="1355" customWidth="1"/>
    <col min="1283" max="1283" width="5.421875" style="1355" customWidth="1"/>
    <col min="1284" max="1285" width="13.57421875" style="1355" customWidth="1"/>
    <col min="1286" max="1287" width="25.7109375" style="1355" customWidth="1"/>
    <col min="1288" max="1288" width="9.7109375" style="1355" customWidth="1"/>
    <col min="1289" max="1289" width="12.7109375" style="1355" customWidth="1"/>
    <col min="1290" max="1290" width="11.421875" style="1355" hidden="1" customWidth="1"/>
    <col min="1291" max="1292" width="16.28125" style="1355" customWidth="1"/>
    <col min="1293" max="1296" width="9.7109375" style="1355" customWidth="1"/>
    <col min="1297" max="1297" width="5.8515625" style="1355" customWidth="1"/>
    <col min="1298" max="1298" width="7.00390625" style="1355" customWidth="1"/>
    <col min="1299" max="1307" width="11.421875" style="1355" hidden="1" customWidth="1"/>
    <col min="1308" max="1308" width="9.7109375" style="1355" customWidth="1"/>
    <col min="1309" max="1309" width="15.7109375" style="1355" customWidth="1"/>
    <col min="1310" max="1310" width="4.140625" style="1355" customWidth="1"/>
    <col min="1311" max="1536" width="11.421875" style="1355" customWidth="1"/>
    <col min="1537" max="1538" width="4.140625" style="1355" customWidth="1"/>
    <col min="1539" max="1539" width="5.421875" style="1355" customWidth="1"/>
    <col min="1540" max="1541" width="13.57421875" style="1355" customWidth="1"/>
    <col min="1542" max="1543" width="25.7109375" style="1355" customWidth="1"/>
    <col min="1544" max="1544" width="9.7109375" style="1355" customWidth="1"/>
    <col min="1545" max="1545" width="12.7109375" style="1355" customWidth="1"/>
    <col min="1546" max="1546" width="11.421875" style="1355" hidden="1" customWidth="1"/>
    <col min="1547" max="1548" width="16.28125" style="1355" customWidth="1"/>
    <col min="1549" max="1552" width="9.7109375" style="1355" customWidth="1"/>
    <col min="1553" max="1553" width="5.8515625" style="1355" customWidth="1"/>
    <col min="1554" max="1554" width="7.00390625" style="1355" customWidth="1"/>
    <col min="1555" max="1563" width="11.421875" style="1355" hidden="1" customWidth="1"/>
    <col min="1564" max="1564" width="9.7109375" style="1355" customWidth="1"/>
    <col min="1565" max="1565" width="15.7109375" style="1355" customWidth="1"/>
    <col min="1566" max="1566" width="4.140625" style="1355" customWidth="1"/>
    <col min="1567" max="1792" width="11.421875" style="1355" customWidth="1"/>
    <col min="1793" max="1794" width="4.140625" style="1355" customWidth="1"/>
    <col min="1795" max="1795" width="5.421875" style="1355" customWidth="1"/>
    <col min="1796" max="1797" width="13.57421875" style="1355" customWidth="1"/>
    <col min="1798" max="1799" width="25.7109375" style="1355" customWidth="1"/>
    <col min="1800" max="1800" width="9.7109375" style="1355" customWidth="1"/>
    <col min="1801" max="1801" width="12.7109375" style="1355" customWidth="1"/>
    <col min="1802" max="1802" width="11.421875" style="1355" hidden="1" customWidth="1"/>
    <col min="1803" max="1804" width="16.28125" style="1355" customWidth="1"/>
    <col min="1805" max="1808" width="9.7109375" style="1355" customWidth="1"/>
    <col min="1809" max="1809" width="5.8515625" style="1355" customWidth="1"/>
    <col min="1810" max="1810" width="7.00390625" style="1355" customWidth="1"/>
    <col min="1811" max="1819" width="11.421875" style="1355" hidden="1" customWidth="1"/>
    <col min="1820" max="1820" width="9.7109375" style="1355" customWidth="1"/>
    <col min="1821" max="1821" width="15.7109375" style="1355" customWidth="1"/>
    <col min="1822" max="1822" width="4.140625" style="1355" customWidth="1"/>
    <col min="1823" max="2048" width="11.421875" style="1355" customWidth="1"/>
    <col min="2049" max="2050" width="4.140625" style="1355" customWidth="1"/>
    <col min="2051" max="2051" width="5.421875" style="1355" customWidth="1"/>
    <col min="2052" max="2053" width="13.57421875" style="1355" customWidth="1"/>
    <col min="2054" max="2055" width="25.7109375" style="1355" customWidth="1"/>
    <col min="2056" max="2056" width="9.7109375" style="1355" customWidth="1"/>
    <col min="2057" max="2057" width="12.7109375" style="1355" customWidth="1"/>
    <col min="2058" max="2058" width="11.421875" style="1355" hidden="1" customWidth="1"/>
    <col min="2059" max="2060" width="16.28125" style="1355" customWidth="1"/>
    <col min="2061" max="2064" width="9.7109375" style="1355" customWidth="1"/>
    <col min="2065" max="2065" width="5.8515625" style="1355" customWidth="1"/>
    <col min="2066" max="2066" width="7.00390625" style="1355" customWidth="1"/>
    <col min="2067" max="2075" width="11.421875" style="1355" hidden="1" customWidth="1"/>
    <col min="2076" max="2076" width="9.7109375" style="1355" customWidth="1"/>
    <col min="2077" max="2077" width="15.7109375" style="1355" customWidth="1"/>
    <col min="2078" max="2078" width="4.140625" style="1355" customWidth="1"/>
    <col min="2079" max="2304" width="11.421875" style="1355" customWidth="1"/>
    <col min="2305" max="2306" width="4.140625" style="1355" customWidth="1"/>
    <col min="2307" max="2307" width="5.421875" style="1355" customWidth="1"/>
    <col min="2308" max="2309" width="13.57421875" style="1355" customWidth="1"/>
    <col min="2310" max="2311" width="25.7109375" style="1355" customWidth="1"/>
    <col min="2312" max="2312" width="9.7109375" style="1355" customWidth="1"/>
    <col min="2313" max="2313" width="12.7109375" style="1355" customWidth="1"/>
    <col min="2314" max="2314" width="11.421875" style="1355" hidden="1" customWidth="1"/>
    <col min="2315" max="2316" width="16.28125" style="1355" customWidth="1"/>
    <col min="2317" max="2320" width="9.7109375" style="1355" customWidth="1"/>
    <col min="2321" max="2321" width="5.8515625" style="1355" customWidth="1"/>
    <col min="2322" max="2322" width="7.00390625" style="1355" customWidth="1"/>
    <col min="2323" max="2331" width="11.421875" style="1355" hidden="1" customWidth="1"/>
    <col min="2332" max="2332" width="9.7109375" style="1355" customWidth="1"/>
    <col min="2333" max="2333" width="15.7109375" style="1355" customWidth="1"/>
    <col min="2334" max="2334" width="4.140625" style="1355" customWidth="1"/>
    <col min="2335" max="2560" width="11.421875" style="1355" customWidth="1"/>
    <col min="2561" max="2562" width="4.140625" style="1355" customWidth="1"/>
    <col min="2563" max="2563" width="5.421875" style="1355" customWidth="1"/>
    <col min="2564" max="2565" width="13.57421875" style="1355" customWidth="1"/>
    <col min="2566" max="2567" width="25.7109375" style="1355" customWidth="1"/>
    <col min="2568" max="2568" width="9.7109375" style="1355" customWidth="1"/>
    <col min="2569" max="2569" width="12.7109375" style="1355" customWidth="1"/>
    <col min="2570" max="2570" width="11.421875" style="1355" hidden="1" customWidth="1"/>
    <col min="2571" max="2572" width="16.28125" style="1355" customWidth="1"/>
    <col min="2573" max="2576" width="9.7109375" style="1355" customWidth="1"/>
    <col min="2577" max="2577" width="5.8515625" style="1355" customWidth="1"/>
    <col min="2578" max="2578" width="7.00390625" style="1355" customWidth="1"/>
    <col min="2579" max="2587" width="11.421875" style="1355" hidden="1" customWidth="1"/>
    <col min="2588" max="2588" width="9.7109375" style="1355" customWidth="1"/>
    <col min="2589" max="2589" width="15.7109375" style="1355" customWidth="1"/>
    <col min="2590" max="2590" width="4.140625" style="1355" customWidth="1"/>
    <col min="2591" max="2816" width="11.421875" style="1355" customWidth="1"/>
    <col min="2817" max="2818" width="4.140625" style="1355" customWidth="1"/>
    <col min="2819" max="2819" width="5.421875" style="1355" customWidth="1"/>
    <col min="2820" max="2821" width="13.57421875" style="1355" customWidth="1"/>
    <col min="2822" max="2823" width="25.7109375" style="1355" customWidth="1"/>
    <col min="2824" max="2824" width="9.7109375" style="1355" customWidth="1"/>
    <col min="2825" max="2825" width="12.7109375" style="1355" customWidth="1"/>
    <col min="2826" max="2826" width="11.421875" style="1355" hidden="1" customWidth="1"/>
    <col min="2827" max="2828" width="16.28125" style="1355" customWidth="1"/>
    <col min="2829" max="2832" width="9.7109375" style="1355" customWidth="1"/>
    <col min="2833" max="2833" width="5.8515625" style="1355" customWidth="1"/>
    <col min="2834" max="2834" width="7.00390625" style="1355" customWidth="1"/>
    <col min="2835" max="2843" width="11.421875" style="1355" hidden="1" customWidth="1"/>
    <col min="2844" max="2844" width="9.7109375" style="1355" customWidth="1"/>
    <col min="2845" max="2845" width="15.7109375" style="1355" customWidth="1"/>
    <col min="2846" max="2846" width="4.140625" style="1355" customWidth="1"/>
    <col min="2847" max="3072" width="11.421875" style="1355" customWidth="1"/>
    <col min="3073" max="3074" width="4.140625" style="1355" customWidth="1"/>
    <col min="3075" max="3075" width="5.421875" style="1355" customWidth="1"/>
    <col min="3076" max="3077" width="13.57421875" style="1355" customWidth="1"/>
    <col min="3078" max="3079" width="25.7109375" style="1355" customWidth="1"/>
    <col min="3080" max="3080" width="9.7109375" style="1355" customWidth="1"/>
    <col min="3081" max="3081" width="12.7109375" style="1355" customWidth="1"/>
    <col min="3082" max="3082" width="11.421875" style="1355" hidden="1" customWidth="1"/>
    <col min="3083" max="3084" width="16.28125" style="1355" customWidth="1"/>
    <col min="3085" max="3088" width="9.7109375" style="1355" customWidth="1"/>
    <col min="3089" max="3089" width="5.8515625" style="1355" customWidth="1"/>
    <col min="3090" max="3090" width="7.00390625" style="1355" customWidth="1"/>
    <col min="3091" max="3099" width="11.421875" style="1355" hidden="1" customWidth="1"/>
    <col min="3100" max="3100" width="9.7109375" style="1355" customWidth="1"/>
    <col min="3101" max="3101" width="15.7109375" style="1355" customWidth="1"/>
    <col min="3102" max="3102" width="4.140625" style="1355" customWidth="1"/>
    <col min="3103" max="3328" width="11.421875" style="1355" customWidth="1"/>
    <col min="3329" max="3330" width="4.140625" style="1355" customWidth="1"/>
    <col min="3331" max="3331" width="5.421875" style="1355" customWidth="1"/>
    <col min="3332" max="3333" width="13.57421875" style="1355" customWidth="1"/>
    <col min="3334" max="3335" width="25.7109375" style="1355" customWidth="1"/>
    <col min="3336" max="3336" width="9.7109375" style="1355" customWidth="1"/>
    <col min="3337" max="3337" width="12.7109375" style="1355" customWidth="1"/>
    <col min="3338" max="3338" width="11.421875" style="1355" hidden="1" customWidth="1"/>
    <col min="3339" max="3340" width="16.28125" style="1355" customWidth="1"/>
    <col min="3341" max="3344" width="9.7109375" style="1355" customWidth="1"/>
    <col min="3345" max="3345" width="5.8515625" style="1355" customWidth="1"/>
    <col min="3346" max="3346" width="7.00390625" style="1355" customWidth="1"/>
    <col min="3347" max="3355" width="11.421875" style="1355" hidden="1" customWidth="1"/>
    <col min="3356" max="3356" width="9.7109375" style="1355" customWidth="1"/>
    <col min="3357" max="3357" width="15.7109375" style="1355" customWidth="1"/>
    <col min="3358" max="3358" width="4.140625" style="1355" customWidth="1"/>
    <col min="3359" max="3584" width="11.421875" style="1355" customWidth="1"/>
    <col min="3585" max="3586" width="4.140625" style="1355" customWidth="1"/>
    <col min="3587" max="3587" width="5.421875" style="1355" customWidth="1"/>
    <col min="3588" max="3589" width="13.57421875" style="1355" customWidth="1"/>
    <col min="3590" max="3591" width="25.7109375" style="1355" customWidth="1"/>
    <col min="3592" max="3592" width="9.7109375" style="1355" customWidth="1"/>
    <col min="3593" max="3593" width="12.7109375" style="1355" customWidth="1"/>
    <col min="3594" max="3594" width="11.421875" style="1355" hidden="1" customWidth="1"/>
    <col min="3595" max="3596" width="16.28125" style="1355" customWidth="1"/>
    <col min="3597" max="3600" width="9.7109375" style="1355" customWidth="1"/>
    <col min="3601" max="3601" width="5.8515625" style="1355" customWidth="1"/>
    <col min="3602" max="3602" width="7.00390625" style="1355" customWidth="1"/>
    <col min="3603" max="3611" width="11.421875" style="1355" hidden="1" customWidth="1"/>
    <col min="3612" max="3612" width="9.7109375" style="1355" customWidth="1"/>
    <col min="3613" max="3613" width="15.7109375" style="1355" customWidth="1"/>
    <col min="3614" max="3614" width="4.140625" style="1355" customWidth="1"/>
    <col min="3615" max="3840" width="11.421875" style="1355" customWidth="1"/>
    <col min="3841" max="3842" width="4.140625" style="1355" customWidth="1"/>
    <col min="3843" max="3843" width="5.421875" style="1355" customWidth="1"/>
    <col min="3844" max="3845" width="13.57421875" style="1355" customWidth="1"/>
    <col min="3846" max="3847" width="25.7109375" style="1355" customWidth="1"/>
    <col min="3848" max="3848" width="9.7109375" style="1355" customWidth="1"/>
    <col min="3849" max="3849" width="12.7109375" style="1355" customWidth="1"/>
    <col min="3850" max="3850" width="11.421875" style="1355" hidden="1" customWidth="1"/>
    <col min="3851" max="3852" width="16.28125" style="1355" customWidth="1"/>
    <col min="3853" max="3856" width="9.7109375" style="1355" customWidth="1"/>
    <col min="3857" max="3857" width="5.8515625" style="1355" customWidth="1"/>
    <col min="3858" max="3858" width="7.00390625" style="1355" customWidth="1"/>
    <col min="3859" max="3867" width="11.421875" style="1355" hidden="1" customWidth="1"/>
    <col min="3868" max="3868" width="9.7109375" style="1355" customWidth="1"/>
    <col min="3869" max="3869" width="15.7109375" style="1355" customWidth="1"/>
    <col min="3870" max="3870" width="4.140625" style="1355" customWidth="1"/>
    <col min="3871" max="4096" width="11.421875" style="1355" customWidth="1"/>
    <col min="4097" max="4098" width="4.140625" style="1355" customWidth="1"/>
    <col min="4099" max="4099" width="5.421875" style="1355" customWidth="1"/>
    <col min="4100" max="4101" width="13.57421875" style="1355" customWidth="1"/>
    <col min="4102" max="4103" width="25.7109375" style="1355" customWidth="1"/>
    <col min="4104" max="4104" width="9.7109375" style="1355" customWidth="1"/>
    <col min="4105" max="4105" width="12.7109375" style="1355" customWidth="1"/>
    <col min="4106" max="4106" width="11.421875" style="1355" hidden="1" customWidth="1"/>
    <col min="4107" max="4108" width="16.28125" style="1355" customWidth="1"/>
    <col min="4109" max="4112" width="9.7109375" style="1355" customWidth="1"/>
    <col min="4113" max="4113" width="5.8515625" style="1355" customWidth="1"/>
    <col min="4114" max="4114" width="7.00390625" style="1355" customWidth="1"/>
    <col min="4115" max="4123" width="11.421875" style="1355" hidden="1" customWidth="1"/>
    <col min="4124" max="4124" width="9.7109375" style="1355" customWidth="1"/>
    <col min="4125" max="4125" width="15.7109375" style="1355" customWidth="1"/>
    <col min="4126" max="4126" width="4.140625" style="1355" customWidth="1"/>
    <col min="4127" max="4352" width="11.421875" style="1355" customWidth="1"/>
    <col min="4353" max="4354" width="4.140625" style="1355" customWidth="1"/>
    <col min="4355" max="4355" width="5.421875" style="1355" customWidth="1"/>
    <col min="4356" max="4357" width="13.57421875" style="1355" customWidth="1"/>
    <col min="4358" max="4359" width="25.7109375" style="1355" customWidth="1"/>
    <col min="4360" max="4360" width="9.7109375" style="1355" customWidth="1"/>
    <col min="4361" max="4361" width="12.7109375" style="1355" customWidth="1"/>
    <col min="4362" max="4362" width="11.421875" style="1355" hidden="1" customWidth="1"/>
    <col min="4363" max="4364" width="16.28125" style="1355" customWidth="1"/>
    <col min="4365" max="4368" width="9.7109375" style="1355" customWidth="1"/>
    <col min="4369" max="4369" width="5.8515625" style="1355" customWidth="1"/>
    <col min="4370" max="4370" width="7.00390625" style="1355" customWidth="1"/>
    <col min="4371" max="4379" width="11.421875" style="1355" hidden="1" customWidth="1"/>
    <col min="4380" max="4380" width="9.7109375" style="1355" customWidth="1"/>
    <col min="4381" max="4381" width="15.7109375" style="1355" customWidth="1"/>
    <col min="4382" max="4382" width="4.140625" style="1355" customWidth="1"/>
    <col min="4383" max="4608" width="11.421875" style="1355" customWidth="1"/>
    <col min="4609" max="4610" width="4.140625" style="1355" customWidth="1"/>
    <col min="4611" max="4611" width="5.421875" style="1355" customWidth="1"/>
    <col min="4612" max="4613" width="13.57421875" style="1355" customWidth="1"/>
    <col min="4614" max="4615" width="25.7109375" style="1355" customWidth="1"/>
    <col min="4616" max="4616" width="9.7109375" style="1355" customWidth="1"/>
    <col min="4617" max="4617" width="12.7109375" style="1355" customWidth="1"/>
    <col min="4618" max="4618" width="11.421875" style="1355" hidden="1" customWidth="1"/>
    <col min="4619" max="4620" width="16.28125" style="1355" customWidth="1"/>
    <col min="4621" max="4624" width="9.7109375" style="1355" customWidth="1"/>
    <col min="4625" max="4625" width="5.8515625" style="1355" customWidth="1"/>
    <col min="4626" max="4626" width="7.00390625" style="1355" customWidth="1"/>
    <col min="4627" max="4635" width="11.421875" style="1355" hidden="1" customWidth="1"/>
    <col min="4636" max="4636" width="9.7109375" style="1355" customWidth="1"/>
    <col min="4637" max="4637" width="15.7109375" style="1355" customWidth="1"/>
    <col min="4638" max="4638" width="4.140625" style="1355" customWidth="1"/>
    <col min="4639" max="4864" width="11.421875" style="1355" customWidth="1"/>
    <col min="4865" max="4866" width="4.140625" style="1355" customWidth="1"/>
    <col min="4867" max="4867" width="5.421875" style="1355" customWidth="1"/>
    <col min="4868" max="4869" width="13.57421875" style="1355" customWidth="1"/>
    <col min="4870" max="4871" width="25.7109375" style="1355" customWidth="1"/>
    <col min="4872" max="4872" width="9.7109375" style="1355" customWidth="1"/>
    <col min="4873" max="4873" width="12.7109375" style="1355" customWidth="1"/>
    <col min="4874" max="4874" width="11.421875" style="1355" hidden="1" customWidth="1"/>
    <col min="4875" max="4876" width="16.28125" style="1355" customWidth="1"/>
    <col min="4877" max="4880" width="9.7109375" style="1355" customWidth="1"/>
    <col min="4881" max="4881" width="5.8515625" style="1355" customWidth="1"/>
    <col min="4882" max="4882" width="7.00390625" style="1355" customWidth="1"/>
    <col min="4883" max="4891" width="11.421875" style="1355" hidden="1" customWidth="1"/>
    <col min="4892" max="4892" width="9.7109375" style="1355" customWidth="1"/>
    <col min="4893" max="4893" width="15.7109375" style="1355" customWidth="1"/>
    <col min="4894" max="4894" width="4.140625" style="1355" customWidth="1"/>
    <col min="4895" max="5120" width="11.421875" style="1355" customWidth="1"/>
    <col min="5121" max="5122" width="4.140625" style="1355" customWidth="1"/>
    <col min="5123" max="5123" width="5.421875" style="1355" customWidth="1"/>
    <col min="5124" max="5125" width="13.57421875" style="1355" customWidth="1"/>
    <col min="5126" max="5127" width="25.7109375" style="1355" customWidth="1"/>
    <col min="5128" max="5128" width="9.7109375" style="1355" customWidth="1"/>
    <col min="5129" max="5129" width="12.7109375" style="1355" customWidth="1"/>
    <col min="5130" max="5130" width="11.421875" style="1355" hidden="1" customWidth="1"/>
    <col min="5131" max="5132" width="16.28125" style="1355" customWidth="1"/>
    <col min="5133" max="5136" width="9.7109375" style="1355" customWidth="1"/>
    <col min="5137" max="5137" width="5.8515625" style="1355" customWidth="1"/>
    <col min="5138" max="5138" width="7.00390625" style="1355" customWidth="1"/>
    <col min="5139" max="5147" width="11.421875" style="1355" hidden="1" customWidth="1"/>
    <col min="5148" max="5148" width="9.7109375" style="1355" customWidth="1"/>
    <col min="5149" max="5149" width="15.7109375" style="1355" customWidth="1"/>
    <col min="5150" max="5150" width="4.140625" style="1355" customWidth="1"/>
    <col min="5151" max="5376" width="11.421875" style="1355" customWidth="1"/>
    <col min="5377" max="5378" width="4.140625" style="1355" customWidth="1"/>
    <col min="5379" max="5379" width="5.421875" style="1355" customWidth="1"/>
    <col min="5380" max="5381" width="13.57421875" style="1355" customWidth="1"/>
    <col min="5382" max="5383" width="25.7109375" style="1355" customWidth="1"/>
    <col min="5384" max="5384" width="9.7109375" style="1355" customWidth="1"/>
    <col min="5385" max="5385" width="12.7109375" style="1355" customWidth="1"/>
    <col min="5386" max="5386" width="11.421875" style="1355" hidden="1" customWidth="1"/>
    <col min="5387" max="5388" width="16.28125" style="1355" customWidth="1"/>
    <col min="5389" max="5392" width="9.7109375" style="1355" customWidth="1"/>
    <col min="5393" max="5393" width="5.8515625" style="1355" customWidth="1"/>
    <col min="5394" max="5394" width="7.00390625" style="1355" customWidth="1"/>
    <col min="5395" max="5403" width="11.421875" style="1355" hidden="1" customWidth="1"/>
    <col min="5404" max="5404" width="9.7109375" style="1355" customWidth="1"/>
    <col min="5405" max="5405" width="15.7109375" style="1355" customWidth="1"/>
    <col min="5406" max="5406" width="4.140625" style="1355" customWidth="1"/>
    <col min="5407" max="5632" width="11.421875" style="1355" customWidth="1"/>
    <col min="5633" max="5634" width="4.140625" style="1355" customWidth="1"/>
    <col min="5635" max="5635" width="5.421875" style="1355" customWidth="1"/>
    <col min="5636" max="5637" width="13.57421875" style="1355" customWidth="1"/>
    <col min="5638" max="5639" width="25.7109375" style="1355" customWidth="1"/>
    <col min="5640" max="5640" width="9.7109375" style="1355" customWidth="1"/>
    <col min="5641" max="5641" width="12.7109375" style="1355" customWidth="1"/>
    <col min="5642" max="5642" width="11.421875" style="1355" hidden="1" customWidth="1"/>
    <col min="5643" max="5644" width="16.28125" style="1355" customWidth="1"/>
    <col min="5645" max="5648" width="9.7109375" style="1355" customWidth="1"/>
    <col min="5649" max="5649" width="5.8515625" style="1355" customWidth="1"/>
    <col min="5650" max="5650" width="7.00390625" style="1355" customWidth="1"/>
    <col min="5651" max="5659" width="11.421875" style="1355" hidden="1" customWidth="1"/>
    <col min="5660" max="5660" width="9.7109375" style="1355" customWidth="1"/>
    <col min="5661" max="5661" width="15.7109375" style="1355" customWidth="1"/>
    <col min="5662" max="5662" width="4.140625" style="1355" customWidth="1"/>
    <col min="5663" max="5888" width="11.421875" style="1355" customWidth="1"/>
    <col min="5889" max="5890" width="4.140625" style="1355" customWidth="1"/>
    <col min="5891" max="5891" width="5.421875" style="1355" customWidth="1"/>
    <col min="5892" max="5893" width="13.57421875" style="1355" customWidth="1"/>
    <col min="5894" max="5895" width="25.7109375" style="1355" customWidth="1"/>
    <col min="5896" max="5896" width="9.7109375" style="1355" customWidth="1"/>
    <col min="5897" max="5897" width="12.7109375" style="1355" customWidth="1"/>
    <col min="5898" max="5898" width="11.421875" style="1355" hidden="1" customWidth="1"/>
    <col min="5899" max="5900" width="16.28125" style="1355" customWidth="1"/>
    <col min="5901" max="5904" width="9.7109375" style="1355" customWidth="1"/>
    <col min="5905" max="5905" width="5.8515625" style="1355" customWidth="1"/>
    <col min="5906" max="5906" width="7.00390625" style="1355" customWidth="1"/>
    <col min="5907" max="5915" width="11.421875" style="1355" hidden="1" customWidth="1"/>
    <col min="5916" max="5916" width="9.7109375" style="1355" customWidth="1"/>
    <col min="5917" max="5917" width="15.7109375" style="1355" customWidth="1"/>
    <col min="5918" max="5918" width="4.140625" style="1355" customWidth="1"/>
    <col min="5919" max="6144" width="11.421875" style="1355" customWidth="1"/>
    <col min="6145" max="6146" width="4.140625" style="1355" customWidth="1"/>
    <col min="6147" max="6147" width="5.421875" style="1355" customWidth="1"/>
    <col min="6148" max="6149" width="13.57421875" style="1355" customWidth="1"/>
    <col min="6150" max="6151" width="25.7109375" style="1355" customWidth="1"/>
    <col min="6152" max="6152" width="9.7109375" style="1355" customWidth="1"/>
    <col min="6153" max="6153" width="12.7109375" style="1355" customWidth="1"/>
    <col min="6154" max="6154" width="11.421875" style="1355" hidden="1" customWidth="1"/>
    <col min="6155" max="6156" width="16.28125" style="1355" customWidth="1"/>
    <col min="6157" max="6160" width="9.7109375" style="1355" customWidth="1"/>
    <col min="6161" max="6161" width="5.8515625" style="1355" customWidth="1"/>
    <col min="6162" max="6162" width="7.00390625" style="1355" customWidth="1"/>
    <col min="6163" max="6171" width="11.421875" style="1355" hidden="1" customWidth="1"/>
    <col min="6172" max="6172" width="9.7109375" style="1355" customWidth="1"/>
    <col min="6173" max="6173" width="15.7109375" style="1355" customWidth="1"/>
    <col min="6174" max="6174" width="4.140625" style="1355" customWidth="1"/>
    <col min="6175" max="6400" width="11.421875" style="1355" customWidth="1"/>
    <col min="6401" max="6402" width="4.140625" style="1355" customWidth="1"/>
    <col min="6403" max="6403" width="5.421875" style="1355" customWidth="1"/>
    <col min="6404" max="6405" width="13.57421875" style="1355" customWidth="1"/>
    <col min="6406" max="6407" width="25.7109375" style="1355" customWidth="1"/>
    <col min="6408" max="6408" width="9.7109375" style="1355" customWidth="1"/>
    <col min="6409" max="6409" width="12.7109375" style="1355" customWidth="1"/>
    <col min="6410" max="6410" width="11.421875" style="1355" hidden="1" customWidth="1"/>
    <col min="6411" max="6412" width="16.28125" style="1355" customWidth="1"/>
    <col min="6413" max="6416" width="9.7109375" style="1355" customWidth="1"/>
    <col min="6417" max="6417" width="5.8515625" style="1355" customWidth="1"/>
    <col min="6418" max="6418" width="7.00390625" style="1355" customWidth="1"/>
    <col min="6419" max="6427" width="11.421875" style="1355" hidden="1" customWidth="1"/>
    <col min="6428" max="6428" width="9.7109375" style="1355" customWidth="1"/>
    <col min="6429" max="6429" width="15.7109375" style="1355" customWidth="1"/>
    <col min="6430" max="6430" width="4.140625" style="1355" customWidth="1"/>
    <col min="6431" max="6656" width="11.421875" style="1355" customWidth="1"/>
    <col min="6657" max="6658" width="4.140625" style="1355" customWidth="1"/>
    <col min="6659" max="6659" width="5.421875" style="1355" customWidth="1"/>
    <col min="6660" max="6661" width="13.57421875" style="1355" customWidth="1"/>
    <col min="6662" max="6663" width="25.7109375" style="1355" customWidth="1"/>
    <col min="6664" max="6664" width="9.7109375" style="1355" customWidth="1"/>
    <col min="6665" max="6665" width="12.7109375" style="1355" customWidth="1"/>
    <col min="6666" max="6666" width="11.421875" style="1355" hidden="1" customWidth="1"/>
    <col min="6667" max="6668" width="16.28125" style="1355" customWidth="1"/>
    <col min="6669" max="6672" width="9.7109375" style="1355" customWidth="1"/>
    <col min="6673" max="6673" width="5.8515625" style="1355" customWidth="1"/>
    <col min="6674" max="6674" width="7.00390625" style="1355" customWidth="1"/>
    <col min="6675" max="6683" width="11.421875" style="1355" hidden="1" customWidth="1"/>
    <col min="6684" max="6684" width="9.7109375" style="1355" customWidth="1"/>
    <col min="6685" max="6685" width="15.7109375" style="1355" customWidth="1"/>
    <col min="6686" max="6686" width="4.140625" style="1355" customWidth="1"/>
    <col min="6687" max="6912" width="11.421875" style="1355" customWidth="1"/>
    <col min="6913" max="6914" width="4.140625" style="1355" customWidth="1"/>
    <col min="6915" max="6915" width="5.421875" style="1355" customWidth="1"/>
    <col min="6916" max="6917" width="13.57421875" style="1355" customWidth="1"/>
    <col min="6918" max="6919" width="25.7109375" style="1355" customWidth="1"/>
    <col min="6920" max="6920" width="9.7109375" style="1355" customWidth="1"/>
    <col min="6921" max="6921" width="12.7109375" style="1355" customWidth="1"/>
    <col min="6922" max="6922" width="11.421875" style="1355" hidden="1" customWidth="1"/>
    <col min="6923" max="6924" width="16.28125" style="1355" customWidth="1"/>
    <col min="6925" max="6928" width="9.7109375" style="1355" customWidth="1"/>
    <col min="6929" max="6929" width="5.8515625" style="1355" customWidth="1"/>
    <col min="6930" max="6930" width="7.00390625" style="1355" customWidth="1"/>
    <col min="6931" max="6939" width="11.421875" style="1355" hidden="1" customWidth="1"/>
    <col min="6940" max="6940" width="9.7109375" style="1355" customWidth="1"/>
    <col min="6941" max="6941" width="15.7109375" style="1355" customWidth="1"/>
    <col min="6942" max="6942" width="4.140625" style="1355" customWidth="1"/>
    <col min="6943" max="7168" width="11.421875" style="1355" customWidth="1"/>
    <col min="7169" max="7170" width="4.140625" style="1355" customWidth="1"/>
    <col min="7171" max="7171" width="5.421875" style="1355" customWidth="1"/>
    <col min="7172" max="7173" width="13.57421875" style="1355" customWidth="1"/>
    <col min="7174" max="7175" width="25.7109375" style="1355" customWidth="1"/>
    <col min="7176" max="7176" width="9.7109375" style="1355" customWidth="1"/>
    <col min="7177" max="7177" width="12.7109375" style="1355" customWidth="1"/>
    <col min="7178" max="7178" width="11.421875" style="1355" hidden="1" customWidth="1"/>
    <col min="7179" max="7180" width="16.28125" style="1355" customWidth="1"/>
    <col min="7181" max="7184" width="9.7109375" style="1355" customWidth="1"/>
    <col min="7185" max="7185" width="5.8515625" style="1355" customWidth="1"/>
    <col min="7186" max="7186" width="7.00390625" style="1355" customWidth="1"/>
    <col min="7187" max="7195" width="11.421875" style="1355" hidden="1" customWidth="1"/>
    <col min="7196" max="7196" width="9.7109375" style="1355" customWidth="1"/>
    <col min="7197" max="7197" width="15.7109375" style="1355" customWidth="1"/>
    <col min="7198" max="7198" width="4.140625" style="1355" customWidth="1"/>
    <col min="7199" max="7424" width="11.421875" style="1355" customWidth="1"/>
    <col min="7425" max="7426" width="4.140625" style="1355" customWidth="1"/>
    <col min="7427" max="7427" width="5.421875" style="1355" customWidth="1"/>
    <col min="7428" max="7429" width="13.57421875" style="1355" customWidth="1"/>
    <col min="7430" max="7431" width="25.7109375" style="1355" customWidth="1"/>
    <col min="7432" max="7432" width="9.7109375" style="1355" customWidth="1"/>
    <col min="7433" max="7433" width="12.7109375" style="1355" customWidth="1"/>
    <col min="7434" max="7434" width="11.421875" style="1355" hidden="1" customWidth="1"/>
    <col min="7435" max="7436" width="16.28125" style="1355" customWidth="1"/>
    <col min="7437" max="7440" width="9.7109375" style="1355" customWidth="1"/>
    <col min="7441" max="7441" width="5.8515625" style="1355" customWidth="1"/>
    <col min="7442" max="7442" width="7.00390625" style="1355" customWidth="1"/>
    <col min="7443" max="7451" width="11.421875" style="1355" hidden="1" customWidth="1"/>
    <col min="7452" max="7452" width="9.7109375" style="1355" customWidth="1"/>
    <col min="7453" max="7453" width="15.7109375" style="1355" customWidth="1"/>
    <col min="7454" max="7454" width="4.140625" style="1355" customWidth="1"/>
    <col min="7455" max="7680" width="11.421875" style="1355" customWidth="1"/>
    <col min="7681" max="7682" width="4.140625" style="1355" customWidth="1"/>
    <col min="7683" max="7683" width="5.421875" style="1355" customWidth="1"/>
    <col min="7684" max="7685" width="13.57421875" style="1355" customWidth="1"/>
    <col min="7686" max="7687" width="25.7109375" style="1355" customWidth="1"/>
    <col min="7688" max="7688" width="9.7109375" style="1355" customWidth="1"/>
    <col min="7689" max="7689" width="12.7109375" style="1355" customWidth="1"/>
    <col min="7690" max="7690" width="11.421875" style="1355" hidden="1" customWidth="1"/>
    <col min="7691" max="7692" width="16.28125" style="1355" customWidth="1"/>
    <col min="7693" max="7696" width="9.7109375" style="1355" customWidth="1"/>
    <col min="7697" max="7697" width="5.8515625" style="1355" customWidth="1"/>
    <col min="7698" max="7698" width="7.00390625" style="1355" customWidth="1"/>
    <col min="7699" max="7707" width="11.421875" style="1355" hidden="1" customWidth="1"/>
    <col min="7708" max="7708" width="9.7109375" style="1355" customWidth="1"/>
    <col min="7709" max="7709" width="15.7109375" style="1355" customWidth="1"/>
    <col min="7710" max="7710" width="4.140625" style="1355" customWidth="1"/>
    <col min="7711" max="7936" width="11.421875" style="1355" customWidth="1"/>
    <col min="7937" max="7938" width="4.140625" style="1355" customWidth="1"/>
    <col min="7939" max="7939" width="5.421875" style="1355" customWidth="1"/>
    <col min="7940" max="7941" width="13.57421875" style="1355" customWidth="1"/>
    <col min="7942" max="7943" width="25.7109375" style="1355" customWidth="1"/>
    <col min="7944" max="7944" width="9.7109375" style="1355" customWidth="1"/>
    <col min="7945" max="7945" width="12.7109375" style="1355" customWidth="1"/>
    <col min="7946" max="7946" width="11.421875" style="1355" hidden="1" customWidth="1"/>
    <col min="7947" max="7948" width="16.28125" style="1355" customWidth="1"/>
    <col min="7949" max="7952" width="9.7109375" style="1355" customWidth="1"/>
    <col min="7953" max="7953" width="5.8515625" style="1355" customWidth="1"/>
    <col min="7954" max="7954" width="7.00390625" style="1355" customWidth="1"/>
    <col min="7955" max="7963" width="11.421875" style="1355" hidden="1" customWidth="1"/>
    <col min="7964" max="7964" width="9.7109375" style="1355" customWidth="1"/>
    <col min="7965" max="7965" width="15.7109375" style="1355" customWidth="1"/>
    <col min="7966" max="7966" width="4.140625" style="1355" customWidth="1"/>
    <col min="7967" max="8192" width="11.421875" style="1355" customWidth="1"/>
    <col min="8193" max="8194" width="4.140625" style="1355" customWidth="1"/>
    <col min="8195" max="8195" width="5.421875" style="1355" customWidth="1"/>
    <col min="8196" max="8197" width="13.57421875" style="1355" customWidth="1"/>
    <col min="8198" max="8199" width="25.7109375" style="1355" customWidth="1"/>
    <col min="8200" max="8200" width="9.7109375" style="1355" customWidth="1"/>
    <col min="8201" max="8201" width="12.7109375" style="1355" customWidth="1"/>
    <col min="8202" max="8202" width="11.421875" style="1355" hidden="1" customWidth="1"/>
    <col min="8203" max="8204" width="16.28125" style="1355" customWidth="1"/>
    <col min="8205" max="8208" width="9.7109375" style="1355" customWidth="1"/>
    <col min="8209" max="8209" width="5.8515625" style="1355" customWidth="1"/>
    <col min="8210" max="8210" width="7.00390625" style="1355" customWidth="1"/>
    <col min="8211" max="8219" width="11.421875" style="1355" hidden="1" customWidth="1"/>
    <col min="8220" max="8220" width="9.7109375" style="1355" customWidth="1"/>
    <col min="8221" max="8221" width="15.7109375" style="1355" customWidth="1"/>
    <col min="8222" max="8222" width="4.140625" style="1355" customWidth="1"/>
    <col min="8223" max="8448" width="11.421875" style="1355" customWidth="1"/>
    <col min="8449" max="8450" width="4.140625" style="1355" customWidth="1"/>
    <col min="8451" max="8451" width="5.421875" style="1355" customWidth="1"/>
    <col min="8452" max="8453" width="13.57421875" style="1355" customWidth="1"/>
    <col min="8454" max="8455" width="25.7109375" style="1355" customWidth="1"/>
    <col min="8456" max="8456" width="9.7109375" style="1355" customWidth="1"/>
    <col min="8457" max="8457" width="12.7109375" style="1355" customWidth="1"/>
    <col min="8458" max="8458" width="11.421875" style="1355" hidden="1" customWidth="1"/>
    <col min="8459" max="8460" width="16.28125" style="1355" customWidth="1"/>
    <col min="8461" max="8464" width="9.7109375" style="1355" customWidth="1"/>
    <col min="8465" max="8465" width="5.8515625" style="1355" customWidth="1"/>
    <col min="8466" max="8466" width="7.00390625" style="1355" customWidth="1"/>
    <col min="8467" max="8475" width="11.421875" style="1355" hidden="1" customWidth="1"/>
    <col min="8476" max="8476" width="9.7109375" style="1355" customWidth="1"/>
    <col min="8477" max="8477" width="15.7109375" style="1355" customWidth="1"/>
    <col min="8478" max="8478" width="4.140625" style="1355" customWidth="1"/>
    <col min="8479" max="8704" width="11.421875" style="1355" customWidth="1"/>
    <col min="8705" max="8706" width="4.140625" style="1355" customWidth="1"/>
    <col min="8707" max="8707" width="5.421875" style="1355" customWidth="1"/>
    <col min="8708" max="8709" width="13.57421875" style="1355" customWidth="1"/>
    <col min="8710" max="8711" width="25.7109375" style="1355" customWidth="1"/>
    <col min="8712" max="8712" width="9.7109375" style="1355" customWidth="1"/>
    <col min="8713" max="8713" width="12.7109375" style="1355" customWidth="1"/>
    <col min="8714" max="8714" width="11.421875" style="1355" hidden="1" customWidth="1"/>
    <col min="8715" max="8716" width="16.28125" style="1355" customWidth="1"/>
    <col min="8717" max="8720" width="9.7109375" style="1355" customWidth="1"/>
    <col min="8721" max="8721" width="5.8515625" style="1355" customWidth="1"/>
    <col min="8722" max="8722" width="7.00390625" style="1355" customWidth="1"/>
    <col min="8723" max="8731" width="11.421875" style="1355" hidden="1" customWidth="1"/>
    <col min="8732" max="8732" width="9.7109375" style="1355" customWidth="1"/>
    <col min="8733" max="8733" width="15.7109375" style="1355" customWidth="1"/>
    <col min="8734" max="8734" width="4.140625" style="1355" customWidth="1"/>
    <col min="8735" max="8960" width="11.421875" style="1355" customWidth="1"/>
    <col min="8961" max="8962" width="4.140625" style="1355" customWidth="1"/>
    <col min="8963" max="8963" width="5.421875" style="1355" customWidth="1"/>
    <col min="8964" max="8965" width="13.57421875" style="1355" customWidth="1"/>
    <col min="8966" max="8967" width="25.7109375" style="1355" customWidth="1"/>
    <col min="8968" max="8968" width="9.7109375" style="1355" customWidth="1"/>
    <col min="8969" max="8969" width="12.7109375" style="1355" customWidth="1"/>
    <col min="8970" max="8970" width="11.421875" style="1355" hidden="1" customWidth="1"/>
    <col min="8971" max="8972" width="16.28125" style="1355" customWidth="1"/>
    <col min="8973" max="8976" width="9.7109375" style="1355" customWidth="1"/>
    <col min="8977" max="8977" width="5.8515625" style="1355" customWidth="1"/>
    <col min="8978" max="8978" width="7.00390625" style="1355" customWidth="1"/>
    <col min="8979" max="8987" width="11.421875" style="1355" hidden="1" customWidth="1"/>
    <col min="8988" max="8988" width="9.7109375" style="1355" customWidth="1"/>
    <col min="8989" max="8989" width="15.7109375" style="1355" customWidth="1"/>
    <col min="8990" max="8990" width="4.140625" style="1355" customWidth="1"/>
    <col min="8991" max="9216" width="11.421875" style="1355" customWidth="1"/>
    <col min="9217" max="9218" width="4.140625" style="1355" customWidth="1"/>
    <col min="9219" max="9219" width="5.421875" style="1355" customWidth="1"/>
    <col min="9220" max="9221" width="13.57421875" style="1355" customWidth="1"/>
    <col min="9222" max="9223" width="25.7109375" style="1355" customWidth="1"/>
    <col min="9224" max="9224" width="9.7109375" style="1355" customWidth="1"/>
    <col min="9225" max="9225" width="12.7109375" style="1355" customWidth="1"/>
    <col min="9226" max="9226" width="11.421875" style="1355" hidden="1" customWidth="1"/>
    <col min="9227" max="9228" width="16.28125" style="1355" customWidth="1"/>
    <col min="9229" max="9232" width="9.7109375" style="1355" customWidth="1"/>
    <col min="9233" max="9233" width="5.8515625" style="1355" customWidth="1"/>
    <col min="9234" max="9234" width="7.00390625" style="1355" customWidth="1"/>
    <col min="9235" max="9243" width="11.421875" style="1355" hidden="1" customWidth="1"/>
    <col min="9244" max="9244" width="9.7109375" style="1355" customWidth="1"/>
    <col min="9245" max="9245" width="15.7109375" style="1355" customWidth="1"/>
    <col min="9246" max="9246" width="4.140625" style="1355" customWidth="1"/>
    <col min="9247" max="9472" width="11.421875" style="1355" customWidth="1"/>
    <col min="9473" max="9474" width="4.140625" style="1355" customWidth="1"/>
    <col min="9475" max="9475" width="5.421875" style="1355" customWidth="1"/>
    <col min="9476" max="9477" width="13.57421875" style="1355" customWidth="1"/>
    <col min="9478" max="9479" width="25.7109375" style="1355" customWidth="1"/>
    <col min="9480" max="9480" width="9.7109375" style="1355" customWidth="1"/>
    <col min="9481" max="9481" width="12.7109375" style="1355" customWidth="1"/>
    <col min="9482" max="9482" width="11.421875" style="1355" hidden="1" customWidth="1"/>
    <col min="9483" max="9484" width="16.28125" style="1355" customWidth="1"/>
    <col min="9485" max="9488" width="9.7109375" style="1355" customWidth="1"/>
    <col min="9489" max="9489" width="5.8515625" style="1355" customWidth="1"/>
    <col min="9490" max="9490" width="7.00390625" style="1355" customWidth="1"/>
    <col min="9491" max="9499" width="11.421875" style="1355" hidden="1" customWidth="1"/>
    <col min="9500" max="9500" width="9.7109375" style="1355" customWidth="1"/>
    <col min="9501" max="9501" width="15.7109375" style="1355" customWidth="1"/>
    <col min="9502" max="9502" width="4.140625" style="1355" customWidth="1"/>
    <col min="9503" max="9728" width="11.421875" style="1355" customWidth="1"/>
    <col min="9729" max="9730" width="4.140625" style="1355" customWidth="1"/>
    <col min="9731" max="9731" width="5.421875" style="1355" customWidth="1"/>
    <col min="9732" max="9733" width="13.57421875" style="1355" customWidth="1"/>
    <col min="9734" max="9735" width="25.7109375" style="1355" customWidth="1"/>
    <col min="9736" max="9736" width="9.7109375" style="1355" customWidth="1"/>
    <col min="9737" max="9737" width="12.7109375" style="1355" customWidth="1"/>
    <col min="9738" max="9738" width="11.421875" style="1355" hidden="1" customWidth="1"/>
    <col min="9739" max="9740" width="16.28125" style="1355" customWidth="1"/>
    <col min="9741" max="9744" width="9.7109375" style="1355" customWidth="1"/>
    <col min="9745" max="9745" width="5.8515625" style="1355" customWidth="1"/>
    <col min="9746" max="9746" width="7.00390625" style="1355" customWidth="1"/>
    <col min="9747" max="9755" width="11.421875" style="1355" hidden="1" customWidth="1"/>
    <col min="9756" max="9756" width="9.7109375" style="1355" customWidth="1"/>
    <col min="9757" max="9757" width="15.7109375" style="1355" customWidth="1"/>
    <col min="9758" max="9758" width="4.140625" style="1355" customWidth="1"/>
    <col min="9759" max="9984" width="11.421875" style="1355" customWidth="1"/>
    <col min="9985" max="9986" width="4.140625" style="1355" customWidth="1"/>
    <col min="9987" max="9987" width="5.421875" style="1355" customWidth="1"/>
    <col min="9988" max="9989" width="13.57421875" style="1355" customWidth="1"/>
    <col min="9990" max="9991" width="25.7109375" style="1355" customWidth="1"/>
    <col min="9992" max="9992" width="9.7109375" style="1355" customWidth="1"/>
    <col min="9993" max="9993" width="12.7109375" style="1355" customWidth="1"/>
    <col min="9994" max="9994" width="11.421875" style="1355" hidden="1" customWidth="1"/>
    <col min="9995" max="9996" width="16.28125" style="1355" customWidth="1"/>
    <col min="9997" max="10000" width="9.7109375" style="1355" customWidth="1"/>
    <col min="10001" max="10001" width="5.8515625" style="1355" customWidth="1"/>
    <col min="10002" max="10002" width="7.00390625" style="1355" customWidth="1"/>
    <col min="10003" max="10011" width="11.421875" style="1355" hidden="1" customWidth="1"/>
    <col min="10012" max="10012" width="9.7109375" style="1355" customWidth="1"/>
    <col min="10013" max="10013" width="15.7109375" style="1355" customWidth="1"/>
    <col min="10014" max="10014" width="4.140625" style="1355" customWidth="1"/>
    <col min="10015" max="10240" width="11.421875" style="1355" customWidth="1"/>
    <col min="10241" max="10242" width="4.140625" style="1355" customWidth="1"/>
    <col min="10243" max="10243" width="5.421875" style="1355" customWidth="1"/>
    <col min="10244" max="10245" width="13.57421875" style="1355" customWidth="1"/>
    <col min="10246" max="10247" width="25.7109375" style="1355" customWidth="1"/>
    <col min="10248" max="10248" width="9.7109375" style="1355" customWidth="1"/>
    <col min="10249" max="10249" width="12.7109375" style="1355" customWidth="1"/>
    <col min="10250" max="10250" width="11.421875" style="1355" hidden="1" customWidth="1"/>
    <col min="10251" max="10252" width="16.28125" style="1355" customWidth="1"/>
    <col min="10253" max="10256" width="9.7109375" style="1355" customWidth="1"/>
    <col min="10257" max="10257" width="5.8515625" style="1355" customWidth="1"/>
    <col min="10258" max="10258" width="7.00390625" style="1355" customWidth="1"/>
    <col min="10259" max="10267" width="11.421875" style="1355" hidden="1" customWidth="1"/>
    <col min="10268" max="10268" width="9.7109375" style="1355" customWidth="1"/>
    <col min="10269" max="10269" width="15.7109375" style="1355" customWidth="1"/>
    <col min="10270" max="10270" width="4.140625" style="1355" customWidth="1"/>
    <col min="10271" max="10496" width="11.421875" style="1355" customWidth="1"/>
    <col min="10497" max="10498" width="4.140625" style="1355" customWidth="1"/>
    <col min="10499" max="10499" width="5.421875" style="1355" customWidth="1"/>
    <col min="10500" max="10501" width="13.57421875" style="1355" customWidth="1"/>
    <col min="10502" max="10503" width="25.7109375" style="1355" customWidth="1"/>
    <col min="10504" max="10504" width="9.7109375" style="1355" customWidth="1"/>
    <col min="10505" max="10505" width="12.7109375" style="1355" customWidth="1"/>
    <col min="10506" max="10506" width="11.421875" style="1355" hidden="1" customWidth="1"/>
    <col min="10507" max="10508" width="16.28125" style="1355" customWidth="1"/>
    <col min="10509" max="10512" width="9.7109375" style="1355" customWidth="1"/>
    <col min="10513" max="10513" width="5.8515625" style="1355" customWidth="1"/>
    <col min="10514" max="10514" width="7.00390625" style="1355" customWidth="1"/>
    <col min="10515" max="10523" width="11.421875" style="1355" hidden="1" customWidth="1"/>
    <col min="10524" max="10524" width="9.7109375" style="1355" customWidth="1"/>
    <col min="10525" max="10525" width="15.7109375" style="1355" customWidth="1"/>
    <col min="10526" max="10526" width="4.140625" style="1355" customWidth="1"/>
    <col min="10527" max="10752" width="11.421875" style="1355" customWidth="1"/>
    <col min="10753" max="10754" width="4.140625" style="1355" customWidth="1"/>
    <col min="10755" max="10755" width="5.421875" style="1355" customWidth="1"/>
    <col min="10756" max="10757" width="13.57421875" style="1355" customWidth="1"/>
    <col min="10758" max="10759" width="25.7109375" style="1355" customWidth="1"/>
    <col min="10760" max="10760" width="9.7109375" style="1355" customWidth="1"/>
    <col min="10761" max="10761" width="12.7109375" style="1355" customWidth="1"/>
    <col min="10762" max="10762" width="11.421875" style="1355" hidden="1" customWidth="1"/>
    <col min="10763" max="10764" width="16.28125" style="1355" customWidth="1"/>
    <col min="10765" max="10768" width="9.7109375" style="1355" customWidth="1"/>
    <col min="10769" max="10769" width="5.8515625" style="1355" customWidth="1"/>
    <col min="10770" max="10770" width="7.00390625" style="1355" customWidth="1"/>
    <col min="10771" max="10779" width="11.421875" style="1355" hidden="1" customWidth="1"/>
    <col min="10780" max="10780" width="9.7109375" style="1355" customWidth="1"/>
    <col min="10781" max="10781" width="15.7109375" style="1355" customWidth="1"/>
    <col min="10782" max="10782" width="4.140625" style="1355" customWidth="1"/>
    <col min="10783" max="11008" width="11.421875" style="1355" customWidth="1"/>
    <col min="11009" max="11010" width="4.140625" style="1355" customWidth="1"/>
    <col min="11011" max="11011" width="5.421875" style="1355" customWidth="1"/>
    <col min="11012" max="11013" width="13.57421875" style="1355" customWidth="1"/>
    <col min="11014" max="11015" width="25.7109375" style="1355" customWidth="1"/>
    <col min="11016" max="11016" width="9.7109375" style="1355" customWidth="1"/>
    <col min="11017" max="11017" width="12.7109375" style="1355" customWidth="1"/>
    <col min="11018" max="11018" width="11.421875" style="1355" hidden="1" customWidth="1"/>
    <col min="11019" max="11020" width="16.28125" style="1355" customWidth="1"/>
    <col min="11021" max="11024" width="9.7109375" style="1355" customWidth="1"/>
    <col min="11025" max="11025" width="5.8515625" style="1355" customWidth="1"/>
    <col min="11026" max="11026" width="7.00390625" style="1355" customWidth="1"/>
    <col min="11027" max="11035" width="11.421875" style="1355" hidden="1" customWidth="1"/>
    <col min="11036" max="11036" width="9.7109375" style="1355" customWidth="1"/>
    <col min="11037" max="11037" width="15.7109375" style="1355" customWidth="1"/>
    <col min="11038" max="11038" width="4.140625" style="1355" customWidth="1"/>
    <col min="11039" max="11264" width="11.421875" style="1355" customWidth="1"/>
    <col min="11265" max="11266" width="4.140625" style="1355" customWidth="1"/>
    <col min="11267" max="11267" width="5.421875" style="1355" customWidth="1"/>
    <col min="11268" max="11269" width="13.57421875" style="1355" customWidth="1"/>
    <col min="11270" max="11271" width="25.7109375" style="1355" customWidth="1"/>
    <col min="11272" max="11272" width="9.7109375" style="1355" customWidth="1"/>
    <col min="11273" max="11273" width="12.7109375" style="1355" customWidth="1"/>
    <col min="11274" max="11274" width="11.421875" style="1355" hidden="1" customWidth="1"/>
    <col min="11275" max="11276" width="16.28125" style="1355" customWidth="1"/>
    <col min="11277" max="11280" width="9.7109375" style="1355" customWidth="1"/>
    <col min="11281" max="11281" width="5.8515625" style="1355" customWidth="1"/>
    <col min="11282" max="11282" width="7.00390625" style="1355" customWidth="1"/>
    <col min="11283" max="11291" width="11.421875" style="1355" hidden="1" customWidth="1"/>
    <col min="11292" max="11292" width="9.7109375" style="1355" customWidth="1"/>
    <col min="11293" max="11293" width="15.7109375" style="1355" customWidth="1"/>
    <col min="11294" max="11294" width="4.140625" style="1355" customWidth="1"/>
    <col min="11295" max="11520" width="11.421875" style="1355" customWidth="1"/>
    <col min="11521" max="11522" width="4.140625" style="1355" customWidth="1"/>
    <col min="11523" max="11523" width="5.421875" style="1355" customWidth="1"/>
    <col min="11524" max="11525" width="13.57421875" style="1355" customWidth="1"/>
    <col min="11526" max="11527" width="25.7109375" style="1355" customWidth="1"/>
    <col min="11528" max="11528" width="9.7109375" style="1355" customWidth="1"/>
    <col min="11529" max="11529" width="12.7109375" style="1355" customWidth="1"/>
    <col min="11530" max="11530" width="11.421875" style="1355" hidden="1" customWidth="1"/>
    <col min="11531" max="11532" width="16.28125" style="1355" customWidth="1"/>
    <col min="11533" max="11536" width="9.7109375" style="1355" customWidth="1"/>
    <col min="11537" max="11537" width="5.8515625" style="1355" customWidth="1"/>
    <col min="11538" max="11538" width="7.00390625" style="1355" customWidth="1"/>
    <col min="11539" max="11547" width="11.421875" style="1355" hidden="1" customWidth="1"/>
    <col min="11548" max="11548" width="9.7109375" style="1355" customWidth="1"/>
    <col min="11549" max="11549" width="15.7109375" style="1355" customWidth="1"/>
    <col min="11550" max="11550" width="4.140625" style="1355" customWidth="1"/>
    <col min="11551" max="11776" width="11.421875" style="1355" customWidth="1"/>
    <col min="11777" max="11778" width="4.140625" style="1355" customWidth="1"/>
    <col min="11779" max="11779" width="5.421875" style="1355" customWidth="1"/>
    <col min="11780" max="11781" width="13.57421875" style="1355" customWidth="1"/>
    <col min="11782" max="11783" width="25.7109375" style="1355" customWidth="1"/>
    <col min="11784" max="11784" width="9.7109375" style="1355" customWidth="1"/>
    <col min="11785" max="11785" width="12.7109375" style="1355" customWidth="1"/>
    <col min="11786" max="11786" width="11.421875" style="1355" hidden="1" customWidth="1"/>
    <col min="11787" max="11788" width="16.28125" style="1355" customWidth="1"/>
    <col min="11789" max="11792" width="9.7109375" style="1355" customWidth="1"/>
    <col min="11793" max="11793" width="5.8515625" style="1355" customWidth="1"/>
    <col min="11794" max="11794" width="7.00390625" style="1355" customWidth="1"/>
    <col min="11795" max="11803" width="11.421875" style="1355" hidden="1" customWidth="1"/>
    <col min="11804" max="11804" width="9.7109375" style="1355" customWidth="1"/>
    <col min="11805" max="11805" width="15.7109375" style="1355" customWidth="1"/>
    <col min="11806" max="11806" width="4.140625" style="1355" customWidth="1"/>
    <col min="11807" max="12032" width="11.421875" style="1355" customWidth="1"/>
    <col min="12033" max="12034" width="4.140625" style="1355" customWidth="1"/>
    <col min="12035" max="12035" width="5.421875" style="1355" customWidth="1"/>
    <col min="12036" max="12037" width="13.57421875" style="1355" customWidth="1"/>
    <col min="12038" max="12039" width="25.7109375" style="1355" customWidth="1"/>
    <col min="12040" max="12040" width="9.7109375" style="1355" customWidth="1"/>
    <col min="12041" max="12041" width="12.7109375" style="1355" customWidth="1"/>
    <col min="12042" max="12042" width="11.421875" style="1355" hidden="1" customWidth="1"/>
    <col min="12043" max="12044" width="16.28125" style="1355" customWidth="1"/>
    <col min="12045" max="12048" width="9.7109375" style="1355" customWidth="1"/>
    <col min="12049" max="12049" width="5.8515625" style="1355" customWidth="1"/>
    <col min="12050" max="12050" width="7.00390625" style="1355" customWidth="1"/>
    <col min="12051" max="12059" width="11.421875" style="1355" hidden="1" customWidth="1"/>
    <col min="12060" max="12060" width="9.7109375" style="1355" customWidth="1"/>
    <col min="12061" max="12061" width="15.7109375" style="1355" customWidth="1"/>
    <col min="12062" max="12062" width="4.140625" style="1355" customWidth="1"/>
    <col min="12063" max="12288" width="11.421875" style="1355" customWidth="1"/>
    <col min="12289" max="12290" width="4.140625" style="1355" customWidth="1"/>
    <col min="12291" max="12291" width="5.421875" style="1355" customWidth="1"/>
    <col min="12292" max="12293" width="13.57421875" style="1355" customWidth="1"/>
    <col min="12294" max="12295" width="25.7109375" style="1355" customWidth="1"/>
    <col min="12296" max="12296" width="9.7109375" style="1355" customWidth="1"/>
    <col min="12297" max="12297" width="12.7109375" style="1355" customWidth="1"/>
    <col min="12298" max="12298" width="11.421875" style="1355" hidden="1" customWidth="1"/>
    <col min="12299" max="12300" width="16.28125" style="1355" customWidth="1"/>
    <col min="12301" max="12304" width="9.7109375" style="1355" customWidth="1"/>
    <col min="12305" max="12305" width="5.8515625" style="1355" customWidth="1"/>
    <col min="12306" max="12306" width="7.00390625" style="1355" customWidth="1"/>
    <col min="12307" max="12315" width="11.421875" style="1355" hidden="1" customWidth="1"/>
    <col min="12316" max="12316" width="9.7109375" style="1355" customWidth="1"/>
    <col min="12317" max="12317" width="15.7109375" style="1355" customWidth="1"/>
    <col min="12318" max="12318" width="4.140625" style="1355" customWidth="1"/>
    <col min="12319" max="12544" width="11.421875" style="1355" customWidth="1"/>
    <col min="12545" max="12546" width="4.140625" style="1355" customWidth="1"/>
    <col min="12547" max="12547" width="5.421875" style="1355" customWidth="1"/>
    <col min="12548" max="12549" width="13.57421875" style="1355" customWidth="1"/>
    <col min="12550" max="12551" width="25.7109375" style="1355" customWidth="1"/>
    <col min="12552" max="12552" width="9.7109375" style="1355" customWidth="1"/>
    <col min="12553" max="12553" width="12.7109375" style="1355" customWidth="1"/>
    <col min="12554" max="12554" width="11.421875" style="1355" hidden="1" customWidth="1"/>
    <col min="12555" max="12556" width="16.28125" style="1355" customWidth="1"/>
    <col min="12557" max="12560" width="9.7109375" style="1355" customWidth="1"/>
    <col min="12561" max="12561" width="5.8515625" style="1355" customWidth="1"/>
    <col min="12562" max="12562" width="7.00390625" style="1355" customWidth="1"/>
    <col min="12563" max="12571" width="11.421875" style="1355" hidden="1" customWidth="1"/>
    <col min="12572" max="12572" width="9.7109375" style="1355" customWidth="1"/>
    <col min="12573" max="12573" width="15.7109375" style="1355" customWidth="1"/>
    <col min="12574" max="12574" width="4.140625" style="1355" customWidth="1"/>
    <col min="12575" max="12800" width="11.421875" style="1355" customWidth="1"/>
    <col min="12801" max="12802" width="4.140625" style="1355" customWidth="1"/>
    <col min="12803" max="12803" width="5.421875" style="1355" customWidth="1"/>
    <col min="12804" max="12805" width="13.57421875" style="1355" customWidth="1"/>
    <col min="12806" max="12807" width="25.7109375" style="1355" customWidth="1"/>
    <col min="12808" max="12808" width="9.7109375" style="1355" customWidth="1"/>
    <col min="12809" max="12809" width="12.7109375" style="1355" customWidth="1"/>
    <col min="12810" max="12810" width="11.421875" style="1355" hidden="1" customWidth="1"/>
    <col min="12811" max="12812" width="16.28125" style="1355" customWidth="1"/>
    <col min="12813" max="12816" width="9.7109375" style="1355" customWidth="1"/>
    <col min="12817" max="12817" width="5.8515625" style="1355" customWidth="1"/>
    <col min="12818" max="12818" width="7.00390625" style="1355" customWidth="1"/>
    <col min="12819" max="12827" width="11.421875" style="1355" hidden="1" customWidth="1"/>
    <col min="12828" max="12828" width="9.7109375" style="1355" customWidth="1"/>
    <col min="12829" max="12829" width="15.7109375" style="1355" customWidth="1"/>
    <col min="12830" max="12830" width="4.140625" style="1355" customWidth="1"/>
    <col min="12831" max="13056" width="11.421875" style="1355" customWidth="1"/>
    <col min="13057" max="13058" width="4.140625" style="1355" customWidth="1"/>
    <col min="13059" max="13059" width="5.421875" style="1355" customWidth="1"/>
    <col min="13060" max="13061" width="13.57421875" style="1355" customWidth="1"/>
    <col min="13062" max="13063" width="25.7109375" style="1355" customWidth="1"/>
    <col min="13064" max="13064" width="9.7109375" style="1355" customWidth="1"/>
    <col min="13065" max="13065" width="12.7109375" style="1355" customWidth="1"/>
    <col min="13066" max="13066" width="11.421875" style="1355" hidden="1" customWidth="1"/>
    <col min="13067" max="13068" width="16.28125" style="1355" customWidth="1"/>
    <col min="13069" max="13072" width="9.7109375" style="1355" customWidth="1"/>
    <col min="13073" max="13073" width="5.8515625" style="1355" customWidth="1"/>
    <col min="13074" max="13074" width="7.00390625" style="1355" customWidth="1"/>
    <col min="13075" max="13083" width="11.421875" style="1355" hidden="1" customWidth="1"/>
    <col min="13084" max="13084" width="9.7109375" style="1355" customWidth="1"/>
    <col min="13085" max="13085" width="15.7109375" style="1355" customWidth="1"/>
    <col min="13086" max="13086" width="4.140625" style="1355" customWidth="1"/>
    <col min="13087" max="13312" width="11.421875" style="1355" customWidth="1"/>
    <col min="13313" max="13314" width="4.140625" style="1355" customWidth="1"/>
    <col min="13315" max="13315" width="5.421875" style="1355" customWidth="1"/>
    <col min="13316" max="13317" width="13.57421875" style="1355" customWidth="1"/>
    <col min="13318" max="13319" width="25.7109375" style="1355" customWidth="1"/>
    <col min="13320" max="13320" width="9.7109375" style="1355" customWidth="1"/>
    <col min="13321" max="13321" width="12.7109375" style="1355" customWidth="1"/>
    <col min="13322" max="13322" width="11.421875" style="1355" hidden="1" customWidth="1"/>
    <col min="13323" max="13324" width="16.28125" style="1355" customWidth="1"/>
    <col min="13325" max="13328" width="9.7109375" style="1355" customWidth="1"/>
    <col min="13329" max="13329" width="5.8515625" style="1355" customWidth="1"/>
    <col min="13330" max="13330" width="7.00390625" style="1355" customWidth="1"/>
    <col min="13331" max="13339" width="11.421875" style="1355" hidden="1" customWidth="1"/>
    <col min="13340" max="13340" width="9.7109375" style="1355" customWidth="1"/>
    <col min="13341" max="13341" width="15.7109375" style="1355" customWidth="1"/>
    <col min="13342" max="13342" width="4.140625" style="1355" customWidth="1"/>
    <col min="13343" max="13568" width="11.421875" style="1355" customWidth="1"/>
    <col min="13569" max="13570" width="4.140625" style="1355" customWidth="1"/>
    <col min="13571" max="13571" width="5.421875" style="1355" customWidth="1"/>
    <col min="13572" max="13573" width="13.57421875" style="1355" customWidth="1"/>
    <col min="13574" max="13575" width="25.7109375" style="1355" customWidth="1"/>
    <col min="13576" max="13576" width="9.7109375" style="1355" customWidth="1"/>
    <col min="13577" max="13577" width="12.7109375" style="1355" customWidth="1"/>
    <col min="13578" max="13578" width="11.421875" style="1355" hidden="1" customWidth="1"/>
    <col min="13579" max="13580" width="16.28125" style="1355" customWidth="1"/>
    <col min="13581" max="13584" width="9.7109375" style="1355" customWidth="1"/>
    <col min="13585" max="13585" width="5.8515625" style="1355" customWidth="1"/>
    <col min="13586" max="13586" width="7.00390625" style="1355" customWidth="1"/>
    <col min="13587" max="13595" width="11.421875" style="1355" hidden="1" customWidth="1"/>
    <col min="13596" max="13596" width="9.7109375" style="1355" customWidth="1"/>
    <col min="13597" max="13597" width="15.7109375" style="1355" customWidth="1"/>
    <col min="13598" max="13598" width="4.140625" style="1355" customWidth="1"/>
    <col min="13599" max="13824" width="11.421875" style="1355" customWidth="1"/>
    <col min="13825" max="13826" width="4.140625" style="1355" customWidth="1"/>
    <col min="13827" max="13827" width="5.421875" style="1355" customWidth="1"/>
    <col min="13828" max="13829" width="13.57421875" style="1355" customWidth="1"/>
    <col min="13830" max="13831" width="25.7109375" style="1355" customWidth="1"/>
    <col min="13832" max="13832" width="9.7109375" style="1355" customWidth="1"/>
    <col min="13833" max="13833" width="12.7109375" style="1355" customWidth="1"/>
    <col min="13834" max="13834" width="11.421875" style="1355" hidden="1" customWidth="1"/>
    <col min="13835" max="13836" width="16.28125" style="1355" customWidth="1"/>
    <col min="13837" max="13840" width="9.7109375" style="1355" customWidth="1"/>
    <col min="13841" max="13841" width="5.8515625" style="1355" customWidth="1"/>
    <col min="13842" max="13842" width="7.00390625" style="1355" customWidth="1"/>
    <col min="13843" max="13851" width="11.421875" style="1355" hidden="1" customWidth="1"/>
    <col min="13852" max="13852" width="9.7109375" style="1355" customWidth="1"/>
    <col min="13853" max="13853" width="15.7109375" style="1355" customWidth="1"/>
    <col min="13854" max="13854" width="4.140625" style="1355" customWidth="1"/>
    <col min="13855" max="14080" width="11.421875" style="1355" customWidth="1"/>
    <col min="14081" max="14082" width="4.140625" style="1355" customWidth="1"/>
    <col min="14083" max="14083" width="5.421875" style="1355" customWidth="1"/>
    <col min="14084" max="14085" width="13.57421875" style="1355" customWidth="1"/>
    <col min="14086" max="14087" width="25.7109375" style="1355" customWidth="1"/>
    <col min="14088" max="14088" width="9.7109375" style="1355" customWidth="1"/>
    <col min="14089" max="14089" width="12.7109375" style="1355" customWidth="1"/>
    <col min="14090" max="14090" width="11.421875" style="1355" hidden="1" customWidth="1"/>
    <col min="14091" max="14092" width="16.28125" style="1355" customWidth="1"/>
    <col min="14093" max="14096" width="9.7109375" style="1355" customWidth="1"/>
    <col min="14097" max="14097" width="5.8515625" style="1355" customWidth="1"/>
    <col min="14098" max="14098" width="7.00390625" style="1355" customWidth="1"/>
    <col min="14099" max="14107" width="11.421875" style="1355" hidden="1" customWidth="1"/>
    <col min="14108" max="14108" width="9.7109375" style="1355" customWidth="1"/>
    <col min="14109" max="14109" width="15.7109375" style="1355" customWidth="1"/>
    <col min="14110" max="14110" width="4.140625" style="1355" customWidth="1"/>
    <col min="14111" max="14336" width="11.421875" style="1355" customWidth="1"/>
    <col min="14337" max="14338" width="4.140625" style="1355" customWidth="1"/>
    <col min="14339" max="14339" width="5.421875" style="1355" customWidth="1"/>
    <col min="14340" max="14341" width="13.57421875" style="1355" customWidth="1"/>
    <col min="14342" max="14343" width="25.7109375" style="1355" customWidth="1"/>
    <col min="14344" max="14344" width="9.7109375" style="1355" customWidth="1"/>
    <col min="14345" max="14345" width="12.7109375" style="1355" customWidth="1"/>
    <col min="14346" max="14346" width="11.421875" style="1355" hidden="1" customWidth="1"/>
    <col min="14347" max="14348" width="16.28125" style="1355" customWidth="1"/>
    <col min="14349" max="14352" width="9.7109375" style="1355" customWidth="1"/>
    <col min="14353" max="14353" width="5.8515625" style="1355" customWidth="1"/>
    <col min="14354" max="14354" width="7.00390625" style="1355" customWidth="1"/>
    <col min="14355" max="14363" width="11.421875" style="1355" hidden="1" customWidth="1"/>
    <col min="14364" max="14364" width="9.7109375" style="1355" customWidth="1"/>
    <col min="14365" max="14365" width="15.7109375" style="1355" customWidth="1"/>
    <col min="14366" max="14366" width="4.140625" style="1355" customWidth="1"/>
    <col min="14367" max="14592" width="11.421875" style="1355" customWidth="1"/>
    <col min="14593" max="14594" width="4.140625" style="1355" customWidth="1"/>
    <col min="14595" max="14595" width="5.421875" style="1355" customWidth="1"/>
    <col min="14596" max="14597" width="13.57421875" style="1355" customWidth="1"/>
    <col min="14598" max="14599" width="25.7109375" style="1355" customWidth="1"/>
    <col min="14600" max="14600" width="9.7109375" style="1355" customWidth="1"/>
    <col min="14601" max="14601" width="12.7109375" style="1355" customWidth="1"/>
    <col min="14602" max="14602" width="11.421875" style="1355" hidden="1" customWidth="1"/>
    <col min="14603" max="14604" width="16.28125" style="1355" customWidth="1"/>
    <col min="14605" max="14608" width="9.7109375" style="1355" customWidth="1"/>
    <col min="14609" max="14609" width="5.8515625" style="1355" customWidth="1"/>
    <col min="14610" max="14610" width="7.00390625" style="1355" customWidth="1"/>
    <col min="14611" max="14619" width="11.421875" style="1355" hidden="1" customWidth="1"/>
    <col min="14620" max="14620" width="9.7109375" style="1355" customWidth="1"/>
    <col min="14621" max="14621" width="15.7109375" style="1355" customWidth="1"/>
    <col min="14622" max="14622" width="4.140625" style="1355" customWidth="1"/>
    <col min="14623" max="14848" width="11.421875" style="1355" customWidth="1"/>
    <col min="14849" max="14850" width="4.140625" style="1355" customWidth="1"/>
    <col min="14851" max="14851" width="5.421875" style="1355" customWidth="1"/>
    <col min="14852" max="14853" width="13.57421875" style="1355" customWidth="1"/>
    <col min="14854" max="14855" width="25.7109375" style="1355" customWidth="1"/>
    <col min="14856" max="14856" width="9.7109375" style="1355" customWidth="1"/>
    <col min="14857" max="14857" width="12.7109375" style="1355" customWidth="1"/>
    <col min="14858" max="14858" width="11.421875" style="1355" hidden="1" customWidth="1"/>
    <col min="14859" max="14860" width="16.28125" style="1355" customWidth="1"/>
    <col min="14861" max="14864" width="9.7109375" style="1355" customWidth="1"/>
    <col min="14865" max="14865" width="5.8515625" style="1355" customWidth="1"/>
    <col min="14866" max="14866" width="7.00390625" style="1355" customWidth="1"/>
    <col min="14867" max="14875" width="11.421875" style="1355" hidden="1" customWidth="1"/>
    <col min="14876" max="14876" width="9.7109375" style="1355" customWidth="1"/>
    <col min="14877" max="14877" width="15.7109375" style="1355" customWidth="1"/>
    <col min="14878" max="14878" width="4.140625" style="1355" customWidth="1"/>
    <col min="14879" max="15104" width="11.421875" style="1355" customWidth="1"/>
    <col min="15105" max="15106" width="4.140625" style="1355" customWidth="1"/>
    <col min="15107" max="15107" width="5.421875" style="1355" customWidth="1"/>
    <col min="15108" max="15109" width="13.57421875" style="1355" customWidth="1"/>
    <col min="15110" max="15111" width="25.7109375" style="1355" customWidth="1"/>
    <col min="15112" max="15112" width="9.7109375" style="1355" customWidth="1"/>
    <col min="15113" max="15113" width="12.7109375" style="1355" customWidth="1"/>
    <col min="15114" max="15114" width="11.421875" style="1355" hidden="1" customWidth="1"/>
    <col min="15115" max="15116" width="16.28125" style="1355" customWidth="1"/>
    <col min="15117" max="15120" width="9.7109375" style="1355" customWidth="1"/>
    <col min="15121" max="15121" width="5.8515625" style="1355" customWidth="1"/>
    <col min="15122" max="15122" width="7.00390625" style="1355" customWidth="1"/>
    <col min="15123" max="15131" width="11.421875" style="1355" hidden="1" customWidth="1"/>
    <col min="15132" max="15132" width="9.7109375" style="1355" customWidth="1"/>
    <col min="15133" max="15133" width="15.7109375" style="1355" customWidth="1"/>
    <col min="15134" max="15134" width="4.140625" style="1355" customWidth="1"/>
    <col min="15135" max="15360" width="11.421875" style="1355" customWidth="1"/>
    <col min="15361" max="15362" width="4.140625" style="1355" customWidth="1"/>
    <col min="15363" max="15363" width="5.421875" style="1355" customWidth="1"/>
    <col min="15364" max="15365" width="13.57421875" style="1355" customWidth="1"/>
    <col min="15366" max="15367" width="25.7109375" style="1355" customWidth="1"/>
    <col min="15368" max="15368" width="9.7109375" style="1355" customWidth="1"/>
    <col min="15369" max="15369" width="12.7109375" style="1355" customWidth="1"/>
    <col min="15370" max="15370" width="11.421875" style="1355" hidden="1" customWidth="1"/>
    <col min="15371" max="15372" width="16.28125" style="1355" customWidth="1"/>
    <col min="15373" max="15376" width="9.7109375" style="1355" customWidth="1"/>
    <col min="15377" max="15377" width="5.8515625" style="1355" customWidth="1"/>
    <col min="15378" max="15378" width="7.00390625" style="1355" customWidth="1"/>
    <col min="15379" max="15387" width="11.421875" style="1355" hidden="1" customWidth="1"/>
    <col min="15388" max="15388" width="9.7109375" style="1355" customWidth="1"/>
    <col min="15389" max="15389" width="15.7109375" style="1355" customWidth="1"/>
    <col min="15390" max="15390" width="4.140625" style="1355" customWidth="1"/>
    <col min="15391" max="15616" width="11.421875" style="1355" customWidth="1"/>
    <col min="15617" max="15618" width="4.140625" style="1355" customWidth="1"/>
    <col min="15619" max="15619" width="5.421875" style="1355" customWidth="1"/>
    <col min="15620" max="15621" width="13.57421875" style="1355" customWidth="1"/>
    <col min="15622" max="15623" width="25.7109375" style="1355" customWidth="1"/>
    <col min="15624" max="15624" width="9.7109375" style="1355" customWidth="1"/>
    <col min="15625" max="15625" width="12.7109375" style="1355" customWidth="1"/>
    <col min="15626" max="15626" width="11.421875" style="1355" hidden="1" customWidth="1"/>
    <col min="15627" max="15628" width="16.28125" style="1355" customWidth="1"/>
    <col min="15629" max="15632" width="9.7109375" style="1355" customWidth="1"/>
    <col min="15633" max="15633" width="5.8515625" style="1355" customWidth="1"/>
    <col min="15634" max="15634" width="7.00390625" style="1355" customWidth="1"/>
    <col min="15635" max="15643" width="11.421875" style="1355" hidden="1" customWidth="1"/>
    <col min="15644" max="15644" width="9.7109375" style="1355" customWidth="1"/>
    <col min="15645" max="15645" width="15.7109375" style="1355" customWidth="1"/>
    <col min="15646" max="15646" width="4.140625" style="1355" customWidth="1"/>
    <col min="15647" max="15872" width="11.421875" style="1355" customWidth="1"/>
    <col min="15873" max="15874" width="4.140625" style="1355" customWidth="1"/>
    <col min="15875" max="15875" width="5.421875" style="1355" customWidth="1"/>
    <col min="15876" max="15877" width="13.57421875" style="1355" customWidth="1"/>
    <col min="15878" max="15879" width="25.7109375" style="1355" customWidth="1"/>
    <col min="15880" max="15880" width="9.7109375" style="1355" customWidth="1"/>
    <col min="15881" max="15881" width="12.7109375" style="1355" customWidth="1"/>
    <col min="15882" max="15882" width="11.421875" style="1355" hidden="1" customWidth="1"/>
    <col min="15883" max="15884" width="16.28125" style="1355" customWidth="1"/>
    <col min="15885" max="15888" width="9.7109375" style="1355" customWidth="1"/>
    <col min="15889" max="15889" width="5.8515625" style="1355" customWidth="1"/>
    <col min="15890" max="15890" width="7.00390625" style="1355" customWidth="1"/>
    <col min="15891" max="15899" width="11.421875" style="1355" hidden="1" customWidth="1"/>
    <col min="15900" max="15900" width="9.7109375" style="1355" customWidth="1"/>
    <col min="15901" max="15901" width="15.7109375" style="1355" customWidth="1"/>
    <col min="15902" max="15902" width="4.140625" style="1355" customWidth="1"/>
    <col min="15903" max="16128" width="11.421875" style="1355" customWidth="1"/>
    <col min="16129" max="16130" width="4.140625" style="1355" customWidth="1"/>
    <col min="16131" max="16131" width="5.421875" style="1355" customWidth="1"/>
    <col min="16132" max="16133" width="13.57421875" style="1355" customWidth="1"/>
    <col min="16134" max="16135" width="25.7109375" style="1355" customWidth="1"/>
    <col min="16136" max="16136" width="9.7109375" style="1355" customWidth="1"/>
    <col min="16137" max="16137" width="12.7109375" style="1355" customWidth="1"/>
    <col min="16138" max="16138" width="11.421875" style="1355" hidden="1" customWidth="1"/>
    <col min="16139" max="16140" width="16.28125" style="1355" customWidth="1"/>
    <col min="16141" max="16144" width="9.7109375" style="1355" customWidth="1"/>
    <col min="16145" max="16145" width="5.8515625" style="1355" customWidth="1"/>
    <col min="16146" max="16146" width="7.00390625" style="1355" customWidth="1"/>
    <col min="16147" max="16155" width="11.421875" style="1355" hidden="1" customWidth="1"/>
    <col min="16156" max="16156" width="9.7109375" style="1355" customWidth="1"/>
    <col min="16157" max="16157" width="15.7109375" style="1355" customWidth="1"/>
    <col min="16158" max="16158" width="4.140625" style="1355" customWidth="1"/>
    <col min="16159" max="16384" width="11.421875" style="1355" customWidth="1"/>
  </cols>
  <sheetData>
    <row r="1" spans="2:30" s="1356" customFormat="1" ht="26.25"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3121"/>
    </row>
    <row r="2" spans="1:30" s="1356" customFormat="1" ht="26.25">
      <c r="A2" s="1358"/>
      <c r="B2" s="3122" t="str">
        <f>'TOT-0216'!B2</f>
        <v>ANEXO III al Memorándum D.T.E.E. N° 231 / 2017</v>
      </c>
      <c r="C2" s="3122"/>
      <c r="D2" s="3122"/>
      <c r="E2" s="3122"/>
      <c r="F2" s="3122"/>
      <c r="G2" s="1359"/>
      <c r="H2" s="3122"/>
      <c r="I2" s="3122"/>
      <c r="J2" s="3122"/>
      <c r="K2" s="3122"/>
      <c r="L2" s="3122"/>
      <c r="M2" s="3122"/>
      <c r="N2" s="3122"/>
      <c r="O2" s="3122"/>
      <c r="P2" s="3122"/>
      <c r="Q2" s="3122"/>
      <c r="R2" s="3122"/>
      <c r="S2" s="3122"/>
      <c r="T2" s="3122"/>
      <c r="U2" s="3122"/>
      <c r="V2" s="3122"/>
      <c r="W2" s="3122"/>
      <c r="X2" s="3122"/>
      <c r="Y2" s="3122"/>
      <c r="Z2" s="3122"/>
      <c r="AA2" s="3122"/>
      <c r="AB2" s="3122"/>
      <c r="AC2" s="3122"/>
      <c r="AD2" s="3122"/>
    </row>
    <row r="3" spans="1:30" s="1361" customFormat="1" ht="12.75">
      <c r="A3" s="1360"/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</row>
    <row r="4" spans="1:30" s="1364" customFormat="1" ht="11.25">
      <c r="A4" s="3123" t="s">
        <v>75</v>
      </c>
      <c r="B4" s="3124"/>
      <c r="C4" s="3124"/>
      <c r="D4" s="3124"/>
      <c r="E4" s="3125"/>
      <c r="F4" s="3125"/>
      <c r="G4" s="3125"/>
      <c r="H4" s="3125"/>
      <c r="I4" s="3125"/>
      <c r="J4" s="3125"/>
      <c r="K4" s="3125"/>
      <c r="L4" s="3125"/>
      <c r="M4" s="3125"/>
      <c r="N4" s="3125"/>
      <c r="O4" s="3125"/>
      <c r="P4" s="3125"/>
      <c r="Q4" s="3125"/>
      <c r="R4" s="3125"/>
      <c r="S4" s="3125"/>
      <c r="T4" s="3125"/>
      <c r="U4" s="3125"/>
      <c r="V4" s="3125"/>
      <c r="W4" s="3125"/>
      <c r="X4" s="3125"/>
      <c r="Y4" s="3125"/>
      <c r="Z4" s="3125"/>
      <c r="AA4" s="3125"/>
      <c r="AB4" s="3125"/>
      <c r="AC4" s="3125"/>
      <c r="AD4" s="3125"/>
    </row>
    <row r="5" spans="1:30" s="1364" customFormat="1" ht="11.25">
      <c r="A5" s="3123" t="s">
        <v>3</v>
      </c>
      <c r="B5" s="3124"/>
      <c r="C5" s="3124"/>
      <c r="D5" s="3124"/>
      <c r="E5" s="3125"/>
      <c r="F5" s="3125"/>
      <c r="G5" s="3125"/>
      <c r="H5" s="3125"/>
      <c r="I5" s="3125"/>
      <c r="J5" s="3125"/>
      <c r="K5" s="3125"/>
      <c r="L5" s="3125"/>
      <c r="M5" s="3125"/>
      <c r="N5" s="3125"/>
      <c r="O5" s="3125"/>
      <c r="P5" s="3125"/>
      <c r="Q5" s="3125"/>
      <c r="R5" s="3125"/>
      <c r="S5" s="3125"/>
      <c r="T5" s="3125"/>
      <c r="U5" s="3125"/>
      <c r="V5" s="3125"/>
      <c r="W5" s="3125"/>
      <c r="X5" s="3125"/>
      <c r="Y5" s="3125"/>
      <c r="Z5" s="3125"/>
      <c r="AA5" s="3125"/>
      <c r="AB5" s="3125"/>
      <c r="AC5" s="3125"/>
      <c r="AD5" s="3125"/>
    </row>
    <row r="6" spans="1:30" s="1361" customFormat="1" ht="13.5" thickBot="1">
      <c r="A6" s="1360"/>
      <c r="B6" s="1360"/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0"/>
      <c r="X6" s="1360"/>
      <c r="Y6" s="1360"/>
      <c r="Z6" s="1360"/>
      <c r="AA6" s="1360"/>
      <c r="AB6" s="1360"/>
      <c r="AC6" s="1360"/>
      <c r="AD6" s="1360"/>
    </row>
    <row r="7" spans="1:30" s="1361" customFormat="1" ht="13.5" thickTop="1">
      <c r="A7" s="1360"/>
      <c r="B7" s="3126"/>
      <c r="C7" s="3127"/>
      <c r="D7" s="3127"/>
      <c r="E7" s="3127"/>
      <c r="F7" s="3127"/>
      <c r="G7" s="3127"/>
      <c r="H7" s="3127"/>
      <c r="I7" s="3127"/>
      <c r="J7" s="3127"/>
      <c r="K7" s="3127"/>
      <c r="L7" s="3127"/>
      <c r="M7" s="3127"/>
      <c r="N7" s="3127"/>
      <c r="O7" s="3127"/>
      <c r="P7" s="3127"/>
      <c r="Q7" s="3127"/>
      <c r="R7" s="3127"/>
      <c r="S7" s="3127"/>
      <c r="T7" s="3127"/>
      <c r="U7" s="3127"/>
      <c r="V7" s="3127"/>
      <c r="W7" s="3127"/>
      <c r="X7" s="3127"/>
      <c r="Y7" s="3127"/>
      <c r="Z7" s="3127"/>
      <c r="AA7" s="3127"/>
      <c r="AB7" s="3127"/>
      <c r="AC7" s="3127"/>
      <c r="AD7" s="1368"/>
    </row>
    <row r="8" spans="1:30" s="1369" customFormat="1" ht="20.25">
      <c r="A8" s="3045"/>
      <c r="B8" s="3128"/>
      <c r="C8" s="3046"/>
      <c r="D8" s="3046"/>
      <c r="E8" s="3045"/>
      <c r="F8" s="3129" t="s">
        <v>69</v>
      </c>
      <c r="G8" s="3045"/>
      <c r="H8" s="3045"/>
      <c r="I8" s="3130"/>
      <c r="J8" s="3045"/>
      <c r="K8" s="3045"/>
      <c r="L8" s="3045"/>
      <c r="M8" s="3045"/>
      <c r="N8" s="3045"/>
      <c r="O8" s="3045"/>
      <c r="P8" s="3045"/>
      <c r="Q8" s="3045"/>
      <c r="R8" s="3045"/>
      <c r="S8" s="3045"/>
      <c r="T8" s="3046"/>
      <c r="U8" s="3046"/>
      <c r="V8" s="3046"/>
      <c r="W8" s="3046"/>
      <c r="X8" s="3046"/>
      <c r="Y8" s="3046"/>
      <c r="Z8" s="3046"/>
      <c r="AA8" s="3046"/>
      <c r="AB8" s="3046"/>
      <c r="AC8" s="3046"/>
      <c r="AD8" s="1374"/>
    </row>
    <row r="9" spans="1:30" s="1361" customFormat="1" ht="12.75">
      <c r="A9" s="1360"/>
      <c r="B9" s="3131"/>
      <c r="C9" s="3048"/>
      <c r="D9" s="3048"/>
      <c r="E9" s="1360"/>
      <c r="F9" s="3048"/>
      <c r="G9" s="3132"/>
      <c r="H9" s="1360"/>
      <c r="I9" s="3048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3048"/>
      <c r="U9" s="3048"/>
      <c r="V9" s="3048"/>
      <c r="W9" s="3048"/>
      <c r="X9" s="3048"/>
      <c r="Y9" s="3048"/>
      <c r="Z9" s="3048"/>
      <c r="AA9" s="3048"/>
      <c r="AB9" s="3048"/>
      <c r="AC9" s="3048"/>
      <c r="AD9" s="1377"/>
    </row>
    <row r="10" spans="1:30" s="1378" customFormat="1" ht="33" customHeight="1">
      <c r="A10" s="3133"/>
      <c r="B10" s="3134"/>
      <c r="C10" s="3135"/>
      <c r="D10" s="3135"/>
      <c r="E10" s="3133"/>
      <c r="F10" s="3136" t="s">
        <v>222</v>
      </c>
      <c r="G10" s="3133"/>
      <c r="H10" s="3137"/>
      <c r="I10" s="3135"/>
      <c r="J10" s="3133"/>
      <c r="K10" s="3133"/>
      <c r="L10" s="3133"/>
      <c r="M10" s="3133"/>
      <c r="N10" s="3133"/>
      <c r="O10" s="3133"/>
      <c r="P10" s="3133"/>
      <c r="Q10" s="3133"/>
      <c r="R10" s="3133"/>
      <c r="S10" s="3133"/>
      <c r="T10" s="3135"/>
      <c r="U10" s="3135"/>
      <c r="V10" s="3135"/>
      <c r="W10" s="3135"/>
      <c r="X10" s="3135"/>
      <c r="Y10" s="3135"/>
      <c r="Z10" s="3135"/>
      <c r="AA10" s="3135"/>
      <c r="AB10" s="3135"/>
      <c r="AC10" s="3135"/>
      <c r="AD10" s="1382"/>
    </row>
    <row r="11" spans="1:30" s="1383" customFormat="1" ht="33" customHeight="1">
      <c r="A11" s="3138"/>
      <c r="B11" s="3139"/>
      <c r="C11" s="3140"/>
      <c r="D11" s="3140"/>
      <c r="E11" s="3138"/>
      <c r="F11" s="1386" t="s">
        <v>440</v>
      </c>
      <c r="G11" s="3140"/>
      <c r="H11" s="3140"/>
      <c r="I11" s="3141"/>
      <c r="J11" s="3140"/>
      <c r="K11" s="3140"/>
      <c r="L11" s="3140"/>
      <c r="M11" s="3140"/>
      <c r="N11" s="3140"/>
      <c r="O11" s="3138"/>
      <c r="P11" s="3138"/>
      <c r="Q11" s="3138"/>
      <c r="R11" s="3138"/>
      <c r="S11" s="3138"/>
      <c r="T11" s="3140"/>
      <c r="U11" s="3140"/>
      <c r="V11" s="3140"/>
      <c r="W11" s="3140"/>
      <c r="X11" s="3140"/>
      <c r="Y11" s="3140"/>
      <c r="Z11" s="3140"/>
      <c r="AA11" s="3140"/>
      <c r="AB11" s="3140"/>
      <c r="AC11" s="3140"/>
      <c r="AD11" s="1388"/>
    </row>
    <row r="12" spans="1:30" s="1389" customFormat="1" ht="19.5">
      <c r="A12" s="3142"/>
      <c r="B12" s="1210" t="str">
        <f>'TOT-0216'!B14</f>
        <v>Desde el 01 al 29 de Febrero de 2016</v>
      </c>
      <c r="C12" s="1390"/>
      <c r="D12" s="1390"/>
      <c r="E12" s="3143"/>
      <c r="F12" s="3144"/>
      <c r="G12" s="3144"/>
      <c r="H12" s="3144"/>
      <c r="I12" s="3144"/>
      <c r="J12" s="3144"/>
      <c r="K12" s="3144"/>
      <c r="L12" s="3144"/>
      <c r="M12" s="3144"/>
      <c r="N12" s="3144"/>
      <c r="O12" s="3143"/>
      <c r="P12" s="3143"/>
      <c r="Q12" s="3143"/>
      <c r="R12" s="3143"/>
      <c r="S12" s="3143"/>
      <c r="T12" s="3144"/>
      <c r="U12" s="3144"/>
      <c r="V12" s="3144"/>
      <c r="W12" s="3144"/>
      <c r="X12" s="3144"/>
      <c r="Y12" s="3144"/>
      <c r="Z12" s="3144"/>
      <c r="AA12" s="3144"/>
      <c r="AB12" s="3144"/>
      <c r="AC12" s="3144"/>
      <c r="AD12" s="3145"/>
    </row>
    <row r="13" spans="1:30" s="1361" customFormat="1" ht="13.5" thickBot="1">
      <c r="A13" s="1360"/>
      <c r="B13" s="3131"/>
      <c r="C13" s="3048"/>
      <c r="D13" s="3048"/>
      <c r="E13" s="1360"/>
      <c r="F13" s="3048"/>
      <c r="G13" s="3048"/>
      <c r="H13" s="3048"/>
      <c r="I13" s="3146"/>
      <c r="J13" s="3048"/>
      <c r="K13" s="3048"/>
      <c r="L13" s="3048"/>
      <c r="M13" s="3048"/>
      <c r="N13" s="3048"/>
      <c r="O13" s="1360"/>
      <c r="P13" s="1360"/>
      <c r="Q13" s="1360"/>
      <c r="R13" s="1360"/>
      <c r="S13" s="1360"/>
      <c r="T13" s="3048"/>
      <c r="U13" s="3048"/>
      <c r="V13" s="3048"/>
      <c r="W13" s="3048"/>
      <c r="X13" s="3048"/>
      <c r="Y13" s="3048"/>
      <c r="Z13" s="3048"/>
      <c r="AA13" s="3048"/>
      <c r="AB13" s="3048"/>
      <c r="AC13" s="3048"/>
      <c r="AD13" s="1377"/>
    </row>
    <row r="14" spans="1:30" s="1361" customFormat="1" ht="17.1" customHeight="1" thickBot="1" thickTop="1">
      <c r="A14" s="1360"/>
      <c r="B14" s="3131"/>
      <c r="C14" s="3048"/>
      <c r="D14" s="3048"/>
      <c r="E14" s="1360"/>
      <c r="F14" s="3147" t="s">
        <v>76</v>
      </c>
      <c r="G14" s="3148"/>
      <c r="H14" s="3149">
        <v>1.391</v>
      </c>
      <c r="J14" s="1360"/>
      <c r="K14" s="1360"/>
      <c r="L14" s="1360"/>
      <c r="M14" s="1360"/>
      <c r="N14" s="1360"/>
      <c r="O14" s="1360"/>
      <c r="P14" s="1360"/>
      <c r="Q14" s="3048"/>
      <c r="R14" s="3048"/>
      <c r="S14" s="3048"/>
      <c r="T14" s="3048"/>
      <c r="U14" s="3048"/>
      <c r="V14" s="3048"/>
      <c r="W14" s="3048"/>
      <c r="X14" s="3048"/>
      <c r="Y14" s="3048"/>
      <c r="Z14" s="3048"/>
      <c r="AA14" s="3048"/>
      <c r="AB14" s="3048"/>
      <c r="AC14" s="3048"/>
      <c r="AD14" s="1377"/>
    </row>
    <row r="15" spans="1:30" s="1361" customFormat="1" ht="17.1" customHeight="1" thickBot="1" thickTop="1">
      <c r="A15" s="1360"/>
      <c r="B15" s="3131"/>
      <c r="C15" s="3048"/>
      <c r="D15" s="3048"/>
      <c r="E15" s="1360"/>
      <c r="F15" s="3150" t="s">
        <v>26</v>
      </c>
      <c r="G15" s="3151"/>
      <c r="H15" s="3152">
        <v>200</v>
      </c>
      <c r="I15" s="1355"/>
      <c r="J15" s="3048"/>
      <c r="K15" s="3048"/>
      <c r="L15" s="3048"/>
      <c r="M15" s="3048"/>
      <c r="N15" s="3048"/>
      <c r="O15" s="3048"/>
      <c r="P15" s="3048"/>
      <c r="Q15" s="3048"/>
      <c r="R15" s="3048"/>
      <c r="S15" s="3048"/>
      <c r="T15" s="3048"/>
      <c r="U15" s="3048"/>
      <c r="V15" s="3048"/>
      <c r="W15" s="3153"/>
      <c r="X15" s="3153"/>
      <c r="Y15" s="3153"/>
      <c r="Z15" s="3153"/>
      <c r="AA15" s="3153"/>
      <c r="AB15" s="3153"/>
      <c r="AC15" s="1360"/>
      <c r="AD15" s="1377"/>
    </row>
    <row r="16" spans="1:30" s="1361" customFormat="1" ht="17.1" customHeight="1" thickBot="1" thickTop="1">
      <c r="A16" s="1360"/>
      <c r="B16" s="3131"/>
      <c r="C16" s="3154">
        <v>3</v>
      </c>
      <c r="D16" s="3154">
        <v>4</v>
      </c>
      <c r="E16" s="3154">
        <v>5</v>
      </c>
      <c r="F16" s="3154">
        <v>6</v>
      </c>
      <c r="G16" s="3154">
        <v>7</v>
      </c>
      <c r="H16" s="3154">
        <v>8</v>
      </c>
      <c r="I16" s="3154">
        <v>9</v>
      </c>
      <c r="J16" s="3154">
        <v>10</v>
      </c>
      <c r="K16" s="3154">
        <v>11</v>
      </c>
      <c r="L16" s="3154">
        <v>12</v>
      </c>
      <c r="M16" s="3154">
        <v>13</v>
      </c>
      <c r="N16" s="3154">
        <v>14</v>
      </c>
      <c r="O16" s="3154">
        <v>15</v>
      </c>
      <c r="P16" s="3154">
        <v>16</v>
      </c>
      <c r="Q16" s="3154">
        <v>17</v>
      </c>
      <c r="R16" s="3154">
        <v>18</v>
      </c>
      <c r="S16" s="3154">
        <v>19</v>
      </c>
      <c r="T16" s="3154">
        <v>20</v>
      </c>
      <c r="U16" s="3154">
        <v>21</v>
      </c>
      <c r="V16" s="3154">
        <v>22</v>
      </c>
      <c r="W16" s="3154">
        <v>23</v>
      </c>
      <c r="X16" s="3154">
        <v>24</v>
      </c>
      <c r="Y16" s="3154">
        <v>25</v>
      </c>
      <c r="Z16" s="3154">
        <v>26</v>
      </c>
      <c r="AA16" s="3154">
        <v>27</v>
      </c>
      <c r="AB16" s="3154">
        <v>28</v>
      </c>
      <c r="AC16" s="3154">
        <v>29</v>
      </c>
      <c r="AD16" s="1377"/>
    </row>
    <row r="17" spans="1:30" s="1361" customFormat="1" ht="33.95" customHeight="1" thickBot="1" thickTop="1">
      <c r="A17" s="1360"/>
      <c r="B17" s="3131"/>
      <c r="C17" s="3069" t="s">
        <v>13</v>
      </c>
      <c r="D17" s="1402" t="s">
        <v>233</v>
      </c>
      <c r="E17" s="1402" t="s">
        <v>234</v>
      </c>
      <c r="F17" s="3155" t="s">
        <v>27</v>
      </c>
      <c r="G17" s="3156" t="s">
        <v>28</v>
      </c>
      <c r="H17" s="3157" t="s">
        <v>29</v>
      </c>
      <c r="I17" s="3079" t="s">
        <v>14</v>
      </c>
      <c r="J17" s="3072" t="s">
        <v>16</v>
      </c>
      <c r="K17" s="3156" t="s">
        <v>17</v>
      </c>
      <c r="L17" s="3156" t="s">
        <v>18</v>
      </c>
      <c r="M17" s="3155" t="s">
        <v>30</v>
      </c>
      <c r="N17" s="3155" t="s">
        <v>31</v>
      </c>
      <c r="O17" s="1410" t="s">
        <v>19</v>
      </c>
      <c r="P17" s="1410" t="s">
        <v>58</v>
      </c>
      <c r="Q17" s="3158" t="s">
        <v>32</v>
      </c>
      <c r="R17" s="3156" t="s">
        <v>33</v>
      </c>
      <c r="S17" s="3159" t="s">
        <v>37</v>
      </c>
      <c r="T17" s="3160" t="s">
        <v>20</v>
      </c>
      <c r="U17" s="3161" t="s">
        <v>21</v>
      </c>
      <c r="V17" s="1413" t="s">
        <v>77</v>
      </c>
      <c r="W17" s="1415"/>
      <c r="X17" s="3162" t="s">
        <v>78</v>
      </c>
      <c r="Y17" s="3163"/>
      <c r="Z17" s="3164" t="s">
        <v>22</v>
      </c>
      <c r="AA17" s="3165" t="s">
        <v>73</v>
      </c>
      <c r="AB17" s="1421" t="s">
        <v>74</v>
      </c>
      <c r="AC17" s="3079" t="s">
        <v>24</v>
      </c>
      <c r="AD17" s="1377"/>
    </row>
    <row r="18" spans="1:30" s="1361" customFormat="1" ht="17.1" customHeight="1" thickTop="1">
      <c r="A18" s="1360"/>
      <c r="B18" s="3131"/>
      <c r="C18" s="3080"/>
      <c r="D18" s="3080"/>
      <c r="E18" s="3080"/>
      <c r="F18" s="3080"/>
      <c r="G18" s="3080"/>
      <c r="H18" s="3080"/>
      <c r="I18" s="3166"/>
      <c r="J18" s="3167"/>
      <c r="K18" s="3080"/>
      <c r="L18" s="3080"/>
      <c r="M18" s="3080"/>
      <c r="N18" s="3080"/>
      <c r="O18" s="3080"/>
      <c r="P18" s="1423"/>
      <c r="Q18" s="3168"/>
      <c r="R18" s="1424"/>
      <c r="S18" s="3169"/>
      <c r="T18" s="3170"/>
      <c r="U18" s="3171"/>
      <c r="V18" s="3172"/>
      <c r="W18" s="3173"/>
      <c r="X18" s="3174"/>
      <c r="Y18" s="3175"/>
      <c r="Z18" s="3176"/>
      <c r="AA18" s="3177"/>
      <c r="AB18" s="3168"/>
      <c r="AC18" s="3178"/>
      <c r="AD18" s="1377"/>
    </row>
    <row r="19" spans="1:30" s="1361" customFormat="1" ht="17.1" customHeight="1">
      <c r="A19" s="1360"/>
      <c r="B19" s="3131"/>
      <c r="C19" s="1479"/>
      <c r="D19" s="1479"/>
      <c r="E19" s="1479"/>
      <c r="F19" s="1479"/>
      <c r="G19" s="1479"/>
      <c r="H19" s="1479"/>
      <c r="I19" s="3179"/>
      <c r="J19" s="3180"/>
      <c r="K19" s="1479"/>
      <c r="L19" s="1479"/>
      <c r="M19" s="1479"/>
      <c r="N19" s="1479"/>
      <c r="O19" s="1479"/>
      <c r="P19" s="3181" t="str">
        <f aca="true" t="shared" si="0" ref="P19:P39">IF(F19="","","--")</f>
        <v/>
      </c>
      <c r="Q19" s="3182" t="str">
        <f>IF(F19="","",IF(OR(O19="P",O19="RP"),"--","NO"))</f>
        <v/>
      </c>
      <c r="R19" s="3183" t="str">
        <f aca="true" t="shared" si="1" ref="R19:R39">IF(F19="","","NO")</f>
        <v/>
      </c>
      <c r="S19" s="3184">
        <f aca="true" t="shared" si="2" ref="S19:S39">$H$15*IF(OR(O19="P",O19="RP"),0.1,1)*IF(R19="SI",1,0.1)</f>
        <v>20</v>
      </c>
      <c r="T19" s="3185" t="str">
        <f aca="true" t="shared" si="3" ref="T19:T39">IF(O19="P",J19*S19*ROUND(N19/60,2),"--")</f>
        <v>--</v>
      </c>
      <c r="U19" s="3186" t="str">
        <f aca="true" t="shared" si="4" ref="U19:U39">IF(O19="RP",J19*S19*P19/100*ROUND(N19/60,2),"--")</f>
        <v>--</v>
      </c>
      <c r="V19" s="3187" t="str">
        <f aca="true" t="shared" si="5" ref="V19:V39">IF(AND(O19="F",Q19="NO"),J19*S19,"--")</f>
        <v>--</v>
      </c>
      <c r="W19" s="3188" t="str">
        <f aca="true" t="shared" si="6" ref="W19:W39">IF(O19="F",J19*S19*ROUND(N19/60,2),"--")</f>
        <v>--</v>
      </c>
      <c r="X19" s="3189" t="str">
        <f aca="true" t="shared" si="7" ref="X19:X39">IF(AND(O19="R",Q19="NO"),J19*S19*P19/100,"--")</f>
        <v>--</v>
      </c>
      <c r="Y19" s="3190" t="str">
        <f aca="true" t="shared" si="8" ref="Y19:Y39">IF(O19="R",J19*S19*P19/100*ROUND(N19/60,2),"--")</f>
        <v>--</v>
      </c>
      <c r="Z19" s="3191" t="str">
        <f aca="true" t="shared" si="9" ref="Z19:Z39">IF(O19="RF",J19*S19*ROUND(N19/60,2),"--")</f>
        <v>--</v>
      </c>
      <c r="AA19" s="3192" t="str">
        <f aca="true" t="shared" si="10" ref="AA19:AA39">IF(O19="RR",J19*S19*P19/100*ROUND(N19/60,2),"--")</f>
        <v>--</v>
      </c>
      <c r="AB19" s="3193" t="str">
        <f aca="true" t="shared" si="11" ref="AB19:AB39">IF(F19="","","SI")</f>
        <v/>
      </c>
      <c r="AC19" s="3194"/>
      <c r="AD19" s="1377"/>
    </row>
    <row r="20" spans="1:30" s="1361" customFormat="1" ht="17.1" customHeight="1">
      <c r="A20" s="1360"/>
      <c r="B20" s="3131"/>
      <c r="C20" s="1479">
        <v>52</v>
      </c>
      <c r="D20" s="1479">
        <v>299014</v>
      </c>
      <c r="E20" s="1476">
        <v>4784</v>
      </c>
      <c r="F20" s="1735" t="s">
        <v>414</v>
      </c>
      <c r="G20" s="1736" t="s">
        <v>321</v>
      </c>
      <c r="H20" s="1737">
        <v>150</v>
      </c>
      <c r="I20" s="1738" t="s">
        <v>134</v>
      </c>
      <c r="J20" s="3195">
        <f aca="true" t="shared" si="12" ref="J20:J39">H20*$H$14</f>
        <v>208.65</v>
      </c>
      <c r="K20" s="2709">
        <v>42419.65555555555</v>
      </c>
      <c r="L20" s="2709">
        <v>42419.71875</v>
      </c>
      <c r="M20" s="3196">
        <f aca="true" t="shared" si="13" ref="M20:M39">IF(F20="","",(L20-K20)*24)</f>
        <v>1.5166666667209938</v>
      </c>
      <c r="N20" s="3197">
        <f aca="true" t="shared" si="14" ref="N20:N39">IF(F20="","",ROUND((L20-K20)*24*60,0))</f>
        <v>91</v>
      </c>
      <c r="O20" s="3198" t="s">
        <v>296</v>
      </c>
      <c r="P20" s="3199" t="str">
        <f t="shared" si="0"/>
        <v>--</v>
      </c>
      <c r="Q20" s="3200" t="str">
        <f>IF(F20="","",IF(OR(O20="P",O20="RP"),"--","NO"))</f>
        <v>NO</v>
      </c>
      <c r="R20" s="1453" t="s">
        <v>322</v>
      </c>
      <c r="S20" s="3201">
        <f t="shared" si="2"/>
        <v>20</v>
      </c>
      <c r="T20" s="3202" t="str">
        <f t="shared" si="3"/>
        <v>--</v>
      </c>
      <c r="U20" s="3203" t="str">
        <f t="shared" si="4"/>
        <v>--</v>
      </c>
      <c r="V20" s="3187">
        <f t="shared" si="5"/>
        <v>4173</v>
      </c>
      <c r="W20" s="3188">
        <f t="shared" si="6"/>
        <v>6342.96</v>
      </c>
      <c r="X20" s="3189" t="str">
        <f t="shared" si="7"/>
        <v>--</v>
      </c>
      <c r="Y20" s="3190" t="str">
        <f t="shared" si="8"/>
        <v>--</v>
      </c>
      <c r="Z20" s="3204" t="str">
        <f t="shared" si="9"/>
        <v>--</v>
      </c>
      <c r="AA20" s="3192" t="str">
        <f t="shared" si="10"/>
        <v>--</v>
      </c>
      <c r="AB20" s="3205" t="str">
        <f t="shared" si="11"/>
        <v>SI</v>
      </c>
      <c r="AC20" s="3206">
        <f aca="true" t="shared" si="15" ref="AC20:AC39">IF(F20="","",SUM(T20:AA20)*IF(AB20="SI",1,2)*IF(AND(P20&lt;&gt;"--",O20="RF"),P20/100,1))</f>
        <v>10515.96</v>
      </c>
      <c r="AD20" s="1377"/>
    </row>
    <row r="21" spans="1:30" s="1361" customFormat="1" ht="17.1" customHeight="1">
      <c r="A21" s="1360"/>
      <c r="B21" s="3131"/>
      <c r="C21" s="1479">
        <v>53</v>
      </c>
      <c r="D21" s="1479">
        <v>299009</v>
      </c>
      <c r="E21" s="1476">
        <v>4784</v>
      </c>
      <c r="F21" s="1735" t="s">
        <v>414</v>
      </c>
      <c r="G21" s="1736" t="s">
        <v>321</v>
      </c>
      <c r="H21" s="1737">
        <v>150</v>
      </c>
      <c r="I21" s="1738" t="s">
        <v>134</v>
      </c>
      <c r="J21" s="3195">
        <f t="shared" si="12"/>
        <v>208.65</v>
      </c>
      <c r="K21" s="2709">
        <v>42420.302777777775</v>
      </c>
      <c r="L21" s="2709">
        <v>42421.73125</v>
      </c>
      <c r="M21" s="3196">
        <f t="shared" si="13"/>
        <v>34.28333333332557</v>
      </c>
      <c r="N21" s="3197">
        <f t="shared" si="14"/>
        <v>2057</v>
      </c>
      <c r="O21" s="3198" t="s">
        <v>293</v>
      </c>
      <c r="P21" s="3199" t="str">
        <f t="shared" si="0"/>
        <v>--</v>
      </c>
      <c r="Q21" s="3200" t="str">
        <f aca="true" t="shared" si="16" ref="Q21:Q39">IF(F21="","",IF(O21="P","--","NO"))</f>
        <v>--</v>
      </c>
      <c r="R21" s="1453" t="str">
        <f t="shared" si="1"/>
        <v>NO</v>
      </c>
      <c r="S21" s="3201">
        <f t="shared" si="2"/>
        <v>2</v>
      </c>
      <c r="T21" s="3202">
        <f t="shared" si="3"/>
        <v>14305.044000000002</v>
      </c>
      <c r="U21" s="3203" t="str">
        <f t="shared" si="4"/>
        <v>--</v>
      </c>
      <c r="V21" s="3187" t="str">
        <f t="shared" si="5"/>
        <v>--</v>
      </c>
      <c r="W21" s="3188" t="str">
        <f t="shared" si="6"/>
        <v>--</v>
      </c>
      <c r="X21" s="3189" t="str">
        <f t="shared" si="7"/>
        <v>--</v>
      </c>
      <c r="Y21" s="3190" t="str">
        <f t="shared" si="8"/>
        <v>--</v>
      </c>
      <c r="Z21" s="3204" t="str">
        <f t="shared" si="9"/>
        <v>--</v>
      </c>
      <c r="AA21" s="3192" t="str">
        <f t="shared" si="10"/>
        <v>--</v>
      </c>
      <c r="AB21" s="3205" t="str">
        <f t="shared" si="11"/>
        <v>SI</v>
      </c>
      <c r="AC21" s="3206">
        <f t="shared" si="15"/>
        <v>14305.044000000002</v>
      </c>
      <c r="AD21" s="1377"/>
    </row>
    <row r="22" spans="1:30" s="1361" customFormat="1" ht="17.1" customHeight="1">
      <c r="A22" s="1360"/>
      <c r="B22" s="3131"/>
      <c r="C22" s="1479">
        <v>54</v>
      </c>
      <c r="D22" s="1479">
        <v>299465</v>
      </c>
      <c r="E22" s="1476">
        <v>4784</v>
      </c>
      <c r="F22" s="1735" t="s">
        <v>414</v>
      </c>
      <c r="G22" s="1736" t="s">
        <v>321</v>
      </c>
      <c r="H22" s="1737">
        <v>150</v>
      </c>
      <c r="I22" s="1738" t="s">
        <v>134</v>
      </c>
      <c r="J22" s="3195">
        <f t="shared" si="12"/>
        <v>208.65</v>
      </c>
      <c r="K22" s="2709">
        <v>42422.29791666667</v>
      </c>
      <c r="L22" s="2709">
        <v>42422.77222222222</v>
      </c>
      <c r="M22" s="3196">
        <f t="shared" si="13"/>
        <v>11.383333333244082</v>
      </c>
      <c r="N22" s="3197">
        <f t="shared" si="14"/>
        <v>683</v>
      </c>
      <c r="O22" s="3198" t="s">
        <v>293</v>
      </c>
      <c r="P22" s="3199" t="str">
        <f t="shared" si="0"/>
        <v>--</v>
      </c>
      <c r="Q22" s="3200" t="str">
        <f t="shared" si="16"/>
        <v>--</v>
      </c>
      <c r="R22" s="1453" t="str">
        <f t="shared" si="1"/>
        <v>NO</v>
      </c>
      <c r="S22" s="3201">
        <f t="shared" si="2"/>
        <v>2</v>
      </c>
      <c r="T22" s="3202">
        <f t="shared" si="3"/>
        <v>4748.874000000001</v>
      </c>
      <c r="U22" s="3203" t="str">
        <f t="shared" si="4"/>
        <v>--</v>
      </c>
      <c r="V22" s="3187" t="str">
        <f t="shared" si="5"/>
        <v>--</v>
      </c>
      <c r="W22" s="3188" t="str">
        <f t="shared" si="6"/>
        <v>--</v>
      </c>
      <c r="X22" s="3189" t="str">
        <f t="shared" si="7"/>
        <v>--</v>
      </c>
      <c r="Y22" s="3190" t="str">
        <f t="shared" si="8"/>
        <v>--</v>
      </c>
      <c r="Z22" s="3204" t="str">
        <f t="shared" si="9"/>
        <v>--</v>
      </c>
      <c r="AA22" s="3192" t="str">
        <f t="shared" si="10"/>
        <v>--</v>
      </c>
      <c r="AB22" s="3205" t="str">
        <f t="shared" si="11"/>
        <v>SI</v>
      </c>
      <c r="AC22" s="3206">
        <f t="shared" si="15"/>
        <v>4748.874000000001</v>
      </c>
      <c r="AD22" s="1377"/>
    </row>
    <row r="23" spans="1:30" s="1361" customFormat="1" ht="17.1" customHeight="1">
      <c r="A23" s="1360"/>
      <c r="B23" s="3131"/>
      <c r="C23" s="1479">
        <v>55</v>
      </c>
      <c r="D23" s="1479">
        <v>299469</v>
      </c>
      <c r="E23" s="1476">
        <v>4784</v>
      </c>
      <c r="F23" s="1735" t="s">
        <v>414</v>
      </c>
      <c r="G23" s="1736" t="s">
        <v>321</v>
      </c>
      <c r="H23" s="1737">
        <v>150</v>
      </c>
      <c r="I23" s="1738" t="s">
        <v>134</v>
      </c>
      <c r="J23" s="3195">
        <f t="shared" si="12"/>
        <v>208.65</v>
      </c>
      <c r="K23" s="2709">
        <v>42423.299305555556</v>
      </c>
      <c r="L23" s="2709">
        <v>42423.79027777778</v>
      </c>
      <c r="M23" s="3196">
        <f t="shared" si="13"/>
        <v>11.783333333325572</v>
      </c>
      <c r="N23" s="3197">
        <f t="shared" si="14"/>
        <v>707</v>
      </c>
      <c r="O23" s="3198" t="s">
        <v>293</v>
      </c>
      <c r="P23" s="3199" t="str">
        <f t="shared" si="0"/>
        <v>--</v>
      </c>
      <c r="Q23" s="3200" t="str">
        <f t="shared" si="16"/>
        <v>--</v>
      </c>
      <c r="R23" s="1453" t="str">
        <f t="shared" si="1"/>
        <v>NO</v>
      </c>
      <c r="S23" s="3201">
        <f t="shared" si="2"/>
        <v>2</v>
      </c>
      <c r="T23" s="3202">
        <f t="shared" si="3"/>
        <v>4915.794</v>
      </c>
      <c r="U23" s="3203" t="str">
        <f t="shared" si="4"/>
        <v>--</v>
      </c>
      <c r="V23" s="3187" t="str">
        <f t="shared" si="5"/>
        <v>--</v>
      </c>
      <c r="W23" s="3188" t="str">
        <f t="shared" si="6"/>
        <v>--</v>
      </c>
      <c r="X23" s="3189" t="str">
        <f t="shared" si="7"/>
        <v>--</v>
      </c>
      <c r="Y23" s="3190" t="str">
        <f t="shared" si="8"/>
        <v>--</v>
      </c>
      <c r="Z23" s="3204" t="str">
        <f t="shared" si="9"/>
        <v>--</v>
      </c>
      <c r="AA23" s="3192" t="str">
        <f t="shared" si="10"/>
        <v>--</v>
      </c>
      <c r="AB23" s="3205" t="str">
        <f t="shared" si="11"/>
        <v>SI</v>
      </c>
      <c r="AC23" s="3206">
        <f t="shared" si="15"/>
        <v>4915.794</v>
      </c>
      <c r="AD23" s="1377"/>
    </row>
    <row r="24" spans="1:30" s="1361" customFormat="1" ht="17.1" customHeight="1">
      <c r="A24" s="1360"/>
      <c r="B24" s="3131"/>
      <c r="C24" s="1479"/>
      <c r="D24" s="1479"/>
      <c r="E24" s="1476"/>
      <c r="F24" s="1735"/>
      <c r="G24" s="1736"/>
      <c r="H24" s="1737"/>
      <c r="I24" s="3207"/>
      <c r="J24" s="3195">
        <f t="shared" si="12"/>
        <v>0</v>
      </c>
      <c r="K24" s="2709"/>
      <c r="L24" s="2709"/>
      <c r="M24" s="3196" t="str">
        <f t="shared" si="13"/>
        <v/>
      </c>
      <c r="N24" s="3197" t="str">
        <f t="shared" si="14"/>
        <v/>
      </c>
      <c r="O24" s="3198"/>
      <c r="P24" s="3199" t="str">
        <f t="shared" si="0"/>
        <v/>
      </c>
      <c r="Q24" s="3200" t="str">
        <f t="shared" si="16"/>
        <v/>
      </c>
      <c r="R24" s="1453" t="str">
        <f t="shared" si="1"/>
        <v/>
      </c>
      <c r="S24" s="3201">
        <f t="shared" si="2"/>
        <v>20</v>
      </c>
      <c r="T24" s="3202" t="str">
        <f t="shared" si="3"/>
        <v>--</v>
      </c>
      <c r="U24" s="3203" t="str">
        <f t="shared" si="4"/>
        <v>--</v>
      </c>
      <c r="V24" s="3187" t="str">
        <f t="shared" si="5"/>
        <v>--</v>
      </c>
      <c r="W24" s="3188" t="str">
        <f t="shared" si="6"/>
        <v>--</v>
      </c>
      <c r="X24" s="3189" t="str">
        <f t="shared" si="7"/>
        <v>--</v>
      </c>
      <c r="Y24" s="3190" t="str">
        <f t="shared" si="8"/>
        <v>--</v>
      </c>
      <c r="Z24" s="3204" t="str">
        <f t="shared" si="9"/>
        <v>--</v>
      </c>
      <c r="AA24" s="3192" t="str">
        <f t="shared" si="10"/>
        <v>--</v>
      </c>
      <c r="AB24" s="3205" t="str">
        <f t="shared" si="11"/>
        <v/>
      </c>
      <c r="AC24" s="3206" t="str">
        <f t="shared" si="15"/>
        <v/>
      </c>
      <c r="AD24" s="1377"/>
    </row>
    <row r="25" spans="1:30" s="1361" customFormat="1" ht="17.1" customHeight="1">
      <c r="A25" s="1360"/>
      <c r="B25" s="3131"/>
      <c r="C25" s="1479"/>
      <c r="D25" s="1479"/>
      <c r="E25" s="1479"/>
      <c r="F25" s="1735"/>
      <c r="G25" s="1736"/>
      <c r="H25" s="1737"/>
      <c r="I25" s="3207"/>
      <c r="J25" s="3195">
        <f t="shared" si="12"/>
        <v>0</v>
      </c>
      <c r="K25" s="2709"/>
      <c r="L25" s="2709"/>
      <c r="M25" s="3196" t="str">
        <f t="shared" si="13"/>
        <v/>
      </c>
      <c r="N25" s="3197" t="str">
        <f t="shared" si="14"/>
        <v/>
      </c>
      <c r="O25" s="3198"/>
      <c r="P25" s="3199" t="str">
        <f t="shared" si="0"/>
        <v/>
      </c>
      <c r="Q25" s="3200" t="str">
        <f t="shared" si="16"/>
        <v/>
      </c>
      <c r="R25" s="1453" t="str">
        <f t="shared" si="1"/>
        <v/>
      </c>
      <c r="S25" s="3201">
        <f t="shared" si="2"/>
        <v>20</v>
      </c>
      <c r="T25" s="3202" t="str">
        <f t="shared" si="3"/>
        <v>--</v>
      </c>
      <c r="U25" s="3203" t="str">
        <f t="shared" si="4"/>
        <v>--</v>
      </c>
      <c r="V25" s="3187" t="str">
        <f t="shared" si="5"/>
        <v>--</v>
      </c>
      <c r="W25" s="3188" t="str">
        <f t="shared" si="6"/>
        <v>--</v>
      </c>
      <c r="X25" s="3189" t="str">
        <f t="shared" si="7"/>
        <v>--</v>
      </c>
      <c r="Y25" s="3190" t="str">
        <f t="shared" si="8"/>
        <v>--</v>
      </c>
      <c r="Z25" s="3204" t="str">
        <f t="shared" si="9"/>
        <v>--</v>
      </c>
      <c r="AA25" s="3192" t="str">
        <f t="shared" si="10"/>
        <v>--</v>
      </c>
      <c r="AB25" s="3205" t="str">
        <f t="shared" si="11"/>
        <v/>
      </c>
      <c r="AC25" s="3206" t="str">
        <f t="shared" si="15"/>
        <v/>
      </c>
      <c r="AD25" s="1377"/>
    </row>
    <row r="26" spans="1:31" s="1361" customFormat="1" ht="17.1" customHeight="1">
      <c r="A26" s="1360"/>
      <c r="B26" s="3131"/>
      <c r="C26" s="1479"/>
      <c r="D26" s="1479"/>
      <c r="E26" s="1476"/>
      <c r="F26" s="1735"/>
      <c r="G26" s="1736"/>
      <c r="H26" s="1737"/>
      <c r="I26" s="3207"/>
      <c r="J26" s="3195">
        <f t="shared" si="12"/>
        <v>0</v>
      </c>
      <c r="K26" s="2709"/>
      <c r="L26" s="2709"/>
      <c r="M26" s="3196" t="str">
        <f t="shared" si="13"/>
        <v/>
      </c>
      <c r="N26" s="3197" t="str">
        <f t="shared" si="14"/>
        <v/>
      </c>
      <c r="O26" s="3198"/>
      <c r="P26" s="3199" t="str">
        <f t="shared" si="0"/>
        <v/>
      </c>
      <c r="Q26" s="3200" t="str">
        <f t="shared" si="16"/>
        <v/>
      </c>
      <c r="R26" s="1453" t="str">
        <f t="shared" si="1"/>
        <v/>
      </c>
      <c r="S26" s="3201">
        <f t="shared" si="2"/>
        <v>20</v>
      </c>
      <c r="T26" s="3202" t="str">
        <f t="shared" si="3"/>
        <v>--</v>
      </c>
      <c r="U26" s="3203" t="str">
        <f t="shared" si="4"/>
        <v>--</v>
      </c>
      <c r="V26" s="3187" t="str">
        <f t="shared" si="5"/>
        <v>--</v>
      </c>
      <c r="W26" s="3188" t="str">
        <f t="shared" si="6"/>
        <v>--</v>
      </c>
      <c r="X26" s="3189" t="str">
        <f t="shared" si="7"/>
        <v>--</v>
      </c>
      <c r="Y26" s="3190" t="str">
        <f t="shared" si="8"/>
        <v>--</v>
      </c>
      <c r="Z26" s="3204" t="str">
        <f t="shared" si="9"/>
        <v>--</v>
      </c>
      <c r="AA26" s="3192" t="str">
        <f t="shared" si="10"/>
        <v>--</v>
      </c>
      <c r="AB26" s="3205" t="str">
        <f t="shared" si="11"/>
        <v/>
      </c>
      <c r="AC26" s="3206" t="str">
        <f t="shared" si="15"/>
        <v/>
      </c>
      <c r="AD26" s="1377"/>
      <c r="AE26" s="3048"/>
    </row>
    <row r="27" spans="1:30" s="1361" customFormat="1" ht="17.1" customHeight="1">
      <c r="A27" s="1360"/>
      <c r="B27" s="3131"/>
      <c r="C27" s="1479"/>
      <c r="D27" s="1479"/>
      <c r="E27" s="1479"/>
      <c r="F27" s="1735"/>
      <c r="G27" s="1736"/>
      <c r="H27" s="1737"/>
      <c r="I27" s="3207"/>
      <c r="J27" s="3195">
        <f t="shared" si="12"/>
        <v>0</v>
      </c>
      <c r="K27" s="2709"/>
      <c r="L27" s="2709"/>
      <c r="M27" s="3196" t="str">
        <f t="shared" si="13"/>
        <v/>
      </c>
      <c r="N27" s="3197" t="str">
        <f t="shared" si="14"/>
        <v/>
      </c>
      <c r="O27" s="3198"/>
      <c r="P27" s="3199" t="str">
        <f t="shared" si="0"/>
        <v/>
      </c>
      <c r="Q27" s="3200" t="str">
        <f t="shared" si="16"/>
        <v/>
      </c>
      <c r="R27" s="1453" t="str">
        <f t="shared" si="1"/>
        <v/>
      </c>
      <c r="S27" s="3201">
        <f t="shared" si="2"/>
        <v>20</v>
      </c>
      <c r="T27" s="3202" t="str">
        <f t="shared" si="3"/>
        <v>--</v>
      </c>
      <c r="U27" s="3203" t="str">
        <f t="shared" si="4"/>
        <v>--</v>
      </c>
      <c r="V27" s="3187" t="str">
        <f t="shared" si="5"/>
        <v>--</v>
      </c>
      <c r="W27" s="3188" t="str">
        <f t="shared" si="6"/>
        <v>--</v>
      </c>
      <c r="X27" s="3189" t="str">
        <f t="shared" si="7"/>
        <v>--</v>
      </c>
      <c r="Y27" s="3190" t="str">
        <f t="shared" si="8"/>
        <v>--</v>
      </c>
      <c r="Z27" s="3204" t="str">
        <f t="shared" si="9"/>
        <v>--</v>
      </c>
      <c r="AA27" s="3192" t="str">
        <f t="shared" si="10"/>
        <v>--</v>
      </c>
      <c r="AB27" s="3205" t="str">
        <f t="shared" si="11"/>
        <v/>
      </c>
      <c r="AC27" s="3206" t="str">
        <f t="shared" si="15"/>
        <v/>
      </c>
      <c r="AD27" s="1377"/>
    </row>
    <row r="28" spans="1:30" s="1361" customFormat="1" ht="17.1" customHeight="1">
      <c r="A28" s="1360"/>
      <c r="B28" s="3131"/>
      <c r="C28" s="1479"/>
      <c r="D28" s="1479"/>
      <c r="E28" s="1476"/>
      <c r="F28" s="1735"/>
      <c r="G28" s="1736"/>
      <c r="H28" s="1737"/>
      <c r="I28" s="3207"/>
      <c r="J28" s="3195">
        <f t="shared" si="12"/>
        <v>0</v>
      </c>
      <c r="K28" s="2709"/>
      <c r="L28" s="2709"/>
      <c r="M28" s="3196" t="str">
        <f t="shared" si="13"/>
        <v/>
      </c>
      <c r="N28" s="3197" t="str">
        <f t="shared" si="14"/>
        <v/>
      </c>
      <c r="O28" s="3198"/>
      <c r="P28" s="3199" t="str">
        <f t="shared" si="0"/>
        <v/>
      </c>
      <c r="Q28" s="3200" t="str">
        <f t="shared" si="16"/>
        <v/>
      </c>
      <c r="R28" s="1453" t="str">
        <f t="shared" si="1"/>
        <v/>
      </c>
      <c r="S28" s="3201">
        <f t="shared" si="2"/>
        <v>20</v>
      </c>
      <c r="T28" s="3202" t="str">
        <f t="shared" si="3"/>
        <v>--</v>
      </c>
      <c r="U28" s="3203" t="str">
        <f t="shared" si="4"/>
        <v>--</v>
      </c>
      <c r="V28" s="3187" t="str">
        <f t="shared" si="5"/>
        <v>--</v>
      </c>
      <c r="W28" s="3188" t="str">
        <f t="shared" si="6"/>
        <v>--</v>
      </c>
      <c r="X28" s="3189" t="str">
        <f t="shared" si="7"/>
        <v>--</v>
      </c>
      <c r="Y28" s="3190" t="str">
        <f t="shared" si="8"/>
        <v>--</v>
      </c>
      <c r="Z28" s="3204" t="str">
        <f t="shared" si="9"/>
        <v>--</v>
      </c>
      <c r="AA28" s="3192" t="str">
        <f t="shared" si="10"/>
        <v>--</v>
      </c>
      <c r="AB28" s="3205" t="str">
        <f t="shared" si="11"/>
        <v/>
      </c>
      <c r="AC28" s="3206" t="str">
        <f t="shared" si="15"/>
        <v/>
      </c>
      <c r="AD28" s="1377"/>
    </row>
    <row r="29" spans="1:30" s="1361" customFormat="1" ht="17.1" customHeight="1">
      <c r="A29" s="1360"/>
      <c r="B29" s="3131"/>
      <c r="C29" s="1479"/>
      <c r="D29" s="1479"/>
      <c r="E29" s="1479"/>
      <c r="F29" s="1735"/>
      <c r="G29" s="1736"/>
      <c r="H29" s="1737"/>
      <c r="I29" s="3207"/>
      <c r="J29" s="3195">
        <f t="shared" si="12"/>
        <v>0</v>
      </c>
      <c r="K29" s="2709"/>
      <c r="L29" s="2709"/>
      <c r="M29" s="3196" t="str">
        <f t="shared" si="13"/>
        <v/>
      </c>
      <c r="N29" s="3197" t="str">
        <f t="shared" si="14"/>
        <v/>
      </c>
      <c r="O29" s="3198"/>
      <c r="P29" s="3199" t="str">
        <f t="shared" si="0"/>
        <v/>
      </c>
      <c r="Q29" s="3200" t="str">
        <f t="shared" si="16"/>
        <v/>
      </c>
      <c r="R29" s="1453" t="str">
        <f t="shared" si="1"/>
        <v/>
      </c>
      <c r="S29" s="3201">
        <f t="shared" si="2"/>
        <v>20</v>
      </c>
      <c r="T29" s="3202" t="str">
        <f t="shared" si="3"/>
        <v>--</v>
      </c>
      <c r="U29" s="3203" t="str">
        <f t="shared" si="4"/>
        <v>--</v>
      </c>
      <c r="V29" s="3187" t="str">
        <f t="shared" si="5"/>
        <v>--</v>
      </c>
      <c r="W29" s="3188" t="str">
        <f t="shared" si="6"/>
        <v>--</v>
      </c>
      <c r="X29" s="3189" t="str">
        <f t="shared" si="7"/>
        <v>--</v>
      </c>
      <c r="Y29" s="3190" t="str">
        <f t="shared" si="8"/>
        <v>--</v>
      </c>
      <c r="Z29" s="3204" t="str">
        <f t="shared" si="9"/>
        <v>--</v>
      </c>
      <c r="AA29" s="3192" t="str">
        <f t="shared" si="10"/>
        <v>--</v>
      </c>
      <c r="AB29" s="3205" t="str">
        <f t="shared" si="11"/>
        <v/>
      </c>
      <c r="AC29" s="3206" t="str">
        <f t="shared" si="15"/>
        <v/>
      </c>
      <c r="AD29" s="1377"/>
    </row>
    <row r="30" spans="1:30" s="1361" customFormat="1" ht="17.1" customHeight="1">
      <c r="A30" s="1360"/>
      <c r="B30" s="3131"/>
      <c r="C30" s="1479"/>
      <c r="D30" s="1479"/>
      <c r="E30" s="1476"/>
      <c r="F30" s="1735"/>
      <c r="G30" s="3208"/>
      <c r="H30" s="1737"/>
      <c r="I30" s="3207"/>
      <c r="J30" s="3195">
        <f t="shared" si="12"/>
        <v>0</v>
      </c>
      <c r="K30" s="2709"/>
      <c r="L30" s="2709"/>
      <c r="M30" s="3196" t="str">
        <f t="shared" si="13"/>
        <v/>
      </c>
      <c r="N30" s="3197" t="str">
        <f t="shared" si="14"/>
        <v/>
      </c>
      <c r="O30" s="3198"/>
      <c r="P30" s="3199" t="str">
        <f t="shared" si="0"/>
        <v/>
      </c>
      <c r="Q30" s="3200" t="str">
        <f t="shared" si="16"/>
        <v/>
      </c>
      <c r="R30" s="1453" t="str">
        <f t="shared" si="1"/>
        <v/>
      </c>
      <c r="S30" s="3201">
        <f t="shared" si="2"/>
        <v>20</v>
      </c>
      <c r="T30" s="3202" t="str">
        <f t="shared" si="3"/>
        <v>--</v>
      </c>
      <c r="U30" s="3203" t="str">
        <f t="shared" si="4"/>
        <v>--</v>
      </c>
      <c r="V30" s="3187" t="str">
        <f t="shared" si="5"/>
        <v>--</v>
      </c>
      <c r="W30" s="3188" t="str">
        <f t="shared" si="6"/>
        <v>--</v>
      </c>
      <c r="X30" s="3189" t="str">
        <f t="shared" si="7"/>
        <v>--</v>
      </c>
      <c r="Y30" s="3190" t="str">
        <f t="shared" si="8"/>
        <v>--</v>
      </c>
      <c r="Z30" s="3204" t="str">
        <f t="shared" si="9"/>
        <v>--</v>
      </c>
      <c r="AA30" s="3192" t="str">
        <f t="shared" si="10"/>
        <v>--</v>
      </c>
      <c r="AB30" s="3205" t="str">
        <f t="shared" si="11"/>
        <v/>
      </c>
      <c r="AC30" s="3206" t="str">
        <f t="shared" si="15"/>
        <v/>
      </c>
      <c r="AD30" s="1377"/>
    </row>
    <row r="31" spans="1:30" s="1361" customFormat="1" ht="17.1" customHeight="1">
      <c r="A31" s="1360"/>
      <c r="B31" s="3131"/>
      <c r="C31" s="1479"/>
      <c r="D31" s="1479"/>
      <c r="E31" s="1479"/>
      <c r="F31" s="1735"/>
      <c r="G31" s="3208"/>
      <c r="H31" s="1737"/>
      <c r="I31" s="3207"/>
      <c r="J31" s="3195">
        <f t="shared" si="12"/>
        <v>0</v>
      </c>
      <c r="K31" s="2709"/>
      <c r="L31" s="2709"/>
      <c r="M31" s="3196" t="str">
        <f t="shared" si="13"/>
        <v/>
      </c>
      <c r="N31" s="3197" t="str">
        <f t="shared" si="14"/>
        <v/>
      </c>
      <c r="O31" s="3198"/>
      <c r="P31" s="3199" t="str">
        <f t="shared" si="0"/>
        <v/>
      </c>
      <c r="Q31" s="3200" t="str">
        <f t="shared" si="16"/>
        <v/>
      </c>
      <c r="R31" s="1453" t="str">
        <f t="shared" si="1"/>
        <v/>
      </c>
      <c r="S31" s="3201">
        <f t="shared" si="2"/>
        <v>20</v>
      </c>
      <c r="T31" s="3202" t="str">
        <f t="shared" si="3"/>
        <v>--</v>
      </c>
      <c r="U31" s="3203" t="str">
        <f t="shared" si="4"/>
        <v>--</v>
      </c>
      <c r="V31" s="3187" t="str">
        <f t="shared" si="5"/>
        <v>--</v>
      </c>
      <c r="W31" s="3188" t="str">
        <f t="shared" si="6"/>
        <v>--</v>
      </c>
      <c r="X31" s="3189" t="str">
        <f t="shared" si="7"/>
        <v>--</v>
      </c>
      <c r="Y31" s="3190" t="str">
        <f t="shared" si="8"/>
        <v>--</v>
      </c>
      <c r="Z31" s="3204" t="str">
        <f t="shared" si="9"/>
        <v>--</v>
      </c>
      <c r="AA31" s="3192" t="str">
        <f t="shared" si="10"/>
        <v>--</v>
      </c>
      <c r="AB31" s="3205" t="str">
        <f t="shared" si="11"/>
        <v/>
      </c>
      <c r="AC31" s="3206" t="str">
        <f t="shared" si="15"/>
        <v/>
      </c>
      <c r="AD31" s="1377"/>
    </row>
    <row r="32" spans="1:30" s="1361" customFormat="1" ht="17.1" customHeight="1">
      <c r="A32" s="1360"/>
      <c r="B32" s="3131"/>
      <c r="C32" s="1479"/>
      <c r="D32" s="1479"/>
      <c r="E32" s="1476"/>
      <c r="F32" s="1735"/>
      <c r="G32" s="3208"/>
      <c r="H32" s="1737"/>
      <c r="I32" s="3207"/>
      <c r="J32" s="3195">
        <f t="shared" si="12"/>
        <v>0</v>
      </c>
      <c r="K32" s="2709"/>
      <c r="L32" s="2709"/>
      <c r="M32" s="3196" t="str">
        <f t="shared" si="13"/>
        <v/>
      </c>
      <c r="N32" s="3197" t="str">
        <f t="shared" si="14"/>
        <v/>
      </c>
      <c r="O32" s="3198"/>
      <c r="P32" s="3199" t="str">
        <f t="shared" si="0"/>
        <v/>
      </c>
      <c r="Q32" s="3200" t="str">
        <f t="shared" si="16"/>
        <v/>
      </c>
      <c r="R32" s="1453" t="str">
        <f t="shared" si="1"/>
        <v/>
      </c>
      <c r="S32" s="3201">
        <f t="shared" si="2"/>
        <v>20</v>
      </c>
      <c r="T32" s="3202" t="str">
        <f t="shared" si="3"/>
        <v>--</v>
      </c>
      <c r="U32" s="3203" t="str">
        <f t="shared" si="4"/>
        <v>--</v>
      </c>
      <c r="V32" s="3187" t="str">
        <f t="shared" si="5"/>
        <v>--</v>
      </c>
      <c r="W32" s="3188" t="str">
        <f t="shared" si="6"/>
        <v>--</v>
      </c>
      <c r="X32" s="3189" t="str">
        <f t="shared" si="7"/>
        <v>--</v>
      </c>
      <c r="Y32" s="3190" t="str">
        <f t="shared" si="8"/>
        <v>--</v>
      </c>
      <c r="Z32" s="3204" t="str">
        <f t="shared" si="9"/>
        <v>--</v>
      </c>
      <c r="AA32" s="3192" t="str">
        <f t="shared" si="10"/>
        <v>--</v>
      </c>
      <c r="AB32" s="3205" t="str">
        <f t="shared" si="11"/>
        <v/>
      </c>
      <c r="AC32" s="3206" t="str">
        <f t="shared" si="15"/>
        <v/>
      </c>
      <c r="AD32" s="1377"/>
    </row>
    <row r="33" spans="1:30" s="1361" customFormat="1" ht="17.1" customHeight="1">
      <c r="A33" s="1360"/>
      <c r="B33" s="3131"/>
      <c r="C33" s="1479"/>
      <c r="D33" s="1479"/>
      <c r="E33" s="1479"/>
      <c r="F33" s="1735"/>
      <c r="G33" s="3208"/>
      <c r="H33" s="1737"/>
      <c r="I33" s="3207"/>
      <c r="J33" s="3195">
        <f t="shared" si="12"/>
        <v>0</v>
      </c>
      <c r="K33" s="2709"/>
      <c r="L33" s="2709"/>
      <c r="M33" s="3196" t="str">
        <f t="shared" si="13"/>
        <v/>
      </c>
      <c r="N33" s="3197" t="str">
        <f t="shared" si="14"/>
        <v/>
      </c>
      <c r="O33" s="3198"/>
      <c r="P33" s="3199" t="str">
        <f t="shared" si="0"/>
        <v/>
      </c>
      <c r="Q33" s="3200" t="str">
        <f t="shared" si="16"/>
        <v/>
      </c>
      <c r="R33" s="1453" t="str">
        <f t="shared" si="1"/>
        <v/>
      </c>
      <c r="S33" s="3201">
        <f t="shared" si="2"/>
        <v>20</v>
      </c>
      <c r="T33" s="3202" t="str">
        <f t="shared" si="3"/>
        <v>--</v>
      </c>
      <c r="U33" s="3203" t="str">
        <f t="shared" si="4"/>
        <v>--</v>
      </c>
      <c r="V33" s="3187" t="str">
        <f t="shared" si="5"/>
        <v>--</v>
      </c>
      <c r="W33" s="3188" t="str">
        <f t="shared" si="6"/>
        <v>--</v>
      </c>
      <c r="X33" s="3189" t="str">
        <f t="shared" si="7"/>
        <v>--</v>
      </c>
      <c r="Y33" s="3190" t="str">
        <f t="shared" si="8"/>
        <v>--</v>
      </c>
      <c r="Z33" s="3204" t="str">
        <f t="shared" si="9"/>
        <v>--</v>
      </c>
      <c r="AA33" s="3192" t="str">
        <f t="shared" si="10"/>
        <v>--</v>
      </c>
      <c r="AB33" s="3205" t="str">
        <f t="shared" si="11"/>
        <v/>
      </c>
      <c r="AC33" s="3206" t="str">
        <f t="shared" si="15"/>
        <v/>
      </c>
      <c r="AD33" s="1377"/>
    </row>
    <row r="34" spans="1:30" s="1361" customFormat="1" ht="17.1" customHeight="1">
      <c r="A34" s="1360"/>
      <c r="B34" s="3131"/>
      <c r="C34" s="1479"/>
      <c r="D34" s="1479"/>
      <c r="E34" s="1476"/>
      <c r="F34" s="1735"/>
      <c r="G34" s="3208"/>
      <c r="H34" s="1737"/>
      <c r="I34" s="3207"/>
      <c r="J34" s="3195">
        <f t="shared" si="12"/>
        <v>0</v>
      </c>
      <c r="K34" s="2709"/>
      <c r="L34" s="2709"/>
      <c r="M34" s="3196" t="str">
        <f t="shared" si="13"/>
        <v/>
      </c>
      <c r="N34" s="3197" t="str">
        <f t="shared" si="14"/>
        <v/>
      </c>
      <c r="O34" s="3198"/>
      <c r="P34" s="3199" t="str">
        <f t="shared" si="0"/>
        <v/>
      </c>
      <c r="Q34" s="3200" t="str">
        <f t="shared" si="16"/>
        <v/>
      </c>
      <c r="R34" s="1453" t="str">
        <f t="shared" si="1"/>
        <v/>
      </c>
      <c r="S34" s="3201">
        <f t="shared" si="2"/>
        <v>20</v>
      </c>
      <c r="T34" s="3202" t="str">
        <f t="shared" si="3"/>
        <v>--</v>
      </c>
      <c r="U34" s="3203" t="str">
        <f t="shared" si="4"/>
        <v>--</v>
      </c>
      <c r="V34" s="3187" t="str">
        <f t="shared" si="5"/>
        <v>--</v>
      </c>
      <c r="W34" s="3188" t="str">
        <f t="shared" si="6"/>
        <v>--</v>
      </c>
      <c r="X34" s="3189" t="str">
        <f t="shared" si="7"/>
        <v>--</v>
      </c>
      <c r="Y34" s="3190" t="str">
        <f t="shared" si="8"/>
        <v>--</v>
      </c>
      <c r="Z34" s="3204" t="str">
        <f t="shared" si="9"/>
        <v>--</v>
      </c>
      <c r="AA34" s="3192" t="str">
        <f t="shared" si="10"/>
        <v>--</v>
      </c>
      <c r="AB34" s="3205" t="str">
        <f t="shared" si="11"/>
        <v/>
      </c>
      <c r="AC34" s="3206" t="str">
        <f t="shared" si="15"/>
        <v/>
      </c>
      <c r="AD34" s="1377"/>
    </row>
    <row r="35" spans="1:30" s="1361" customFormat="1" ht="17.1" customHeight="1">
      <c r="A35" s="1360"/>
      <c r="B35" s="3131"/>
      <c r="C35" s="1479"/>
      <c r="D35" s="1479"/>
      <c r="E35" s="1479"/>
      <c r="F35" s="1735"/>
      <c r="G35" s="3208"/>
      <c r="H35" s="1737"/>
      <c r="I35" s="3207"/>
      <c r="J35" s="3195">
        <f t="shared" si="12"/>
        <v>0</v>
      </c>
      <c r="K35" s="2709"/>
      <c r="L35" s="2709"/>
      <c r="M35" s="3196" t="str">
        <f t="shared" si="13"/>
        <v/>
      </c>
      <c r="N35" s="3197" t="str">
        <f t="shared" si="14"/>
        <v/>
      </c>
      <c r="O35" s="3198"/>
      <c r="P35" s="3199" t="str">
        <f t="shared" si="0"/>
        <v/>
      </c>
      <c r="Q35" s="3200" t="str">
        <f t="shared" si="16"/>
        <v/>
      </c>
      <c r="R35" s="1453" t="str">
        <f t="shared" si="1"/>
        <v/>
      </c>
      <c r="S35" s="3201">
        <f t="shared" si="2"/>
        <v>20</v>
      </c>
      <c r="T35" s="3202" t="str">
        <f t="shared" si="3"/>
        <v>--</v>
      </c>
      <c r="U35" s="3203" t="str">
        <f t="shared" si="4"/>
        <v>--</v>
      </c>
      <c r="V35" s="3187" t="str">
        <f t="shared" si="5"/>
        <v>--</v>
      </c>
      <c r="W35" s="3188" t="str">
        <f t="shared" si="6"/>
        <v>--</v>
      </c>
      <c r="X35" s="3189" t="str">
        <f t="shared" si="7"/>
        <v>--</v>
      </c>
      <c r="Y35" s="3190" t="str">
        <f t="shared" si="8"/>
        <v>--</v>
      </c>
      <c r="Z35" s="3204" t="str">
        <f t="shared" si="9"/>
        <v>--</v>
      </c>
      <c r="AA35" s="3192" t="str">
        <f t="shared" si="10"/>
        <v>--</v>
      </c>
      <c r="AB35" s="3205" t="str">
        <f t="shared" si="11"/>
        <v/>
      </c>
      <c r="AC35" s="3206" t="str">
        <f t="shared" si="15"/>
        <v/>
      </c>
      <c r="AD35" s="1377"/>
    </row>
    <row r="36" spans="1:30" s="1361" customFormat="1" ht="17.1" customHeight="1">
      <c r="A36" s="1360"/>
      <c r="B36" s="3131"/>
      <c r="C36" s="1479"/>
      <c r="D36" s="1479"/>
      <c r="E36" s="1476"/>
      <c r="F36" s="1735"/>
      <c r="G36" s="3208"/>
      <c r="H36" s="1737"/>
      <c r="I36" s="3207"/>
      <c r="J36" s="3195">
        <f t="shared" si="12"/>
        <v>0</v>
      </c>
      <c r="K36" s="2709"/>
      <c r="L36" s="2709"/>
      <c r="M36" s="3196" t="str">
        <f t="shared" si="13"/>
        <v/>
      </c>
      <c r="N36" s="3197" t="str">
        <f t="shared" si="14"/>
        <v/>
      </c>
      <c r="O36" s="3198"/>
      <c r="P36" s="3199" t="str">
        <f t="shared" si="0"/>
        <v/>
      </c>
      <c r="Q36" s="3200" t="str">
        <f t="shared" si="16"/>
        <v/>
      </c>
      <c r="R36" s="1453" t="str">
        <f t="shared" si="1"/>
        <v/>
      </c>
      <c r="S36" s="3201">
        <f t="shared" si="2"/>
        <v>20</v>
      </c>
      <c r="T36" s="3202" t="str">
        <f t="shared" si="3"/>
        <v>--</v>
      </c>
      <c r="U36" s="3203" t="str">
        <f t="shared" si="4"/>
        <v>--</v>
      </c>
      <c r="V36" s="3187" t="str">
        <f t="shared" si="5"/>
        <v>--</v>
      </c>
      <c r="W36" s="3188" t="str">
        <f t="shared" si="6"/>
        <v>--</v>
      </c>
      <c r="X36" s="3189" t="str">
        <f t="shared" si="7"/>
        <v>--</v>
      </c>
      <c r="Y36" s="3190" t="str">
        <f t="shared" si="8"/>
        <v>--</v>
      </c>
      <c r="Z36" s="3204" t="str">
        <f t="shared" si="9"/>
        <v>--</v>
      </c>
      <c r="AA36" s="3192" t="str">
        <f t="shared" si="10"/>
        <v>--</v>
      </c>
      <c r="AB36" s="3205" t="str">
        <f t="shared" si="11"/>
        <v/>
      </c>
      <c r="AC36" s="3206" t="str">
        <f t="shared" si="15"/>
        <v/>
      </c>
      <c r="AD36" s="1377"/>
    </row>
    <row r="37" spans="1:30" s="1361" customFormat="1" ht="17.1" customHeight="1">
      <c r="A37" s="1360"/>
      <c r="B37" s="3131"/>
      <c r="C37" s="1479"/>
      <c r="D37" s="1479"/>
      <c r="E37" s="1479"/>
      <c r="F37" s="1735"/>
      <c r="G37" s="3208"/>
      <c r="H37" s="1737"/>
      <c r="I37" s="3207"/>
      <c r="J37" s="3195">
        <f t="shared" si="12"/>
        <v>0</v>
      </c>
      <c r="K37" s="2709"/>
      <c r="L37" s="2709"/>
      <c r="M37" s="3196" t="str">
        <f t="shared" si="13"/>
        <v/>
      </c>
      <c r="N37" s="3197" t="str">
        <f t="shared" si="14"/>
        <v/>
      </c>
      <c r="O37" s="3198"/>
      <c r="P37" s="3199" t="str">
        <f t="shared" si="0"/>
        <v/>
      </c>
      <c r="Q37" s="3200" t="str">
        <f t="shared" si="16"/>
        <v/>
      </c>
      <c r="R37" s="1453" t="str">
        <f t="shared" si="1"/>
        <v/>
      </c>
      <c r="S37" s="3201">
        <f t="shared" si="2"/>
        <v>20</v>
      </c>
      <c r="T37" s="3202" t="str">
        <f t="shared" si="3"/>
        <v>--</v>
      </c>
      <c r="U37" s="3203" t="str">
        <f t="shared" si="4"/>
        <v>--</v>
      </c>
      <c r="V37" s="3187" t="str">
        <f t="shared" si="5"/>
        <v>--</v>
      </c>
      <c r="W37" s="3188" t="str">
        <f t="shared" si="6"/>
        <v>--</v>
      </c>
      <c r="X37" s="3189" t="str">
        <f t="shared" si="7"/>
        <v>--</v>
      </c>
      <c r="Y37" s="3190" t="str">
        <f t="shared" si="8"/>
        <v>--</v>
      </c>
      <c r="Z37" s="3204" t="str">
        <f t="shared" si="9"/>
        <v>--</v>
      </c>
      <c r="AA37" s="3192" t="str">
        <f t="shared" si="10"/>
        <v>--</v>
      </c>
      <c r="AB37" s="3205" t="str">
        <f t="shared" si="11"/>
        <v/>
      </c>
      <c r="AC37" s="3206" t="str">
        <f t="shared" si="15"/>
        <v/>
      </c>
      <c r="AD37" s="1377"/>
    </row>
    <row r="38" spans="1:30" s="1361" customFormat="1" ht="17.1" customHeight="1">
      <c r="A38" s="1360"/>
      <c r="B38" s="3131"/>
      <c r="C38" s="1479"/>
      <c r="D38" s="1479"/>
      <c r="E38" s="1476"/>
      <c r="F38" s="1735"/>
      <c r="G38" s="3208"/>
      <c r="H38" s="1737"/>
      <c r="I38" s="3207"/>
      <c r="J38" s="3195">
        <f t="shared" si="12"/>
        <v>0</v>
      </c>
      <c r="K38" s="2709"/>
      <c r="L38" s="2709"/>
      <c r="M38" s="3196" t="str">
        <f t="shared" si="13"/>
        <v/>
      </c>
      <c r="N38" s="3197" t="str">
        <f t="shared" si="14"/>
        <v/>
      </c>
      <c r="O38" s="3198"/>
      <c r="P38" s="3199" t="str">
        <f t="shared" si="0"/>
        <v/>
      </c>
      <c r="Q38" s="3200" t="str">
        <f t="shared" si="16"/>
        <v/>
      </c>
      <c r="R38" s="1453" t="str">
        <f t="shared" si="1"/>
        <v/>
      </c>
      <c r="S38" s="3201">
        <f t="shared" si="2"/>
        <v>20</v>
      </c>
      <c r="T38" s="3202" t="str">
        <f t="shared" si="3"/>
        <v>--</v>
      </c>
      <c r="U38" s="3203" t="str">
        <f t="shared" si="4"/>
        <v>--</v>
      </c>
      <c r="V38" s="3187" t="str">
        <f t="shared" si="5"/>
        <v>--</v>
      </c>
      <c r="W38" s="3188" t="str">
        <f t="shared" si="6"/>
        <v>--</v>
      </c>
      <c r="X38" s="3189" t="str">
        <f t="shared" si="7"/>
        <v>--</v>
      </c>
      <c r="Y38" s="3190" t="str">
        <f t="shared" si="8"/>
        <v>--</v>
      </c>
      <c r="Z38" s="3204" t="str">
        <f t="shared" si="9"/>
        <v>--</v>
      </c>
      <c r="AA38" s="3192" t="str">
        <f t="shared" si="10"/>
        <v>--</v>
      </c>
      <c r="AB38" s="3205" t="str">
        <f t="shared" si="11"/>
        <v/>
      </c>
      <c r="AC38" s="3206" t="str">
        <f t="shared" si="15"/>
        <v/>
      </c>
      <c r="AD38" s="1377"/>
    </row>
    <row r="39" spans="1:30" s="1361" customFormat="1" ht="17.1" customHeight="1">
      <c r="A39" s="1360"/>
      <c r="B39" s="3131"/>
      <c r="C39" s="1479"/>
      <c r="D39" s="1479"/>
      <c r="E39" s="1479"/>
      <c r="F39" s="1735"/>
      <c r="G39" s="3208"/>
      <c r="H39" s="1737"/>
      <c r="I39" s="3207"/>
      <c r="J39" s="3195">
        <f t="shared" si="12"/>
        <v>0</v>
      </c>
      <c r="K39" s="2709"/>
      <c r="L39" s="2709"/>
      <c r="M39" s="3196" t="str">
        <f t="shared" si="13"/>
        <v/>
      </c>
      <c r="N39" s="3197" t="str">
        <f t="shared" si="14"/>
        <v/>
      </c>
      <c r="O39" s="3198"/>
      <c r="P39" s="3199" t="str">
        <f t="shared" si="0"/>
        <v/>
      </c>
      <c r="Q39" s="3200" t="str">
        <f t="shared" si="16"/>
        <v/>
      </c>
      <c r="R39" s="1453" t="str">
        <f t="shared" si="1"/>
        <v/>
      </c>
      <c r="S39" s="3201">
        <f t="shared" si="2"/>
        <v>20</v>
      </c>
      <c r="T39" s="3202" t="str">
        <f t="shared" si="3"/>
        <v>--</v>
      </c>
      <c r="U39" s="3203" t="str">
        <f t="shared" si="4"/>
        <v>--</v>
      </c>
      <c r="V39" s="3187" t="str">
        <f t="shared" si="5"/>
        <v>--</v>
      </c>
      <c r="W39" s="3188" t="str">
        <f t="shared" si="6"/>
        <v>--</v>
      </c>
      <c r="X39" s="3189" t="str">
        <f t="shared" si="7"/>
        <v>--</v>
      </c>
      <c r="Y39" s="3190" t="str">
        <f t="shared" si="8"/>
        <v>--</v>
      </c>
      <c r="Z39" s="3204" t="str">
        <f t="shared" si="9"/>
        <v>--</v>
      </c>
      <c r="AA39" s="3192" t="str">
        <f t="shared" si="10"/>
        <v>--</v>
      </c>
      <c r="AB39" s="3205" t="str">
        <f t="shared" si="11"/>
        <v/>
      </c>
      <c r="AC39" s="3206" t="str">
        <f t="shared" si="15"/>
        <v/>
      </c>
      <c r="AD39" s="1377"/>
    </row>
    <row r="40" spans="1:30" s="1361" customFormat="1" ht="17.1" customHeight="1" thickBot="1">
      <c r="A40" s="1360"/>
      <c r="B40" s="3131"/>
      <c r="C40" s="3209"/>
      <c r="D40" s="3209"/>
      <c r="E40" s="3209"/>
      <c r="F40" s="3209"/>
      <c r="G40" s="3209"/>
      <c r="H40" s="3209"/>
      <c r="I40" s="3210"/>
      <c r="J40" s="3104"/>
      <c r="K40" s="3211"/>
      <c r="L40" s="3212"/>
      <c r="M40" s="3213"/>
      <c r="N40" s="3214"/>
      <c r="O40" s="3215"/>
      <c r="P40" s="1496"/>
      <c r="Q40" s="3216"/>
      <c r="R40" s="3215"/>
      <c r="S40" s="3217"/>
      <c r="T40" s="3218"/>
      <c r="U40" s="3219"/>
      <c r="V40" s="3220"/>
      <c r="W40" s="3221"/>
      <c r="X40" s="3222"/>
      <c r="Y40" s="3223"/>
      <c r="Z40" s="3224"/>
      <c r="AA40" s="3225"/>
      <c r="AB40" s="3226"/>
      <c r="AC40" s="3227"/>
      <c r="AD40" s="1377"/>
    </row>
    <row r="41" spans="1:30" s="1361" customFormat="1" ht="17.1" customHeight="1" thickBot="1" thickTop="1">
      <c r="A41" s="1360"/>
      <c r="B41" s="3131"/>
      <c r="C41" s="1509" t="s">
        <v>326</v>
      </c>
      <c r="D41" s="3113" t="s">
        <v>329</v>
      </c>
      <c r="E41" s="1511"/>
      <c r="F41" s="1512"/>
      <c r="G41" s="3048"/>
      <c r="H41" s="3048"/>
      <c r="I41" s="3048"/>
      <c r="J41" s="3048"/>
      <c r="K41" s="3048"/>
      <c r="L41" s="3153"/>
      <c r="M41" s="3048"/>
      <c r="N41" s="3048"/>
      <c r="O41" s="3048"/>
      <c r="P41" s="3048"/>
      <c r="Q41" s="3048"/>
      <c r="R41" s="3048"/>
      <c r="S41" s="3048"/>
      <c r="T41" s="3228">
        <f aca="true" t="shared" si="17" ref="T41:AA41">SUM(T18:T40)</f>
        <v>23969.712</v>
      </c>
      <c r="U41" s="3229">
        <f t="shared" si="17"/>
        <v>0</v>
      </c>
      <c r="V41" s="3230">
        <f t="shared" si="17"/>
        <v>4173</v>
      </c>
      <c r="W41" s="3231">
        <f t="shared" si="17"/>
        <v>6342.96</v>
      </c>
      <c r="X41" s="3232">
        <f t="shared" si="17"/>
        <v>0</v>
      </c>
      <c r="Y41" s="3233">
        <f t="shared" si="17"/>
        <v>0</v>
      </c>
      <c r="Z41" s="3234">
        <f t="shared" si="17"/>
        <v>0</v>
      </c>
      <c r="AA41" s="3235">
        <f t="shared" si="17"/>
        <v>0</v>
      </c>
      <c r="AB41" s="1360"/>
      <c r="AC41" s="3236">
        <f>ROUND(SUM(AC18:AC40),2)</f>
        <v>34485.67</v>
      </c>
      <c r="AD41" s="1377"/>
    </row>
    <row r="42" spans="1:30" s="1361" customFormat="1" ht="17.1" customHeight="1" thickBot="1" thickTop="1">
      <c r="A42" s="1360"/>
      <c r="B42" s="3237"/>
      <c r="C42" s="3238"/>
      <c r="D42" s="3238"/>
      <c r="E42" s="3238"/>
      <c r="F42" s="3238"/>
      <c r="G42" s="3238"/>
      <c r="H42" s="3238"/>
      <c r="I42" s="3238"/>
      <c r="J42" s="3238"/>
      <c r="K42" s="3238"/>
      <c r="L42" s="3238"/>
      <c r="M42" s="3238"/>
      <c r="N42" s="3238"/>
      <c r="O42" s="3238"/>
      <c r="P42" s="3238"/>
      <c r="Q42" s="3238"/>
      <c r="R42" s="3238"/>
      <c r="S42" s="3238"/>
      <c r="T42" s="3238"/>
      <c r="U42" s="3238"/>
      <c r="V42" s="3238"/>
      <c r="W42" s="3238"/>
      <c r="X42" s="3238"/>
      <c r="Y42" s="3238"/>
      <c r="Z42" s="3238"/>
      <c r="AA42" s="3238"/>
      <c r="AB42" s="3238"/>
      <c r="AC42" s="3238"/>
      <c r="AD42" s="3239"/>
    </row>
    <row r="43" spans="1:31" ht="17.1" customHeight="1" thickTop="1">
      <c r="A43" s="3240"/>
      <c r="F43" s="3120"/>
      <c r="G43" s="3120"/>
      <c r="H43" s="3120"/>
      <c r="I43" s="3120"/>
      <c r="J43" s="3120"/>
      <c r="K43" s="3120"/>
      <c r="L43" s="3120"/>
      <c r="M43" s="3120"/>
      <c r="N43" s="3120"/>
      <c r="O43" s="3120"/>
      <c r="P43" s="3120"/>
      <c r="Q43" s="3120"/>
      <c r="R43" s="3120"/>
      <c r="S43" s="3120"/>
      <c r="T43" s="3120"/>
      <c r="U43" s="3120"/>
      <c r="V43" s="3120"/>
      <c r="W43" s="3120"/>
      <c r="X43" s="3120"/>
      <c r="Y43" s="3120"/>
      <c r="Z43" s="3120"/>
      <c r="AA43" s="3120"/>
      <c r="AB43" s="3120"/>
      <c r="AC43" s="3120"/>
      <c r="AD43" s="3120"/>
      <c r="AE43" s="3120"/>
    </row>
    <row r="44" spans="1:31" ht="17.1" customHeight="1">
      <c r="A44" s="3240"/>
      <c r="F44" s="3120"/>
      <c r="G44" s="3120"/>
      <c r="H44" s="3120"/>
      <c r="I44" s="3120"/>
      <c r="J44" s="3120"/>
      <c r="K44" s="3120"/>
      <c r="L44" s="3120"/>
      <c r="M44" s="3120"/>
      <c r="N44" s="3120"/>
      <c r="O44" s="3120"/>
      <c r="P44" s="3120"/>
      <c r="Q44" s="3120"/>
      <c r="R44" s="3120"/>
      <c r="S44" s="3120"/>
      <c r="T44" s="3120"/>
      <c r="U44" s="3120"/>
      <c r="V44" s="3120"/>
      <c r="W44" s="3120"/>
      <c r="X44" s="3120"/>
      <c r="Y44" s="3120"/>
      <c r="Z44" s="3120"/>
      <c r="AA44" s="3120"/>
      <c r="AB44" s="3120"/>
      <c r="AC44" s="3120"/>
      <c r="AD44" s="3120"/>
      <c r="AE44" s="3120"/>
    </row>
    <row r="45" spans="1:31" ht="17.1" customHeight="1">
      <c r="A45" s="3240"/>
      <c r="F45" s="3120"/>
      <c r="G45" s="3120"/>
      <c r="H45" s="3120"/>
      <c r="I45" s="3120"/>
      <c r="J45" s="3120"/>
      <c r="K45" s="3120"/>
      <c r="L45" s="3120"/>
      <c r="M45" s="3120"/>
      <c r="N45" s="3120"/>
      <c r="O45" s="3120"/>
      <c r="P45" s="3120"/>
      <c r="Q45" s="3120"/>
      <c r="R45" s="3120"/>
      <c r="S45" s="3120"/>
      <c r="T45" s="3120"/>
      <c r="U45" s="3120"/>
      <c r="V45" s="3120"/>
      <c r="W45" s="3120"/>
      <c r="X45" s="3120"/>
      <c r="Y45" s="3120"/>
      <c r="Z45" s="3120"/>
      <c r="AA45" s="3120"/>
      <c r="AB45" s="3120"/>
      <c r="AC45" s="3120"/>
      <c r="AD45" s="3120"/>
      <c r="AE45" s="3120"/>
    </row>
    <row r="46" spans="1:31" ht="17.1" customHeight="1">
      <c r="A46" s="3240"/>
      <c r="F46" s="3120"/>
      <c r="G46" s="3120"/>
      <c r="H46" s="3120"/>
      <c r="I46" s="3120"/>
      <c r="J46" s="3120"/>
      <c r="K46" s="3120"/>
      <c r="L46" s="3120"/>
      <c r="M46" s="3120"/>
      <c r="N46" s="3120"/>
      <c r="O46" s="3120"/>
      <c r="P46" s="3120"/>
      <c r="Q46" s="3120"/>
      <c r="R46" s="3120"/>
      <c r="S46" s="3120"/>
      <c r="T46" s="3120"/>
      <c r="U46" s="3120"/>
      <c r="V46" s="3120"/>
      <c r="W46" s="3120"/>
      <c r="X46" s="3120"/>
      <c r="Y46" s="3120"/>
      <c r="Z46" s="3120"/>
      <c r="AA46" s="3120"/>
      <c r="AB46" s="3120"/>
      <c r="AC46" s="3120"/>
      <c r="AD46" s="3120"/>
      <c r="AE46" s="3120"/>
    </row>
    <row r="47" spans="6:31" ht="17.1" customHeight="1">
      <c r="F47" s="3120"/>
      <c r="G47" s="3120"/>
      <c r="H47" s="3120"/>
      <c r="I47" s="3120"/>
      <c r="J47" s="3120"/>
      <c r="K47" s="3120"/>
      <c r="L47" s="3120"/>
      <c r="M47" s="3120"/>
      <c r="N47" s="3120"/>
      <c r="O47" s="3120"/>
      <c r="P47" s="3120"/>
      <c r="Q47" s="3120"/>
      <c r="R47" s="3120"/>
      <c r="S47" s="3120"/>
      <c r="T47" s="3120"/>
      <c r="U47" s="3120"/>
      <c r="V47" s="3120"/>
      <c r="W47" s="3120"/>
      <c r="X47" s="3120"/>
      <c r="Y47" s="3120"/>
      <c r="Z47" s="3120"/>
      <c r="AA47" s="3120"/>
      <c r="AB47" s="3120"/>
      <c r="AC47" s="3120"/>
      <c r="AD47" s="3120"/>
      <c r="AE47" s="3120"/>
    </row>
    <row r="48" spans="6:31" ht="17.1" customHeight="1">
      <c r="F48" s="3120"/>
      <c r="G48" s="3120"/>
      <c r="H48" s="3120"/>
      <c r="I48" s="3120"/>
      <c r="J48" s="3120"/>
      <c r="K48" s="3120"/>
      <c r="L48" s="3120"/>
      <c r="M48" s="3120"/>
      <c r="N48" s="3120"/>
      <c r="O48" s="3120"/>
      <c r="P48" s="3120"/>
      <c r="Q48" s="3120"/>
      <c r="R48" s="3120"/>
      <c r="S48" s="3120"/>
      <c r="T48" s="3120"/>
      <c r="U48" s="3120"/>
      <c r="V48" s="3120"/>
      <c r="W48" s="3120"/>
      <c r="X48" s="3120"/>
      <c r="Y48" s="3120"/>
      <c r="Z48" s="3120"/>
      <c r="AA48" s="3120"/>
      <c r="AB48" s="3120"/>
      <c r="AC48" s="3120"/>
      <c r="AD48" s="3120"/>
      <c r="AE48" s="3120"/>
    </row>
    <row r="49" spans="6:31" ht="17.1" customHeight="1">
      <c r="F49" s="3120"/>
      <c r="G49" s="3120"/>
      <c r="H49" s="3120"/>
      <c r="I49" s="3120"/>
      <c r="J49" s="3120"/>
      <c r="K49" s="3120"/>
      <c r="L49" s="3120"/>
      <c r="M49" s="3120"/>
      <c r="N49" s="3120"/>
      <c r="O49" s="3120"/>
      <c r="P49" s="3120"/>
      <c r="Q49" s="3120"/>
      <c r="R49" s="3120"/>
      <c r="S49" s="3120"/>
      <c r="T49" s="3120"/>
      <c r="U49" s="3120"/>
      <c r="V49" s="3120"/>
      <c r="W49" s="3120"/>
      <c r="X49" s="3120"/>
      <c r="Y49" s="3120"/>
      <c r="Z49" s="3120"/>
      <c r="AA49" s="3120"/>
      <c r="AB49" s="3120"/>
      <c r="AC49" s="3120"/>
      <c r="AD49" s="3120"/>
      <c r="AE49" s="3120"/>
    </row>
    <row r="50" spans="6:31" ht="17.1" customHeight="1">
      <c r="F50" s="3120"/>
      <c r="G50" s="3120"/>
      <c r="H50" s="3120"/>
      <c r="I50" s="3120"/>
      <c r="J50" s="3120"/>
      <c r="K50" s="3120"/>
      <c r="L50" s="3120"/>
      <c r="M50" s="3120"/>
      <c r="N50" s="3120"/>
      <c r="O50" s="3120"/>
      <c r="P50" s="3120"/>
      <c r="Q50" s="3120"/>
      <c r="R50" s="3120"/>
      <c r="S50" s="3120"/>
      <c r="T50" s="3120"/>
      <c r="U50" s="3120"/>
      <c r="V50" s="3120"/>
      <c r="W50" s="3120"/>
      <c r="X50" s="3120"/>
      <c r="Y50" s="3120"/>
      <c r="Z50" s="3120"/>
      <c r="AA50" s="3120"/>
      <c r="AB50" s="3120"/>
      <c r="AC50" s="3120"/>
      <c r="AD50" s="3120"/>
      <c r="AE50" s="3120"/>
    </row>
    <row r="51" spans="6:31" ht="17.1" customHeight="1">
      <c r="F51" s="3120"/>
      <c r="G51" s="3120"/>
      <c r="H51" s="3120"/>
      <c r="I51" s="3120"/>
      <c r="J51" s="3120"/>
      <c r="K51" s="3120"/>
      <c r="L51" s="3120"/>
      <c r="M51" s="3120"/>
      <c r="N51" s="3120"/>
      <c r="O51" s="3120"/>
      <c r="P51" s="3120"/>
      <c r="Q51" s="3120"/>
      <c r="R51" s="3120"/>
      <c r="S51" s="3120"/>
      <c r="T51" s="3120"/>
      <c r="U51" s="3120"/>
      <c r="V51" s="3120"/>
      <c r="W51" s="3120"/>
      <c r="X51" s="3120"/>
      <c r="Y51" s="3120"/>
      <c r="Z51" s="3120"/>
      <c r="AA51" s="3120"/>
      <c r="AB51" s="3120"/>
      <c r="AC51" s="3120"/>
      <c r="AD51" s="3120"/>
      <c r="AE51" s="3120"/>
    </row>
    <row r="52" spans="6:31" ht="17.1" customHeight="1">
      <c r="F52" s="3120"/>
      <c r="G52" s="3120"/>
      <c r="H52" s="3120"/>
      <c r="I52" s="3120"/>
      <c r="J52" s="3120"/>
      <c r="K52" s="3120"/>
      <c r="L52" s="3120"/>
      <c r="M52" s="3120"/>
      <c r="N52" s="3120"/>
      <c r="O52" s="3120"/>
      <c r="P52" s="3120"/>
      <c r="Q52" s="3120"/>
      <c r="R52" s="3120"/>
      <c r="S52" s="3120"/>
      <c r="T52" s="3120"/>
      <c r="U52" s="3120"/>
      <c r="V52" s="3120"/>
      <c r="W52" s="3120"/>
      <c r="X52" s="3120"/>
      <c r="Y52" s="3120"/>
      <c r="Z52" s="3120"/>
      <c r="AA52" s="3120"/>
      <c r="AB52" s="3120"/>
      <c r="AC52" s="3120"/>
      <c r="AD52" s="3120"/>
      <c r="AE52" s="3120"/>
    </row>
    <row r="53" spans="6:31" ht="17.1" customHeight="1">
      <c r="F53" s="3120"/>
      <c r="G53" s="3120"/>
      <c r="H53" s="3120"/>
      <c r="I53" s="3120"/>
      <c r="J53" s="3120"/>
      <c r="K53" s="3120"/>
      <c r="L53" s="3120"/>
      <c r="M53" s="3120"/>
      <c r="N53" s="3120"/>
      <c r="O53" s="3120"/>
      <c r="P53" s="3120"/>
      <c r="Q53" s="3120"/>
      <c r="R53" s="3120"/>
      <c r="S53" s="3120"/>
      <c r="T53" s="3120"/>
      <c r="U53" s="3120"/>
      <c r="V53" s="3120"/>
      <c r="W53" s="3120"/>
      <c r="X53" s="3120"/>
      <c r="Y53" s="3120"/>
      <c r="Z53" s="3120"/>
      <c r="AA53" s="3120"/>
      <c r="AB53" s="3120"/>
      <c r="AC53" s="3120"/>
      <c r="AD53" s="3120"/>
      <c r="AE53" s="3120"/>
    </row>
    <row r="54" spans="6:31" ht="17.1" customHeight="1">
      <c r="F54" s="3120"/>
      <c r="G54" s="3120"/>
      <c r="H54" s="3120"/>
      <c r="I54" s="3120"/>
      <c r="J54" s="3120"/>
      <c r="K54" s="3120"/>
      <c r="L54" s="3120"/>
      <c r="M54" s="3120"/>
      <c r="N54" s="3120"/>
      <c r="O54" s="3120"/>
      <c r="P54" s="3120"/>
      <c r="Q54" s="3120"/>
      <c r="R54" s="3120"/>
      <c r="S54" s="3120"/>
      <c r="T54" s="3120"/>
      <c r="U54" s="3120"/>
      <c r="V54" s="3120"/>
      <c r="W54" s="3120"/>
      <c r="X54" s="3120"/>
      <c r="Y54" s="3120"/>
      <c r="Z54" s="3120"/>
      <c r="AA54" s="3120"/>
      <c r="AB54" s="3120"/>
      <c r="AC54" s="3120"/>
      <c r="AD54" s="3120"/>
      <c r="AE54" s="3120"/>
    </row>
    <row r="55" spans="6:31" ht="17.1" customHeight="1">
      <c r="F55" s="3120"/>
      <c r="G55" s="3120"/>
      <c r="H55" s="3120"/>
      <c r="I55" s="3120"/>
      <c r="J55" s="3120"/>
      <c r="K55" s="3120"/>
      <c r="L55" s="3120"/>
      <c r="M55" s="3120"/>
      <c r="N55" s="3120"/>
      <c r="O55" s="3120"/>
      <c r="P55" s="3120"/>
      <c r="Q55" s="3120"/>
      <c r="R55" s="3120"/>
      <c r="S55" s="3120"/>
      <c r="T55" s="3120"/>
      <c r="U55" s="3120"/>
      <c r="V55" s="3120"/>
      <c r="W55" s="3120"/>
      <c r="X55" s="3120"/>
      <c r="Y55" s="3120"/>
      <c r="Z55" s="3120"/>
      <c r="AA55" s="3120"/>
      <c r="AB55" s="3120"/>
      <c r="AC55" s="3120"/>
      <c r="AD55" s="3120"/>
      <c r="AE55" s="3120"/>
    </row>
    <row r="56" spans="6:31" ht="17.1" customHeight="1">
      <c r="F56" s="3120"/>
      <c r="G56" s="3120"/>
      <c r="H56" s="3120"/>
      <c r="I56" s="3120"/>
      <c r="J56" s="3120"/>
      <c r="K56" s="3120"/>
      <c r="L56" s="3120"/>
      <c r="M56" s="3120"/>
      <c r="N56" s="3120"/>
      <c r="O56" s="3120"/>
      <c r="P56" s="3120"/>
      <c r="Q56" s="3120"/>
      <c r="R56" s="3120"/>
      <c r="S56" s="3120"/>
      <c r="T56" s="3120"/>
      <c r="U56" s="3120"/>
      <c r="V56" s="3120"/>
      <c r="W56" s="3120"/>
      <c r="X56" s="3120"/>
      <c r="Y56" s="3120"/>
      <c r="Z56" s="3120"/>
      <c r="AA56" s="3120"/>
      <c r="AB56" s="3120"/>
      <c r="AC56" s="3120"/>
      <c r="AD56" s="3120"/>
      <c r="AE56" s="3120"/>
    </row>
    <row r="57" spans="6:31" ht="17.1" customHeight="1">
      <c r="F57" s="3120"/>
      <c r="G57" s="3120"/>
      <c r="H57" s="3120"/>
      <c r="I57" s="3120"/>
      <c r="J57" s="3120"/>
      <c r="K57" s="3120"/>
      <c r="L57" s="3120"/>
      <c r="M57" s="3120"/>
      <c r="N57" s="3120"/>
      <c r="O57" s="3120"/>
      <c r="P57" s="3120"/>
      <c r="Q57" s="3120"/>
      <c r="R57" s="3120"/>
      <c r="S57" s="3120"/>
      <c r="T57" s="3120"/>
      <c r="U57" s="3120"/>
      <c r="V57" s="3120"/>
      <c r="W57" s="3120"/>
      <c r="X57" s="3120"/>
      <c r="Y57" s="3120"/>
      <c r="Z57" s="3120"/>
      <c r="AA57" s="3120"/>
      <c r="AB57" s="3120"/>
      <c r="AC57" s="3120"/>
      <c r="AD57" s="3120"/>
      <c r="AE57" s="3120"/>
    </row>
    <row r="58" spans="6:31" ht="17.1" customHeight="1">
      <c r="F58" s="3120"/>
      <c r="G58" s="3120"/>
      <c r="H58" s="3120"/>
      <c r="I58" s="3120"/>
      <c r="J58" s="3120"/>
      <c r="K58" s="3120"/>
      <c r="L58" s="3120"/>
      <c r="M58" s="3120"/>
      <c r="N58" s="3120"/>
      <c r="O58" s="3120"/>
      <c r="P58" s="3120"/>
      <c r="Q58" s="3120"/>
      <c r="R58" s="3120"/>
      <c r="S58" s="3120"/>
      <c r="T58" s="3120"/>
      <c r="U58" s="3120"/>
      <c r="V58" s="3120"/>
      <c r="W58" s="3120"/>
      <c r="X58" s="3120"/>
      <c r="Y58" s="3120"/>
      <c r="Z58" s="3120"/>
      <c r="AA58" s="3120"/>
      <c r="AB58" s="3120"/>
      <c r="AC58" s="3120"/>
      <c r="AD58" s="3120"/>
      <c r="AE58" s="3120"/>
    </row>
    <row r="59" spans="6:31" ht="17.1" customHeight="1">
      <c r="F59" s="3120"/>
      <c r="G59" s="3120"/>
      <c r="H59" s="3120"/>
      <c r="I59" s="3120"/>
      <c r="J59" s="3120"/>
      <c r="K59" s="3120"/>
      <c r="L59" s="3120"/>
      <c r="M59" s="3120"/>
      <c r="N59" s="3120"/>
      <c r="O59" s="3120"/>
      <c r="P59" s="3120"/>
      <c r="Q59" s="3120"/>
      <c r="R59" s="3120"/>
      <c r="S59" s="3120"/>
      <c r="T59" s="3120"/>
      <c r="U59" s="3120"/>
      <c r="V59" s="3120"/>
      <c r="W59" s="3120"/>
      <c r="X59" s="3120"/>
      <c r="Y59" s="3120"/>
      <c r="Z59" s="3120"/>
      <c r="AA59" s="3120"/>
      <c r="AB59" s="3120"/>
      <c r="AC59" s="3120"/>
      <c r="AD59" s="3120"/>
      <c r="AE59" s="3120"/>
    </row>
    <row r="60" spans="6:31" ht="17.1" customHeight="1">
      <c r="F60" s="3120"/>
      <c r="G60" s="3120"/>
      <c r="H60" s="3120"/>
      <c r="I60" s="3120"/>
      <c r="J60" s="3120"/>
      <c r="K60" s="3120"/>
      <c r="L60" s="3120"/>
      <c r="M60" s="3120"/>
      <c r="N60" s="3120"/>
      <c r="O60" s="3120"/>
      <c r="P60" s="3120"/>
      <c r="Q60" s="3120"/>
      <c r="R60" s="3120"/>
      <c r="S60" s="3120"/>
      <c r="T60" s="3120"/>
      <c r="U60" s="3120"/>
      <c r="V60" s="3120"/>
      <c r="W60" s="3120"/>
      <c r="X60" s="3120"/>
      <c r="Y60" s="3120"/>
      <c r="Z60" s="3120"/>
      <c r="AA60" s="3120"/>
      <c r="AB60" s="3120"/>
      <c r="AC60" s="3120"/>
      <c r="AD60" s="3120"/>
      <c r="AE60" s="3120"/>
    </row>
    <row r="61" spans="6:31" ht="17.1" customHeight="1">
      <c r="F61" s="3120"/>
      <c r="G61" s="3120"/>
      <c r="H61" s="3120"/>
      <c r="I61" s="3120"/>
      <c r="J61" s="3120"/>
      <c r="K61" s="3120"/>
      <c r="L61" s="3120"/>
      <c r="M61" s="3120"/>
      <c r="N61" s="3120"/>
      <c r="O61" s="3120"/>
      <c r="P61" s="3120"/>
      <c r="Q61" s="3120"/>
      <c r="R61" s="3120"/>
      <c r="S61" s="3120"/>
      <c r="T61" s="3120"/>
      <c r="U61" s="3120"/>
      <c r="V61" s="3120"/>
      <c r="W61" s="3120"/>
      <c r="X61" s="3120"/>
      <c r="Y61" s="3120"/>
      <c r="Z61" s="3120"/>
      <c r="AA61" s="3120"/>
      <c r="AB61" s="3120"/>
      <c r="AC61" s="3120"/>
      <c r="AD61" s="3120"/>
      <c r="AE61" s="3120"/>
    </row>
    <row r="62" spans="6:31" ht="17.1" customHeight="1">
      <c r="F62" s="3120"/>
      <c r="G62" s="3120"/>
      <c r="H62" s="3120"/>
      <c r="I62" s="3120"/>
      <c r="J62" s="3120"/>
      <c r="K62" s="3120"/>
      <c r="L62" s="3120"/>
      <c r="M62" s="3120"/>
      <c r="N62" s="3120"/>
      <c r="O62" s="3120"/>
      <c r="P62" s="3120"/>
      <c r="Q62" s="3120"/>
      <c r="R62" s="3120"/>
      <c r="S62" s="3120"/>
      <c r="T62" s="3120"/>
      <c r="U62" s="3120"/>
      <c r="V62" s="3120"/>
      <c r="W62" s="3120"/>
      <c r="X62" s="3120"/>
      <c r="Y62" s="3120"/>
      <c r="Z62" s="3120"/>
      <c r="AA62" s="3120"/>
      <c r="AB62" s="3120"/>
      <c r="AC62" s="3120"/>
      <c r="AD62" s="3120"/>
      <c r="AE62" s="3120"/>
    </row>
    <row r="63" spans="6:31" ht="17.1" customHeight="1">
      <c r="F63" s="3120"/>
      <c r="G63" s="3120"/>
      <c r="H63" s="3120"/>
      <c r="I63" s="3120"/>
      <c r="J63" s="3120"/>
      <c r="K63" s="3120"/>
      <c r="L63" s="3120"/>
      <c r="M63" s="3120"/>
      <c r="N63" s="3120"/>
      <c r="O63" s="3120"/>
      <c r="P63" s="3120"/>
      <c r="Q63" s="3120"/>
      <c r="R63" s="3120"/>
      <c r="S63" s="3120"/>
      <c r="T63" s="3120"/>
      <c r="U63" s="3120"/>
      <c r="V63" s="3120"/>
      <c r="W63" s="3120"/>
      <c r="X63" s="3120"/>
      <c r="Y63" s="3120"/>
      <c r="Z63" s="3120"/>
      <c r="AA63" s="3120"/>
      <c r="AB63" s="3120"/>
      <c r="AC63" s="3120"/>
      <c r="AD63" s="3120"/>
      <c r="AE63" s="3120"/>
    </row>
    <row r="64" spans="6:31" ht="17.1" customHeight="1">
      <c r="F64" s="3120"/>
      <c r="G64" s="3120"/>
      <c r="H64" s="3120"/>
      <c r="I64" s="3120"/>
      <c r="J64" s="3120"/>
      <c r="K64" s="3120"/>
      <c r="L64" s="3120"/>
      <c r="M64" s="3120"/>
      <c r="N64" s="3120"/>
      <c r="O64" s="3120"/>
      <c r="P64" s="3120"/>
      <c r="Q64" s="3120"/>
      <c r="R64" s="3120"/>
      <c r="S64" s="3120"/>
      <c r="T64" s="3120"/>
      <c r="U64" s="3120"/>
      <c r="V64" s="3120"/>
      <c r="W64" s="3120"/>
      <c r="X64" s="3120"/>
      <c r="Y64" s="3120"/>
      <c r="Z64" s="3120"/>
      <c r="AA64" s="3120"/>
      <c r="AB64" s="3120"/>
      <c r="AC64" s="3120"/>
      <c r="AD64" s="3120"/>
      <c r="AE64" s="3120"/>
    </row>
    <row r="65" spans="6:31" ht="17.1" customHeight="1">
      <c r="F65" s="3120"/>
      <c r="G65" s="3120"/>
      <c r="H65" s="3120"/>
      <c r="I65" s="3120"/>
      <c r="J65" s="3120"/>
      <c r="K65" s="3120"/>
      <c r="L65" s="3120"/>
      <c r="M65" s="3120"/>
      <c r="N65" s="3120"/>
      <c r="O65" s="3120"/>
      <c r="P65" s="3120"/>
      <c r="Q65" s="3120"/>
      <c r="R65" s="3120"/>
      <c r="S65" s="3120"/>
      <c r="T65" s="3120"/>
      <c r="U65" s="3120"/>
      <c r="V65" s="3120"/>
      <c r="W65" s="3120"/>
      <c r="X65" s="3120"/>
      <c r="Y65" s="3120"/>
      <c r="Z65" s="3120"/>
      <c r="AA65" s="3120"/>
      <c r="AB65" s="3120"/>
      <c r="AC65" s="3120"/>
      <c r="AD65" s="3120"/>
      <c r="AE65" s="3120"/>
    </row>
    <row r="66" spans="6:31" ht="17.1" customHeight="1">
      <c r="F66" s="3120"/>
      <c r="G66" s="3120"/>
      <c r="H66" s="3120"/>
      <c r="I66" s="3120"/>
      <c r="J66" s="3120"/>
      <c r="K66" s="3120"/>
      <c r="L66" s="3120"/>
      <c r="M66" s="3120"/>
      <c r="N66" s="3120"/>
      <c r="O66" s="3120"/>
      <c r="P66" s="3120"/>
      <c r="Q66" s="3120"/>
      <c r="R66" s="3120"/>
      <c r="S66" s="3120"/>
      <c r="T66" s="3120"/>
      <c r="U66" s="3120"/>
      <c r="V66" s="3120"/>
      <c r="W66" s="3120"/>
      <c r="X66" s="3120"/>
      <c r="Y66" s="3120"/>
      <c r="Z66" s="3120"/>
      <c r="AA66" s="3120"/>
      <c r="AB66" s="3120"/>
      <c r="AC66" s="3120"/>
      <c r="AD66" s="3120"/>
      <c r="AE66" s="3120"/>
    </row>
    <row r="67" spans="6:31" ht="17.1" customHeight="1">
      <c r="F67" s="3120"/>
      <c r="G67" s="3120"/>
      <c r="H67" s="3120"/>
      <c r="I67" s="3120"/>
      <c r="J67" s="3120"/>
      <c r="K67" s="3120"/>
      <c r="L67" s="3120"/>
      <c r="M67" s="3120"/>
      <c r="N67" s="3120"/>
      <c r="O67" s="3120"/>
      <c r="P67" s="3120"/>
      <c r="Q67" s="3120"/>
      <c r="R67" s="3120"/>
      <c r="S67" s="3120"/>
      <c r="T67" s="3120"/>
      <c r="U67" s="3120"/>
      <c r="V67" s="3120"/>
      <c r="W67" s="3120"/>
      <c r="X67" s="3120"/>
      <c r="Y67" s="3120"/>
      <c r="Z67" s="3120"/>
      <c r="AA67" s="3120"/>
      <c r="AB67" s="3120"/>
      <c r="AC67" s="3120"/>
      <c r="AD67" s="3120"/>
      <c r="AE67" s="3120"/>
    </row>
    <row r="68" spans="6:31" ht="17.1" customHeight="1">
      <c r="F68" s="3120"/>
      <c r="G68" s="3120"/>
      <c r="H68" s="3120"/>
      <c r="I68" s="3120"/>
      <c r="J68" s="3120"/>
      <c r="K68" s="3120"/>
      <c r="L68" s="3120"/>
      <c r="M68" s="3120"/>
      <c r="N68" s="3120"/>
      <c r="O68" s="3120"/>
      <c r="P68" s="3120"/>
      <c r="Q68" s="3120"/>
      <c r="R68" s="3120"/>
      <c r="S68" s="3120"/>
      <c r="T68" s="3120"/>
      <c r="U68" s="3120"/>
      <c r="V68" s="3120"/>
      <c r="W68" s="3120"/>
      <c r="X68" s="3120"/>
      <c r="Y68" s="3120"/>
      <c r="Z68" s="3120"/>
      <c r="AA68" s="3120"/>
      <c r="AB68" s="3120"/>
      <c r="AC68" s="3120"/>
      <c r="AD68" s="3120"/>
      <c r="AE68" s="3120"/>
    </row>
    <row r="69" spans="6:31" ht="17.1" customHeight="1">
      <c r="F69" s="3120"/>
      <c r="G69" s="3120"/>
      <c r="H69" s="3120"/>
      <c r="I69" s="3120"/>
      <c r="J69" s="3120"/>
      <c r="K69" s="3120"/>
      <c r="L69" s="3120"/>
      <c r="M69" s="3120"/>
      <c r="N69" s="3120"/>
      <c r="O69" s="3120"/>
      <c r="P69" s="3120"/>
      <c r="Q69" s="3120"/>
      <c r="R69" s="3120"/>
      <c r="S69" s="3120"/>
      <c r="T69" s="3120"/>
      <c r="U69" s="3120"/>
      <c r="V69" s="3120"/>
      <c r="W69" s="3120"/>
      <c r="X69" s="3120"/>
      <c r="Y69" s="3120"/>
      <c r="Z69" s="3120"/>
      <c r="AA69" s="3120"/>
      <c r="AB69" s="3120"/>
      <c r="AC69" s="3120"/>
      <c r="AD69" s="3120"/>
      <c r="AE69" s="3120"/>
    </row>
    <row r="70" spans="6:31" ht="17.1" customHeight="1">
      <c r="F70" s="3120"/>
      <c r="G70" s="3120"/>
      <c r="H70" s="3120"/>
      <c r="I70" s="3120"/>
      <c r="J70" s="3120"/>
      <c r="K70" s="3120"/>
      <c r="L70" s="3120"/>
      <c r="M70" s="3120"/>
      <c r="N70" s="3120"/>
      <c r="O70" s="3120"/>
      <c r="P70" s="3120"/>
      <c r="Q70" s="3120"/>
      <c r="R70" s="3120"/>
      <c r="S70" s="3120"/>
      <c r="T70" s="3120"/>
      <c r="U70" s="3120"/>
      <c r="V70" s="3120"/>
      <c r="W70" s="3120"/>
      <c r="X70" s="3120"/>
      <c r="Y70" s="3120"/>
      <c r="Z70" s="3120"/>
      <c r="AA70" s="3120"/>
      <c r="AB70" s="3120"/>
      <c r="AC70" s="3120"/>
      <c r="AD70" s="3120"/>
      <c r="AE70" s="3120"/>
    </row>
    <row r="71" spans="6:31" ht="17.1" customHeight="1">
      <c r="F71" s="3120"/>
      <c r="G71" s="3120"/>
      <c r="H71" s="3120"/>
      <c r="I71" s="3120"/>
      <c r="J71" s="3120"/>
      <c r="K71" s="3120"/>
      <c r="L71" s="3120"/>
      <c r="M71" s="3120"/>
      <c r="N71" s="3120"/>
      <c r="O71" s="3120"/>
      <c r="P71" s="3120"/>
      <c r="Q71" s="3120"/>
      <c r="R71" s="3120"/>
      <c r="S71" s="3120"/>
      <c r="T71" s="3120"/>
      <c r="U71" s="3120"/>
      <c r="V71" s="3120"/>
      <c r="W71" s="3120"/>
      <c r="X71" s="3120"/>
      <c r="Y71" s="3120"/>
      <c r="Z71" s="3120"/>
      <c r="AA71" s="3120"/>
      <c r="AB71" s="3120"/>
      <c r="AC71" s="3120"/>
      <c r="AD71" s="3120"/>
      <c r="AE71" s="3120"/>
    </row>
    <row r="72" spans="6:31" ht="17.1" customHeight="1">
      <c r="F72" s="3120"/>
      <c r="G72" s="3120"/>
      <c r="H72" s="3120"/>
      <c r="I72" s="3120"/>
      <c r="J72" s="3120"/>
      <c r="K72" s="3120"/>
      <c r="L72" s="3120"/>
      <c r="M72" s="3120"/>
      <c r="N72" s="3120"/>
      <c r="O72" s="3120"/>
      <c r="P72" s="3120"/>
      <c r="Q72" s="3120"/>
      <c r="R72" s="3120"/>
      <c r="S72" s="3120"/>
      <c r="T72" s="3120"/>
      <c r="U72" s="3120"/>
      <c r="V72" s="3120"/>
      <c r="W72" s="3120"/>
      <c r="X72" s="3120"/>
      <c r="Y72" s="3120"/>
      <c r="Z72" s="3120"/>
      <c r="AA72" s="3120"/>
      <c r="AB72" s="3120"/>
      <c r="AC72" s="3120"/>
      <c r="AD72" s="3120"/>
      <c r="AE72" s="3120"/>
    </row>
    <row r="73" spans="6:31" ht="17.1" customHeight="1">
      <c r="F73" s="3120"/>
      <c r="G73" s="3120"/>
      <c r="H73" s="3120"/>
      <c r="I73" s="3120"/>
      <c r="J73" s="3120"/>
      <c r="K73" s="3120"/>
      <c r="L73" s="3120"/>
      <c r="M73" s="3120"/>
      <c r="N73" s="3120"/>
      <c r="O73" s="3120"/>
      <c r="P73" s="3120"/>
      <c r="Q73" s="3120"/>
      <c r="R73" s="3120"/>
      <c r="S73" s="3120"/>
      <c r="T73" s="3120"/>
      <c r="U73" s="3120"/>
      <c r="V73" s="3120"/>
      <c r="W73" s="3120"/>
      <c r="X73" s="3120"/>
      <c r="Y73" s="3120"/>
      <c r="Z73" s="3120"/>
      <c r="AA73" s="3120"/>
      <c r="AB73" s="3120"/>
      <c r="AC73" s="3120"/>
      <c r="AD73" s="3120"/>
      <c r="AE73" s="3120"/>
    </row>
    <row r="74" spans="6:31" ht="17.1" customHeight="1">
      <c r="F74" s="3120"/>
      <c r="G74" s="3120"/>
      <c r="H74" s="3120"/>
      <c r="I74" s="3120"/>
      <c r="J74" s="3120"/>
      <c r="K74" s="3120"/>
      <c r="L74" s="3120"/>
      <c r="M74" s="3120"/>
      <c r="N74" s="3120"/>
      <c r="O74" s="3120"/>
      <c r="P74" s="3120"/>
      <c r="Q74" s="3120"/>
      <c r="R74" s="3120"/>
      <c r="S74" s="3120"/>
      <c r="T74" s="3120"/>
      <c r="U74" s="3120"/>
      <c r="V74" s="3120"/>
      <c r="W74" s="3120"/>
      <c r="X74" s="3120"/>
      <c r="Y74" s="3120"/>
      <c r="Z74" s="3120"/>
      <c r="AA74" s="3120"/>
      <c r="AB74" s="3120"/>
      <c r="AC74" s="3120"/>
      <c r="AD74" s="3120"/>
      <c r="AE74" s="3120"/>
    </row>
    <row r="75" spans="6:31" ht="17.1" customHeight="1">
      <c r="F75" s="3120"/>
      <c r="G75" s="3120"/>
      <c r="H75" s="3120"/>
      <c r="I75" s="3120"/>
      <c r="J75" s="3120"/>
      <c r="K75" s="3120"/>
      <c r="L75" s="3120"/>
      <c r="M75" s="3120"/>
      <c r="N75" s="3120"/>
      <c r="O75" s="3120"/>
      <c r="P75" s="3120"/>
      <c r="Q75" s="3120"/>
      <c r="R75" s="3120"/>
      <c r="S75" s="3120"/>
      <c r="T75" s="3120"/>
      <c r="U75" s="3120"/>
      <c r="V75" s="3120"/>
      <c r="W75" s="3120"/>
      <c r="X75" s="3120"/>
      <c r="Y75" s="3120"/>
      <c r="Z75" s="3120"/>
      <c r="AA75" s="3120"/>
      <c r="AB75" s="3120"/>
      <c r="AC75" s="3120"/>
      <c r="AD75" s="3120"/>
      <c r="AE75" s="3120"/>
    </row>
    <row r="76" spans="6:31" ht="17.1" customHeight="1">
      <c r="F76" s="3120"/>
      <c r="G76" s="3120"/>
      <c r="H76" s="3120"/>
      <c r="I76" s="3120"/>
      <c r="J76" s="3120"/>
      <c r="K76" s="3120"/>
      <c r="L76" s="3120"/>
      <c r="M76" s="3120"/>
      <c r="N76" s="3120"/>
      <c r="O76" s="3120"/>
      <c r="P76" s="3120"/>
      <c r="Q76" s="3120"/>
      <c r="R76" s="3120"/>
      <c r="S76" s="3120"/>
      <c r="T76" s="3120"/>
      <c r="U76" s="3120"/>
      <c r="V76" s="3120"/>
      <c r="W76" s="3120"/>
      <c r="X76" s="3120"/>
      <c r="Y76" s="3120"/>
      <c r="Z76" s="3120"/>
      <c r="AA76" s="3120"/>
      <c r="AB76" s="3120"/>
      <c r="AC76" s="3120"/>
      <c r="AD76" s="3120"/>
      <c r="AE76" s="3120"/>
    </row>
    <row r="77" spans="6:31" ht="17.1" customHeight="1">
      <c r="F77" s="3120"/>
      <c r="G77" s="3120"/>
      <c r="H77" s="3120"/>
      <c r="I77" s="3120"/>
      <c r="J77" s="3120"/>
      <c r="K77" s="3120"/>
      <c r="L77" s="3120"/>
      <c r="M77" s="3120"/>
      <c r="N77" s="3120"/>
      <c r="O77" s="3120"/>
      <c r="P77" s="3120"/>
      <c r="Q77" s="3120"/>
      <c r="R77" s="3120"/>
      <c r="S77" s="3120"/>
      <c r="T77" s="3120"/>
      <c r="U77" s="3120"/>
      <c r="V77" s="3120"/>
      <c r="W77" s="3120"/>
      <c r="X77" s="3120"/>
      <c r="Y77" s="3120"/>
      <c r="Z77" s="3120"/>
      <c r="AA77" s="3120"/>
      <c r="AB77" s="3120"/>
      <c r="AC77" s="3120"/>
      <c r="AD77" s="3120"/>
      <c r="AE77" s="3120"/>
    </row>
    <row r="78" spans="6:31" ht="17.1" customHeight="1">
      <c r="F78" s="3120"/>
      <c r="G78" s="3120"/>
      <c r="H78" s="3120"/>
      <c r="I78" s="3120"/>
      <c r="J78" s="3120"/>
      <c r="K78" s="3120"/>
      <c r="L78" s="3120"/>
      <c r="M78" s="3120"/>
      <c r="N78" s="3120"/>
      <c r="O78" s="3120"/>
      <c r="P78" s="3120"/>
      <c r="Q78" s="3120"/>
      <c r="R78" s="3120"/>
      <c r="S78" s="3120"/>
      <c r="T78" s="3120"/>
      <c r="U78" s="3120"/>
      <c r="V78" s="3120"/>
      <c r="W78" s="3120"/>
      <c r="X78" s="3120"/>
      <c r="Y78" s="3120"/>
      <c r="Z78" s="3120"/>
      <c r="AA78" s="3120"/>
      <c r="AB78" s="3120"/>
      <c r="AC78" s="3120"/>
      <c r="AD78" s="3120"/>
      <c r="AE78" s="3120"/>
    </row>
    <row r="79" spans="6:31" ht="17.1" customHeight="1">
      <c r="F79" s="3120"/>
      <c r="G79" s="3120"/>
      <c r="H79" s="3120"/>
      <c r="I79" s="3120"/>
      <c r="J79" s="3120"/>
      <c r="K79" s="3120"/>
      <c r="L79" s="3120"/>
      <c r="M79" s="3120"/>
      <c r="N79" s="3120"/>
      <c r="O79" s="3120"/>
      <c r="P79" s="3120"/>
      <c r="Q79" s="3120"/>
      <c r="R79" s="3120"/>
      <c r="S79" s="3120"/>
      <c r="T79" s="3120"/>
      <c r="U79" s="3120"/>
      <c r="V79" s="3120"/>
      <c r="W79" s="3120"/>
      <c r="X79" s="3120"/>
      <c r="Y79" s="3120"/>
      <c r="Z79" s="3120"/>
      <c r="AA79" s="3120"/>
      <c r="AB79" s="3120"/>
      <c r="AC79" s="3120"/>
      <c r="AD79" s="3120"/>
      <c r="AE79" s="3120"/>
    </row>
    <row r="80" spans="6:31" ht="17.1" customHeight="1">
      <c r="F80" s="3120"/>
      <c r="G80" s="3120"/>
      <c r="H80" s="3120"/>
      <c r="I80" s="3120"/>
      <c r="J80" s="3120"/>
      <c r="K80" s="3120"/>
      <c r="L80" s="3120"/>
      <c r="M80" s="3120"/>
      <c r="N80" s="3120"/>
      <c r="O80" s="3120"/>
      <c r="P80" s="3120"/>
      <c r="Q80" s="3120"/>
      <c r="R80" s="3120"/>
      <c r="S80" s="3120"/>
      <c r="T80" s="3120"/>
      <c r="U80" s="3120"/>
      <c r="V80" s="3120"/>
      <c r="W80" s="3120"/>
      <c r="X80" s="3120"/>
      <c r="Y80" s="3120"/>
      <c r="Z80" s="3120"/>
      <c r="AA80" s="3120"/>
      <c r="AB80" s="3120"/>
      <c r="AC80" s="3120"/>
      <c r="AD80" s="3120"/>
      <c r="AE80" s="3120"/>
    </row>
    <row r="81" spans="6:31" ht="17.1" customHeight="1">
      <c r="F81" s="3120"/>
      <c r="G81" s="3120"/>
      <c r="H81" s="3120"/>
      <c r="I81" s="3120"/>
      <c r="J81" s="3120"/>
      <c r="K81" s="3120"/>
      <c r="L81" s="3120"/>
      <c r="M81" s="3120"/>
      <c r="N81" s="3120"/>
      <c r="O81" s="3120"/>
      <c r="P81" s="3120"/>
      <c r="Q81" s="3120"/>
      <c r="R81" s="3120"/>
      <c r="S81" s="3120"/>
      <c r="T81" s="3120"/>
      <c r="U81" s="3120"/>
      <c r="V81" s="3120"/>
      <c r="W81" s="3120"/>
      <c r="X81" s="3120"/>
      <c r="Y81" s="3120"/>
      <c r="Z81" s="3120"/>
      <c r="AA81" s="3120"/>
      <c r="AB81" s="3120"/>
      <c r="AC81" s="3120"/>
      <c r="AD81" s="3120"/>
      <c r="AE81" s="3120"/>
    </row>
    <row r="82" spans="6:31" ht="17.1" customHeight="1">
      <c r="F82" s="3120"/>
      <c r="G82" s="3120"/>
      <c r="H82" s="3120"/>
      <c r="I82" s="3120"/>
      <c r="J82" s="3120"/>
      <c r="K82" s="3120"/>
      <c r="L82" s="3120"/>
      <c r="M82" s="3120"/>
      <c r="N82" s="3120"/>
      <c r="O82" s="3120"/>
      <c r="P82" s="3120"/>
      <c r="Q82" s="3120"/>
      <c r="R82" s="3120"/>
      <c r="S82" s="3120"/>
      <c r="T82" s="3120"/>
      <c r="U82" s="3120"/>
      <c r="V82" s="3120"/>
      <c r="W82" s="3120"/>
      <c r="X82" s="3120"/>
      <c r="Y82" s="3120"/>
      <c r="Z82" s="3120"/>
      <c r="AA82" s="3120"/>
      <c r="AB82" s="3120"/>
      <c r="AC82" s="3120"/>
      <c r="AD82" s="3120"/>
      <c r="AE82" s="3120"/>
    </row>
    <row r="83" spans="6:31" ht="17.1" customHeight="1">
      <c r="F83" s="3120"/>
      <c r="G83" s="3120"/>
      <c r="H83" s="3120"/>
      <c r="I83" s="3120"/>
      <c r="J83" s="3120"/>
      <c r="K83" s="3120"/>
      <c r="L83" s="3120"/>
      <c r="M83" s="3120"/>
      <c r="N83" s="3120"/>
      <c r="O83" s="3120"/>
      <c r="P83" s="3120"/>
      <c r="Q83" s="3120"/>
      <c r="R83" s="3120"/>
      <c r="S83" s="3120"/>
      <c r="T83" s="3120"/>
      <c r="U83" s="3120"/>
      <c r="V83" s="3120"/>
      <c r="W83" s="3120"/>
      <c r="X83" s="3120"/>
      <c r="Y83" s="3120"/>
      <c r="Z83" s="3120"/>
      <c r="AA83" s="3120"/>
      <c r="AB83" s="3120"/>
      <c r="AC83" s="3120"/>
      <c r="AD83" s="3120"/>
      <c r="AE83" s="3120"/>
    </row>
    <row r="84" spans="6:31" ht="17.1" customHeight="1">
      <c r="F84" s="3120"/>
      <c r="G84" s="3120"/>
      <c r="H84" s="3120"/>
      <c r="I84" s="3120"/>
      <c r="J84" s="3120"/>
      <c r="K84" s="3120"/>
      <c r="L84" s="3120"/>
      <c r="M84" s="3120"/>
      <c r="N84" s="3120"/>
      <c r="O84" s="3120"/>
      <c r="P84" s="3120"/>
      <c r="Q84" s="3120"/>
      <c r="R84" s="3120"/>
      <c r="S84" s="3120"/>
      <c r="T84" s="3120"/>
      <c r="U84" s="3120"/>
      <c r="V84" s="3120"/>
      <c r="W84" s="3120"/>
      <c r="X84" s="3120"/>
      <c r="Y84" s="3120"/>
      <c r="Z84" s="3120"/>
      <c r="AA84" s="3120"/>
      <c r="AB84" s="3120"/>
      <c r="AC84" s="3120"/>
      <c r="AD84" s="3120"/>
      <c r="AE84" s="3120"/>
    </row>
    <row r="85" spans="6:31" ht="17.1" customHeight="1">
      <c r="F85" s="3120"/>
      <c r="G85" s="3120"/>
      <c r="H85" s="3120"/>
      <c r="I85" s="3120"/>
      <c r="J85" s="3120"/>
      <c r="K85" s="3120"/>
      <c r="L85" s="3120"/>
      <c r="M85" s="3120"/>
      <c r="N85" s="3120"/>
      <c r="O85" s="3120"/>
      <c r="P85" s="3120"/>
      <c r="Q85" s="3120"/>
      <c r="R85" s="3120"/>
      <c r="S85" s="3120"/>
      <c r="T85" s="3120"/>
      <c r="U85" s="3120"/>
      <c r="V85" s="3120"/>
      <c r="W85" s="3120"/>
      <c r="X85" s="3120"/>
      <c r="Y85" s="3120"/>
      <c r="Z85" s="3120"/>
      <c r="AA85" s="3120"/>
      <c r="AB85" s="3120"/>
      <c r="AC85" s="3120"/>
      <c r="AD85" s="3120"/>
      <c r="AE85" s="3120"/>
    </row>
    <row r="86" spans="6:31" ht="17.1" customHeight="1">
      <c r="F86" s="3120"/>
      <c r="G86" s="3120"/>
      <c r="H86" s="3120"/>
      <c r="I86" s="3120"/>
      <c r="J86" s="3120"/>
      <c r="K86" s="3120"/>
      <c r="L86" s="3120"/>
      <c r="M86" s="3120"/>
      <c r="N86" s="3120"/>
      <c r="O86" s="3120"/>
      <c r="P86" s="3120"/>
      <c r="Q86" s="3120"/>
      <c r="R86" s="3120"/>
      <c r="S86" s="3120"/>
      <c r="T86" s="3120"/>
      <c r="U86" s="3120"/>
      <c r="V86" s="3120"/>
      <c r="W86" s="3120"/>
      <c r="X86" s="3120"/>
      <c r="Y86" s="3120"/>
      <c r="Z86" s="3120"/>
      <c r="AA86" s="3120"/>
      <c r="AB86" s="3120"/>
      <c r="AC86" s="3120"/>
      <c r="AD86" s="3120"/>
      <c r="AE86" s="3120"/>
    </row>
    <row r="87" spans="6:31" ht="17.1" customHeight="1">
      <c r="F87" s="3120"/>
      <c r="G87" s="3120"/>
      <c r="H87" s="3120"/>
      <c r="I87" s="3120"/>
      <c r="J87" s="3120"/>
      <c r="K87" s="3120"/>
      <c r="L87" s="3120"/>
      <c r="M87" s="3120"/>
      <c r="N87" s="3120"/>
      <c r="O87" s="3120"/>
      <c r="P87" s="3120"/>
      <c r="Q87" s="3120"/>
      <c r="R87" s="3120"/>
      <c r="S87" s="3120"/>
      <c r="T87" s="3120"/>
      <c r="U87" s="3120"/>
      <c r="V87" s="3120"/>
      <c r="W87" s="3120"/>
      <c r="X87" s="3120"/>
      <c r="Y87" s="3120"/>
      <c r="Z87" s="3120"/>
      <c r="AA87" s="3120"/>
      <c r="AB87" s="3120"/>
      <c r="AC87" s="3120"/>
      <c r="AD87" s="3120"/>
      <c r="AE87" s="3120"/>
    </row>
    <row r="88" spans="6:31" ht="17.1" customHeight="1">
      <c r="F88" s="3120"/>
      <c r="G88" s="3120"/>
      <c r="H88" s="3120"/>
      <c r="I88" s="3120"/>
      <c r="J88" s="3120"/>
      <c r="K88" s="3120"/>
      <c r="L88" s="3120"/>
      <c r="M88" s="3120"/>
      <c r="N88" s="3120"/>
      <c r="O88" s="3120"/>
      <c r="P88" s="3120"/>
      <c r="Q88" s="3120"/>
      <c r="R88" s="3120"/>
      <c r="S88" s="3120"/>
      <c r="T88" s="3120"/>
      <c r="U88" s="3120"/>
      <c r="V88" s="3120"/>
      <c r="W88" s="3120"/>
      <c r="X88" s="3120"/>
      <c r="Y88" s="3120"/>
      <c r="Z88" s="3120"/>
      <c r="AA88" s="3120"/>
      <c r="AB88" s="3120"/>
      <c r="AC88" s="3120"/>
      <c r="AD88" s="3120"/>
      <c r="AE88" s="3120"/>
    </row>
    <row r="89" spans="6:31" ht="17.1" customHeight="1">
      <c r="F89" s="3120"/>
      <c r="G89" s="3120"/>
      <c r="H89" s="3120"/>
      <c r="I89" s="3120"/>
      <c r="J89" s="3120"/>
      <c r="K89" s="3120"/>
      <c r="L89" s="3120"/>
      <c r="M89" s="3120"/>
      <c r="N89" s="3120"/>
      <c r="O89" s="3120"/>
      <c r="P89" s="3120"/>
      <c r="Q89" s="3120"/>
      <c r="R89" s="3120"/>
      <c r="S89" s="3120"/>
      <c r="T89" s="3120"/>
      <c r="U89" s="3120"/>
      <c r="V89" s="3120"/>
      <c r="W89" s="3120"/>
      <c r="X89" s="3120"/>
      <c r="Y89" s="3120"/>
      <c r="Z89" s="3120"/>
      <c r="AA89" s="3120"/>
      <c r="AB89" s="3120"/>
      <c r="AC89" s="3120"/>
      <c r="AD89" s="3120"/>
      <c r="AE89" s="3120"/>
    </row>
    <row r="90" spans="6:31" ht="17.1" customHeight="1">
      <c r="F90" s="3120"/>
      <c r="G90" s="3120"/>
      <c r="H90" s="3120"/>
      <c r="I90" s="3120"/>
      <c r="J90" s="3120"/>
      <c r="K90" s="3120"/>
      <c r="L90" s="3120"/>
      <c r="M90" s="3120"/>
      <c r="N90" s="3120"/>
      <c r="O90" s="3120"/>
      <c r="P90" s="3120"/>
      <c r="Q90" s="3120"/>
      <c r="R90" s="3120"/>
      <c r="S90" s="3120"/>
      <c r="T90" s="3120"/>
      <c r="U90" s="3120"/>
      <c r="V90" s="3120"/>
      <c r="W90" s="3120"/>
      <c r="X90" s="3120"/>
      <c r="Y90" s="3120"/>
      <c r="Z90" s="3120"/>
      <c r="AA90" s="3120"/>
      <c r="AB90" s="3120"/>
      <c r="AC90" s="3120"/>
      <c r="AD90" s="3120"/>
      <c r="AE90" s="3120"/>
    </row>
    <row r="91" spans="6:31" ht="17.1" customHeight="1">
      <c r="F91" s="3120"/>
      <c r="G91" s="3120"/>
      <c r="H91" s="3120"/>
      <c r="I91" s="3120"/>
      <c r="J91" s="3120"/>
      <c r="K91" s="3120"/>
      <c r="L91" s="3120"/>
      <c r="M91" s="3120"/>
      <c r="N91" s="3120"/>
      <c r="O91" s="3120"/>
      <c r="P91" s="3120"/>
      <c r="Q91" s="3120"/>
      <c r="R91" s="3120"/>
      <c r="S91" s="3120"/>
      <c r="T91" s="3120"/>
      <c r="U91" s="3120"/>
      <c r="V91" s="3120"/>
      <c r="W91" s="3120"/>
      <c r="X91" s="3120"/>
      <c r="Y91" s="3120"/>
      <c r="Z91" s="3120"/>
      <c r="AA91" s="3120"/>
      <c r="AB91" s="3120"/>
      <c r="AC91" s="3120"/>
      <c r="AD91" s="3120"/>
      <c r="AE91" s="3120"/>
    </row>
    <row r="92" spans="6:31" ht="17.1" customHeight="1">
      <c r="F92" s="3120"/>
      <c r="G92" s="3120"/>
      <c r="H92" s="3120"/>
      <c r="I92" s="3120"/>
      <c r="J92" s="3120"/>
      <c r="K92" s="3120"/>
      <c r="L92" s="3120"/>
      <c r="M92" s="3120"/>
      <c r="N92" s="3120"/>
      <c r="O92" s="3120"/>
      <c r="P92" s="3120"/>
      <c r="Q92" s="3120"/>
      <c r="R92" s="3120"/>
      <c r="S92" s="3120"/>
      <c r="T92" s="3120"/>
      <c r="U92" s="3120"/>
      <c r="V92" s="3120"/>
      <c r="W92" s="3120"/>
      <c r="X92" s="3120"/>
      <c r="Y92" s="3120"/>
      <c r="Z92" s="3120"/>
      <c r="AA92" s="3120"/>
      <c r="AB92" s="3120"/>
      <c r="AC92" s="3120"/>
      <c r="AD92" s="3120"/>
      <c r="AE92" s="3120"/>
    </row>
    <row r="93" spans="6:31" ht="17.1" customHeight="1">
      <c r="F93" s="3120"/>
      <c r="G93" s="3120"/>
      <c r="H93" s="3120"/>
      <c r="I93" s="3120"/>
      <c r="J93" s="3120"/>
      <c r="K93" s="3120"/>
      <c r="L93" s="3120"/>
      <c r="M93" s="3120"/>
      <c r="N93" s="3120"/>
      <c r="O93" s="3120"/>
      <c r="P93" s="3120"/>
      <c r="Q93" s="3120"/>
      <c r="R93" s="3120"/>
      <c r="S93" s="3120"/>
      <c r="T93" s="3120"/>
      <c r="U93" s="3120"/>
      <c r="V93" s="3120"/>
      <c r="W93" s="3120"/>
      <c r="X93" s="3120"/>
      <c r="Y93" s="3120"/>
      <c r="Z93" s="3120"/>
      <c r="AA93" s="3120"/>
      <c r="AB93" s="3120"/>
      <c r="AC93" s="3120"/>
      <c r="AD93" s="3120"/>
      <c r="AE93" s="3120"/>
    </row>
    <row r="94" spans="6:31" ht="17.1" customHeight="1">
      <c r="F94" s="3120"/>
      <c r="G94" s="3120"/>
      <c r="H94" s="3120"/>
      <c r="I94" s="3120"/>
      <c r="J94" s="3120"/>
      <c r="K94" s="3120"/>
      <c r="L94" s="3120"/>
      <c r="M94" s="3120"/>
      <c r="N94" s="3120"/>
      <c r="O94" s="3120"/>
      <c r="P94" s="3120"/>
      <c r="Q94" s="3120"/>
      <c r="R94" s="3120"/>
      <c r="S94" s="3120"/>
      <c r="T94" s="3120"/>
      <c r="U94" s="3120"/>
      <c r="V94" s="3120"/>
      <c r="W94" s="3120"/>
      <c r="X94" s="3120"/>
      <c r="Y94" s="3120"/>
      <c r="Z94" s="3120"/>
      <c r="AA94" s="3120"/>
      <c r="AB94" s="3120"/>
      <c r="AC94" s="3120"/>
      <c r="AD94" s="3120"/>
      <c r="AE94" s="3120"/>
    </row>
    <row r="95" spans="6:31" ht="17.1" customHeight="1">
      <c r="F95" s="3120"/>
      <c r="G95" s="3120"/>
      <c r="H95" s="3120"/>
      <c r="I95" s="3120"/>
      <c r="J95" s="3120"/>
      <c r="K95" s="3120"/>
      <c r="L95" s="3120"/>
      <c r="M95" s="3120"/>
      <c r="N95" s="3120"/>
      <c r="O95" s="3120"/>
      <c r="P95" s="3120"/>
      <c r="Q95" s="3120"/>
      <c r="R95" s="3120"/>
      <c r="S95" s="3120"/>
      <c r="T95" s="3120"/>
      <c r="U95" s="3120"/>
      <c r="V95" s="3120"/>
      <c r="W95" s="3120"/>
      <c r="X95" s="3120"/>
      <c r="Y95" s="3120"/>
      <c r="Z95" s="3120"/>
      <c r="AA95" s="3120"/>
      <c r="AB95" s="3120"/>
      <c r="AC95" s="3120"/>
      <c r="AD95" s="3120"/>
      <c r="AE95" s="3120"/>
    </row>
    <row r="96" spans="6:31" ht="17.1" customHeight="1">
      <c r="F96" s="3120"/>
      <c r="G96" s="3120"/>
      <c r="H96" s="3120"/>
      <c r="I96" s="3120"/>
      <c r="J96" s="3120"/>
      <c r="K96" s="3120"/>
      <c r="L96" s="3120"/>
      <c r="M96" s="3120"/>
      <c r="N96" s="3120"/>
      <c r="O96" s="3120"/>
      <c r="P96" s="3120"/>
      <c r="Q96" s="3120"/>
      <c r="R96" s="3120"/>
      <c r="S96" s="3120"/>
      <c r="T96" s="3120"/>
      <c r="U96" s="3120"/>
      <c r="V96" s="3120"/>
      <c r="W96" s="3120"/>
      <c r="X96" s="3120"/>
      <c r="Y96" s="3120"/>
      <c r="Z96" s="3120"/>
      <c r="AA96" s="3120"/>
      <c r="AB96" s="3120"/>
      <c r="AC96" s="3120"/>
      <c r="AD96" s="3120"/>
      <c r="AE96" s="3120"/>
    </row>
    <row r="97" spans="6:31" ht="17.1" customHeight="1">
      <c r="F97" s="3120"/>
      <c r="G97" s="3120"/>
      <c r="H97" s="3120"/>
      <c r="I97" s="3120"/>
      <c r="J97" s="3120"/>
      <c r="K97" s="3120"/>
      <c r="L97" s="3120"/>
      <c r="M97" s="3120"/>
      <c r="N97" s="3120"/>
      <c r="O97" s="3120"/>
      <c r="P97" s="3120"/>
      <c r="Q97" s="3120"/>
      <c r="R97" s="3120"/>
      <c r="S97" s="3120"/>
      <c r="T97" s="3120"/>
      <c r="U97" s="3120"/>
      <c r="V97" s="3120"/>
      <c r="W97" s="3120"/>
      <c r="X97" s="3120"/>
      <c r="Y97" s="3120"/>
      <c r="Z97" s="3120"/>
      <c r="AA97" s="3120"/>
      <c r="AB97" s="3120"/>
      <c r="AC97" s="3120"/>
      <c r="AD97" s="3120"/>
      <c r="AE97" s="3120"/>
    </row>
    <row r="98" spans="6:31" ht="17.1" customHeight="1">
      <c r="F98" s="3120"/>
      <c r="G98" s="3120"/>
      <c r="H98" s="3120"/>
      <c r="I98" s="3120"/>
      <c r="J98" s="3120"/>
      <c r="K98" s="3120"/>
      <c r="L98" s="3120"/>
      <c r="M98" s="3120"/>
      <c r="N98" s="3120"/>
      <c r="O98" s="3120"/>
      <c r="P98" s="3120"/>
      <c r="Q98" s="3120"/>
      <c r="R98" s="3120"/>
      <c r="S98" s="3120"/>
      <c r="T98" s="3120"/>
      <c r="U98" s="3120"/>
      <c r="V98" s="3120"/>
      <c r="W98" s="3120"/>
      <c r="X98" s="3120"/>
      <c r="Y98" s="3120"/>
      <c r="Z98" s="3120"/>
      <c r="AA98" s="3120"/>
      <c r="AB98" s="3120"/>
      <c r="AC98" s="3120"/>
      <c r="AD98" s="3120"/>
      <c r="AE98" s="3120"/>
    </row>
    <row r="99" spans="6:31" ht="17.1" customHeight="1">
      <c r="F99" s="3120"/>
      <c r="G99" s="3120"/>
      <c r="H99" s="3120"/>
      <c r="I99" s="3120"/>
      <c r="J99" s="3120"/>
      <c r="K99" s="3120"/>
      <c r="L99" s="3120"/>
      <c r="M99" s="3120"/>
      <c r="N99" s="3120"/>
      <c r="O99" s="3120"/>
      <c r="P99" s="3120"/>
      <c r="Q99" s="3120"/>
      <c r="R99" s="3120"/>
      <c r="S99" s="3120"/>
      <c r="T99" s="3120"/>
      <c r="U99" s="3120"/>
      <c r="V99" s="3120"/>
      <c r="W99" s="3120"/>
      <c r="X99" s="3120"/>
      <c r="Y99" s="3120"/>
      <c r="Z99" s="3120"/>
      <c r="AA99" s="3120"/>
      <c r="AB99" s="3120"/>
      <c r="AC99" s="3120"/>
      <c r="AD99" s="3120"/>
      <c r="AE99" s="3120"/>
    </row>
    <row r="100" spans="6:31" ht="17.1" customHeight="1">
      <c r="F100" s="3120"/>
      <c r="G100" s="3120"/>
      <c r="H100" s="3120"/>
      <c r="I100" s="3120"/>
      <c r="J100" s="3120"/>
      <c r="K100" s="3120"/>
      <c r="L100" s="3120"/>
      <c r="M100" s="3120"/>
      <c r="N100" s="3120"/>
      <c r="O100" s="3120"/>
      <c r="P100" s="3120"/>
      <c r="Q100" s="3120"/>
      <c r="R100" s="3120"/>
      <c r="S100" s="3120"/>
      <c r="T100" s="3120"/>
      <c r="U100" s="3120"/>
      <c r="V100" s="3120"/>
      <c r="W100" s="3120"/>
      <c r="X100" s="3120"/>
      <c r="Y100" s="3120"/>
      <c r="Z100" s="3120"/>
      <c r="AA100" s="3120"/>
      <c r="AB100" s="3120"/>
      <c r="AC100" s="3120"/>
      <c r="AD100" s="3120"/>
      <c r="AE100" s="3120"/>
    </row>
    <row r="101" spans="6:31" ht="17.1" customHeight="1">
      <c r="F101" s="3120"/>
      <c r="G101" s="3120"/>
      <c r="H101" s="3120"/>
      <c r="I101" s="3120"/>
      <c r="J101" s="3120"/>
      <c r="K101" s="3120"/>
      <c r="L101" s="3120"/>
      <c r="M101" s="3120"/>
      <c r="N101" s="3120"/>
      <c r="O101" s="3120"/>
      <c r="P101" s="3120"/>
      <c r="Q101" s="3120"/>
      <c r="R101" s="3120"/>
      <c r="S101" s="3120"/>
      <c r="T101" s="3120"/>
      <c r="U101" s="3120"/>
      <c r="V101" s="3120"/>
      <c r="W101" s="3120"/>
      <c r="X101" s="3120"/>
      <c r="Y101" s="3120"/>
      <c r="Z101" s="3120"/>
      <c r="AA101" s="3120"/>
      <c r="AB101" s="3120"/>
      <c r="AC101" s="3120"/>
      <c r="AD101" s="3120"/>
      <c r="AE101" s="3120"/>
    </row>
    <row r="102" spans="6:31" ht="17.1" customHeight="1">
      <c r="F102" s="3120"/>
      <c r="G102" s="3120"/>
      <c r="H102" s="3120"/>
      <c r="I102" s="3120"/>
      <c r="J102" s="3120"/>
      <c r="K102" s="3120"/>
      <c r="L102" s="3120"/>
      <c r="M102" s="3120"/>
      <c r="N102" s="3120"/>
      <c r="O102" s="3120"/>
      <c r="P102" s="3120"/>
      <c r="Q102" s="3120"/>
      <c r="R102" s="3120"/>
      <c r="S102" s="3120"/>
      <c r="T102" s="3120"/>
      <c r="U102" s="3120"/>
      <c r="V102" s="3120"/>
      <c r="W102" s="3120"/>
      <c r="X102" s="3120"/>
      <c r="Y102" s="3120"/>
      <c r="Z102" s="3120"/>
      <c r="AA102" s="3120"/>
      <c r="AB102" s="3120"/>
      <c r="AC102" s="3120"/>
      <c r="AD102" s="3120"/>
      <c r="AE102" s="3120"/>
    </row>
    <row r="103" spans="6:31" ht="17.1" customHeight="1">
      <c r="F103" s="3120"/>
      <c r="G103" s="3120"/>
      <c r="H103" s="3120"/>
      <c r="I103" s="3120"/>
      <c r="J103" s="3120"/>
      <c r="K103" s="3120"/>
      <c r="L103" s="3120"/>
      <c r="M103" s="3120"/>
      <c r="N103" s="3120"/>
      <c r="O103" s="3120"/>
      <c r="P103" s="3120"/>
      <c r="Q103" s="3120"/>
      <c r="R103" s="3120"/>
      <c r="S103" s="3120"/>
      <c r="T103" s="3120"/>
      <c r="U103" s="3120"/>
      <c r="V103" s="3120"/>
      <c r="W103" s="3120"/>
      <c r="X103" s="3120"/>
      <c r="Y103" s="3120"/>
      <c r="Z103" s="3120"/>
      <c r="AA103" s="3120"/>
      <c r="AB103" s="3120"/>
      <c r="AC103" s="3120"/>
      <c r="AD103" s="3120"/>
      <c r="AE103" s="3120"/>
    </row>
    <row r="104" spans="6:31" ht="17.1" customHeight="1">
      <c r="F104" s="3120"/>
      <c r="G104" s="3120"/>
      <c r="H104" s="3120"/>
      <c r="I104" s="3120"/>
      <c r="J104" s="3120"/>
      <c r="K104" s="3120"/>
      <c r="L104" s="3120"/>
      <c r="M104" s="3120"/>
      <c r="N104" s="3120"/>
      <c r="O104" s="3120"/>
      <c r="P104" s="3120"/>
      <c r="Q104" s="3120"/>
      <c r="R104" s="3120"/>
      <c r="S104" s="3120"/>
      <c r="T104" s="3120"/>
      <c r="U104" s="3120"/>
      <c r="V104" s="3120"/>
      <c r="W104" s="3120"/>
      <c r="X104" s="3120"/>
      <c r="Y104" s="3120"/>
      <c r="Z104" s="3120"/>
      <c r="AA104" s="3120"/>
      <c r="AB104" s="3120"/>
      <c r="AC104" s="3120"/>
      <c r="AD104" s="3120"/>
      <c r="AE104" s="3120"/>
    </row>
    <row r="105" spans="6:31" ht="17.1" customHeight="1">
      <c r="F105" s="3120"/>
      <c r="G105" s="3120"/>
      <c r="H105" s="3120"/>
      <c r="I105" s="3120"/>
      <c r="J105" s="3120"/>
      <c r="K105" s="3120"/>
      <c r="L105" s="3120"/>
      <c r="M105" s="3120"/>
      <c r="N105" s="3120"/>
      <c r="O105" s="3120"/>
      <c r="P105" s="3120"/>
      <c r="Q105" s="3120"/>
      <c r="R105" s="3120"/>
      <c r="S105" s="3120"/>
      <c r="T105" s="3120"/>
      <c r="U105" s="3120"/>
      <c r="V105" s="3120"/>
      <c r="W105" s="3120"/>
      <c r="X105" s="3120"/>
      <c r="Y105" s="3120"/>
      <c r="Z105" s="3120"/>
      <c r="AA105" s="3120"/>
      <c r="AB105" s="3120"/>
      <c r="AC105" s="3120"/>
      <c r="AD105" s="3120"/>
      <c r="AE105" s="3120"/>
    </row>
    <row r="106" spans="6:31" ht="17.1" customHeight="1">
      <c r="F106" s="3120"/>
      <c r="G106" s="3120"/>
      <c r="H106" s="3120"/>
      <c r="I106" s="3120"/>
      <c r="J106" s="3120"/>
      <c r="K106" s="3120"/>
      <c r="L106" s="3120"/>
      <c r="M106" s="3120"/>
      <c r="N106" s="3120"/>
      <c r="O106" s="3120"/>
      <c r="P106" s="3120"/>
      <c r="Q106" s="3120"/>
      <c r="R106" s="3120"/>
      <c r="S106" s="3120"/>
      <c r="T106" s="3120"/>
      <c r="U106" s="3120"/>
      <c r="V106" s="3120"/>
      <c r="W106" s="3120"/>
      <c r="X106" s="3120"/>
      <c r="Y106" s="3120"/>
      <c r="Z106" s="3120"/>
      <c r="AA106" s="3120"/>
      <c r="AB106" s="3120"/>
      <c r="AC106" s="3120"/>
      <c r="AD106" s="3120"/>
      <c r="AE106" s="3120"/>
    </row>
    <row r="107" spans="6:31" ht="17.1" customHeight="1">
      <c r="F107" s="3120"/>
      <c r="G107" s="3120"/>
      <c r="H107" s="3120"/>
      <c r="I107" s="3120"/>
      <c r="J107" s="3120"/>
      <c r="K107" s="3120"/>
      <c r="L107" s="3120"/>
      <c r="M107" s="3120"/>
      <c r="N107" s="3120"/>
      <c r="O107" s="3120"/>
      <c r="P107" s="3120"/>
      <c r="Q107" s="3120"/>
      <c r="R107" s="3120"/>
      <c r="S107" s="3120"/>
      <c r="T107" s="3120"/>
      <c r="U107" s="3120"/>
      <c r="V107" s="3120"/>
      <c r="W107" s="3120"/>
      <c r="X107" s="3120"/>
      <c r="Y107" s="3120"/>
      <c r="Z107" s="3120"/>
      <c r="AA107" s="3120"/>
      <c r="AB107" s="3120"/>
      <c r="AC107" s="3120"/>
      <c r="AD107" s="3120"/>
      <c r="AE107" s="3120"/>
    </row>
    <row r="108" spans="6:31" ht="17.1" customHeight="1">
      <c r="F108" s="3120"/>
      <c r="G108" s="3120"/>
      <c r="H108" s="3120"/>
      <c r="I108" s="3120"/>
      <c r="J108" s="3120"/>
      <c r="K108" s="3120"/>
      <c r="L108" s="3120"/>
      <c r="M108" s="3120"/>
      <c r="N108" s="3120"/>
      <c r="O108" s="3120"/>
      <c r="P108" s="3120"/>
      <c r="Q108" s="3120"/>
      <c r="R108" s="3120"/>
      <c r="S108" s="3120"/>
      <c r="T108" s="3120"/>
      <c r="U108" s="3120"/>
      <c r="V108" s="3120"/>
      <c r="W108" s="3120"/>
      <c r="X108" s="3120"/>
      <c r="Y108" s="3120"/>
      <c r="Z108" s="3120"/>
      <c r="AA108" s="3120"/>
      <c r="AB108" s="3120"/>
      <c r="AC108" s="3120"/>
      <c r="AD108" s="3120"/>
      <c r="AE108" s="3120"/>
    </row>
    <row r="109" spans="6:31" ht="17.1" customHeight="1">
      <c r="F109" s="3120"/>
      <c r="G109" s="3120"/>
      <c r="H109" s="3120"/>
      <c r="I109" s="3120"/>
      <c r="J109" s="3120"/>
      <c r="K109" s="3120"/>
      <c r="L109" s="3120"/>
      <c r="M109" s="3120"/>
      <c r="N109" s="3120"/>
      <c r="O109" s="3120"/>
      <c r="P109" s="3120"/>
      <c r="Q109" s="3120"/>
      <c r="R109" s="3120"/>
      <c r="S109" s="3120"/>
      <c r="T109" s="3120"/>
      <c r="U109" s="3120"/>
      <c r="V109" s="3120"/>
      <c r="W109" s="3120"/>
      <c r="X109" s="3120"/>
      <c r="Y109" s="3120"/>
      <c r="Z109" s="3120"/>
      <c r="AA109" s="3120"/>
      <c r="AB109" s="3120"/>
      <c r="AC109" s="3120"/>
      <c r="AD109" s="3120"/>
      <c r="AE109" s="3120"/>
    </row>
    <row r="110" spans="6:31" ht="17.1" customHeight="1">
      <c r="F110" s="3120"/>
      <c r="G110" s="3120"/>
      <c r="H110" s="3120"/>
      <c r="I110" s="3120"/>
      <c r="J110" s="3120"/>
      <c r="K110" s="3120"/>
      <c r="L110" s="3120"/>
      <c r="M110" s="3120"/>
      <c r="N110" s="3120"/>
      <c r="O110" s="3120"/>
      <c r="P110" s="3120"/>
      <c r="Q110" s="3120"/>
      <c r="R110" s="3120"/>
      <c r="S110" s="3120"/>
      <c r="T110" s="3120"/>
      <c r="U110" s="3120"/>
      <c r="V110" s="3120"/>
      <c r="W110" s="3120"/>
      <c r="X110" s="3120"/>
      <c r="Y110" s="3120"/>
      <c r="Z110" s="3120"/>
      <c r="AA110" s="3120"/>
      <c r="AB110" s="3120"/>
      <c r="AC110" s="3120"/>
      <c r="AD110" s="3120"/>
      <c r="AE110" s="3120"/>
    </row>
    <row r="111" spans="6:31" ht="17.1" customHeight="1">
      <c r="F111" s="3120"/>
      <c r="G111" s="3120"/>
      <c r="H111" s="3120"/>
      <c r="I111" s="3120"/>
      <c r="J111" s="3120"/>
      <c r="K111" s="3120"/>
      <c r="L111" s="3120"/>
      <c r="M111" s="3120"/>
      <c r="N111" s="3120"/>
      <c r="O111" s="3120"/>
      <c r="P111" s="3120"/>
      <c r="Q111" s="3120"/>
      <c r="R111" s="3120"/>
      <c r="S111" s="3120"/>
      <c r="T111" s="3120"/>
      <c r="U111" s="3120"/>
      <c r="V111" s="3120"/>
      <c r="W111" s="3120"/>
      <c r="X111" s="3120"/>
      <c r="Y111" s="3120"/>
      <c r="Z111" s="3120"/>
      <c r="AA111" s="3120"/>
      <c r="AB111" s="3120"/>
      <c r="AC111" s="3120"/>
      <c r="AD111" s="3120"/>
      <c r="AE111" s="3120"/>
    </row>
    <row r="112" spans="6:31" ht="17.1" customHeight="1">
      <c r="F112" s="3120"/>
      <c r="G112" s="3120"/>
      <c r="H112" s="3120"/>
      <c r="I112" s="3120"/>
      <c r="J112" s="3120"/>
      <c r="K112" s="3120"/>
      <c r="L112" s="3120"/>
      <c r="M112" s="3120"/>
      <c r="N112" s="3120"/>
      <c r="O112" s="3120"/>
      <c r="P112" s="3120"/>
      <c r="Q112" s="3120"/>
      <c r="R112" s="3120"/>
      <c r="S112" s="3120"/>
      <c r="T112" s="3120"/>
      <c r="U112" s="3120"/>
      <c r="V112" s="3120"/>
      <c r="W112" s="3120"/>
      <c r="X112" s="3120"/>
      <c r="Y112" s="3120"/>
      <c r="Z112" s="3120"/>
      <c r="AA112" s="3120"/>
      <c r="AB112" s="3120"/>
      <c r="AC112" s="3120"/>
      <c r="AD112" s="3120"/>
      <c r="AE112" s="3120"/>
    </row>
    <row r="113" spans="6:31" ht="17.1" customHeight="1">
      <c r="F113" s="3120"/>
      <c r="G113" s="3120"/>
      <c r="H113" s="3120"/>
      <c r="I113" s="3120"/>
      <c r="J113" s="3120"/>
      <c r="K113" s="3120"/>
      <c r="L113" s="3120"/>
      <c r="M113" s="3120"/>
      <c r="N113" s="3120"/>
      <c r="O113" s="3120"/>
      <c r="P113" s="3120"/>
      <c r="Q113" s="3120"/>
      <c r="R113" s="3120"/>
      <c r="S113" s="3120"/>
      <c r="T113" s="3120"/>
      <c r="U113" s="3120"/>
      <c r="V113" s="3120"/>
      <c r="W113" s="3120"/>
      <c r="X113" s="3120"/>
      <c r="Y113" s="3120"/>
      <c r="Z113" s="3120"/>
      <c r="AA113" s="3120"/>
      <c r="AB113" s="3120"/>
      <c r="AC113" s="3120"/>
      <c r="AD113" s="3120"/>
      <c r="AE113" s="3120"/>
    </row>
    <row r="114" spans="6:31" ht="17.1" customHeight="1">
      <c r="F114" s="3120"/>
      <c r="G114" s="3120"/>
      <c r="H114" s="3120"/>
      <c r="I114" s="3120"/>
      <c r="J114" s="3120"/>
      <c r="K114" s="3120"/>
      <c r="L114" s="3120"/>
      <c r="M114" s="3120"/>
      <c r="N114" s="3120"/>
      <c r="O114" s="3120"/>
      <c r="P114" s="3120"/>
      <c r="Q114" s="3120"/>
      <c r="R114" s="3120"/>
      <c r="S114" s="3120"/>
      <c r="T114" s="3120"/>
      <c r="U114" s="3120"/>
      <c r="V114" s="3120"/>
      <c r="W114" s="3120"/>
      <c r="X114" s="3120"/>
      <c r="Y114" s="3120"/>
      <c r="Z114" s="3120"/>
      <c r="AA114" s="3120"/>
      <c r="AB114" s="3120"/>
      <c r="AC114" s="3120"/>
      <c r="AD114" s="3120"/>
      <c r="AE114" s="3120"/>
    </row>
    <row r="115" spans="6:31" ht="17.1" customHeight="1">
      <c r="F115" s="3120"/>
      <c r="G115" s="3120"/>
      <c r="H115" s="3120"/>
      <c r="I115" s="3120"/>
      <c r="J115" s="3120"/>
      <c r="K115" s="3120"/>
      <c r="L115" s="3120"/>
      <c r="M115" s="3120"/>
      <c r="N115" s="3120"/>
      <c r="O115" s="3120"/>
      <c r="P115" s="3120"/>
      <c r="Q115" s="3120"/>
      <c r="R115" s="3120"/>
      <c r="S115" s="3120"/>
      <c r="T115" s="3120"/>
      <c r="U115" s="3120"/>
      <c r="V115" s="3120"/>
      <c r="W115" s="3120"/>
      <c r="X115" s="3120"/>
      <c r="Y115" s="3120"/>
      <c r="Z115" s="3120"/>
      <c r="AA115" s="3120"/>
      <c r="AB115" s="3120"/>
      <c r="AC115" s="3120"/>
      <c r="AD115" s="3120"/>
      <c r="AE115" s="3120"/>
    </row>
    <row r="116" spans="6:31" ht="17.1" customHeight="1">
      <c r="F116" s="3120"/>
      <c r="G116" s="3120"/>
      <c r="H116" s="3120"/>
      <c r="I116" s="3120"/>
      <c r="J116" s="3120"/>
      <c r="K116" s="3120"/>
      <c r="L116" s="3120"/>
      <c r="M116" s="3120"/>
      <c r="N116" s="3120"/>
      <c r="O116" s="3120"/>
      <c r="P116" s="3120"/>
      <c r="Q116" s="3120"/>
      <c r="R116" s="3120"/>
      <c r="S116" s="3120"/>
      <c r="T116" s="3120"/>
      <c r="U116" s="3120"/>
      <c r="V116" s="3120"/>
      <c r="W116" s="3120"/>
      <c r="X116" s="3120"/>
      <c r="Y116" s="3120"/>
      <c r="Z116" s="3120"/>
      <c r="AA116" s="3120"/>
      <c r="AB116" s="3120"/>
      <c r="AC116" s="3120"/>
      <c r="AD116" s="3120"/>
      <c r="AE116" s="3120"/>
    </row>
    <row r="117" spans="6:31" ht="17.1" customHeight="1">
      <c r="F117" s="3120"/>
      <c r="G117" s="3120"/>
      <c r="H117" s="3120"/>
      <c r="I117" s="3120"/>
      <c r="J117" s="3120"/>
      <c r="K117" s="3120"/>
      <c r="L117" s="3120"/>
      <c r="M117" s="3120"/>
      <c r="N117" s="3120"/>
      <c r="O117" s="3120"/>
      <c r="P117" s="3120"/>
      <c r="Q117" s="3120"/>
      <c r="R117" s="3120"/>
      <c r="S117" s="3120"/>
      <c r="T117" s="3120"/>
      <c r="U117" s="3120"/>
      <c r="V117" s="3120"/>
      <c r="W117" s="3120"/>
      <c r="X117" s="3120"/>
      <c r="Y117" s="3120"/>
      <c r="Z117" s="3120"/>
      <c r="AA117" s="3120"/>
      <c r="AB117" s="3120"/>
      <c r="AC117" s="3120"/>
      <c r="AD117" s="3120"/>
      <c r="AE117" s="3120"/>
    </row>
    <row r="118" spans="6:31" ht="17.1" customHeight="1">
      <c r="F118" s="3120"/>
      <c r="G118" s="3120"/>
      <c r="H118" s="3120"/>
      <c r="I118" s="3120"/>
      <c r="J118" s="3120"/>
      <c r="K118" s="3120"/>
      <c r="L118" s="3120"/>
      <c r="M118" s="3120"/>
      <c r="N118" s="3120"/>
      <c r="O118" s="3120"/>
      <c r="P118" s="3120"/>
      <c r="Q118" s="3120"/>
      <c r="R118" s="3120"/>
      <c r="S118" s="3120"/>
      <c r="T118" s="3120"/>
      <c r="U118" s="3120"/>
      <c r="V118" s="3120"/>
      <c r="W118" s="3120"/>
      <c r="X118" s="3120"/>
      <c r="Y118" s="3120"/>
      <c r="Z118" s="3120"/>
      <c r="AA118" s="3120"/>
      <c r="AB118" s="3120"/>
      <c r="AC118" s="3120"/>
      <c r="AD118" s="3120"/>
      <c r="AE118" s="3120"/>
    </row>
    <row r="119" spans="6:31" ht="17.1" customHeight="1">
      <c r="F119" s="3120"/>
      <c r="G119" s="3120"/>
      <c r="H119" s="3120"/>
      <c r="I119" s="3120"/>
      <c r="J119" s="3120"/>
      <c r="K119" s="3120"/>
      <c r="L119" s="3120"/>
      <c r="M119" s="3120"/>
      <c r="N119" s="3120"/>
      <c r="O119" s="3120"/>
      <c r="P119" s="3120"/>
      <c r="Q119" s="3120"/>
      <c r="R119" s="3120"/>
      <c r="S119" s="3120"/>
      <c r="T119" s="3120"/>
      <c r="U119" s="3120"/>
      <c r="V119" s="3120"/>
      <c r="W119" s="3120"/>
      <c r="X119" s="3120"/>
      <c r="Y119" s="3120"/>
      <c r="Z119" s="3120"/>
      <c r="AA119" s="3120"/>
      <c r="AB119" s="3120"/>
      <c r="AC119" s="3120"/>
      <c r="AD119" s="3120"/>
      <c r="AE119" s="3120"/>
    </row>
    <row r="120" spans="6:31" ht="17.1" customHeight="1">
      <c r="F120" s="3120"/>
      <c r="G120" s="3120"/>
      <c r="H120" s="3120"/>
      <c r="I120" s="3120"/>
      <c r="J120" s="3120"/>
      <c r="K120" s="3120"/>
      <c r="L120" s="3120"/>
      <c r="M120" s="3120"/>
      <c r="N120" s="3120"/>
      <c r="O120" s="3120"/>
      <c r="P120" s="3120"/>
      <c r="Q120" s="3120"/>
      <c r="R120" s="3120"/>
      <c r="S120" s="3120"/>
      <c r="T120" s="3120"/>
      <c r="U120" s="3120"/>
      <c r="V120" s="3120"/>
      <c r="W120" s="3120"/>
      <c r="X120" s="3120"/>
      <c r="Y120" s="3120"/>
      <c r="Z120" s="3120"/>
      <c r="AA120" s="3120"/>
      <c r="AB120" s="3120"/>
      <c r="AC120" s="3120"/>
      <c r="AD120" s="3120"/>
      <c r="AE120" s="3120"/>
    </row>
    <row r="121" spans="6:31" ht="17.1" customHeight="1">
      <c r="F121" s="3120"/>
      <c r="G121" s="3120"/>
      <c r="H121" s="3120"/>
      <c r="I121" s="3120"/>
      <c r="J121" s="3120"/>
      <c r="K121" s="3120"/>
      <c r="L121" s="3120"/>
      <c r="M121" s="3120"/>
      <c r="N121" s="3120"/>
      <c r="O121" s="3120"/>
      <c r="P121" s="3120"/>
      <c r="Q121" s="3120"/>
      <c r="R121" s="3120"/>
      <c r="S121" s="3120"/>
      <c r="T121" s="3120"/>
      <c r="U121" s="3120"/>
      <c r="V121" s="3120"/>
      <c r="W121" s="3120"/>
      <c r="X121" s="3120"/>
      <c r="Y121" s="3120"/>
      <c r="Z121" s="3120"/>
      <c r="AA121" s="3120"/>
      <c r="AB121" s="3120"/>
      <c r="AC121" s="3120"/>
      <c r="AD121" s="3120"/>
      <c r="AE121" s="3120"/>
    </row>
    <row r="122" spans="6:31" ht="17.1" customHeight="1">
      <c r="F122" s="3120"/>
      <c r="G122" s="3120"/>
      <c r="H122" s="3120"/>
      <c r="I122" s="3120"/>
      <c r="J122" s="3120"/>
      <c r="K122" s="3120"/>
      <c r="L122" s="3120"/>
      <c r="M122" s="3120"/>
      <c r="N122" s="3120"/>
      <c r="O122" s="3120"/>
      <c r="P122" s="3120"/>
      <c r="Q122" s="3120"/>
      <c r="R122" s="3120"/>
      <c r="S122" s="3120"/>
      <c r="T122" s="3120"/>
      <c r="U122" s="3120"/>
      <c r="V122" s="3120"/>
      <c r="W122" s="3120"/>
      <c r="X122" s="3120"/>
      <c r="Y122" s="3120"/>
      <c r="Z122" s="3120"/>
      <c r="AA122" s="3120"/>
      <c r="AB122" s="3120"/>
      <c r="AC122" s="3120"/>
      <c r="AD122" s="3120"/>
      <c r="AE122" s="3120"/>
    </row>
    <row r="123" spans="6:31" ht="17.1" customHeight="1">
      <c r="F123" s="3120"/>
      <c r="G123" s="3120"/>
      <c r="H123" s="3120"/>
      <c r="I123" s="3120"/>
      <c r="J123" s="3120"/>
      <c r="K123" s="3120"/>
      <c r="L123" s="3120"/>
      <c r="M123" s="3120"/>
      <c r="N123" s="3120"/>
      <c r="O123" s="3120"/>
      <c r="P123" s="3120"/>
      <c r="Q123" s="3120"/>
      <c r="R123" s="3120"/>
      <c r="S123" s="3120"/>
      <c r="T123" s="3120"/>
      <c r="U123" s="3120"/>
      <c r="V123" s="3120"/>
      <c r="W123" s="3120"/>
      <c r="X123" s="3120"/>
      <c r="Y123" s="3120"/>
      <c r="Z123" s="3120"/>
      <c r="AA123" s="3120"/>
      <c r="AB123" s="3120"/>
      <c r="AC123" s="3120"/>
      <c r="AD123" s="3120"/>
      <c r="AE123" s="3120"/>
    </row>
    <row r="124" spans="6:31" ht="17.1" customHeight="1">
      <c r="F124" s="3120"/>
      <c r="G124" s="3120"/>
      <c r="H124" s="3120"/>
      <c r="I124" s="3120"/>
      <c r="J124" s="3120"/>
      <c r="K124" s="3120"/>
      <c r="L124" s="3120"/>
      <c r="M124" s="3120"/>
      <c r="N124" s="3120"/>
      <c r="O124" s="3120"/>
      <c r="P124" s="3120"/>
      <c r="Q124" s="3120"/>
      <c r="R124" s="3120"/>
      <c r="S124" s="3120"/>
      <c r="T124" s="3120"/>
      <c r="U124" s="3120"/>
      <c r="V124" s="3120"/>
      <c r="W124" s="3120"/>
      <c r="X124" s="3120"/>
      <c r="Y124" s="3120"/>
      <c r="Z124" s="3120"/>
      <c r="AA124" s="3120"/>
      <c r="AB124" s="3120"/>
      <c r="AC124" s="3120"/>
      <c r="AD124" s="3120"/>
      <c r="AE124" s="3120"/>
    </row>
    <row r="125" spans="6:31" ht="17.1" customHeight="1">
      <c r="F125" s="3120"/>
      <c r="G125" s="3120"/>
      <c r="H125" s="3120"/>
      <c r="I125" s="3120"/>
      <c r="J125" s="3120"/>
      <c r="K125" s="3120"/>
      <c r="L125" s="3120"/>
      <c r="M125" s="3120"/>
      <c r="N125" s="3120"/>
      <c r="O125" s="3120"/>
      <c r="P125" s="3120"/>
      <c r="Q125" s="3120"/>
      <c r="R125" s="3120"/>
      <c r="S125" s="3120"/>
      <c r="T125" s="3120"/>
      <c r="U125" s="3120"/>
      <c r="V125" s="3120"/>
      <c r="W125" s="3120"/>
      <c r="X125" s="3120"/>
      <c r="Y125" s="3120"/>
      <c r="Z125" s="3120"/>
      <c r="AA125" s="3120"/>
      <c r="AB125" s="3120"/>
      <c r="AC125" s="3120"/>
      <c r="AD125" s="3120"/>
      <c r="AE125" s="3120"/>
    </row>
    <row r="126" spans="6:31" ht="17.1" customHeight="1">
      <c r="F126" s="3120"/>
      <c r="G126" s="3120"/>
      <c r="H126" s="3120"/>
      <c r="I126" s="3120"/>
      <c r="J126" s="3120"/>
      <c r="K126" s="3120"/>
      <c r="L126" s="3120"/>
      <c r="M126" s="3120"/>
      <c r="N126" s="3120"/>
      <c r="O126" s="3120"/>
      <c r="P126" s="3120"/>
      <c r="Q126" s="3120"/>
      <c r="R126" s="3120"/>
      <c r="S126" s="3120"/>
      <c r="T126" s="3120"/>
      <c r="U126" s="3120"/>
      <c r="V126" s="3120"/>
      <c r="W126" s="3120"/>
      <c r="X126" s="3120"/>
      <c r="Y126" s="3120"/>
      <c r="Z126" s="3120"/>
      <c r="AA126" s="3120"/>
      <c r="AB126" s="3120"/>
      <c r="AC126" s="3120"/>
      <c r="AD126" s="3120"/>
      <c r="AE126" s="3120"/>
    </row>
    <row r="127" spans="6:31" ht="17.1" customHeight="1">
      <c r="F127" s="3120"/>
      <c r="G127" s="3120"/>
      <c r="H127" s="3120"/>
      <c r="I127" s="3120"/>
      <c r="J127" s="3120"/>
      <c r="K127" s="3120"/>
      <c r="L127" s="3120"/>
      <c r="M127" s="3120"/>
      <c r="N127" s="3120"/>
      <c r="O127" s="3120"/>
      <c r="P127" s="3120"/>
      <c r="Q127" s="3120"/>
      <c r="R127" s="3120"/>
      <c r="S127" s="3120"/>
      <c r="T127" s="3120"/>
      <c r="U127" s="3120"/>
      <c r="V127" s="3120"/>
      <c r="W127" s="3120"/>
      <c r="X127" s="3120"/>
      <c r="Y127" s="3120"/>
      <c r="Z127" s="3120"/>
      <c r="AA127" s="3120"/>
      <c r="AB127" s="3120"/>
      <c r="AC127" s="3120"/>
      <c r="AD127" s="3120"/>
      <c r="AE127" s="3120"/>
    </row>
    <row r="128" spans="6:31" ht="17.1" customHeight="1">
      <c r="F128" s="3120"/>
      <c r="G128" s="3120"/>
      <c r="H128" s="3120"/>
      <c r="I128" s="3120"/>
      <c r="J128" s="3120"/>
      <c r="K128" s="3120"/>
      <c r="L128" s="3120"/>
      <c r="M128" s="3120"/>
      <c r="N128" s="3120"/>
      <c r="O128" s="3120"/>
      <c r="P128" s="3120"/>
      <c r="Q128" s="3120"/>
      <c r="R128" s="3120"/>
      <c r="S128" s="3120"/>
      <c r="T128" s="3120"/>
      <c r="U128" s="3120"/>
      <c r="V128" s="3120"/>
      <c r="W128" s="3120"/>
      <c r="X128" s="3120"/>
      <c r="Y128" s="3120"/>
      <c r="Z128" s="3120"/>
      <c r="AA128" s="3120"/>
      <c r="AB128" s="3120"/>
      <c r="AC128" s="3120"/>
      <c r="AD128" s="3120"/>
      <c r="AE128" s="3120"/>
    </row>
    <row r="129" spans="6:31" ht="17.1" customHeight="1">
      <c r="F129" s="3120"/>
      <c r="G129" s="3120"/>
      <c r="H129" s="3120"/>
      <c r="I129" s="3120"/>
      <c r="J129" s="3120"/>
      <c r="K129" s="3120"/>
      <c r="L129" s="3120"/>
      <c r="M129" s="3120"/>
      <c r="N129" s="3120"/>
      <c r="O129" s="3120"/>
      <c r="P129" s="3120"/>
      <c r="Q129" s="3120"/>
      <c r="R129" s="3120"/>
      <c r="S129" s="3120"/>
      <c r="T129" s="3120"/>
      <c r="U129" s="3120"/>
      <c r="V129" s="3120"/>
      <c r="W129" s="3120"/>
      <c r="X129" s="3120"/>
      <c r="Y129" s="3120"/>
      <c r="Z129" s="3120"/>
      <c r="AA129" s="3120"/>
      <c r="AB129" s="3120"/>
      <c r="AC129" s="3120"/>
      <c r="AD129" s="3120"/>
      <c r="AE129" s="3120"/>
    </row>
    <row r="130" spans="6:31" ht="17.1" customHeight="1">
      <c r="F130" s="3120"/>
      <c r="G130" s="3120"/>
      <c r="H130" s="3120"/>
      <c r="I130" s="3120"/>
      <c r="J130" s="3120"/>
      <c r="K130" s="3120"/>
      <c r="L130" s="3120"/>
      <c r="M130" s="3120"/>
      <c r="N130" s="3120"/>
      <c r="O130" s="3120"/>
      <c r="P130" s="3120"/>
      <c r="Q130" s="3120"/>
      <c r="R130" s="3120"/>
      <c r="S130" s="3120"/>
      <c r="T130" s="3120"/>
      <c r="U130" s="3120"/>
      <c r="V130" s="3120"/>
      <c r="W130" s="3120"/>
      <c r="X130" s="3120"/>
      <c r="Y130" s="3120"/>
      <c r="Z130" s="3120"/>
      <c r="AA130" s="3120"/>
      <c r="AB130" s="3120"/>
      <c r="AC130" s="3120"/>
      <c r="AD130" s="3120"/>
      <c r="AE130" s="3120"/>
    </row>
    <row r="131" spans="6:31" ht="17.1" customHeight="1">
      <c r="F131" s="3120"/>
      <c r="G131" s="3120"/>
      <c r="H131" s="3120"/>
      <c r="I131" s="3120"/>
      <c r="J131" s="3120"/>
      <c r="K131" s="3120"/>
      <c r="L131" s="3120"/>
      <c r="M131" s="3120"/>
      <c r="N131" s="3120"/>
      <c r="O131" s="3120"/>
      <c r="P131" s="3120"/>
      <c r="Q131" s="3120"/>
      <c r="R131" s="3120"/>
      <c r="S131" s="3120"/>
      <c r="T131" s="3120"/>
      <c r="U131" s="3120"/>
      <c r="V131" s="3120"/>
      <c r="W131" s="3120"/>
      <c r="X131" s="3120"/>
      <c r="Y131" s="3120"/>
      <c r="Z131" s="3120"/>
      <c r="AA131" s="3120"/>
      <c r="AB131" s="3120"/>
      <c r="AC131" s="3120"/>
      <c r="AD131" s="3120"/>
      <c r="AE131" s="3120"/>
    </row>
    <row r="132" spans="6:31" ht="17.1" customHeight="1">
      <c r="F132" s="3120"/>
      <c r="G132" s="3120"/>
      <c r="H132" s="3120"/>
      <c r="I132" s="3120"/>
      <c r="J132" s="3120"/>
      <c r="K132" s="3120"/>
      <c r="L132" s="3120"/>
      <c r="M132" s="3120"/>
      <c r="N132" s="3120"/>
      <c r="O132" s="3120"/>
      <c r="P132" s="3120"/>
      <c r="Q132" s="3120"/>
      <c r="R132" s="3120"/>
      <c r="S132" s="3120"/>
      <c r="T132" s="3120"/>
      <c r="U132" s="3120"/>
      <c r="V132" s="3120"/>
      <c r="W132" s="3120"/>
      <c r="X132" s="3120"/>
      <c r="Y132" s="3120"/>
      <c r="Z132" s="3120"/>
      <c r="AA132" s="3120"/>
      <c r="AB132" s="3120"/>
      <c r="AC132" s="3120"/>
      <c r="AD132" s="3120"/>
      <c r="AE132" s="3120"/>
    </row>
    <row r="133" spans="6:31" ht="17.1" customHeight="1">
      <c r="F133" s="3120"/>
      <c r="G133" s="3120"/>
      <c r="H133" s="3120"/>
      <c r="I133" s="3120"/>
      <c r="J133" s="3120"/>
      <c r="K133" s="3120"/>
      <c r="L133" s="3120"/>
      <c r="M133" s="3120"/>
      <c r="N133" s="3120"/>
      <c r="O133" s="3120"/>
      <c r="P133" s="3120"/>
      <c r="Q133" s="3120"/>
      <c r="R133" s="3120"/>
      <c r="S133" s="3120"/>
      <c r="T133" s="3120"/>
      <c r="U133" s="3120"/>
      <c r="V133" s="3120"/>
      <c r="W133" s="3120"/>
      <c r="X133" s="3120"/>
      <c r="Y133" s="3120"/>
      <c r="Z133" s="3120"/>
      <c r="AA133" s="3120"/>
      <c r="AB133" s="3120"/>
      <c r="AC133" s="3120"/>
      <c r="AD133" s="3120"/>
      <c r="AE133" s="3120"/>
    </row>
    <row r="134" spans="6:31" ht="17.1" customHeight="1">
      <c r="F134" s="3120"/>
      <c r="G134" s="3120"/>
      <c r="H134" s="3120"/>
      <c r="I134" s="3120"/>
      <c r="J134" s="3120"/>
      <c r="K134" s="3120"/>
      <c r="L134" s="3120"/>
      <c r="M134" s="3120"/>
      <c r="N134" s="3120"/>
      <c r="O134" s="3120"/>
      <c r="P134" s="3120"/>
      <c r="Q134" s="3120"/>
      <c r="R134" s="3120"/>
      <c r="S134" s="3120"/>
      <c r="T134" s="3120"/>
      <c r="U134" s="3120"/>
      <c r="V134" s="3120"/>
      <c r="W134" s="3120"/>
      <c r="X134" s="3120"/>
      <c r="Y134" s="3120"/>
      <c r="Z134" s="3120"/>
      <c r="AA134" s="3120"/>
      <c r="AB134" s="3120"/>
      <c r="AC134" s="3120"/>
      <c r="AD134" s="3120"/>
      <c r="AE134" s="3120"/>
    </row>
    <row r="135" spans="6:31" ht="17.1" customHeight="1">
      <c r="F135" s="3120"/>
      <c r="G135" s="3120"/>
      <c r="H135" s="3120"/>
      <c r="I135" s="3120"/>
      <c r="J135" s="3120"/>
      <c r="K135" s="3120"/>
      <c r="L135" s="3120"/>
      <c r="M135" s="3120"/>
      <c r="N135" s="3120"/>
      <c r="O135" s="3120"/>
      <c r="P135" s="3120"/>
      <c r="Q135" s="3120"/>
      <c r="R135" s="3120"/>
      <c r="S135" s="3120"/>
      <c r="T135" s="3120"/>
      <c r="U135" s="3120"/>
      <c r="V135" s="3120"/>
      <c r="W135" s="3120"/>
      <c r="X135" s="3120"/>
      <c r="Y135" s="3120"/>
      <c r="Z135" s="3120"/>
      <c r="AA135" s="3120"/>
      <c r="AB135" s="3120"/>
      <c r="AC135" s="3120"/>
      <c r="AD135" s="3120"/>
      <c r="AE135" s="3120"/>
    </row>
    <row r="136" spans="6:31" ht="17.1" customHeight="1">
      <c r="F136" s="3120"/>
      <c r="G136" s="3120"/>
      <c r="H136" s="3120"/>
      <c r="I136" s="3120"/>
      <c r="J136" s="3120"/>
      <c r="K136" s="3120"/>
      <c r="L136" s="3120"/>
      <c r="M136" s="3120"/>
      <c r="N136" s="3120"/>
      <c r="O136" s="3120"/>
      <c r="P136" s="3120"/>
      <c r="Q136" s="3120"/>
      <c r="R136" s="3120"/>
      <c r="S136" s="3120"/>
      <c r="T136" s="3120"/>
      <c r="U136" s="3120"/>
      <c r="V136" s="3120"/>
      <c r="W136" s="3120"/>
      <c r="X136" s="3120"/>
      <c r="Y136" s="3120"/>
      <c r="Z136" s="3120"/>
      <c r="AA136" s="3120"/>
      <c r="AB136" s="3120"/>
      <c r="AC136" s="3120"/>
      <c r="AD136" s="3120"/>
      <c r="AE136" s="3120"/>
    </row>
    <row r="137" spans="6:31" ht="17.1" customHeight="1">
      <c r="F137" s="3120"/>
      <c r="G137" s="3120"/>
      <c r="H137" s="3120"/>
      <c r="I137" s="3120"/>
      <c r="J137" s="3120"/>
      <c r="K137" s="3120"/>
      <c r="L137" s="3120"/>
      <c r="M137" s="3120"/>
      <c r="N137" s="3120"/>
      <c r="O137" s="3120"/>
      <c r="P137" s="3120"/>
      <c r="Q137" s="3120"/>
      <c r="R137" s="3120"/>
      <c r="S137" s="3120"/>
      <c r="T137" s="3120"/>
      <c r="U137" s="3120"/>
      <c r="V137" s="3120"/>
      <c r="W137" s="3120"/>
      <c r="X137" s="3120"/>
      <c r="Y137" s="3120"/>
      <c r="Z137" s="3120"/>
      <c r="AA137" s="3120"/>
      <c r="AB137" s="3120"/>
      <c r="AC137" s="3120"/>
      <c r="AD137" s="3120"/>
      <c r="AE137" s="3120"/>
    </row>
    <row r="138" spans="6:31" ht="17.1" customHeight="1">
      <c r="F138" s="3120"/>
      <c r="G138" s="3120"/>
      <c r="H138" s="3120"/>
      <c r="I138" s="3120"/>
      <c r="J138" s="3120"/>
      <c r="K138" s="3120"/>
      <c r="L138" s="3120"/>
      <c r="M138" s="3120"/>
      <c r="N138" s="3120"/>
      <c r="O138" s="3120"/>
      <c r="P138" s="3120"/>
      <c r="Q138" s="3120"/>
      <c r="R138" s="3120"/>
      <c r="S138" s="3120"/>
      <c r="T138" s="3120"/>
      <c r="U138" s="3120"/>
      <c r="V138" s="3120"/>
      <c r="W138" s="3120"/>
      <c r="X138" s="3120"/>
      <c r="Y138" s="3120"/>
      <c r="Z138" s="3120"/>
      <c r="AA138" s="3120"/>
      <c r="AB138" s="3120"/>
      <c r="AC138" s="3120"/>
      <c r="AD138" s="3120"/>
      <c r="AE138" s="3120"/>
    </row>
    <row r="139" spans="6:31" ht="17.1" customHeight="1">
      <c r="F139" s="3120"/>
      <c r="G139" s="3120"/>
      <c r="H139" s="3120"/>
      <c r="I139" s="3120"/>
      <c r="J139" s="3120"/>
      <c r="K139" s="3120"/>
      <c r="L139" s="3120"/>
      <c r="M139" s="3120"/>
      <c r="N139" s="3120"/>
      <c r="O139" s="3120"/>
      <c r="P139" s="3120"/>
      <c r="Q139" s="3120"/>
      <c r="R139" s="3120"/>
      <c r="S139" s="3120"/>
      <c r="T139" s="3120"/>
      <c r="U139" s="3120"/>
      <c r="V139" s="3120"/>
      <c r="W139" s="3120"/>
      <c r="X139" s="3120"/>
      <c r="Y139" s="3120"/>
      <c r="Z139" s="3120"/>
      <c r="AA139" s="3120"/>
      <c r="AB139" s="3120"/>
      <c r="AC139" s="3120"/>
      <c r="AD139" s="3120"/>
      <c r="AE139" s="3120"/>
    </row>
    <row r="140" spans="6:31" ht="17.1" customHeight="1">
      <c r="F140" s="3120"/>
      <c r="G140" s="3120"/>
      <c r="H140" s="3120"/>
      <c r="I140" s="3120"/>
      <c r="J140" s="3120"/>
      <c r="K140" s="3120"/>
      <c r="L140" s="3120"/>
      <c r="M140" s="3120"/>
      <c r="N140" s="3120"/>
      <c r="O140" s="3120"/>
      <c r="P140" s="3120"/>
      <c r="Q140" s="3120"/>
      <c r="R140" s="3120"/>
      <c r="S140" s="3120"/>
      <c r="T140" s="3120"/>
      <c r="U140" s="3120"/>
      <c r="V140" s="3120"/>
      <c r="W140" s="3120"/>
      <c r="X140" s="3120"/>
      <c r="Y140" s="3120"/>
      <c r="Z140" s="3120"/>
      <c r="AA140" s="3120"/>
      <c r="AB140" s="3120"/>
      <c r="AC140" s="3120"/>
      <c r="AD140" s="3120"/>
      <c r="AE140" s="3120"/>
    </row>
    <row r="141" spans="6:31" ht="17.1" customHeight="1">
      <c r="F141" s="3120"/>
      <c r="G141" s="3120"/>
      <c r="H141" s="3120"/>
      <c r="I141" s="3120"/>
      <c r="J141" s="3120"/>
      <c r="K141" s="3120"/>
      <c r="L141" s="3120"/>
      <c r="M141" s="3120"/>
      <c r="N141" s="3120"/>
      <c r="O141" s="3120"/>
      <c r="P141" s="3120"/>
      <c r="Q141" s="3120"/>
      <c r="R141" s="3120"/>
      <c r="S141" s="3120"/>
      <c r="T141" s="3120"/>
      <c r="U141" s="3120"/>
      <c r="V141" s="3120"/>
      <c r="W141" s="3120"/>
      <c r="X141" s="3120"/>
      <c r="Y141" s="3120"/>
      <c r="Z141" s="3120"/>
      <c r="AA141" s="3120"/>
      <c r="AB141" s="3120"/>
      <c r="AC141" s="3120"/>
      <c r="AD141" s="3120"/>
      <c r="AE141" s="3120"/>
    </row>
    <row r="142" spans="6:31" ht="17.1" customHeight="1">
      <c r="F142" s="3120"/>
      <c r="G142" s="3120"/>
      <c r="H142" s="3120"/>
      <c r="I142" s="3120"/>
      <c r="J142" s="3120"/>
      <c r="K142" s="3120"/>
      <c r="L142" s="3120"/>
      <c r="M142" s="3120"/>
      <c r="N142" s="3120"/>
      <c r="O142" s="3120"/>
      <c r="P142" s="3120"/>
      <c r="Q142" s="3120"/>
      <c r="R142" s="3120"/>
      <c r="S142" s="3120"/>
      <c r="T142" s="3120"/>
      <c r="U142" s="3120"/>
      <c r="V142" s="3120"/>
      <c r="W142" s="3120"/>
      <c r="X142" s="3120"/>
      <c r="Y142" s="3120"/>
      <c r="Z142" s="3120"/>
      <c r="AA142" s="3120"/>
      <c r="AB142" s="3120"/>
      <c r="AC142" s="3120"/>
      <c r="AD142" s="3120"/>
      <c r="AE142" s="3120"/>
    </row>
    <row r="143" spans="6:31" ht="17.1" customHeight="1">
      <c r="F143" s="3120"/>
      <c r="G143" s="3120"/>
      <c r="H143" s="3120"/>
      <c r="I143" s="3120"/>
      <c r="J143" s="3120"/>
      <c r="K143" s="3120"/>
      <c r="L143" s="3120"/>
      <c r="M143" s="3120"/>
      <c r="N143" s="3120"/>
      <c r="O143" s="3120"/>
      <c r="P143" s="3120"/>
      <c r="Q143" s="3120"/>
      <c r="R143" s="3120"/>
      <c r="S143" s="3120"/>
      <c r="T143" s="3120"/>
      <c r="U143" s="3120"/>
      <c r="V143" s="3120"/>
      <c r="W143" s="3120"/>
      <c r="X143" s="3120"/>
      <c r="Y143" s="3120"/>
      <c r="Z143" s="3120"/>
      <c r="AA143" s="3120"/>
      <c r="AB143" s="3120"/>
      <c r="AC143" s="3120"/>
      <c r="AD143" s="3120"/>
      <c r="AE143" s="3120"/>
    </row>
    <row r="144" spans="6:31" ht="17.1" customHeight="1">
      <c r="F144" s="3120"/>
      <c r="G144" s="3120"/>
      <c r="H144" s="3120"/>
      <c r="I144" s="3120"/>
      <c r="J144" s="3120"/>
      <c r="K144" s="3120"/>
      <c r="L144" s="3120"/>
      <c r="M144" s="3120"/>
      <c r="N144" s="3120"/>
      <c r="O144" s="3120"/>
      <c r="P144" s="3120"/>
      <c r="Q144" s="3120"/>
      <c r="R144" s="3120"/>
      <c r="S144" s="3120"/>
      <c r="T144" s="3120"/>
      <c r="U144" s="3120"/>
      <c r="V144" s="3120"/>
      <c r="W144" s="3120"/>
      <c r="X144" s="3120"/>
      <c r="Y144" s="3120"/>
      <c r="Z144" s="3120"/>
      <c r="AA144" s="3120"/>
      <c r="AB144" s="3120"/>
      <c r="AC144" s="3120"/>
      <c r="AD144" s="3120"/>
      <c r="AE144" s="3120"/>
    </row>
    <row r="145" spans="6:31" ht="17.1" customHeight="1">
      <c r="F145" s="3120"/>
      <c r="G145" s="3120"/>
      <c r="H145" s="3120"/>
      <c r="I145" s="3120"/>
      <c r="J145" s="3120"/>
      <c r="K145" s="3120"/>
      <c r="L145" s="3120"/>
      <c r="M145" s="3120"/>
      <c r="N145" s="3120"/>
      <c r="O145" s="3120"/>
      <c r="P145" s="3120"/>
      <c r="Q145" s="3120"/>
      <c r="R145" s="3120"/>
      <c r="S145" s="3120"/>
      <c r="T145" s="3120"/>
      <c r="U145" s="3120"/>
      <c r="V145" s="3120"/>
      <c r="W145" s="3120"/>
      <c r="X145" s="3120"/>
      <c r="Y145" s="3120"/>
      <c r="Z145" s="3120"/>
      <c r="AA145" s="3120"/>
      <c r="AB145" s="3120"/>
      <c r="AC145" s="3120"/>
      <c r="AD145" s="3120"/>
      <c r="AE145" s="3120"/>
    </row>
    <row r="146" spans="6:31" ht="17.1" customHeight="1">
      <c r="F146" s="3120"/>
      <c r="G146" s="3120"/>
      <c r="H146" s="3120"/>
      <c r="I146" s="3120"/>
      <c r="J146" s="3120"/>
      <c r="K146" s="3120"/>
      <c r="L146" s="3120"/>
      <c r="M146" s="3120"/>
      <c r="N146" s="3120"/>
      <c r="O146" s="3120"/>
      <c r="P146" s="3120"/>
      <c r="Q146" s="3120"/>
      <c r="R146" s="3120"/>
      <c r="S146" s="3120"/>
      <c r="T146" s="3120"/>
      <c r="U146" s="3120"/>
      <c r="V146" s="3120"/>
      <c r="W146" s="3120"/>
      <c r="X146" s="3120"/>
      <c r="Y146" s="3120"/>
      <c r="Z146" s="3120"/>
      <c r="AA146" s="3120"/>
      <c r="AB146" s="3120"/>
      <c r="AC146" s="3120"/>
      <c r="AD146" s="3120"/>
      <c r="AE146" s="3120"/>
    </row>
    <row r="147" spans="6:31" ht="17.1" customHeight="1">
      <c r="F147" s="3120"/>
      <c r="G147" s="3120"/>
      <c r="H147" s="3120"/>
      <c r="I147" s="3120"/>
      <c r="J147" s="3120"/>
      <c r="K147" s="3120"/>
      <c r="L147" s="3120"/>
      <c r="M147" s="3120"/>
      <c r="N147" s="3120"/>
      <c r="O147" s="3120"/>
      <c r="P147" s="3120"/>
      <c r="Q147" s="3120"/>
      <c r="R147" s="3120"/>
      <c r="S147" s="3120"/>
      <c r="T147" s="3120"/>
      <c r="U147" s="3120"/>
      <c r="V147" s="3120"/>
      <c r="W147" s="3120"/>
      <c r="X147" s="3120"/>
      <c r="Y147" s="3120"/>
      <c r="Z147" s="3120"/>
      <c r="AA147" s="3120"/>
      <c r="AB147" s="3120"/>
      <c r="AC147" s="3120"/>
      <c r="AD147" s="3120"/>
      <c r="AE147" s="3120"/>
    </row>
    <row r="148" spans="6:31" ht="17.1" customHeight="1">
      <c r="F148" s="3120"/>
      <c r="G148" s="3120"/>
      <c r="H148" s="3120"/>
      <c r="I148" s="3120"/>
      <c r="J148" s="3120"/>
      <c r="K148" s="3120"/>
      <c r="L148" s="3120"/>
      <c r="M148" s="3120"/>
      <c r="N148" s="3120"/>
      <c r="O148" s="3120"/>
      <c r="P148" s="3120"/>
      <c r="Q148" s="3120"/>
      <c r="R148" s="3120"/>
      <c r="S148" s="3120"/>
      <c r="T148" s="3120"/>
      <c r="U148" s="3120"/>
      <c r="V148" s="3120"/>
      <c r="W148" s="3120"/>
      <c r="X148" s="3120"/>
      <c r="Y148" s="3120"/>
      <c r="Z148" s="3120"/>
      <c r="AA148" s="3120"/>
      <c r="AB148" s="3120"/>
      <c r="AC148" s="3120"/>
      <c r="AD148" s="3120"/>
      <c r="AE148" s="3120"/>
    </row>
    <row r="149" spans="6:31" ht="17.1" customHeight="1">
      <c r="F149" s="3120"/>
      <c r="G149" s="3120"/>
      <c r="H149" s="3120"/>
      <c r="I149" s="3120"/>
      <c r="J149" s="3120"/>
      <c r="K149" s="3120"/>
      <c r="L149" s="3120"/>
      <c r="M149" s="3120"/>
      <c r="N149" s="3120"/>
      <c r="O149" s="3120"/>
      <c r="P149" s="3120"/>
      <c r="Q149" s="3120"/>
      <c r="R149" s="3120"/>
      <c r="S149" s="3120"/>
      <c r="T149" s="3120"/>
      <c r="U149" s="3120"/>
      <c r="V149" s="3120"/>
      <c r="W149" s="3120"/>
      <c r="X149" s="3120"/>
      <c r="Y149" s="3120"/>
      <c r="Z149" s="3120"/>
      <c r="AA149" s="3120"/>
      <c r="AB149" s="3120"/>
      <c r="AC149" s="3120"/>
      <c r="AD149" s="3120"/>
      <c r="AE149" s="3120"/>
    </row>
    <row r="150" spans="6:31" ht="17.1" customHeight="1">
      <c r="F150" s="3120"/>
      <c r="G150" s="3120"/>
      <c r="H150" s="3120"/>
      <c r="I150" s="3120"/>
      <c r="J150" s="3120"/>
      <c r="K150" s="3120"/>
      <c r="L150" s="3120"/>
      <c r="M150" s="3120"/>
      <c r="N150" s="3120"/>
      <c r="O150" s="3120"/>
      <c r="P150" s="3120"/>
      <c r="Q150" s="3120"/>
      <c r="R150" s="3120"/>
      <c r="S150" s="3120"/>
      <c r="T150" s="3120"/>
      <c r="U150" s="3120"/>
      <c r="V150" s="3120"/>
      <c r="W150" s="3120"/>
      <c r="X150" s="3120"/>
      <c r="Y150" s="3120"/>
      <c r="Z150" s="3120"/>
      <c r="AA150" s="3120"/>
      <c r="AB150" s="3120"/>
      <c r="AC150" s="3120"/>
      <c r="AD150" s="3120"/>
      <c r="AE150" s="3120"/>
    </row>
    <row r="151" ht="17.1" customHeight="1">
      <c r="AE151" s="3120"/>
    </row>
    <row r="152" ht="17.1" customHeight="1">
      <c r="AE152" s="3120"/>
    </row>
    <row r="153" ht="17.1" customHeight="1">
      <c r="AE153" s="3120"/>
    </row>
    <row r="154" ht="17.1" customHeight="1">
      <c r="AE154" s="3120"/>
    </row>
    <row r="155" ht="17.1" customHeight="1"/>
    <row r="156" ht="17.1" customHeight="1"/>
    <row r="157" ht="17.1" customHeight="1"/>
  </sheetData>
  <printOptions horizontalCentered="1"/>
  <pageMargins left="0.23" right="0.26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22241" r:id="rId4" name="Button 1">
              <controlPr defaultSize="0" print="0" autoFill="0" autoPict="0" macro="[2]!Actualizar_Referencias">
                <anchor moveWithCells="1" sizeWithCells="1">
                  <from>
                    <xdr:col>0</xdr:col>
                    <xdr:colOff>38100</xdr:colOff>
                    <xdr:row>40</xdr:row>
                    <xdr:rowOff>9525</xdr:rowOff>
                  </from>
                  <to>
                    <xdr:col>1</xdr:col>
                    <xdr:colOff>257175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>
    <pageSetUpPr fitToPage="1"/>
  </sheetPr>
  <dimension ref="A1:AI155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2376" customWidth="1"/>
    <col min="3" max="3" width="5.421875" style="2376" customWidth="1"/>
    <col min="4" max="5" width="13.57421875" style="2376" customWidth="1"/>
    <col min="6" max="6" width="28.57421875" style="2376" customWidth="1"/>
    <col min="7" max="7" width="22.7109375" style="2376" customWidth="1"/>
    <col min="8" max="8" width="8.7109375" style="2376" customWidth="1"/>
    <col min="9" max="9" width="11.140625" style="2376" customWidth="1"/>
    <col min="10" max="10" width="7.7109375" style="2376" hidden="1" customWidth="1"/>
    <col min="11" max="11" width="16.28125" style="2376" customWidth="1"/>
    <col min="12" max="12" width="16.421875" style="2376" customWidth="1"/>
    <col min="13" max="16" width="9.7109375" style="2376" customWidth="1"/>
    <col min="17" max="17" width="5.8515625" style="2376" customWidth="1"/>
    <col min="18" max="18" width="7.00390625" style="2376" customWidth="1"/>
    <col min="19" max="19" width="3.8515625" style="2376" hidden="1" customWidth="1"/>
    <col min="20" max="21" width="11.28125" style="2376" hidden="1" customWidth="1"/>
    <col min="22" max="25" width="4.7109375" style="2376" hidden="1" customWidth="1"/>
    <col min="26" max="26" width="11.57421875" style="2376" hidden="1" customWidth="1"/>
    <col min="27" max="27" width="12.421875" style="2376" hidden="1" customWidth="1"/>
    <col min="28" max="28" width="8.140625" style="2376" bestFit="1" customWidth="1"/>
    <col min="29" max="29" width="11.421875" style="2376" hidden="1" customWidth="1"/>
    <col min="30" max="30" width="15.7109375" style="2376" customWidth="1"/>
    <col min="31" max="31" width="4.140625" style="2376" customWidth="1"/>
    <col min="32" max="16384" width="11.421875" style="2376" customWidth="1"/>
  </cols>
  <sheetData>
    <row r="1" spans="2:31" s="2321" customFormat="1" ht="26.25">
      <c r="B1" s="2322"/>
      <c r="C1" s="2322"/>
      <c r="D1" s="2322"/>
      <c r="E1" s="2322"/>
      <c r="F1" s="2322"/>
      <c r="G1" s="2322"/>
      <c r="H1" s="2322"/>
      <c r="I1" s="2322"/>
      <c r="J1" s="2322"/>
      <c r="K1" s="2322"/>
      <c r="L1" s="2322"/>
      <c r="M1" s="2322"/>
      <c r="N1" s="2322"/>
      <c r="O1" s="2322"/>
      <c r="P1" s="2322"/>
      <c r="Q1" s="2322"/>
      <c r="R1" s="2322"/>
      <c r="S1" s="2322"/>
      <c r="T1" s="2322"/>
      <c r="U1" s="2322"/>
      <c r="V1" s="2322"/>
      <c r="W1" s="2322"/>
      <c r="X1" s="2322"/>
      <c r="Y1" s="2322"/>
      <c r="Z1" s="2322"/>
      <c r="AA1" s="2322"/>
      <c r="AB1" s="2322"/>
      <c r="AC1" s="2322"/>
      <c r="AD1" s="2322"/>
      <c r="AE1" s="2323"/>
    </row>
    <row r="2" spans="1:31" s="2321" customFormat="1" ht="26.25">
      <c r="A2" s="2322"/>
      <c r="B2" s="2324" t="str">
        <f>'TOT-0216'!B2</f>
        <v>ANEXO III al Memorándum D.T.E.E. N° 231 / 2017</v>
      </c>
      <c r="C2" s="2324"/>
      <c r="D2" s="2324"/>
      <c r="E2" s="2324"/>
      <c r="F2" s="2324"/>
      <c r="G2" s="2325"/>
      <c r="H2" s="2324"/>
      <c r="I2" s="2324"/>
      <c r="J2" s="2324"/>
      <c r="K2" s="2324"/>
      <c r="L2" s="2324"/>
      <c r="M2" s="2324"/>
      <c r="N2" s="2324"/>
      <c r="O2" s="2324"/>
      <c r="P2" s="2324"/>
      <c r="Q2" s="2324"/>
      <c r="R2" s="2324"/>
      <c r="S2" s="2324"/>
      <c r="T2" s="2324"/>
      <c r="U2" s="2324"/>
      <c r="V2" s="2324"/>
      <c r="W2" s="2324"/>
      <c r="X2" s="2324"/>
      <c r="Y2" s="2324"/>
      <c r="Z2" s="2324"/>
      <c r="AA2" s="2324"/>
      <c r="AB2" s="2324"/>
      <c r="AC2" s="2324"/>
      <c r="AD2" s="2324"/>
      <c r="AE2" s="2324"/>
    </row>
    <row r="3" spans="1:31" s="2327" customFormat="1" ht="13.5" customHeight="1">
      <c r="A3" s="2326"/>
      <c r="B3" s="2326"/>
      <c r="C3" s="2326"/>
      <c r="D3" s="2326"/>
      <c r="E3" s="2326"/>
      <c r="F3" s="2326"/>
      <c r="G3" s="2326"/>
      <c r="H3" s="2326"/>
      <c r="I3" s="2326"/>
      <c r="J3" s="2326"/>
      <c r="K3" s="2326"/>
      <c r="L3" s="2326"/>
      <c r="M3" s="2326"/>
      <c r="N3" s="2326"/>
      <c r="O3" s="2326"/>
      <c r="P3" s="2326"/>
      <c r="Q3" s="2326"/>
      <c r="R3" s="2326"/>
      <c r="S3" s="2326"/>
      <c r="T3" s="2326"/>
      <c r="U3" s="2326"/>
      <c r="V3" s="2326"/>
      <c r="W3" s="2326"/>
      <c r="X3" s="2326"/>
      <c r="Y3" s="2326"/>
      <c r="Z3" s="2326"/>
      <c r="AA3" s="2326"/>
      <c r="AB3" s="2326"/>
      <c r="AC3" s="2326"/>
      <c r="AD3" s="2326"/>
      <c r="AE3" s="2326"/>
    </row>
    <row r="4" spans="1:31" s="2331" customFormat="1" ht="11.25">
      <c r="A4" s="2328" t="s">
        <v>75</v>
      </c>
      <c r="B4" s="2329"/>
      <c r="C4" s="2329"/>
      <c r="D4" s="2329"/>
      <c r="E4" s="2330"/>
      <c r="F4" s="2330"/>
      <c r="G4" s="2330"/>
      <c r="H4" s="2330"/>
      <c r="I4" s="2330"/>
      <c r="J4" s="2330"/>
      <c r="K4" s="2330"/>
      <c r="L4" s="2330"/>
      <c r="M4" s="2330"/>
      <c r="N4" s="2330"/>
      <c r="O4" s="2330"/>
      <c r="P4" s="2330"/>
      <c r="Q4" s="2330"/>
      <c r="R4" s="2330"/>
      <c r="S4" s="2330"/>
      <c r="T4" s="2330"/>
      <c r="U4" s="2330"/>
      <c r="V4" s="2330"/>
      <c r="W4" s="2330"/>
      <c r="X4" s="2330"/>
      <c r="Y4" s="2330"/>
      <c r="Z4" s="2330"/>
      <c r="AA4" s="2330"/>
      <c r="AB4" s="2330"/>
      <c r="AC4" s="2330"/>
      <c r="AD4" s="2330"/>
      <c r="AE4" s="2330"/>
    </row>
    <row r="5" spans="1:31" s="2331" customFormat="1" ht="11.25">
      <c r="A5" s="2328" t="s">
        <v>3</v>
      </c>
      <c r="B5" s="2329"/>
      <c r="C5" s="2329"/>
      <c r="D5" s="2329"/>
      <c r="E5" s="2330"/>
      <c r="F5" s="2330"/>
      <c r="G5" s="2330"/>
      <c r="H5" s="2330"/>
      <c r="I5" s="2330"/>
      <c r="J5" s="2330"/>
      <c r="K5" s="2330"/>
      <c r="L5" s="2330"/>
      <c r="M5" s="2330"/>
      <c r="N5" s="2330"/>
      <c r="O5" s="2330"/>
      <c r="P5" s="2330"/>
      <c r="Q5" s="2330"/>
      <c r="R5" s="2330"/>
      <c r="S5" s="2330"/>
      <c r="T5" s="2330"/>
      <c r="U5" s="2330"/>
      <c r="V5" s="2330"/>
      <c r="W5" s="2330"/>
      <c r="X5" s="2330"/>
      <c r="Y5" s="2330"/>
      <c r="Z5" s="2330"/>
      <c r="AA5" s="2330"/>
      <c r="AB5" s="2330"/>
      <c r="AC5" s="2330"/>
      <c r="AD5" s="2330"/>
      <c r="AE5" s="2330"/>
    </row>
    <row r="6" spans="1:31" s="2327" customFormat="1" ht="13.5" thickBot="1">
      <c r="A6" s="2326"/>
      <c r="B6" s="2326"/>
      <c r="C6" s="2326"/>
      <c r="D6" s="2326"/>
      <c r="E6" s="2326"/>
      <c r="F6" s="2326"/>
      <c r="G6" s="2326"/>
      <c r="H6" s="2326"/>
      <c r="I6" s="2326"/>
      <c r="J6" s="2326"/>
      <c r="K6" s="2326"/>
      <c r="L6" s="2326"/>
      <c r="M6" s="2326"/>
      <c r="N6" s="2326"/>
      <c r="O6" s="2326"/>
      <c r="P6" s="2326"/>
      <c r="Q6" s="2326"/>
      <c r="R6" s="2326"/>
      <c r="S6" s="2326"/>
      <c r="T6" s="2326"/>
      <c r="U6" s="2326"/>
      <c r="V6" s="2326"/>
      <c r="W6" s="2326"/>
      <c r="X6" s="2326"/>
      <c r="Y6" s="2326"/>
      <c r="Z6" s="2326"/>
      <c r="AA6" s="2326"/>
      <c r="AB6" s="2326"/>
      <c r="AC6" s="2326"/>
      <c r="AD6" s="2326"/>
      <c r="AE6" s="2326"/>
    </row>
    <row r="7" spans="1:31" s="2327" customFormat="1" ht="13.5" thickTop="1">
      <c r="A7" s="2326"/>
      <c r="B7" s="2332"/>
      <c r="C7" s="2333"/>
      <c r="D7" s="2333"/>
      <c r="E7" s="2333"/>
      <c r="F7" s="2333"/>
      <c r="G7" s="2333"/>
      <c r="H7" s="2333"/>
      <c r="I7" s="2333"/>
      <c r="J7" s="2333"/>
      <c r="K7" s="2333"/>
      <c r="L7" s="2333"/>
      <c r="M7" s="2333"/>
      <c r="N7" s="2333"/>
      <c r="O7" s="2333"/>
      <c r="P7" s="2333"/>
      <c r="Q7" s="2333"/>
      <c r="R7" s="2333"/>
      <c r="S7" s="2333"/>
      <c r="T7" s="2333"/>
      <c r="U7" s="2333"/>
      <c r="V7" s="2333"/>
      <c r="W7" s="2333"/>
      <c r="X7" s="2333"/>
      <c r="Y7" s="2333"/>
      <c r="Z7" s="2333"/>
      <c r="AA7" s="2333"/>
      <c r="AB7" s="2333"/>
      <c r="AC7" s="2333"/>
      <c r="AD7" s="2333"/>
      <c r="AE7" s="2334"/>
    </row>
    <row r="8" spans="2:35" s="2335" customFormat="1" ht="20.25">
      <c r="B8" s="2336"/>
      <c r="C8" s="2337"/>
      <c r="D8" s="2337"/>
      <c r="E8" s="2337"/>
      <c r="F8" s="2338" t="s">
        <v>69</v>
      </c>
      <c r="G8" s="2337"/>
      <c r="H8" s="2337"/>
      <c r="I8" s="2337"/>
      <c r="J8" s="2337"/>
      <c r="Q8" s="2337"/>
      <c r="R8" s="2337"/>
      <c r="S8" s="2339"/>
      <c r="T8" s="2339"/>
      <c r="U8" s="2339"/>
      <c r="V8" s="2337"/>
      <c r="W8" s="2337"/>
      <c r="X8" s="2337"/>
      <c r="Y8" s="2337"/>
      <c r="Z8" s="2337"/>
      <c r="AA8" s="2337"/>
      <c r="AB8" s="2337"/>
      <c r="AC8" s="2337"/>
      <c r="AD8" s="2340"/>
      <c r="AE8" s="2341"/>
      <c r="AF8" s="2337"/>
      <c r="AG8" s="2337"/>
      <c r="AH8" s="2340"/>
      <c r="AI8" s="2340"/>
    </row>
    <row r="9" spans="1:31" s="2327" customFormat="1" ht="12.75">
      <c r="A9" s="2326"/>
      <c r="B9" s="2342"/>
      <c r="C9" s="2343"/>
      <c r="D9" s="2343"/>
      <c r="E9" s="2326"/>
      <c r="F9" s="2343"/>
      <c r="G9" s="2344"/>
      <c r="H9" s="2326"/>
      <c r="I9" s="2343"/>
      <c r="J9" s="2326"/>
      <c r="K9" s="2326"/>
      <c r="L9" s="2326"/>
      <c r="M9" s="2326"/>
      <c r="N9" s="2326"/>
      <c r="O9" s="2326"/>
      <c r="P9" s="2326"/>
      <c r="Q9" s="2326"/>
      <c r="R9" s="2326"/>
      <c r="S9" s="2326"/>
      <c r="T9" s="2343"/>
      <c r="U9" s="2343"/>
      <c r="V9" s="2343"/>
      <c r="W9" s="2343"/>
      <c r="X9" s="2343"/>
      <c r="Y9" s="2343"/>
      <c r="Z9" s="2343"/>
      <c r="AA9" s="2343"/>
      <c r="AB9" s="2343"/>
      <c r="AC9" s="2343"/>
      <c r="AD9" s="2326"/>
      <c r="AE9" s="2345"/>
    </row>
    <row r="10" spans="2:35" s="2346" customFormat="1" ht="33" customHeight="1">
      <c r="B10" s="2347"/>
      <c r="C10" s="2348"/>
      <c r="D10" s="2348"/>
      <c r="E10" s="2348"/>
      <c r="F10" s="2349" t="s">
        <v>222</v>
      </c>
      <c r="G10" s="2348"/>
      <c r="H10" s="2348"/>
      <c r="I10" s="2348"/>
      <c r="J10" s="2348"/>
      <c r="Q10" s="2348"/>
      <c r="R10" s="2348"/>
      <c r="S10" s="2350"/>
      <c r="T10" s="2350"/>
      <c r="U10" s="2350"/>
      <c r="V10" s="2348"/>
      <c r="W10" s="2348"/>
      <c r="X10" s="2348"/>
      <c r="Y10" s="2348"/>
      <c r="Z10" s="2348"/>
      <c r="AA10" s="2348"/>
      <c r="AB10" s="2348"/>
      <c r="AC10" s="2348"/>
      <c r="AD10" s="2351"/>
      <c r="AE10" s="2352"/>
      <c r="AF10" s="2348"/>
      <c r="AG10" s="2348"/>
      <c r="AH10" s="2351"/>
      <c r="AI10" s="2351"/>
    </row>
    <row r="11" spans="1:31" s="2359" customFormat="1" ht="33" customHeight="1">
      <c r="A11" s="2353"/>
      <c r="B11" s="2354"/>
      <c r="C11" s="2355"/>
      <c r="D11" s="2355"/>
      <c r="E11" s="2353"/>
      <c r="F11" s="2356" t="s">
        <v>431</v>
      </c>
      <c r="G11" s="2355"/>
      <c r="H11" s="2355"/>
      <c r="I11" s="2357"/>
      <c r="J11" s="2355"/>
      <c r="K11" s="2355"/>
      <c r="L11" s="2355"/>
      <c r="M11" s="2355"/>
      <c r="N11" s="2355"/>
      <c r="O11" s="2353"/>
      <c r="P11" s="2353"/>
      <c r="Q11" s="2353"/>
      <c r="R11" s="2353"/>
      <c r="S11" s="2353"/>
      <c r="T11" s="2355"/>
      <c r="U11" s="2355"/>
      <c r="V11" s="2355"/>
      <c r="W11" s="2355"/>
      <c r="X11" s="2355"/>
      <c r="Y11" s="2355"/>
      <c r="Z11" s="2355"/>
      <c r="AA11" s="2355"/>
      <c r="AB11" s="2355"/>
      <c r="AC11" s="2355"/>
      <c r="AD11" s="2353"/>
      <c r="AE11" s="2358"/>
    </row>
    <row r="12" spans="1:31" s="2367" customFormat="1" ht="19.5">
      <c r="A12" s="2360"/>
      <c r="B12" s="2361" t="str">
        <f>'TOT-0216'!B14</f>
        <v>Desde el 01 al 29 de Febrero de 2016</v>
      </c>
      <c r="C12" s="2362"/>
      <c r="D12" s="2362"/>
      <c r="E12" s="2363"/>
      <c r="F12" s="2364"/>
      <c r="G12" s="2364"/>
      <c r="H12" s="2364"/>
      <c r="I12" s="2364"/>
      <c r="J12" s="2364"/>
      <c r="K12" s="2364"/>
      <c r="L12" s="2364"/>
      <c r="M12" s="2364"/>
      <c r="N12" s="2364"/>
      <c r="O12" s="2363"/>
      <c r="P12" s="2363"/>
      <c r="Q12" s="2363"/>
      <c r="R12" s="2363"/>
      <c r="S12" s="2363"/>
      <c r="T12" s="2364"/>
      <c r="U12" s="2364"/>
      <c r="V12" s="2364"/>
      <c r="W12" s="2364"/>
      <c r="X12" s="2364"/>
      <c r="Y12" s="2364"/>
      <c r="Z12" s="2364"/>
      <c r="AA12" s="2364"/>
      <c r="AB12" s="2364"/>
      <c r="AC12" s="2364"/>
      <c r="AD12" s="2365"/>
      <c r="AE12" s="2366"/>
    </row>
    <row r="13" spans="1:31" s="2327" customFormat="1" ht="13.5" thickBot="1">
      <c r="A13" s="2326"/>
      <c r="B13" s="2342"/>
      <c r="C13" s="2343"/>
      <c r="D13" s="2343"/>
      <c r="E13" s="2326"/>
      <c r="F13" s="2343"/>
      <c r="G13" s="2343"/>
      <c r="H13" s="2343"/>
      <c r="I13" s="2368"/>
      <c r="J13" s="2343"/>
      <c r="K13" s="2343"/>
      <c r="L13" s="2343"/>
      <c r="M13" s="2343"/>
      <c r="N13" s="2343"/>
      <c r="O13" s="2326"/>
      <c r="P13" s="2326"/>
      <c r="Q13" s="2326"/>
      <c r="R13" s="2326"/>
      <c r="S13" s="2326"/>
      <c r="T13" s="2343"/>
      <c r="U13" s="2343"/>
      <c r="V13" s="2343"/>
      <c r="W13" s="2343"/>
      <c r="X13" s="2343"/>
      <c r="Y13" s="2343"/>
      <c r="Z13" s="2343"/>
      <c r="AA13" s="2343"/>
      <c r="AB13" s="2343"/>
      <c r="AC13" s="2343"/>
      <c r="AD13" s="2326"/>
      <c r="AE13" s="2345"/>
    </row>
    <row r="14" spans="1:31" s="2327" customFormat="1" ht="16.5" customHeight="1" thickBot="1" thickTop="1">
      <c r="A14" s="2326"/>
      <c r="B14" s="2342"/>
      <c r="C14" s="2343"/>
      <c r="D14" s="2343"/>
      <c r="E14" s="2326"/>
      <c r="F14" s="2369" t="s">
        <v>355</v>
      </c>
      <c r="G14" s="2370"/>
      <c r="H14" s="2371">
        <f>0.6*1.391</f>
        <v>0.8346</v>
      </c>
      <c r="I14" s="2368"/>
      <c r="J14" s="2343"/>
      <c r="K14" s="2343"/>
      <c r="L14" s="2343"/>
      <c r="M14" s="2343"/>
      <c r="N14" s="2372"/>
      <c r="O14" s="2372"/>
      <c r="P14" s="2372"/>
      <c r="Q14" s="2372"/>
      <c r="R14" s="2372"/>
      <c r="S14" s="2343"/>
      <c r="T14" s="2343"/>
      <c r="U14" s="2343"/>
      <c r="V14" s="2343"/>
      <c r="W14" s="2343"/>
      <c r="X14" s="2343"/>
      <c r="Y14" s="2343"/>
      <c r="Z14" s="2343"/>
      <c r="AA14" s="2343"/>
      <c r="AB14" s="2343"/>
      <c r="AC14" s="2343"/>
      <c r="AD14" s="2326"/>
      <c r="AE14" s="2345"/>
    </row>
    <row r="15" spans="1:31" s="2327" customFormat="1" ht="17.1" customHeight="1" thickBot="1" thickTop="1">
      <c r="A15" s="2326"/>
      <c r="B15" s="2342"/>
      <c r="C15" s="2343"/>
      <c r="D15" s="2343"/>
      <c r="E15" s="2326"/>
      <c r="F15" s="2373" t="s">
        <v>26</v>
      </c>
      <c r="G15" s="2374"/>
      <c r="H15" s="2375">
        <v>200</v>
      </c>
      <c r="I15" s="2376"/>
      <c r="J15" s="2343"/>
      <c r="K15" s="2377"/>
      <c r="L15" s="2378"/>
      <c r="M15" s="2343"/>
      <c r="N15" s="2379"/>
      <c r="O15" s="2379"/>
      <c r="P15" s="2379"/>
      <c r="Q15" s="2379"/>
      <c r="R15" s="2380"/>
      <c r="S15" s="2343"/>
      <c r="T15" s="2343"/>
      <c r="U15" s="2343"/>
      <c r="V15" s="2343"/>
      <c r="W15" s="2381"/>
      <c r="X15" s="2381"/>
      <c r="Y15" s="2381"/>
      <c r="Z15" s="2381"/>
      <c r="AA15" s="2381"/>
      <c r="AB15" s="2381"/>
      <c r="AC15" s="2326"/>
      <c r="AD15" s="2326"/>
      <c r="AE15" s="2345"/>
    </row>
    <row r="16" spans="1:31" s="2327" customFormat="1" ht="17.1" customHeight="1" thickTop="1">
      <c r="A16" s="2326"/>
      <c r="B16" s="2342"/>
      <c r="C16" s="2343"/>
      <c r="D16" s="2343"/>
      <c r="E16" s="2326"/>
      <c r="F16" s="2382"/>
      <c r="G16" s="2383"/>
      <c r="H16" s="2384"/>
      <c r="I16" s="2376"/>
      <c r="J16" s="2343"/>
      <c r="K16" s="2377"/>
      <c r="L16" s="2378"/>
      <c r="M16" s="2343"/>
      <c r="N16" s="2379"/>
      <c r="O16" s="2379"/>
      <c r="P16" s="2379"/>
      <c r="Q16" s="2379"/>
      <c r="R16" s="2380"/>
      <c r="S16" s="2343"/>
      <c r="T16" s="2343"/>
      <c r="U16" s="2343"/>
      <c r="V16" s="2343"/>
      <c r="W16" s="2381"/>
      <c r="X16" s="2381"/>
      <c r="Y16" s="2381"/>
      <c r="Z16" s="2381"/>
      <c r="AA16" s="2381"/>
      <c r="AB16" s="2381"/>
      <c r="AC16" s="2326"/>
      <c r="AD16" s="2326"/>
      <c r="AE16" s="2345"/>
    </row>
    <row r="17" spans="1:31" s="2327" customFormat="1" ht="17.1" customHeight="1" thickBot="1">
      <c r="A17" s="2326"/>
      <c r="B17" s="2342"/>
      <c r="C17" s="2385">
        <v>3</v>
      </c>
      <c r="D17" s="2385">
        <v>4</v>
      </c>
      <c r="E17" s="2385">
        <v>5</v>
      </c>
      <c r="F17" s="2385">
        <v>6</v>
      </c>
      <c r="G17" s="2385">
        <v>7</v>
      </c>
      <c r="H17" s="2385">
        <v>8</v>
      </c>
      <c r="I17" s="2385">
        <v>9</v>
      </c>
      <c r="J17" s="2385">
        <v>10</v>
      </c>
      <c r="K17" s="2385">
        <v>11</v>
      </c>
      <c r="L17" s="2385">
        <v>12</v>
      </c>
      <c r="M17" s="2385">
        <v>13</v>
      </c>
      <c r="N17" s="2385">
        <v>14</v>
      </c>
      <c r="O17" s="2385">
        <v>15</v>
      </c>
      <c r="P17" s="2385">
        <v>16</v>
      </c>
      <c r="Q17" s="2385">
        <v>17</v>
      </c>
      <c r="R17" s="2385">
        <v>18</v>
      </c>
      <c r="S17" s="2385">
        <v>19</v>
      </c>
      <c r="T17" s="2385">
        <v>20</v>
      </c>
      <c r="U17" s="2385">
        <v>21</v>
      </c>
      <c r="V17" s="2385">
        <v>22</v>
      </c>
      <c r="W17" s="2385">
        <v>23</v>
      </c>
      <c r="X17" s="2385">
        <v>24</v>
      </c>
      <c r="Y17" s="2385">
        <v>25</v>
      </c>
      <c r="Z17" s="2385">
        <v>26</v>
      </c>
      <c r="AA17" s="2385">
        <v>27</v>
      </c>
      <c r="AB17" s="2385">
        <v>28</v>
      </c>
      <c r="AC17" s="2385">
        <v>29</v>
      </c>
      <c r="AD17" s="2385">
        <v>30</v>
      </c>
      <c r="AE17" s="2345"/>
    </row>
    <row r="18" spans="1:31" s="2327" customFormat="1" ht="33.95" customHeight="1" thickBot="1" thickTop="1">
      <c r="A18" s="2326"/>
      <c r="B18" s="2342"/>
      <c r="C18" s="2386" t="s">
        <v>13</v>
      </c>
      <c r="D18" s="2387" t="s">
        <v>233</v>
      </c>
      <c r="E18" s="2387" t="s">
        <v>234</v>
      </c>
      <c r="F18" s="2388" t="s">
        <v>27</v>
      </c>
      <c r="G18" s="2389" t="s">
        <v>28</v>
      </c>
      <c r="H18" s="2390" t="s">
        <v>29</v>
      </c>
      <c r="I18" s="2391" t="s">
        <v>14</v>
      </c>
      <c r="J18" s="2392" t="s">
        <v>16</v>
      </c>
      <c r="K18" s="2389" t="s">
        <v>17</v>
      </c>
      <c r="L18" s="2389" t="s">
        <v>18</v>
      </c>
      <c r="M18" s="2388" t="s">
        <v>30</v>
      </c>
      <c r="N18" s="2388" t="s">
        <v>31</v>
      </c>
      <c r="O18" s="2393" t="s">
        <v>19</v>
      </c>
      <c r="P18" s="2393" t="s">
        <v>58</v>
      </c>
      <c r="Q18" s="2394" t="s">
        <v>32</v>
      </c>
      <c r="R18" s="2394" t="s">
        <v>33</v>
      </c>
      <c r="S18" s="2395" t="s">
        <v>37</v>
      </c>
      <c r="T18" s="2396" t="s">
        <v>20</v>
      </c>
      <c r="U18" s="2397" t="s">
        <v>21</v>
      </c>
      <c r="V18" s="2398" t="s">
        <v>77</v>
      </c>
      <c r="W18" s="2399"/>
      <c r="X18" s="2400" t="s">
        <v>78</v>
      </c>
      <c r="Y18" s="2401"/>
      <c r="Z18" s="2402" t="s">
        <v>22</v>
      </c>
      <c r="AA18" s="2403" t="s">
        <v>73</v>
      </c>
      <c r="AB18" s="2404" t="s">
        <v>74</v>
      </c>
      <c r="AC18" s="2405" t="s">
        <v>79</v>
      </c>
      <c r="AD18" s="2391" t="s">
        <v>24</v>
      </c>
      <c r="AE18" s="2345"/>
    </row>
    <row r="19" spans="1:31" s="2327" customFormat="1" ht="17.1" customHeight="1" thickTop="1">
      <c r="A19" s="2326"/>
      <c r="B19" s="2342"/>
      <c r="C19" s="2406"/>
      <c r="D19" s="2406"/>
      <c r="E19" s="2406"/>
      <c r="F19" s="2407"/>
      <c r="G19" s="2407"/>
      <c r="H19" s="2407"/>
      <c r="I19" s="2408"/>
      <c r="J19" s="2409"/>
      <c r="K19" s="2407"/>
      <c r="L19" s="2407"/>
      <c r="M19" s="2407"/>
      <c r="N19" s="2407"/>
      <c r="O19" s="2407"/>
      <c r="P19" s="2410"/>
      <c r="Q19" s="2411"/>
      <c r="R19" s="2407"/>
      <c r="S19" s="2412"/>
      <c r="T19" s="2413"/>
      <c r="U19" s="2414"/>
      <c r="V19" s="2415"/>
      <c r="W19" s="2416"/>
      <c r="X19" s="2417"/>
      <c r="Y19" s="2418"/>
      <c r="Z19" s="2419"/>
      <c r="AA19" s="2420"/>
      <c r="AB19" s="2411"/>
      <c r="AC19" s="2421"/>
      <c r="AD19" s="2422"/>
      <c r="AE19" s="2345"/>
    </row>
    <row r="20" spans="1:31" s="2327" customFormat="1" ht="17.1" customHeight="1">
      <c r="A20" s="2326"/>
      <c r="B20" s="2342"/>
      <c r="C20" s="2423"/>
      <c r="D20" s="2423"/>
      <c r="E20" s="2423"/>
      <c r="F20" s="2423"/>
      <c r="G20" s="2423"/>
      <c r="H20" s="2423"/>
      <c r="I20" s="2424"/>
      <c r="J20" s="2425"/>
      <c r="K20" s="2423"/>
      <c r="L20" s="2423"/>
      <c r="M20" s="2423"/>
      <c r="N20" s="2423"/>
      <c r="O20" s="2423"/>
      <c r="P20" s="2426"/>
      <c r="Q20" s="2427"/>
      <c r="R20" s="2423"/>
      <c r="S20" s="2428"/>
      <c r="T20" s="2429"/>
      <c r="U20" s="2430"/>
      <c r="V20" s="2431"/>
      <c r="W20" s="2432"/>
      <c r="X20" s="2433"/>
      <c r="Y20" s="2434"/>
      <c r="Z20" s="2435"/>
      <c r="AA20" s="2436"/>
      <c r="AB20" s="2427"/>
      <c r="AC20" s="2437"/>
      <c r="AD20" s="2438"/>
      <c r="AE20" s="2345"/>
    </row>
    <row r="21" spans="1:31" s="2327" customFormat="1" ht="17.1" customHeight="1">
      <c r="A21" s="2326"/>
      <c r="B21" s="2342"/>
      <c r="C21" s="2423">
        <v>57</v>
      </c>
      <c r="D21" s="2423">
        <v>299458</v>
      </c>
      <c r="E21" s="2423">
        <v>5080</v>
      </c>
      <c r="F21" s="2175" t="s">
        <v>335</v>
      </c>
      <c r="G21" s="2176" t="s">
        <v>321</v>
      </c>
      <c r="H21" s="2177">
        <v>300</v>
      </c>
      <c r="I21" s="2178" t="s">
        <v>134</v>
      </c>
      <c r="J21" s="2439">
        <f>IF(F21="RINCÓN",H21*#REF!,H21*$H$14)</f>
        <v>250.38</v>
      </c>
      <c r="K21" s="2181">
        <v>42412.64861111111</v>
      </c>
      <c r="L21" s="2181">
        <v>42412.67083333333</v>
      </c>
      <c r="M21" s="2440">
        <f aca="true" t="shared" si="0" ref="M21:M40">IF(F21="","",(L21-K21)*24)</f>
        <v>0.5333333333255723</v>
      </c>
      <c r="N21" s="2441">
        <f aca="true" t="shared" si="1" ref="N21:N40">IF(F21="","",ROUND((L21-K21)*24*60,0))</f>
        <v>32</v>
      </c>
      <c r="O21" s="2442" t="s">
        <v>296</v>
      </c>
      <c r="P21" s="2443" t="str">
        <f aca="true" t="shared" si="2" ref="P21:P40">IF(F21="","","--")</f>
        <v>--</v>
      </c>
      <c r="Q21" s="2444" t="str">
        <f aca="true" t="shared" si="3" ref="Q21:Q40">IF(F21="","",IF(OR(O21="P",O21="RP"),"--","NO"))</f>
        <v>NO</v>
      </c>
      <c r="R21" s="2445" t="str">
        <f aca="true" t="shared" si="4" ref="R21:R40">IF(F21="","","NO")</f>
        <v>NO</v>
      </c>
      <c r="S21" s="2428">
        <f aca="true" t="shared" si="5" ref="S21:S40">$H$15*IF(OR(O21="P",O21="RP"),0.1,1)*IF(R21="SI",1,0.1)</f>
        <v>20</v>
      </c>
      <c r="T21" s="2446" t="str">
        <f aca="true" t="shared" si="6" ref="T21:T40">IF(O21="P",J21*S21*ROUND(N21/60,2),"--")</f>
        <v>--</v>
      </c>
      <c r="U21" s="2447" t="str">
        <f aca="true" t="shared" si="7" ref="U21:U40">IF(O21="RP",J21*S21*P21/100*ROUND(N21/60,2),"--")</f>
        <v>--</v>
      </c>
      <c r="V21" s="2448">
        <f aca="true" t="shared" si="8" ref="V21:V40">IF(AND(O21="F",Q21="NO"),J21*S21,"--")</f>
        <v>5007.6</v>
      </c>
      <c r="W21" s="2449">
        <f aca="true" t="shared" si="9" ref="W21:W40">IF(O21="F",J21*S21*ROUND(N21/60,2),"--")</f>
        <v>2654.0280000000002</v>
      </c>
      <c r="X21" s="2450" t="str">
        <f aca="true" t="shared" si="10" ref="X21:X40">IF(AND(O21="R",Q21="NO"),J21*S21*P21/100,"--")</f>
        <v>--</v>
      </c>
      <c r="Y21" s="2451" t="str">
        <f aca="true" t="shared" si="11" ref="Y21:Y40">IF(O21="R",J21*S21*P21/100*ROUND(N21/60,2),"--")</f>
        <v>--</v>
      </c>
      <c r="Z21" s="2452" t="str">
        <f aca="true" t="shared" si="12" ref="Z21:Z40">IF(O21="RF",J21*S21*ROUND(N21/60,2),"--")</f>
        <v>--</v>
      </c>
      <c r="AA21" s="2453" t="str">
        <f aca="true" t="shared" si="13" ref="AA21:AA40">IF(O21="RR",J21*S21*P21/100*ROUND(N21/60,2),"--")</f>
        <v>--</v>
      </c>
      <c r="AB21" s="2454" t="str">
        <f aca="true" t="shared" si="14" ref="AB21:AB40">IF(F21="","","SI")</f>
        <v>SI</v>
      </c>
      <c r="AC21" s="2455">
        <f aca="true" t="shared" si="15" ref="AC21:AC40">SUM(T21:AA21)*IF(AB21="SI",1,2)</f>
        <v>7661.628000000001</v>
      </c>
      <c r="AD21" s="2456">
        <f aca="true" t="shared" si="16" ref="AD21:AD40">IF(F21="","",AC21*IF(AND(P21&lt;&gt;"--",O21="RF"),P21/100,1))</f>
        <v>7661.628000000001</v>
      </c>
      <c r="AE21" s="2345"/>
    </row>
    <row r="22" spans="1:31" s="2327" customFormat="1" ht="17.1" customHeight="1">
      <c r="A22" s="2326"/>
      <c r="B22" s="2342"/>
      <c r="C22" s="2423"/>
      <c r="D22" s="2423"/>
      <c r="E22" s="2457"/>
      <c r="F22" s="2175"/>
      <c r="G22" s="2176"/>
      <c r="H22" s="2177"/>
      <c r="I22" s="2178"/>
      <c r="J22" s="2439">
        <f>IF(F22="RINCÓN",H22*#REF!,H22*$H$14)</f>
        <v>0</v>
      </c>
      <c r="K22" s="2181"/>
      <c r="L22" s="2181"/>
      <c r="M22" s="2440"/>
      <c r="N22" s="2441"/>
      <c r="O22" s="2442"/>
      <c r="P22" s="2443" t="str">
        <f>IF(F22="","","--")</f>
        <v/>
      </c>
      <c r="Q22" s="2444" t="str">
        <f>IF(F22="","",IF(OR(O22="P",O22="RP"),"--","NO"))</f>
        <v/>
      </c>
      <c r="R22" s="2445" t="str">
        <f>IF(F22="","","NO")</f>
        <v/>
      </c>
      <c r="S22" s="2428">
        <f>$H$15*IF(OR(O22="P",O22="RP"),0.1,1)*IF(R22="SI",1,0.1)</f>
        <v>20</v>
      </c>
      <c r="T22" s="2446" t="str">
        <f>IF(O22="P",J22*S22*ROUND(N22/60,2),"--")</f>
        <v>--</v>
      </c>
      <c r="U22" s="2447" t="str">
        <f>IF(O22="RP",J22*S22*P22/100*ROUND(N22/60,2),"--")</f>
        <v>--</v>
      </c>
      <c r="V22" s="2448" t="str">
        <f>IF(AND(O22="F",Q22="NO"),J22*S22,"--")</f>
        <v>--</v>
      </c>
      <c r="W22" s="2449" t="str">
        <f>IF(O22="F",J22*S22*ROUND(N22/60,2),"--")</f>
        <v>--</v>
      </c>
      <c r="X22" s="2450" t="str">
        <f>IF(AND(O22="R",Q22="NO"),J22*S22*P22/100,"--")</f>
        <v>--</v>
      </c>
      <c r="Y22" s="2451" t="str">
        <f>IF(O22="R",J22*S22*P22/100*ROUND(N22/60,2),"--")</f>
        <v>--</v>
      </c>
      <c r="Z22" s="2452" t="str">
        <f>IF(O22="RF",J22*S22*ROUND(N22/60,2),"--")</f>
        <v>--</v>
      </c>
      <c r="AA22" s="2453" t="str">
        <f>IF(O22="RR",J22*S22*P22/100*ROUND(N22/60,2),"--")</f>
        <v>--</v>
      </c>
      <c r="AB22" s="2454" t="str">
        <f t="shared" si="14"/>
        <v/>
      </c>
      <c r="AC22" s="2455">
        <f t="shared" si="15"/>
        <v>0</v>
      </c>
      <c r="AD22" s="2456" t="str">
        <f t="shared" si="16"/>
        <v/>
      </c>
      <c r="AE22" s="2345"/>
    </row>
    <row r="23" spans="1:31" s="2327" customFormat="1" ht="17.1" customHeight="1">
      <c r="A23" s="2326"/>
      <c r="B23" s="2342"/>
      <c r="C23" s="2423"/>
      <c r="D23" s="2423"/>
      <c r="E23" s="2423"/>
      <c r="F23" s="2175"/>
      <c r="G23" s="2176"/>
      <c r="H23" s="2177"/>
      <c r="I23" s="2178"/>
      <c r="J23" s="2439">
        <f>IF(F23="RINCÓN",H23*#REF!,H23*$H$14)</f>
        <v>0</v>
      </c>
      <c r="K23" s="2181"/>
      <c r="L23" s="2181"/>
      <c r="M23" s="2440"/>
      <c r="N23" s="2441"/>
      <c r="O23" s="2442"/>
      <c r="P23" s="2443" t="str">
        <f>IF(F23="","","--")</f>
        <v/>
      </c>
      <c r="Q23" s="2444" t="str">
        <f>IF(F23="","",IF(OR(O23="P",O23="RP"),"--","NO"))</f>
        <v/>
      </c>
      <c r="R23" s="2445" t="str">
        <f>IF(F23="","","NO")</f>
        <v/>
      </c>
      <c r="S23" s="2428">
        <f>$H$15*IF(OR(O23="P",O23="RP"),0.1,1)*IF(R23="SI",1,0.1)</f>
        <v>20</v>
      </c>
      <c r="T23" s="2446" t="str">
        <f>IF(O23="P",J23*S23*ROUND(N23/60,2),"--")</f>
        <v>--</v>
      </c>
      <c r="U23" s="2447" t="str">
        <f>IF(O23="RP",J23*S23*P23/100*ROUND(N23/60,2),"--")</f>
        <v>--</v>
      </c>
      <c r="V23" s="2448" t="str">
        <f>IF(AND(O23="F",Q23="NO"),J23*S23,"--")</f>
        <v>--</v>
      </c>
      <c r="W23" s="2449" t="str">
        <f>IF(O23="F",J23*S23*ROUND(N23/60,2),"--")</f>
        <v>--</v>
      </c>
      <c r="X23" s="2450" t="str">
        <f>IF(AND(O23="R",Q23="NO"),J23*S23*P23/100,"--")</f>
        <v>--</v>
      </c>
      <c r="Y23" s="2451" t="str">
        <f>IF(O23="R",J23*S23*P23/100*ROUND(N23/60,2),"--")</f>
        <v>--</v>
      </c>
      <c r="Z23" s="2452" t="str">
        <f>IF(O23="RF",J23*S23*ROUND(N23/60,2),"--")</f>
        <v>--</v>
      </c>
      <c r="AA23" s="2453" t="str">
        <f>IF(O23="RR",J23*S23*P23/100*ROUND(N23/60,2),"--")</f>
        <v>--</v>
      </c>
      <c r="AB23" s="2454" t="str">
        <f t="shared" si="14"/>
        <v/>
      </c>
      <c r="AC23" s="2455">
        <f t="shared" si="15"/>
        <v>0</v>
      </c>
      <c r="AD23" s="2456" t="str">
        <f t="shared" si="16"/>
        <v/>
      </c>
      <c r="AE23" s="2345"/>
    </row>
    <row r="24" spans="1:31" s="2327" customFormat="1" ht="17.1" customHeight="1">
      <c r="A24" s="2326"/>
      <c r="B24" s="2342"/>
      <c r="C24" s="2423"/>
      <c r="D24" s="2423"/>
      <c r="E24" s="2458"/>
      <c r="F24" s="2175"/>
      <c r="G24" s="2176"/>
      <c r="H24" s="2177"/>
      <c r="I24" s="2178"/>
      <c r="J24" s="2439">
        <f>IF(F24="RINCÓN",H24*#REF!,H24*$H$14)</f>
        <v>0</v>
      </c>
      <c r="K24" s="2181"/>
      <c r="L24" s="2181"/>
      <c r="M24" s="2440"/>
      <c r="N24" s="2441"/>
      <c r="O24" s="2442"/>
      <c r="P24" s="2443" t="str">
        <f>IF(F24="","","--")</f>
        <v/>
      </c>
      <c r="Q24" s="2444" t="str">
        <f>IF(F24="","",IF(OR(O24="P",O24="RP"),"--","NO"))</f>
        <v/>
      </c>
      <c r="R24" s="2445" t="str">
        <f>IF(F24="","","NO")</f>
        <v/>
      </c>
      <c r="S24" s="2428">
        <f>$H$15*IF(OR(O24="P",O24="RP"),0.1,1)*IF(R24="SI",1,0.1)</f>
        <v>20</v>
      </c>
      <c r="T24" s="2446" t="str">
        <f>IF(O24="P",J24*S24*ROUND(N24/60,2),"--")</f>
        <v>--</v>
      </c>
      <c r="U24" s="2447" t="str">
        <f>IF(O24="RP",J24*S24*P24/100*ROUND(N24/60,2),"--")</f>
        <v>--</v>
      </c>
      <c r="V24" s="2448" t="str">
        <f>IF(AND(O24="F",Q24="NO"),J24*S24,"--")</f>
        <v>--</v>
      </c>
      <c r="W24" s="2449" t="str">
        <f>IF(O24="F",J24*S24*ROUND(N24/60,2),"--")</f>
        <v>--</v>
      </c>
      <c r="X24" s="2450" t="str">
        <f>IF(AND(O24="R",Q24="NO"),J24*S24*P24/100,"--")</f>
        <v>--</v>
      </c>
      <c r="Y24" s="2451" t="str">
        <f>IF(O24="R",J24*S24*P24/100*ROUND(N24/60,2),"--")</f>
        <v>--</v>
      </c>
      <c r="Z24" s="2452" t="str">
        <f>IF(O24="RF",J24*S24*ROUND(N24/60,2),"--")</f>
        <v>--</v>
      </c>
      <c r="AA24" s="2453" t="str">
        <f>IF(O24="RR",J24*S24*P24/100*ROUND(N24/60,2),"--")</f>
        <v>--</v>
      </c>
      <c r="AB24" s="2454" t="str">
        <f t="shared" si="14"/>
        <v/>
      </c>
      <c r="AC24" s="2455">
        <f t="shared" si="15"/>
        <v>0</v>
      </c>
      <c r="AD24" s="2456" t="str">
        <f t="shared" si="16"/>
        <v/>
      </c>
      <c r="AE24" s="2345"/>
    </row>
    <row r="25" spans="1:31" s="2327" customFormat="1" ht="17.1" customHeight="1">
      <c r="A25" s="2326"/>
      <c r="B25" s="2342"/>
      <c r="C25" s="2423"/>
      <c r="D25" s="2423"/>
      <c r="E25" s="2457"/>
      <c r="F25" s="2175"/>
      <c r="G25" s="2176"/>
      <c r="H25" s="2177"/>
      <c r="I25" s="2459"/>
      <c r="J25" s="2439">
        <f>IF(F25="RINCÓN",H25*#REF!,H25*$H$14)</f>
        <v>0</v>
      </c>
      <c r="K25" s="2181"/>
      <c r="L25" s="2181"/>
      <c r="M25" s="2440" t="str">
        <f t="shared" si="0"/>
        <v/>
      </c>
      <c r="N25" s="2441" t="str">
        <f t="shared" si="1"/>
        <v/>
      </c>
      <c r="O25" s="2442"/>
      <c r="P25" s="2443" t="str">
        <f>IF(F25="","","--")</f>
        <v/>
      </c>
      <c r="Q25" s="2444" t="str">
        <f>IF(F25="","",IF(OR(O25="P",O25="RP"),"--","NO"))</f>
        <v/>
      </c>
      <c r="R25" s="2445" t="str">
        <f>IF(F25="","","NO")</f>
        <v/>
      </c>
      <c r="S25" s="2428">
        <f t="shared" si="5"/>
        <v>20</v>
      </c>
      <c r="T25" s="2446" t="str">
        <f t="shared" si="6"/>
        <v>--</v>
      </c>
      <c r="U25" s="2447" t="str">
        <f t="shared" si="7"/>
        <v>--</v>
      </c>
      <c r="V25" s="2448" t="str">
        <f t="shared" si="8"/>
        <v>--</v>
      </c>
      <c r="W25" s="2449" t="str">
        <f t="shared" si="9"/>
        <v>--</v>
      </c>
      <c r="X25" s="2450" t="str">
        <f t="shared" si="10"/>
        <v>--</v>
      </c>
      <c r="Y25" s="2451" t="str">
        <f t="shared" si="11"/>
        <v>--</v>
      </c>
      <c r="Z25" s="2452" t="str">
        <f t="shared" si="12"/>
        <v>--</v>
      </c>
      <c r="AA25" s="2453" t="str">
        <f t="shared" si="13"/>
        <v>--</v>
      </c>
      <c r="AB25" s="2454" t="str">
        <f>IF(F25="","","SI")</f>
        <v/>
      </c>
      <c r="AC25" s="2455">
        <f>SUM(T25:AA25)*IF(AB25="SI",1,2)</f>
        <v>0</v>
      </c>
      <c r="AD25" s="2456" t="str">
        <f>IF(F25="","",AC25*IF(AND(P25&lt;&gt;"--",O25="RF"),P25/100,1))</f>
        <v/>
      </c>
      <c r="AE25" s="2345"/>
    </row>
    <row r="26" spans="1:31" s="2327" customFormat="1" ht="17.1" customHeight="1">
      <c r="A26" s="2326"/>
      <c r="B26" s="2342"/>
      <c r="C26" s="2423"/>
      <c r="D26" s="2423"/>
      <c r="E26" s="2423"/>
      <c r="F26" s="2175"/>
      <c r="G26" s="2176"/>
      <c r="H26" s="2177"/>
      <c r="I26" s="2459"/>
      <c r="J26" s="2439">
        <f>IF(F26="RINCÓN",H26*#REF!,H26*$H$14)</f>
        <v>0</v>
      </c>
      <c r="K26" s="2181"/>
      <c r="L26" s="2181"/>
      <c r="M26" s="2440" t="str">
        <f t="shared" si="0"/>
        <v/>
      </c>
      <c r="N26" s="2441" t="str">
        <f t="shared" si="1"/>
        <v/>
      </c>
      <c r="O26" s="2442"/>
      <c r="P26" s="2443" t="str">
        <f>IF(F26="","","--")</f>
        <v/>
      </c>
      <c r="Q26" s="2444" t="str">
        <f>IF(F26="","",IF(OR(O26="P",O26="RP"),"--","NO"))</f>
        <v/>
      </c>
      <c r="R26" s="2445" t="str">
        <f>IF(F26="","","NO")</f>
        <v/>
      </c>
      <c r="S26" s="2428">
        <f t="shared" si="5"/>
        <v>20</v>
      </c>
      <c r="T26" s="2446" t="str">
        <f t="shared" si="6"/>
        <v>--</v>
      </c>
      <c r="U26" s="2447" t="str">
        <f t="shared" si="7"/>
        <v>--</v>
      </c>
      <c r="V26" s="2448" t="str">
        <f t="shared" si="8"/>
        <v>--</v>
      </c>
      <c r="W26" s="2449" t="str">
        <f t="shared" si="9"/>
        <v>--</v>
      </c>
      <c r="X26" s="2450" t="str">
        <f t="shared" si="10"/>
        <v>--</v>
      </c>
      <c r="Y26" s="2451" t="str">
        <f t="shared" si="11"/>
        <v>--</v>
      </c>
      <c r="Z26" s="2452" t="str">
        <f t="shared" si="12"/>
        <v>--</v>
      </c>
      <c r="AA26" s="2453" t="str">
        <f t="shared" si="13"/>
        <v>--</v>
      </c>
      <c r="AB26" s="2454" t="str">
        <f>IF(F26="","","SI")</f>
        <v/>
      </c>
      <c r="AC26" s="2455">
        <f>SUM(T26:AA26)*IF(AB26="SI",1,2)</f>
        <v>0</v>
      </c>
      <c r="AD26" s="2456" t="str">
        <f>IF(F26="","",AC26*IF(AND(P26&lt;&gt;"--",O26="RF"),P26/100,1))</f>
        <v/>
      </c>
      <c r="AE26" s="2345"/>
    </row>
    <row r="27" spans="1:32" s="2327" customFormat="1" ht="17.1" customHeight="1">
      <c r="A27" s="2326"/>
      <c r="B27" s="2342"/>
      <c r="C27" s="2423"/>
      <c r="D27" s="2423"/>
      <c r="E27" s="2457"/>
      <c r="F27" s="2175"/>
      <c r="G27" s="2176"/>
      <c r="H27" s="2177"/>
      <c r="I27" s="2459"/>
      <c r="J27" s="2439">
        <f>IF(F27="RINCÓN",H27*#REF!,H27*$H$14)</f>
        <v>0</v>
      </c>
      <c r="K27" s="2181"/>
      <c r="L27" s="2181"/>
      <c r="M27" s="2440" t="str">
        <f t="shared" si="0"/>
        <v/>
      </c>
      <c r="N27" s="2441" t="str">
        <f t="shared" si="1"/>
        <v/>
      </c>
      <c r="O27" s="2442"/>
      <c r="P27" s="2443" t="str">
        <f t="shared" si="2"/>
        <v/>
      </c>
      <c r="Q27" s="2444" t="str">
        <f t="shared" si="3"/>
        <v/>
      </c>
      <c r="R27" s="2445" t="str">
        <f t="shared" si="4"/>
        <v/>
      </c>
      <c r="S27" s="2428">
        <f t="shared" si="5"/>
        <v>20</v>
      </c>
      <c r="T27" s="2446" t="str">
        <f t="shared" si="6"/>
        <v>--</v>
      </c>
      <c r="U27" s="2447" t="str">
        <f t="shared" si="7"/>
        <v>--</v>
      </c>
      <c r="V27" s="2448" t="str">
        <f t="shared" si="8"/>
        <v>--</v>
      </c>
      <c r="W27" s="2449" t="str">
        <f t="shared" si="9"/>
        <v>--</v>
      </c>
      <c r="X27" s="2450" t="str">
        <f t="shared" si="10"/>
        <v>--</v>
      </c>
      <c r="Y27" s="2451" t="str">
        <f t="shared" si="11"/>
        <v>--</v>
      </c>
      <c r="Z27" s="2452" t="str">
        <f t="shared" si="12"/>
        <v>--</v>
      </c>
      <c r="AA27" s="2453" t="str">
        <f t="shared" si="13"/>
        <v>--</v>
      </c>
      <c r="AB27" s="2454" t="str">
        <f t="shared" si="14"/>
        <v/>
      </c>
      <c r="AC27" s="2455">
        <f t="shared" si="15"/>
        <v>0</v>
      </c>
      <c r="AD27" s="2456" t="str">
        <f t="shared" si="16"/>
        <v/>
      </c>
      <c r="AE27" s="2345"/>
      <c r="AF27" s="2343"/>
    </row>
    <row r="28" spans="1:31" s="2327" customFormat="1" ht="17.1" customHeight="1">
      <c r="A28" s="2326"/>
      <c r="B28" s="2342"/>
      <c r="C28" s="2423"/>
      <c r="D28" s="2423"/>
      <c r="E28" s="2423"/>
      <c r="F28" s="2175"/>
      <c r="G28" s="2176"/>
      <c r="H28" s="2177"/>
      <c r="I28" s="2459"/>
      <c r="J28" s="2439">
        <f>IF(F28="RINCÓN",H28*#REF!,H28*$H$14)</f>
        <v>0</v>
      </c>
      <c r="K28" s="2181"/>
      <c r="L28" s="2181"/>
      <c r="M28" s="2440" t="str">
        <f t="shared" si="0"/>
        <v/>
      </c>
      <c r="N28" s="2441" t="str">
        <f t="shared" si="1"/>
        <v/>
      </c>
      <c r="O28" s="2442"/>
      <c r="P28" s="2443" t="str">
        <f t="shared" si="2"/>
        <v/>
      </c>
      <c r="Q28" s="2444" t="str">
        <f t="shared" si="3"/>
        <v/>
      </c>
      <c r="R28" s="2445" t="str">
        <f t="shared" si="4"/>
        <v/>
      </c>
      <c r="S28" s="2428">
        <f t="shared" si="5"/>
        <v>20</v>
      </c>
      <c r="T28" s="2446" t="str">
        <f t="shared" si="6"/>
        <v>--</v>
      </c>
      <c r="U28" s="2447" t="str">
        <f t="shared" si="7"/>
        <v>--</v>
      </c>
      <c r="V28" s="2448" t="str">
        <f t="shared" si="8"/>
        <v>--</v>
      </c>
      <c r="W28" s="2449" t="str">
        <f t="shared" si="9"/>
        <v>--</v>
      </c>
      <c r="X28" s="2450" t="str">
        <f t="shared" si="10"/>
        <v>--</v>
      </c>
      <c r="Y28" s="2451" t="str">
        <f t="shared" si="11"/>
        <v>--</v>
      </c>
      <c r="Z28" s="2452" t="str">
        <f t="shared" si="12"/>
        <v>--</v>
      </c>
      <c r="AA28" s="2453" t="str">
        <f t="shared" si="13"/>
        <v>--</v>
      </c>
      <c r="AB28" s="2454" t="str">
        <f t="shared" si="14"/>
        <v/>
      </c>
      <c r="AC28" s="2455">
        <f t="shared" si="15"/>
        <v>0</v>
      </c>
      <c r="AD28" s="2456" t="str">
        <f t="shared" si="16"/>
        <v/>
      </c>
      <c r="AE28" s="2345"/>
    </row>
    <row r="29" spans="1:31" s="2327" customFormat="1" ht="17.1" customHeight="1">
      <c r="A29" s="2326"/>
      <c r="B29" s="2342"/>
      <c r="C29" s="2423"/>
      <c r="D29" s="2423"/>
      <c r="E29" s="2457"/>
      <c r="F29" s="2175"/>
      <c r="G29" s="2176"/>
      <c r="H29" s="2177"/>
      <c r="I29" s="2459"/>
      <c r="J29" s="2439">
        <f>IF(F29="RINCÓN",H29*#REF!,H29*$H$14)</f>
        <v>0</v>
      </c>
      <c r="K29" s="2181"/>
      <c r="L29" s="2181"/>
      <c r="M29" s="2440" t="str">
        <f t="shared" si="0"/>
        <v/>
      </c>
      <c r="N29" s="2441" t="str">
        <f t="shared" si="1"/>
        <v/>
      </c>
      <c r="O29" s="2442"/>
      <c r="P29" s="2443" t="str">
        <f t="shared" si="2"/>
        <v/>
      </c>
      <c r="Q29" s="2444" t="str">
        <f t="shared" si="3"/>
        <v/>
      </c>
      <c r="R29" s="2445" t="str">
        <f t="shared" si="4"/>
        <v/>
      </c>
      <c r="S29" s="2428">
        <f t="shared" si="5"/>
        <v>20</v>
      </c>
      <c r="T29" s="2446" t="str">
        <f t="shared" si="6"/>
        <v>--</v>
      </c>
      <c r="U29" s="2447" t="str">
        <f t="shared" si="7"/>
        <v>--</v>
      </c>
      <c r="V29" s="2448" t="str">
        <f t="shared" si="8"/>
        <v>--</v>
      </c>
      <c r="W29" s="2449" t="str">
        <f t="shared" si="9"/>
        <v>--</v>
      </c>
      <c r="X29" s="2450" t="str">
        <f t="shared" si="10"/>
        <v>--</v>
      </c>
      <c r="Y29" s="2451" t="str">
        <f t="shared" si="11"/>
        <v>--</v>
      </c>
      <c r="Z29" s="2452" t="str">
        <f t="shared" si="12"/>
        <v>--</v>
      </c>
      <c r="AA29" s="2453" t="str">
        <f t="shared" si="13"/>
        <v>--</v>
      </c>
      <c r="AB29" s="2454" t="str">
        <f t="shared" si="14"/>
        <v/>
      </c>
      <c r="AC29" s="2455">
        <f t="shared" si="15"/>
        <v>0</v>
      </c>
      <c r="AD29" s="2456" t="str">
        <f t="shared" si="16"/>
        <v/>
      </c>
      <c r="AE29" s="2345"/>
    </row>
    <row r="30" spans="1:31" s="2327" customFormat="1" ht="17.1" customHeight="1">
      <c r="A30" s="2326"/>
      <c r="B30" s="2342"/>
      <c r="C30" s="2423"/>
      <c r="D30" s="2423"/>
      <c r="E30" s="2423"/>
      <c r="F30" s="2175"/>
      <c r="G30" s="2176"/>
      <c r="H30" s="2177"/>
      <c r="I30" s="2459"/>
      <c r="J30" s="2439">
        <f>IF(F30="RINCÓN",H30*#REF!,H30*$H$14)</f>
        <v>0</v>
      </c>
      <c r="K30" s="2181"/>
      <c r="L30" s="2181"/>
      <c r="M30" s="2440" t="str">
        <f t="shared" si="0"/>
        <v/>
      </c>
      <c r="N30" s="2441" t="str">
        <f t="shared" si="1"/>
        <v/>
      </c>
      <c r="O30" s="2442"/>
      <c r="P30" s="2443" t="str">
        <f t="shared" si="2"/>
        <v/>
      </c>
      <c r="Q30" s="2444" t="str">
        <f t="shared" si="3"/>
        <v/>
      </c>
      <c r="R30" s="2445" t="str">
        <f t="shared" si="4"/>
        <v/>
      </c>
      <c r="S30" s="2428">
        <f t="shared" si="5"/>
        <v>20</v>
      </c>
      <c r="T30" s="2446" t="str">
        <f t="shared" si="6"/>
        <v>--</v>
      </c>
      <c r="U30" s="2447" t="str">
        <f t="shared" si="7"/>
        <v>--</v>
      </c>
      <c r="V30" s="2448" t="str">
        <f t="shared" si="8"/>
        <v>--</v>
      </c>
      <c r="W30" s="2449" t="str">
        <f t="shared" si="9"/>
        <v>--</v>
      </c>
      <c r="X30" s="2450" t="str">
        <f t="shared" si="10"/>
        <v>--</v>
      </c>
      <c r="Y30" s="2451" t="str">
        <f t="shared" si="11"/>
        <v>--</v>
      </c>
      <c r="Z30" s="2452" t="str">
        <f t="shared" si="12"/>
        <v>--</v>
      </c>
      <c r="AA30" s="2453" t="str">
        <f t="shared" si="13"/>
        <v>--</v>
      </c>
      <c r="AB30" s="2454" t="str">
        <f t="shared" si="14"/>
        <v/>
      </c>
      <c r="AC30" s="2455">
        <f t="shared" si="15"/>
        <v>0</v>
      </c>
      <c r="AD30" s="2456" t="str">
        <f t="shared" si="16"/>
        <v/>
      </c>
      <c r="AE30" s="2345"/>
    </row>
    <row r="31" spans="1:31" s="2327" customFormat="1" ht="17.1" customHeight="1">
      <c r="A31" s="2326"/>
      <c r="B31" s="2342"/>
      <c r="C31" s="2423"/>
      <c r="D31" s="2423"/>
      <c r="E31" s="2457"/>
      <c r="F31" s="2175"/>
      <c r="G31" s="2460"/>
      <c r="H31" s="2177"/>
      <c r="I31" s="2459"/>
      <c r="J31" s="2439">
        <f>IF(F31="RINCÓN",H31*#REF!,H31*$H$14)</f>
        <v>0</v>
      </c>
      <c r="K31" s="2181"/>
      <c r="L31" s="2181"/>
      <c r="M31" s="2440" t="str">
        <f t="shared" si="0"/>
        <v/>
      </c>
      <c r="N31" s="2441" t="str">
        <f t="shared" si="1"/>
        <v/>
      </c>
      <c r="O31" s="2442"/>
      <c r="P31" s="2443" t="str">
        <f t="shared" si="2"/>
        <v/>
      </c>
      <c r="Q31" s="2444" t="str">
        <f t="shared" si="3"/>
        <v/>
      </c>
      <c r="R31" s="2445" t="str">
        <f t="shared" si="4"/>
        <v/>
      </c>
      <c r="S31" s="2428">
        <f t="shared" si="5"/>
        <v>20</v>
      </c>
      <c r="T31" s="2446" t="str">
        <f t="shared" si="6"/>
        <v>--</v>
      </c>
      <c r="U31" s="2447" t="str">
        <f t="shared" si="7"/>
        <v>--</v>
      </c>
      <c r="V31" s="2448" t="str">
        <f t="shared" si="8"/>
        <v>--</v>
      </c>
      <c r="W31" s="2449" t="str">
        <f t="shared" si="9"/>
        <v>--</v>
      </c>
      <c r="X31" s="2450" t="str">
        <f t="shared" si="10"/>
        <v>--</v>
      </c>
      <c r="Y31" s="2451" t="str">
        <f t="shared" si="11"/>
        <v>--</v>
      </c>
      <c r="Z31" s="2452" t="str">
        <f t="shared" si="12"/>
        <v>--</v>
      </c>
      <c r="AA31" s="2453" t="str">
        <f t="shared" si="13"/>
        <v>--</v>
      </c>
      <c r="AB31" s="2454" t="str">
        <f t="shared" si="14"/>
        <v/>
      </c>
      <c r="AC31" s="2455">
        <f t="shared" si="15"/>
        <v>0</v>
      </c>
      <c r="AD31" s="2456" t="str">
        <f t="shared" si="16"/>
        <v/>
      </c>
      <c r="AE31" s="2345"/>
    </row>
    <row r="32" spans="1:31" s="2327" customFormat="1" ht="17.1" customHeight="1">
      <c r="A32" s="2326"/>
      <c r="B32" s="2342"/>
      <c r="C32" s="2423"/>
      <c r="D32" s="2423"/>
      <c r="E32" s="2423"/>
      <c r="F32" s="2175"/>
      <c r="G32" s="2460"/>
      <c r="H32" s="2177"/>
      <c r="I32" s="2459"/>
      <c r="J32" s="2439">
        <f>IF(F32="RINCÓN",H32*#REF!,H32*$H$14)</f>
        <v>0</v>
      </c>
      <c r="K32" s="2181"/>
      <c r="L32" s="2181"/>
      <c r="M32" s="2440" t="str">
        <f t="shared" si="0"/>
        <v/>
      </c>
      <c r="N32" s="2441" t="str">
        <f t="shared" si="1"/>
        <v/>
      </c>
      <c r="O32" s="2442"/>
      <c r="P32" s="2443" t="str">
        <f t="shared" si="2"/>
        <v/>
      </c>
      <c r="Q32" s="2444" t="str">
        <f t="shared" si="3"/>
        <v/>
      </c>
      <c r="R32" s="2445" t="str">
        <f t="shared" si="4"/>
        <v/>
      </c>
      <c r="S32" s="2428">
        <f t="shared" si="5"/>
        <v>20</v>
      </c>
      <c r="T32" s="2446" t="str">
        <f t="shared" si="6"/>
        <v>--</v>
      </c>
      <c r="U32" s="2447" t="str">
        <f t="shared" si="7"/>
        <v>--</v>
      </c>
      <c r="V32" s="2448" t="str">
        <f t="shared" si="8"/>
        <v>--</v>
      </c>
      <c r="W32" s="2449" t="str">
        <f t="shared" si="9"/>
        <v>--</v>
      </c>
      <c r="X32" s="2450" t="str">
        <f t="shared" si="10"/>
        <v>--</v>
      </c>
      <c r="Y32" s="2451" t="str">
        <f t="shared" si="11"/>
        <v>--</v>
      </c>
      <c r="Z32" s="2452" t="str">
        <f t="shared" si="12"/>
        <v>--</v>
      </c>
      <c r="AA32" s="2453" t="str">
        <f t="shared" si="13"/>
        <v>--</v>
      </c>
      <c r="AB32" s="2454" t="str">
        <f t="shared" si="14"/>
        <v/>
      </c>
      <c r="AC32" s="2455">
        <f t="shared" si="15"/>
        <v>0</v>
      </c>
      <c r="AD32" s="2456" t="str">
        <f t="shared" si="16"/>
        <v/>
      </c>
      <c r="AE32" s="2345"/>
    </row>
    <row r="33" spans="1:31" s="2327" customFormat="1" ht="17.1" customHeight="1">
      <c r="A33" s="2326"/>
      <c r="B33" s="2342"/>
      <c r="C33" s="2423"/>
      <c r="D33" s="2423"/>
      <c r="E33" s="2457"/>
      <c r="F33" s="2175"/>
      <c r="G33" s="2460"/>
      <c r="H33" s="2177"/>
      <c r="I33" s="2459"/>
      <c r="J33" s="2439">
        <f>IF(F33="RINCÓN",H33*#REF!,H33*$H$14)</f>
        <v>0</v>
      </c>
      <c r="K33" s="2181"/>
      <c r="L33" s="2181"/>
      <c r="M33" s="2440" t="str">
        <f t="shared" si="0"/>
        <v/>
      </c>
      <c r="N33" s="2441" t="str">
        <f t="shared" si="1"/>
        <v/>
      </c>
      <c r="O33" s="2442"/>
      <c r="P33" s="2443" t="str">
        <f t="shared" si="2"/>
        <v/>
      </c>
      <c r="Q33" s="2444" t="str">
        <f t="shared" si="3"/>
        <v/>
      </c>
      <c r="R33" s="2445" t="str">
        <f t="shared" si="4"/>
        <v/>
      </c>
      <c r="S33" s="2428">
        <f t="shared" si="5"/>
        <v>20</v>
      </c>
      <c r="T33" s="2446" t="str">
        <f t="shared" si="6"/>
        <v>--</v>
      </c>
      <c r="U33" s="2447" t="str">
        <f t="shared" si="7"/>
        <v>--</v>
      </c>
      <c r="V33" s="2448" t="str">
        <f t="shared" si="8"/>
        <v>--</v>
      </c>
      <c r="W33" s="2449" t="str">
        <f t="shared" si="9"/>
        <v>--</v>
      </c>
      <c r="X33" s="2450" t="str">
        <f t="shared" si="10"/>
        <v>--</v>
      </c>
      <c r="Y33" s="2451" t="str">
        <f t="shared" si="11"/>
        <v>--</v>
      </c>
      <c r="Z33" s="2452" t="str">
        <f t="shared" si="12"/>
        <v>--</v>
      </c>
      <c r="AA33" s="2453" t="str">
        <f t="shared" si="13"/>
        <v>--</v>
      </c>
      <c r="AB33" s="2454" t="str">
        <f t="shared" si="14"/>
        <v/>
      </c>
      <c r="AC33" s="2455">
        <f t="shared" si="15"/>
        <v>0</v>
      </c>
      <c r="AD33" s="2456" t="str">
        <f t="shared" si="16"/>
        <v/>
      </c>
      <c r="AE33" s="2345"/>
    </row>
    <row r="34" spans="1:31" s="2327" customFormat="1" ht="17.1" customHeight="1">
      <c r="A34" s="2326"/>
      <c r="B34" s="2342"/>
      <c r="C34" s="2423"/>
      <c r="D34" s="2423"/>
      <c r="E34" s="2423"/>
      <c r="F34" s="2175"/>
      <c r="G34" s="2460"/>
      <c r="H34" s="2177"/>
      <c r="I34" s="2459"/>
      <c r="J34" s="2439">
        <f>IF(F34="RINCÓN",H34*#REF!,H34*$H$14)</f>
        <v>0</v>
      </c>
      <c r="K34" s="2181"/>
      <c r="L34" s="2181"/>
      <c r="M34" s="2440" t="str">
        <f t="shared" si="0"/>
        <v/>
      </c>
      <c r="N34" s="2441" t="str">
        <f t="shared" si="1"/>
        <v/>
      </c>
      <c r="O34" s="2442"/>
      <c r="P34" s="2443" t="str">
        <f t="shared" si="2"/>
        <v/>
      </c>
      <c r="Q34" s="2444" t="str">
        <f t="shared" si="3"/>
        <v/>
      </c>
      <c r="R34" s="2445" t="str">
        <f t="shared" si="4"/>
        <v/>
      </c>
      <c r="S34" s="2428">
        <f t="shared" si="5"/>
        <v>20</v>
      </c>
      <c r="T34" s="2446" t="str">
        <f t="shared" si="6"/>
        <v>--</v>
      </c>
      <c r="U34" s="2447" t="str">
        <f t="shared" si="7"/>
        <v>--</v>
      </c>
      <c r="V34" s="2448" t="str">
        <f t="shared" si="8"/>
        <v>--</v>
      </c>
      <c r="W34" s="2449" t="str">
        <f t="shared" si="9"/>
        <v>--</v>
      </c>
      <c r="X34" s="2450" t="str">
        <f t="shared" si="10"/>
        <v>--</v>
      </c>
      <c r="Y34" s="2451" t="str">
        <f t="shared" si="11"/>
        <v>--</v>
      </c>
      <c r="Z34" s="2452" t="str">
        <f t="shared" si="12"/>
        <v>--</v>
      </c>
      <c r="AA34" s="2453" t="str">
        <f t="shared" si="13"/>
        <v>--</v>
      </c>
      <c r="AB34" s="2454" t="str">
        <f t="shared" si="14"/>
        <v/>
      </c>
      <c r="AC34" s="2455">
        <f t="shared" si="15"/>
        <v>0</v>
      </c>
      <c r="AD34" s="2456" t="str">
        <f t="shared" si="16"/>
        <v/>
      </c>
      <c r="AE34" s="2345"/>
    </row>
    <row r="35" spans="1:31" s="2327" customFormat="1" ht="17.1" customHeight="1">
      <c r="A35" s="2326"/>
      <c r="B35" s="2342"/>
      <c r="C35" s="2423"/>
      <c r="D35" s="2423"/>
      <c r="E35" s="2457"/>
      <c r="F35" s="2175"/>
      <c r="G35" s="2460"/>
      <c r="H35" s="2177"/>
      <c r="I35" s="2459"/>
      <c r="J35" s="2439">
        <f>IF(F35="RINCÓN",H35*#REF!,H35*$H$14)</f>
        <v>0</v>
      </c>
      <c r="K35" s="2181"/>
      <c r="L35" s="2181"/>
      <c r="M35" s="2440" t="str">
        <f t="shared" si="0"/>
        <v/>
      </c>
      <c r="N35" s="2441" t="str">
        <f t="shared" si="1"/>
        <v/>
      </c>
      <c r="O35" s="2442"/>
      <c r="P35" s="2443" t="str">
        <f t="shared" si="2"/>
        <v/>
      </c>
      <c r="Q35" s="2444" t="str">
        <f t="shared" si="3"/>
        <v/>
      </c>
      <c r="R35" s="2445" t="str">
        <f t="shared" si="4"/>
        <v/>
      </c>
      <c r="S35" s="2428">
        <f t="shared" si="5"/>
        <v>20</v>
      </c>
      <c r="T35" s="2446" t="str">
        <f t="shared" si="6"/>
        <v>--</v>
      </c>
      <c r="U35" s="2447" t="str">
        <f t="shared" si="7"/>
        <v>--</v>
      </c>
      <c r="V35" s="2448" t="str">
        <f t="shared" si="8"/>
        <v>--</v>
      </c>
      <c r="W35" s="2449" t="str">
        <f t="shared" si="9"/>
        <v>--</v>
      </c>
      <c r="X35" s="2450" t="str">
        <f t="shared" si="10"/>
        <v>--</v>
      </c>
      <c r="Y35" s="2451" t="str">
        <f t="shared" si="11"/>
        <v>--</v>
      </c>
      <c r="Z35" s="2452" t="str">
        <f t="shared" si="12"/>
        <v>--</v>
      </c>
      <c r="AA35" s="2453" t="str">
        <f t="shared" si="13"/>
        <v>--</v>
      </c>
      <c r="AB35" s="2454" t="str">
        <f t="shared" si="14"/>
        <v/>
      </c>
      <c r="AC35" s="2455">
        <f t="shared" si="15"/>
        <v>0</v>
      </c>
      <c r="AD35" s="2456" t="str">
        <f t="shared" si="16"/>
        <v/>
      </c>
      <c r="AE35" s="2345"/>
    </row>
    <row r="36" spans="1:31" s="2327" customFormat="1" ht="17.1" customHeight="1">
      <c r="A36" s="2326"/>
      <c r="B36" s="2342"/>
      <c r="C36" s="2423"/>
      <c r="D36" s="2423"/>
      <c r="E36" s="2423"/>
      <c r="F36" s="2175"/>
      <c r="G36" s="2460"/>
      <c r="H36" s="2177"/>
      <c r="I36" s="2459"/>
      <c r="J36" s="2439">
        <f>IF(F36="RINCÓN",H36*#REF!,H36*$H$14)</f>
        <v>0</v>
      </c>
      <c r="K36" s="2181"/>
      <c r="L36" s="2181"/>
      <c r="M36" s="2440" t="str">
        <f t="shared" si="0"/>
        <v/>
      </c>
      <c r="N36" s="2441" t="str">
        <f t="shared" si="1"/>
        <v/>
      </c>
      <c r="O36" s="2442"/>
      <c r="P36" s="2443" t="str">
        <f t="shared" si="2"/>
        <v/>
      </c>
      <c r="Q36" s="2444" t="str">
        <f t="shared" si="3"/>
        <v/>
      </c>
      <c r="R36" s="2445" t="str">
        <f t="shared" si="4"/>
        <v/>
      </c>
      <c r="S36" s="2428">
        <f t="shared" si="5"/>
        <v>20</v>
      </c>
      <c r="T36" s="2446" t="str">
        <f t="shared" si="6"/>
        <v>--</v>
      </c>
      <c r="U36" s="2447" t="str">
        <f t="shared" si="7"/>
        <v>--</v>
      </c>
      <c r="V36" s="2448" t="str">
        <f t="shared" si="8"/>
        <v>--</v>
      </c>
      <c r="W36" s="2449" t="str">
        <f t="shared" si="9"/>
        <v>--</v>
      </c>
      <c r="X36" s="2450" t="str">
        <f t="shared" si="10"/>
        <v>--</v>
      </c>
      <c r="Y36" s="2451" t="str">
        <f t="shared" si="11"/>
        <v>--</v>
      </c>
      <c r="Z36" s="2452" t="str">
        <f t="shared" si="12"/>
        <v>--</v>
      </c>
      <c r="AA36" s="2453" t="str">
        <f t="shared" si="13"/>
        <v>--</v>
      </c>
      <c r="AB36" s="2454" t="str">
        <f t="shared" si="14"/>
        <v/>
      </c>
      <c r="AC36" s="2455">
        <f t="shared" si="15"/>
        <v>0</v>
      </c>
      <c r="AD36" s="2456" t="str">
        <f t="shared" si="16"/>
        <v/>
      </c>
      <c r="AE36" s="2345"/>
    </row>
    <row r="37" spans="1:31" s="2327" customFormat="1" ht="17.1" customHeight="1">
      <c r="A37" s="2326"/>
      <c r="B37" s="2342"/>
      <c r="C37" s="2423"/>
      <c r="D37" s="2423"/>
      <c r="E37" s="2457"/>
      <c r="F37" s="2175"/>
      <c r="G37" s="2460"/>
      <c r="H37" s="2177"/>
      <c r="I37" s="2459"/>
      <c r="J37" s="2439">
        <f>IF(F37="RINCÓN",H37*#REF!,H37*$H$14)</f>
        <v>0</v>
      </c>
      <c r="K37" s="2181"/>
      <c r="L37" s="2181"/>
      <c r="M37" s="2440" t="str">
        <f t="shared" si="0"/>
        <v/>
      </c>
      <c r="N37" s="2441" t="str">
        <f t="shared" si="1"/>
        <v/>
      </c>
      <c r="O37" s="2442"/>
      <c r="P37" s="2443" t="str">
        <f t="shared" si="2"/>
        <v/>
      </c>
      <c r="Q37" s="2444" t="str">
        <f t="shared" si="3"/>
        <v/>
      </c>
      <c r="R37" s="2445" t="str">
        <f t="shared" si="4"/>
        <v/>
      </c>
      <c r="S37" s="2428">
        <f t="shared" si="5"/>
        <v>20</v>
      </c>
      <c r="T37" s="2446" t="str">
        <f t="shared" si="6"/>
        <v>--</v>
      </c>
      <c r="U37" s="2447" t="str">
        <f t="shared" si="7"/>
        <v>--</v>
      </c>
      <c r="V37" s="2448" t="str">
        <f t="shared" si="8"/>
        <v>--</v>
      </c>
      <c r="W37" s="2449" t="str">
        <f t="shared" si="9"/>
        <v>--</v>
      </c>
      <c r="X37" s="2450" t="str">
        <f t="shared" si="10"/>
        <v>--</v>
      </c>
      <c r="Y37" s="2451" t="str">
        <f t="shared" si="11"/>
        <v>--</v>
      </c>
      <c r="Z37" s="2452" t="str">
        <f t="shared" si="12"/>
        <v>--</v>
      </c>
      <c r="AA37" s="2453" t="str">
        <f t="shared" si="13"/>
        <v>--</v>
      </c>
      <c r="AB37" s="2454" t="str">
        <f t="shared" si="14"/>
        <v/>
      </c>
      <c r="AC37" s="2455">
        <f t="shared" si="15"/>
        <v>0</v>
      </c>
      <c r="AD37" s="2456" t="str">
        <f t="shared" si="16"/>
        <v/>
      </c>
      <c r="AE37" s="2345"/>
    </row>
    <row r="38" spans="1:31" s="2327" customFormat="1" ht="17.1" customHeight="1">
      <c r="A38" s="2326"/>
      <c r="B38" s="2342"/>
      <c r="C38" s="2423"/>
      <c r="D38" s="2423"/>
      <c r="E38" s="2423"/>
      <c r="F38" s="2175"/>
      <c r="G38" s="2460"/>
      <c r="H38" s="2177"/>
      <c r="I38" s="2459"/>
      <c r="J38" s="2439">
        <f>IF(F38="RINCÓN",H38*#REF!,H38*$H$14)</f>
        <v>0</v>
      </c>
      <c r="K38" s="2181"/>
      <c r="L38" s="2181"/>
      <c r="M38" s="2440" t="str">
        <f t="shared" si="0"/>
        <v/>
      </c>
      <c r="N38" s="2441" t="str">
        <f t="shared" si="1"/>
        <v/>
      </c>
      <c r="O38" s="2442"/>
      <c r="P38" s="2443" t="str">
        <f t="shared" si="2"/>
        <v/>
      </c>
      <c r="Q38" s="2444" t="str">
        <f t="shared" si="3"/>
        <v/>
      </c>
      <c r="R38" s="2445" t="str">
        <f t="shared" si="4"/>
        <v/>
      </c>
      <c r="S38" s="2428">
        <f t="shared" si="5"/>
        <v>20</v>
      </c>
      <c r="T38" s="2446" t="str">
        <f t="shared" si="6"/>
        <v>--</v>
      </c>
      <c r="U38" s="2447" t="str">
        <f t="shared" si="7"/>
        <v>--</v>
      </c>
      <c r="V38" s="2448" t="str">
        <f t="shared" si="8"/>
        <v>--</v>
      </c>
      <c r="W38" s="2449" t="str">
        <f t="shared" si="9"/>
        <v>--</v>
      </c>
      <c r="X38" s="2450" t="str">
        <f t="shared" si="10"/>
        <v>--</v>
      </c>
      <c r="Y38" s="2451" t="str">
        <f t="shared" si="11"/>
        <v>--</v>
      </c>
      <c r="Z38" s="2452" t="str">
        <f t="shared" si="12"/>
        <v>--</v>
      </c>
      <c r="AA38" s="2453" t="str">
        <f t="shared" si="13"/>
        <v>--</v>
      </c>
      <c r="AB38" s="2454" t="str">
        <f t="shared" si="14"/>
        <v/>
      </c>
      <c r="AC38" s="2455">
        <f t="shared" si="15"/>
        <v>0</v>
      </c>
      <c r="AD38" s="2456" t="str">
        <f t="shared" si="16"/>
        <v/>
      </c>
      <c r="AE38" s="2345"/>
    </row>
    <row r="39" spans="1:31" s="2327" customFormat="1" ht="17.1" customHeight="1">
      <c r="A39" s="2326"/>
      <c r="B39" s="2342"/>
      <c r="C39" s="2423"/>
      <c r="D39" s="2423"/>
      <c r="E39" s="2457"/>
      <c r="F39" s="2175"/>
      <c r="G39" s="2460"/>
      <c r="H39" s="2177"/>
      <c r="I39" s="2459"/>
      <c r="J39" s="2439">
        <f>IF(F39="RINCÓN",H39*#REF!,H39*$H$14)</f>
        <v>0</v>
      </c>
      <c r="K39" s="2181"/>
      <c r="L39" s="2181"/>
      <c r="M39" s="2440" t="str">
        <f t="shared" si="0"/>
        <v/>
      </c>
      <c r="N39" s="2441" t="str">
        <f t="shared" si="1"/>
        <v/>
      </c>
      <c r="O39" s="2442"/>
      <c r="P39" s="2443" t="str">
        <f t="shared" si="2"/>
        <v/>
      </c>
      <c r="Q39" s="2444" t="str">
        <f t="shared" si="3"/>
        <v/>
      </c>
      <c r="R39" s="2445" t="str">
        <f t="shared" si="4"/>
        <v/>
      </c>
      <c r="S39" s="2428">
        <f t="shared" si="5"/>
        <v>20</v>
      </c>
      <c r="T39" s="2446" t="str">
        <f t="shared" si="6"/>
        <v>--</v>
      </c>
      <c r="U39" s="2447" t="str">
        <f t="shared" si="7"/>
        <v>--</v>
      </c>
      <c r="V39" s="2448" t="str">
        <f t="shared" si="8"/>
        <v>--</v>
      </c>
      <c r="W39" s="2449" t="str">
        <f t="shared" si="9"/>
        <v>--</v>
      </c>
      <c r="X39" s="2450" t="str">
        <f t="shared" si="10"/>
        <v>--</v>
      </c>
      <c r="Y39" s="2451" t="str">
        <f t="shared" si="11"/>
        <v>--</v>
      </c>
      <c r="Z39" s="2452" t="str">
        <f t="shared" si="12"/>
        <v>--</v>
      </c>
      <c r="AA39" s="2453" t="str">
        <f t="shared" si="13"/>
        <v>--</v>
      </c>
      <c r="AB39" s="2454" t="str">
        <f t="shared" si="14"/>
        <v/>
      </c>
      <c r="AC39" s="2455">
        <f t="shared" si="15"/>
        <v>0</v>
      </c>
      <c r="AD39" s="2456" t="str">
        <f t="shared" si="16"/>
        <v/>
      </c>
      <c r="AE39" s="2345"/>
    </row>
    <row r="40" spans="1:31" s="2327" customFormat="1" ht="17.1" customHeight="1">
      <c r="A40" s="2326"/>
      <c r="B40" s="2342"/>
      <c r="C40" s="2423"/>
      <c r="D40" s="2423"/>
      <c r="E40" s="2423"/>
      <c r="F40" s="2175"/>
      <c r="G40" s="2460"/>
      <c r="H40" s="2177"/>
      <c r="I40" s="2459"/>
      <c r="J40" s="2439">
        <f>IF(F40="RINCÓN",H40*#REF!,H40*$H$14)</f>
        <v>0</v>
      </c>
      <c r="K40" s="2181"/>
      <c r="L40" s="2181"/>
      <c r="M40" s="2440" t="str">
        <f t="shared" si="0"/>
        <v/>
      </c>
      <c r="N40" s="2441" t="str">
        <f t="shared" si="1"/>
        <v/>
      </c>
      <c r="O40" s="2442"/>
      <c r="P40" s="2443" t="str">
        <f t="shared" si="2"/>
        <v/>
      </c>
      <c r="Q40" s="2444" t="str">
        <f t="shared" si="3"/>
        <v/>
      </c>
      <c r="R40" s="2445" t="str">
        <f t="shared" si="4"/>
        <v/>
      </c>
      <c r="S40" s="2428">
        <f t="shared" si="5"/>
        <v>20</v>
      </c>
      <c r="T40" s="2446" t="str">
        <f t="shared" si="6"/>
        <v>--</v>
      </c>
      <c r="U40" s="2447" t="str">
        <f t="shared" si="7"/>
        <v>--</v>
      </c>
      <c r="V40" s="2448" t="str">
        <f t="shared" si="8"/>
        <v>--</v>
      </c>
      <c r="W40" s="2449" t="str">
        <f t="shared" si="9"/>
        <v>--</v>
      </c>
      <c r="X40" s="2450" t="str">
        <f t="shared" si="10"/>
        <v>--</v>
      </c>
      <c r="Y40" s="2451" t="str">
        <f t="shared" si="11"/>
        <v>--</v>
      </c>
      <c r="Z40" s="2452" t="str">
        <f t="shared" si="12"/>
        <v>--</v>
      </c>
      <c r="AA40" s="2453" t="str">
        <f t="shared" si="13"/>
        <v>--</v>
      </c>
      <c r="AB40" s="2454" t="str">
        <f t="shared" si="14"/>
        <v/>
      </c>
      <c r="AC40" s="2455">
        <f t="shared" si="15"/>
        <v>0</v>
      </c>
      <c r="AD40" s="2456" t="str">
        <f t="shared" si="16"/>
        <v/>
      </c>
      <c r="AE40" s="2345"/>
    </row>
    <row r="41" spans="1:31" s="2327" customFormat="1" ht="17.1" customHeight="1" thickBot="1">
      <c r="A41" s="2326"/>
      <c r="B41" s="2342"/>
      <c r="C41" s="2461"/>
      <c r="D41" s="2461"/>
      <c r="E41" s="2461"/>
      <c r="F41" s="2461"/>
      <c r="G41" s="2461"/>
      <c r="H41" s="2461"/>
      <c r="I41" s="2462"/>
      <c r="J41" s="2463"/>
      <c r="K41" s="2464"/>
      <c r="L41" s="2465"/>
      <c r="M41" s="2466"/>
      <c r="N41" s="2467"/>
      <c r="O41" s="2468"/>
      <c r="P41" s="2469"/>
      <c r="Q41" s="2470"/>
      <c r="R41" s="2470"/>
      <c r="S41" s="2471"/>
      <c r="T41" s="2472"/>
      <c r="U41" s="2473"/>
      <c r="V41" s="2474"/>
      <c r="W41" s="2475"/>
      <c r="X41" s="2476"/>
      <c r="Y41" s="2477"/>
      <c r="Z41" s="2478"/>
      <c r="AA41" s="2479"/>
      <c r="AB41" s="2480"/>
      <c r="AC41" s="2481"/>
      <c r="AD41" s="2482"/>
      <c r="AE41" s="2345"/>
    </row>
    <row r="42" spans="1:31" s="2327" customFormat="1" ht="17.1" customHeight="1" thickBot="1" thickTop="1">
      <c r="A42" s="2326"/>
      <c r="B42" s="2342"/>
      <c r="C42" s="2483" t="s">
        <v>326</v>
      </c>
      <c r="D42" s="2484" t="s">
        <v>371</v>
      </c>
      <c r="E42" s="2485"/>
      <c r="F42" s="2486"/>
      <c r="G42" s="2343"/>
      <c r="H42" s="2343"/>
      <c r="I42" s="2343"/>
      <c r="J42" s="2343"/>
      <c r="K42" s="2343"/>
      <c r="L42" s="2381"/>
      <c r="M42" s="2343"/>
      <c r="N42" s="2343"/>
      <c r="O42" s="2343"/>
      <c r="P42" s="2343"/>
      <c r="Q42" s="2343"/>
      <c r="R42" s="2343"/>
      <c r="S42" s="2487"/>
      <c r="T42" s="2488">
        <f aca="true" t="shared" si="17" ref="T42:AA42">SUM(T19:T41)</f>
        <v>0</v>
      </c>
      <c r="U42" s="2489">
        <f t="shared" si="17"/>
        <v>0</v>
      </c>
      <c r="V42" s="2490">
        <f t="shared" si="17"/>
        <v>5007.6</v>
      </c>
      <c r="W42" s="2491">
        <f t="shared" si="17"/>
        <v>2654.0280000000002</v>
      </c>
      <c r="X42" s="2492">
        <f t="shared" si="17"/>
        <v>0</v>
      </c>
      <c r="Y42" s="2493">
        <f t="shared" si="17"/>
        <v>0</v>
      </c>
      <c r="Z42" s="2494">
        <f t="shared" si="17"/>
        <v>0</v>
      </c>
      <c r="AA42" s="2495">
        <f t="shared" si="17"/>
        <v>0</v>
      </c>
      <c r="AB42" s="2326"/>
      <c r="AC42" s="2496">
        <f>ROUND(SUM(AC19:AC41),2)</f>
        <v>7661.63</v>
      </c>
      <c r="AD42" s="2497">
        <f>ROUND(SUM(AD19:AD41),2)</f>
        <v>7661.63</v>
      </c>
      <c r="AE42" s="2345"/>
    </row>
    <row r="43" spans="1:31" s="2327" customFormat="1" ht="17.1" customHeight="1" thickBot="1" thickTop="1">
      <c r="A43" s="2326"/>
      <c r="B43" s="2498"/>
      <c r="C43" s="2499"/>
      <c r="D43" s="2499"/>
      <c r="E43" s="2499"/>
      <c r="F43" s="2499"/>
      <c r="G43" s="2499"/>
      <c r="H43" s="2499"/>
      <c r="I43" s="2499"/>
      <c r="J43" s="2499"/>
      <c r="K43" s="2499"/>
      <c r="L43" s="2499"/>
      <c r="M43" s="2499"/>
      <c r="N43" s="2499"/>
      <c r="O43" s="2499"/>
      <c r="P43" s="2499"/>
      <c r="Q43" s="2499"/>
      <c r="R43" s="2499"/>
      <c r="S43" s="2499"/>
      <c r="T43" s="2499"/>
      <c r="U43" s="2499"/>
      <c r="V43" s="2499"/>
      <c r="W43" s="2499"/>
      <c r="X43" s="2499"/>
      <c r="Y43" s="2499"/>
      <c r="Z43" s="2499"/>
      <c r="AA43" s="2499"/>
      <c r="AB43" s="2499"/>
      <c r="AC43" s="2499"/>
      <c r="AD43" s="2499"/>
      <c r="AE43" s="2500"/>
    </row>
    <row r="44" spans="1:32" ht="17.1" customHeight="1" thickTop="1">
      <c r="A44" s="2501"/>
      <c r="F44" s="2502"/>
      <c r="G44" s="2502"/>
      <c r="H44" s="2502"/>
      <c r="I44" s="2502"/>
      <c r="J44" s="2502"/>
      <c r="K44" s="2502"/>
      <c r="L44" s="2502"/>
      <c r="M44" s="2502"/>
      <c r="N44" s="2502"/>
      <c r="O44" s="2502"/>
      <c r="P44" s="2502"/>
      <c r="Q44" s="2502"/>
      <c r="R44" s="2502"/>
      <c r="S44" s="2502"/>
      <c r="T44" s="2502"/>
      <c r="U44" s="2502"/>
      <c r="V44" s="2502"/>
      <c r="W44" s="2502"/>
      <c r="X44" s="2502"/>
      <c r="Y44" s="2502"/>
      <c r="Z44" s="2502"/>
      <c r="AA44" s="2502"/>
      <c r="AB44" s="2502"/>
      <c r="AC44" s="2502"/>
      <c r="AD44" s="2502"/>
      <c r="AE44" s="2502"/>
      <c r="AF44" s="2502"/>
    </row>
    <row r="45" spans="1:32" ht="17.1" customHeight="1">
      <c r="A45" s="2501"/>
      <c r="F45" s="2502"/>
      <c r="G45" s="2502"/>
      <c r="H45" s="2502"/>
      <c r="I45" s="2502"/>
      <c r="J45" s="2502"/>
      <c r="K45" s="2502"/>
      <c r="L45" s="2502"/>
      <c r="M45" s="2502"/>
      <c r="N45" s="2502"/>
      <c r="O45" s="2502"/>
      <c r="P45" s="2502"/>
      <c r="Q45" s="2502"/>
      <c r="R45" s="2502"/>
      <c r="S45" s="2502"/>
      <c r="T45" s="2502"/>
      <c r="U45" s="2502"/>
      <c r="V45" s="2502"/>
      <c r="W45" s="2502"/>
      <c r="X45" s="2502"/>
      <c r="Y45" s="2502"/>
      <c r="Z45" s="2502"/>
      <c r="AA45" s="2502"/>
      <c r="AB45" s="2502"/>
      <c r="AC45" s="2502"/>
      <c r="AD45" s="2502"/>
      <c r="AE45" s="2502"/>
      <c r="AF45" s="2502"/>
    </row>
    <row r="46" spans="1:32" ht="17.1" customHeight="1">
      <c r="A46" s="2501"/>
      <c r="F46" s="2502"/>
      <c r="G46" s="2502"/>
      <c r="H46" s="2502"/>
      <c r="I46" s="2502"/>
      <c r="J46" s="2502"/>
      <c r="K46" s="2502"/>
      <c r="L46" s="2502"/>
      <c r="M46" s="2502"/>
      <c r="N46" s="2502"/>
      <c r="O46" s="2502"/>
      <c r="P46" s="2502"/>
      <c r="Q46" s="2502"/>
      <c r="R46" s="2502"/>
      <c r="S46" s="2502"/>
      <c r="T46" s="2502"/>
      <c r="U46" s="2502"/>
      <c r="V46" s="2502"/>
      <c r="W46" s="2502"/>
      <c r="X46" s="2502"/>
      <c r="Y46" s="2502"/>
      <c r="Z46" s="2502"/>
      <c r="AA46" s="2502"/>
      <c r="AB46" s="2502"/>
      <c r="AC46" s="2502"/>
      <c r="AD46" s="2502"/>
      <c r="AE46" s="2502"/>
      <c r="AF46" s="2502"/>
    </row>
    <row r="47" spans="1:32" ht="17.1" customHeight="1">
      <c r="A47" s="2501"/>
      <c r="F47" s="2502"/>
      <c r="G47" s="2502"/>
      <c r="H47" s="2502"/>
      <c r="I47" s="2502"/>
      <c r="J47" s="2502"/>
      <c r="K47" s="2502"/>
      <c r="L47" s="2502"/>
      <c r="M47" s="2502"/>
      <c r="N47" s="2502"/>
      <c r="O47" s="2502"/>
      <c r="P47" s="2502"/>
      <c r="Q47" s="2502"/>
      <c r="R47" s="2502"/>
      <c r="S47" s="2502"/>
      <c r="T47" s="2502"/>
      <c r="U47" s="2502"/>
      <c r="V47" s="2502"/>
      <c r="W47" s="2502"/>
      <c r="X47" s="2502"/>
      <c r="Y47" s="2502"/>
      <c r="Z47" s="2502"/>
      <c r="AA47" s="2502"/>
      <c r="AB47" s="2502"/>
      <c r="AC47" s="2502"/>
      <c r="AD47" s="2502"/>
      <c r="AE47" s="2502"/>
      <c r="AF47" s="2502"/>
    </row>
    <row r="48" spans="6:32" ht="17.1" customHeight="1">
      <c r="F48" s="2502"/>
      <c r="G48" s="2502"/>
      <c r="H48" s="2502"/>
      <c r="I48" s="2502"/>
      <c r="J48" s="2502"/>
      <c r="K48" s="2502"/>
      <c r="L48" s="2502"/>
      <c r="M48" s="2502"/>
      <c r="N48" s="2502"/>
      <c r="O48" s="2502"/>
      <c r="P48" s="2502"/>
      <c r="Q48" s="2502"/>
      <c r="R48" s="2502"/>
      <c r="S48" s="2502"/>
      <c r="T48" s="2502"/>
      <c r="U48" s="2502"/>
      <c r="V48" s="2502"/>
      <c r="W48" s="2502"/>
      <c r="X48" s="2502"/>
      <c r="Y48" s="2502"/>
      <c r="Z48" s="2502"/>
      <c r="AA48" s="2502"/>
      <c r="AB48" s="2502"/>
      <c r="AC48" s="2502"/>
      <c r="AD48" s="2502"/>
      <c r="AE48" s="2502"/>
      <c r="AF48" s="2502"/>
    </row>
    <row r="49" spans="6:32" ht="17.1" customHeight="1">
      <c r="F49" s="2502"/>
      <c r="G49" s="2502"/>
      <c r="H49" s="2502"/>
      <c r="I49" s="2502"/>
      <c r="J49" s="2502"/>
      <c r="K49" s="2502"/>
      <c r="L49" s="2502"/>
      <c r="M49" s="2502"/>
      <c r="N49" s="2502"/>
      <c r="O49" s="2502"/>
      <c r="P49" s="2502"/>
      <c r="Q49" s="2502"/>
      <c r="R49" s="2502"/>
      <c r="S49" s="2502"/>
      <c r="T49" s="2502"/>
      <c r="U49" s="2502"/>
      <c r="V49" s="2502"/>
      <c r="W49" s="2502"/>
      <c r="X49" s="2502"/>
      <c r="Y49" s="2502"/>
      <c r="Z49" s="2502"/>
      <c r="AA49" s="2502"/>
      <c r="AB49" s="2502"/>
      <c r="AC49" s="2502"/>
      <c r="AD49" s="2502"/>
      <c r="AE49" s="2502"/>
      <c r="AF49" s="2502"/>
    </row>
    <row r="50" spans="6:32" ht="17.1" customHeight="1">
      <c r="F50" s="2502"/>
      <c r="G50" s="2502"/>
      <c r="H50" s="2502"/>
      <c r="I50" s="2502"/>
      <c r="J50" s="2502"/>
      <c r="K50" s="2502"/>
      <c r="L50" s="2502"/>
      <c r="M50" s="2502"/>
      <c r="N50" s="2502"/>
      <c r="O50" s="2502"/>
      <c r="P50" s="2502"/>
      <c r="Q50" s="2502"/>
      <c r="R50" s="2502"/>
      <c r="S50" s="2502"/>
      <c r="T50" s="2502"/>
      <c r="U50" s="2502"/>
      <c r="V50" s="2502"/>
      <c r="W50" s="2502"/>
      <c r="X50" s="2502"/>
      <c r="Y50" s="2502"/>
      <c r="Z50" s="2502"/>
      <c r="AA50" s="2502"/>
      <c r="AB50" s="2502"/>
      <c r="AC50" s="2502"/>
      <c r="AD50" s="2502"/>
      <c r="AE50" s="2502"/>
      <c r="AF50" s="2502"/>
    </row>
    <row r="51" spans="6:32" ht="17.1" customHeight="1">
      <c r="F51" s="2502"/>
      <c r="G51" s="2502"/>
      <c r="H51" s="2502"/>
      <c r="I51" s="2502"/>
      <c r="J51" s="2502"/>
      <c r="K51" s="2502"/>
      <c r="L51" s="2502"/>
      <c r="M51" s="2502"/>
      <c r="N51" s="2502"/>
      <c r="O51" s="2502"/>
      <c r="P51" s="2502"/>
      <c r="Q51" s="2502"/>
      <c r="R51" s="2502"/>
      <c r="S51" s="2502"/>
      <c r="T51" s="2502"/>
      <c r="U51" s="2502"/>
      <c r="V51" s="2502"/>
      <c r="W51" s="2502"/>
      <c r="X51" s="2502"/>
      <c r="Y51" s="2502"/>
      <c r="Z51" s="2502"/>
      <c r="AA51" s="2502"/>
      <c r="AB51" s="2502"/>
      <c r="AC51" s="2502"/>
      <c r="AD51" s="2502"/>
      <c r="AE51" s="2502"/>
      <c r="AF51" s="2502"/>
    </row>
    <row r="52" spans="6:32" ht="17.1" customHeight="1">
      <c r="F52" s="2502"/>
      <c r="G52" s="2502"/>
      <c r="H52" s="2502"/>
      <c r="I52" s="2502"/>
      <c r="J52" s="2502"/>
      <c r="K52" s="2502"/>
      <c r="L52" s="2502"/>
      <c r="M52" s="2502"/>
      <c r="N52" s="2502"/>
      <c r="O52" s="2502"/>
      <c r="P52" s="2502"/>
      <c r="Q52" s="2502"/>
      <c r="R52" s="2502"/>
      <c r="S52" s="2502"/>
      <c r="T52" s="2502"/>
      <c r="U52" s="2502"/>
      <c r="V52" s="2502"/>
      <c r="W52" s="2502"/>
      <c r="X52" s="2502"/>
      <c r="Y52" s="2502"/>
      <c r="Z52" s="2502"/>
      <c r="AA52" s="2502"/>
      <c r="AB52" s="2502"/>
      <c r="AC52" s="2502"/>
      <c r="AD52" s="2502"/>
      <c r="AE52" s="2502"/>
      <c r="AF52" s="2502"/>
    </row>
    <row r="53" spans="6:32" ht="17.1" customHeight="1">
      <c r="F53" s="2502"/>
      <c r="G53" s="2502"/>
      <c r="H53" s="2502"/>
      <c r="I53" s="2502"/>
      <c r="J53" s="2502"/>
      <c r="K53" s="2502"/>
      <c r="L53" s="2502"/>
      <c r="M53" s="2502"/>
      <c r="N53" s="2502"/>
      <c r="O53" s="2502"/>
      <c r="P53" s="2502"/>
      <c r="Q53" s="2502"/>
      <c r="R53" s="2502"/>
      <c r="S53" s="2502"/>
      <c r="T53" s="2502"/>
      <c r="U53" s="2502"/>
      <c r="V53" s="2502"/>
      <c r="W53" s="2502"/>
      <c r="X53" s="2502"/>
      <c r="Y53" s="2502"/>
      <c r="Z53" s="2502"/>
      <c r="AA53" s="2502"/>
      <c r="AB53" s="2502"/>
      <c r="AC53" s="2502"/>
      <c r="AD53" s="2502"/>
      <c r="AE53" s="2502"/>
      <c r="AF53" s="2502"/>
    </row>
    <row r="54" spans="6:32" ht="17.1" customHeight="1">
      <c r="F54" s="2502"/>
      <c r="G54" s="2502"/>
      <c r="H54" s="2502"/>
      <c r="I54" s="2502"/>
      <c r="J54" s="2502"/>
      <c r="K54" s="2502"/>
      <c r="L54" s="2502"/>
      <c r="M54" s="2502"/>
      <c r="N54" s="2502"/>
      <c r="O54" s="2502"/>
      <c r="P54" s="2502"/>
      <c r="Q54" s="2502"/>
      <c r="R54" s="2502"/>
      <c r="S54" s="2502"/>
      <c r="T54" s="2502"/>
      <c r="U54" s="2502"/>
      <c r="V54" s="2502"/>
      <c r="W54" s="2502"/>
      <c r="X54" s="2502"/>
      <c r="Y54" s="2502"/>
      <c r="Z54" s="2502"/>
      <c r="AA54" s="2502"/>
      <c r="AB54" s="2502"/>
      <c r="AC54" s="2502"/>
      <c r="AD54" s="2502"/>
      <c r="AE54" s="2502"/>
      <c r="AF54" s="2502"/>
    </row>
    <row r="55" spans="6:32" ht="17.1" customHeight="1">
      <c r="F55" s="2502"/>
      <c r="G55" s="2502"/>
      <c r="H55" s="2502"/>
      <c r="I55" s="2502"/>
      <c r="J55" s="2502"/>
      <c r="K55" s="2502"/>
      <c r="L55" s="2502"/>
      <c r="M55" s="2502"/>
      <c r="N55" s="2502"/>
      <c r="O55" s="2502"/>
      <c r="P55" s="2502"/>
      <c r="Q55" s="2502"/>
      <c r="R55" s="2502"/>
      <c r="S55" s="2502"/>
      <c r="T55" s="2502"/>
      <c r="U55" s="2502"/>
      <c r="V55" s="2502"/>
      <c r="W55" s="2502"/>
      <c r="X55" s="2502"/>
      <c r="Y55" s="2502"/>
      <c r="Z55" s="2502"/>
      <c r="AA55" s="2502"/>
      <c r="AB55" s="2502"/>
      <c r="AC55" s="2502"/>
      <c r="AD55" s="2502"/>
      <c r="AE55" s="2502"/>
      <c r="AF55" s="2502"/>
    </row>
    <row r="56" spans="6:32" ht="17.1" customHeight="1">
      <c r="F56" s="2502"/>
      <c r="G56" s="2502"/>
      <c r="H56" s="2502"/>
      <c r="I56" s="2502"/>
      <c r="J56" s="2502"/>
      <c r="K56" s="2502"/>
      <c r="L56" s="2502"/>
      <c r="M56" s="2502"/>
      <c r="N56" s="2502"/>
      <c r="O56" s="2502"/>
      <c r="P56" s="2502"/>
      <c r="Q56" s="2502"/>
      <c r="R56" s="2502"/>
      <c r="S56" s="2502"/>
      <c r="T56" s="2502"/>
      <c r="U56" s="2502"/>
      <c r="V56" s="2502"/>
      <c r="W56" s="2502"/>
      <c r="X56" s="2502"/>
      <c r="Y56" s="2502"/>
      <c r="Z56" s="2502"/>
      <c r="AA56" s="2502"/>
      <c r="AB56" s="2502"/>
      <c r="AC56" s="2502"/>
      <c r="AD56" s="2502"/>
      <c r="AE56" s="2502"/>
      <c r="AF56" s="2502"/>
    </row>
    <row r="57" spans="6:32" ht="17.1" customHeight="1">
      <c r="F57" s="2502"/>
      <c r="G57" s="2502"/>
      <c r="H57" s="2502"/>
      <c r="I57" s="2502"/>
      <c r="J57" s="2502"/>
      <c r="K57" s="2502"/>
      <c r="L57" s="2502"/>
      <c r="M57" s="2502"/>
      <c r="N57" s="2502"/>
      <c r="O57" s="2502"/>
      <c r="P57" s="2502"/>
      <c r="Q57" s="2502"/>
      <c r="R57" s="2502"/>
      <c r="S57" s="2502"/>
      <c r="T57" s="2502"/>
      <c r="U57" s="2502"/>
      <c r="V57" s="2502"/>
      <c r="W57" s="2502"/>
      <c r="X57" s="2502"/>
      <c r="Y57" s="2502"/>
      <c r="Z57" s="2502"/>
      <c r="AA57" s="2502"/>
      <c r="AB57" s="2502"/>
      <c r="AC57" s="2502"/>
      <c r="AD57" s="2502"/>
      <c r="AE57" s="2502"/>
      <c r="AF57" s="2502"/>
    </row>
    <row r="58" spans="6:32" ht="17.1" customHeight="1">
      <c r="F58" s="2502"/>
      <c r="G58" s="2502"/>
      <c r="H58" s="2502"/>
      <c r="I58" s="2502"/>
      <c r="J58" s="2502"/>
      <c r="K58" s="2502"/>
      <c r="L58" s="2502"/>
      <c r="M58" s="2502"/>
      <c r="N58" s="2502"/>
      <c r="O58" s="2502"/>
      <c r="P58" s="2502"/>
      <c r="Q58" s="2502"/>
      <c r="R58" s="2502"/>
      <c r="S58" s="2502"/>
      <c r="T58" s="2502"/>
      <c r="U58" s="2502"/>
      <c r="V58" s="2502"/>
      <c r="W58" s="2502"/>
      <c r="X58" s="2502"/>
      <c r="Y58" s="2502"/>
      <c r="Z58" s="2502"/>
      <c r="AA58" s="2502"/>
      <c r="AB58" s="2502"/>
      <c r="AC58" s="2502"/>
      <c r="AD58" s="2502"/>
      <c r="AE58" s="2502"/>
      <c r="AF58" s="2502"/>
    </row>
    <row r="59" spans="6:32" ht="17.1" customHeight="1">
      <c r="F59" s="2502"/>
      <c r="G59" s="2502"/>
      <c r="H59" s="2502"/>
      <c r="I59" s="2502"/>
      <c r="J59" s="2502"/>
      <c r="K59" s="2502"/>
      <c r="L59" s="2502"/>
      <c r="M59" s="2502"/>
      <c r="N59" s="2502"/>
      <c r="O59" s="2502"/>
      <c r="P59" s="2502"/>
      <c r="Q59" s="2502"/>
      <c r="R59" s="2502"/>
      <c r="S59" s="2502"/>
      <c r="T59" s="2502"/>
      <c r="U59" s="2502"/>
      <c r="V59" s="2502"/>
      <c r="W59" s="2502"/>
      <c r="X59" s="2502"/>
      <c r="Y59" s="2502"/>
      <c r="Z59" s="2502"/>
      <c r="AA59" s="2502"/>
      <c r="AB59" s="2502"/>
      <c r="AC59" s="2502"/>
      <c r="AD59" s="2502"/>
      <c r="AE59" s="2502"/>
      <c r="AF59" s="2502"/>
    </row>
    <row r="60" spans="6:32" ht="17.1" customHeight="1">
      <c r="F60" s="2502"/>
      <c r="G60" s="2502"/>
      <c r="H60" s="2502"/>
      <c r="I60" s="2502"/>
      <c r="J60" s="2502"/>
      <c r="K60" s="2502"/>
      <c r="L60" s="2502"/>
      <c r="M60" s="2502"/>
      <c r="N60" s="2502"/>
      <c r="O60" s="2502"/>
      <c r="P60" s="2502"/>
      <c r="Q60" s="2502"/>
      <c r="R60" s="2502"/>
      <c r="S60" s="2502"/>
      <c r="T60" s="2502"/>
      <c r="U60" s="2502"/>
      <c r="V60" s="2502"/>
      <c r="W60" s="2502"/>
      <c r="X60" s="2502"/>
      <c r="Y60" s="2502"/>
      <c r="Z60" s="2502"/>
      <c r="AA60" s="2502"/>
      <c r="AB60" s="2502"/>
      <c r="AC60" s="2502"/>
      <c r="AD60" s="2502"/>
      <c r="AE60" s="2502"/>
      <c r="AF60" s="2502"/>
    </row>
    <row r="61" spans="6:32" ht="17.1" customHeight="1">
      <c r="F61" s="2502"/>
      <c r="G61" s="2502"/>
      <c r="H61" s="2502"/>
      <c r="I61" s="2502"/>
      <c r="J61" s="2502"/>
      <c r="K61" s="2502"/>
      <c r="L61" s="2502"/>
      <c r="M61" s="2502"/>
      <c r="N61" s="2502"/>
      <c r="O61" s="2502"/>
      <c r="P61" s="2502"/>
      <c r="Q61" s="2502"/>
      <c r="R61" s="2502"/>
      <c r="S61" s="2502"/>
      <c r="T61" s="2502"/>
      <c r="U61" s="2502"/>
      <c r="V61" s="2502"/>
      <c r="W61" s="2502"/>
      <c r="X61" s="2502"/>
      <c r="Y61" s="2502"/>
      <c r="Z61" s="2502"/>
      <c r="AA61" s="2502"/>
      <c r="AB61" s="2502"/>
      <c r="AC61" s="2502"/>
      <c r="AD61" s="2502"/>
      <c r="AE61" s="2502"/>
      <c r="AF61" s="2502"/>
    </row>
    <row r="62" spans="6:32" ht="17.1" customHeight="1">
      <c r="F62" s="2502"/>
      <c r="G62" s="2502"/>
      <c r="H62" s="2502"/>
      <c r="I62" s="2502"/>
      <c r="J62" s="2502"/>
      <c r="K62" s="2502"/>
      <c r="L62" s="2502"/>
      <c r="M62" s="2502"/>
      <c r="N62" s="2502"/>
      <c r="O62" s="2502"/>
      <c r="P62" s="2502"/>
      <c r="Q62" s="2502"/>
      <c r="R62" s="2502"/>
      <c r="S62" s="2502"/>
      <c r="T62" s="2502"/>
      <c r="U62" s="2502"/>
      <c r="V62" s="2502"/>
      <c r="W62" s="2502"/>
      <c r="X62" s="2502"/>
      <c r="Y62" s="2502"/>
      <c r="Z62" s="2502"/>
      <c r="AA62" s="2502"/>
      <c r="AB62" s="2502"/>
      <c r="AC62" s="2502"/>
      <c r="AD62" s="2502"/>
      <c r="AE62" s="2502"/>
      <c r="AF62" s="2502"/>
    </row>
    <row r="63" spans="6:32" ht="17.1" customHeight="1">
      <c r="F63" s="2502"/>
      <c r="G63" s="2502"/>
      <c r="H63" s="2502"/>
      <c r="I63" s="2502"/>
      <c r="J63" s="2502"/>
      <c r="K63" s="2502"/>
      <c r="L63" s="2502"/>
      <c r="M63" s="2502"/>
      <c r="N63" s="2502"/>
      <c r="O63" s="2502"/>
      <c r="P63" s="2502"/>
      <c r="Q63" s="2502"/>
      <c r="R63" s="2502"/>
      <c r="S63" s="2502"/>
      <c r="T63" s="2502"/>
      <c r="U63" s="2502"/>
      <c r="V63" s="2502"/>
      <c r="W63" s="2502"/>
      <c r="X63" s="2502"/>
      <c r="Y63" s="2502"/>
      <c r="Z63" s="2502"/>
      <c r="AA63" s="2502"/>
      <c r="AB63" s="2502"/>
      <c r="AC63" s="2502"/>
      <c r="AD63" s="2502"/>
      <c r="AE63" s="2502"/>
      <c r="AF63" s="2502"/>
    </row>
    <row r="64" spans="6:32" ht="17.1" customHeight="1">
      <c r="F64" s="2502"/>
      <c r="G64" s="2502"/>
      <c r="H64" s="2502"/>
      <c r="I64" s="2502"/>
      <c r="J64" s="2502"/>
      <c r="K64" s="2502"/>
      <c r="L64" s="2502"/>
      <c r="M64" s="2502"/>
      <c r="N64" s="2502"/>
      <c r="O64" s="2502"/>
      <c r="P64" s="2502"/>
      <c r="Q64" s="2502"/>
      <c r="R64" s="2502"/>
      <c r="S64" s="2502"/>
      <c r="T64" s="2502"/>
      <c r="U64" s="2502"/>
      <c r="V64" s="2502"/>
      <c r="W64" s="2502"/>
      <c r="X64" s="2502"/>
      <c r="Y64" s="2502"/>
      <c r="Z64" s="2502"/>
      <c r="AA64" s="2502"/>
      <c r="AB64" s="2502"/>
      <c r="AC64" s="2502"/>
      <c r="AD64" s="2502"/>
      <c r="AE64" s="2502"/>
      <c r="AF64" s="2502"/>
    </row>
    <row r="65" spans="6:32" ht="17.1" customHeight="1">
      <c r="F65" s="2502"/>
      <c r="G65" s="2502"/>
      <c r="H65" s="2502"/>
      <c r="I65" s="2502"/>
      <c r="J65" s="2502"/>
      <c r="K65" s="2502"/>
      <c r="L65" s="2502"/>
      <c r="M65" s="2502"/>
      <c r="N65" s="2502"/>
      <c r="O65" s="2502"/>
      <c r="P65" s="2502"/>
      <c r="Q65" s="2502"/>
      <c r="R65" s="2502"/>
      <c r="S65" s="2502"/>
      <c r="T65" s="2502"/>
      <c r="U65" s="2502"/>
      <c r="V65" s="2502"/>
      <c r="W65" s="2502"/>
      <c r="X65" s="2502"/>
      <c r="Y65" s="2502"/>
      <c r="Z65" s="2502"/>
      <c r="AA65" s="2502"/>
      <c r="AB65" s="2502"/>
      <c r="AC65" s="2502"/>
      <c r="AD65" s="2502"/>
      <c r="AE65" s="2502"/>
      <c r="AF65" s="2502"/>
    </row>
    <row r="66" spans="6:32" ht="17.1" customHeight="1">
      <c r="F66" s="2502"/>
      <c r="G66" s="2502"/>
      <c r="H66" s="2502"/>
      <c r="I66" s="2502"/>
      <c r="J66" s="2502"/>
      <c r="K66" s="2502"/>
      <c r="L66" s="2502"/>
      <c r="M66" s="2502"/>
      <c r="N66" s="2502"/>
      <c r="O66" s="2502"/>
      <c r="P66" s="2502"/>
      <c r="Q66" s="2502"/>
      <c r="R66" s="2502"/>
      <c r="S66" s="2502"/>
      <c r="T66" s="2502"/>
      <c r="U66" s="2502"/>
      <c r="V66" s="2502"/>
      <c r="W66" s="2502"/>
      <c r="X66" s="2502"/>
      <c r="Y66" s="2502"/>
      <c r="Z66" s="2502"/>
      <c r="AA66" s="2502"/>
      <c r="AB66" s="2502"/>
      <c r="AC66" s="2502"/>
      <c r="AD66" s="2502"/>
      <c r="AE66" s="2502"/>
      <c r="AF66" s="2502"/>
    </row>
    <row r="67" spans="6:32" ht="17.1" customHeight="1">
      <c r="F67" s="2502"/>
      <c r="G67" s="2502"/>
      <c r="H67" s="2502"/>
      <c r="I67" s="2502"/>
      <c r="J67" s="2502"/>
      <c r="K67" s="2502"/>
      <c r="L67" s="2502"/>
      <c r="M67" s="2502"/>
      <c r="N67" s="2502"/>
      <c r="O67" s="2502"/>
      <c r="P67" s="2502"/>
      <c r="Q67" s="2502"/>
      <c r="R67" s="2502"/>
      <c r="S67" s="2502"/>
      <c r="T67" s="2502"/>
      <c r="U67" s="2502"/>
      <c r="V67" s="2502"/>
      <c r="W67" s="2502"/>
      <c r="X67" s="2502"/>
      <c r="Y67" s="2502"/>
      <c r="Z67" s="2502"/>
      <c r="AA67" s="2502"/>
      <c r="AB67" s="2502"/>
      <c r="AC67" s="2502"/>
      <c r="AD67" s="2502"/>
      <c r="AE67" s="2502"/>
      <c r="AF67" s="2502"/>
    </row>
    <row r="68" spans="6:32" ht="17.1" customHeight="1">
      <c r="F68" s="2502"/>
      <c r="G68" s="2502"/>
      <c r="H68" s="2502"/>
      <c r="I68" s="2502"/>
      <c r="J68" s="2502"/>
      <c r="K68" s="2502"/>
      <c r="L68" s="2502"/>
      <c r="M68" s="2502"/>
      <c r="N68" s="2502"/>
      <c r="O68" s="2502"/>
      <c r="P68" s="2502"/>
      <c r="Q68" s="2502"/>
      <c r="R68" s="2502"/>
      <c r="S68" s="2502"/>
      <c r="T68" s="2502"/>
      <c r="U68" s="2502"/>
      <c r="V68" s="2502"/>
      <c r="W68" s="2502"/>
      <c r="X68" s="2502"/>
      <c r="Y68" s="2502"/>
      <c r="Z68" s="2502"/>
      <c r="AA68" s="2502"/>
      <c r="AB68" s="2502"/>
      <c r="AC68" s="2502"/>
      <c r="AD68" s="2502"/>
      <c r="AE68" s="2502"/>
      <c r="AF68" s="2502"/>
    </row>
    <row r="69" spans="6:32" ht="17.1" customHeight="1">
      <c r="F69" s="2502"/>
      <c r="G69" s="2502"/>
      <c r="H69" s="2502"/>
      <c r="I69" s="2502"/>
      <c r="J69" s="2502"/>
      <c r="K69" s="2502"/>
      <c r="L69" s="2502"/>
      <c r="M69" s="2502"/>
      <c r="N69" s="2502"/>
      <c r="O69" s="2502"/>
      <c r="P69" s="2502"/>
      <c r="Q69" s="2502"/>
      <c r="R69" s="2502"/>
      <c r="S69" s="2502"/>
      <c r="T69" s="2502"/>
      <c r="U69" s="2502"/>
      <c r="V69" s="2502"/>
      <c r="W69" s="2502"/>
      <c r="X69" s="2502"/>
      <c r="Y69" s="2502"/>
      <c r="Z69" s="2502"/>
      <c r="AA69" s="2502"/>
      <c r="AB69" s="2502"/>
      <c r="AC69" s="2502"/>
      <c r="AD69" s="2502"/>
      <c r="AE69" s="2502"/>
      <c r="AF69" s="2502"/>
    </row>
    <row r="70" spans="6:32" ht="17.1" customHeight="1">
      <c r="F70" s="2502"/>
      <c r="G70" s="2502"/>
      <c r="H70" s="2502"/>
      <c r="I70" s="2502"/>
      <c r="J70" s="2502"/>
      <c r="K70" s="2502"/>
      <c r="L70" s="2502"/>
      <c r="M70" s="2502"/>
      <c r="N70" s="2502"/>
      <c r="O70" s="2502"/>
      <c r="P70" s="2502"/>
      <c r="Q70" s="2502"/>
      <c r="R70" s="2502"/>
      <c r="S70" s="2502"/>
      <c r="T70" s="2502"/>
      <c r="U70" s="2502"/>
      <c r="V70" s="2502"/>
      <c r="W70" s="2502"/>
      <c r="X70" s="2502"/>
      <c r="Y70" s="2502"/>
      <c r="Z70" s="2502"/>
      <c r="AA70" s="2502"/>
      <c r="AB70" s="2502"/>
      <c r="AC70" s="2502"/>
      <c r="AD70" s="2502"/>
      <c r="AE70" s="2502"/>
      <c r="AF70" s="2502"/>
    </row>
    <row r="71" spans="6:32" ht="17.1" customHeight="1">
      <c r="F71" s="2502"/>
      <c r="G71" s="2502"/>
      <c r="H71" s="2502"/>
      <c r="I71" s="2502"/>
      <c r="J71" s="2502"/>
      <c r="K71" s="2502"/>
      <c r="L71" s="2502"/>
      <c r="M71" s="2502"/>
      <c r="N71" s="2502"/>
      <c r="O71" s="2502"/>
      <c r="P71" s="2502"/>
      <c r="Q71" s="2502"/>
      <c r="R71" s="2502"/>
      <c r="S71" s="2502"/>
      <c r="T71" s="2502"/>
      <c r="U71" s="2502"/>
      <c r="V71" s="2502"/>
      <c r="W71" s="2502"/>
      <c r="X71" s="2502"/>
      <c r="Y71" s="2502"/>
      <c r="Z71" s="2502"/>
      <c r="AA71" s="2502"/>
      <c r="AB71" s="2502"/>
      <c r="AC71" s="2502"/>
      <c r="AD71" s="2502"/>
      <c r="AE71" s="2502"/>
      <c r="AF71" s="2502"/>
    </row>
    <row r="72" spans="6:32" ht="17.1" customHeight="1">
      <c r="F72" s="2502"/>
      <c r="G72" s="2502"/>
      <c r="H72" s="2502"/>
      <c r="I72" s="2502"/>
      <c r="J72" s="2502"/>
      <c r="K72" s="2502"/>
      <c r="L72" s="2502"/>
      <c r="M72" s="2502"/>
      <c r="N72" s="2502"/>
      <c r="O72" s="2502"/>
      <c r="P72" s="2502"/>
      <c r="Q72" s="2502"/>
      <c r="R72" s="2502"/>
      <c r="S72" s="2502"/>
      <c r="T72" s="2502"/>
      <c r="U72" s="2502"/>
      <c r="V72" s="2502"/>
      <c r="W72" s="2502"/>
      <c r="X72" s="2502"/>
      <c r="Y72" s="2502"/>
      <c r="Z72" s="2502"/>
      <c r="AA72" s="2502"/>
      <c r="AB72" s="2502"/>
      <c r="AC72" s="2502"/>
      <c r="AD72" s="2502"/>
      <c r="AE72" s="2502"/>
      <c r="AF72" s="2502"/>
    </row>
    <row r="73" spans="6:32" ht="17.1" customHeight="1">
      <c r="F73" s="2502"/>
      <c r="G73" s="2502"/>
      <c r="H73" s="2502"/>
      <c r="I73" s="2502"/>
      <c r="J73" s="2502"/>
      <c r="K73" s="2502"/>
      <c r="L73" s="2502"/>
      <c r="M73" s="2502"/>
      <c r="N73" s="2502"/>
      <c r="O73" s="2502"/>
      <c r="P73" s="2502"/>
      <c r="Q73" s="2502"/>
      <c r="R73" s="2502"/>
      <c r="S73" s="2502"/>
      <c r="T73" s="2502"/>
      <c r="U73" s="2502"/>
      <c r="V73" s="2502"/>
      <c r="W73" s="2502"/>
      <c r="X73" s="2502"/>
      <c r="Y73" s="2502"/>
      <c r="Z73" s="2502"/>
      <c r="AA73" s="2502"/>
      <c r="AB73" s="2502"/>
      <c r="AC73" s="2502"/>
      <c r="AD73" s="2502"/>
      <c r="AE73" s="2502"/>
      <c r="AF73" s="2502"/>
    </row>
    <row r="74" spans="6:32" ht="17.1" customHeight="1">
      <c r="F74" s="2502"/>
      <c r="G74" s="2502"/>
      <c r="H74" s="2502"/>
      <c r="I74" s="2502"/>
      <c r="J74" s="2502"/>
      <c r="K74" s="2502"/>
      <c r="L74" s="2502"/>
      <c r="M74" s="2502"/>
      <c r="N74" s="2502"/>
      <c r="O74" s="2502"/>
      <c r="P74" s="2502"/>
      <c r="Q74" s="2502"/>
      <c r="R74" s="2502"/>
      <c r="S74" s="2502"/>
      <c r="T74" s="2502"/>
      <c r="U74" s="2502"/>
      <c r="V74" s="2502"/>
      <c r="W74" s="2502"/>
      <c r="X74" s="2502"/>
      <c r="Y74" s="2502"/>
      <c r="Z74" s="2502"/>
      <c r="AA74" s="2502"/>
      <c r="AB74" s="2502"/>
      <c r="AC74" s="2502"/>
      <c r="AD74" s="2502"/>
      <c r="AE74" s="2502"/>
      <c r="AF74" s="2502"/>
    </row>
    <row r="75" spans="6:32" ht="17.1" customHeight="1">
      <c r="F75" s="2502"/>
      <c r="G75" s="2502"/>
      <c r="H75" s="2502"/>
      <c r="I75" s="2502"/>
      <c r="J75" s="2502"/>
      <c r="K75" s="2502"/>
      <c r="L75" s="2502"/>
      <c r="M75" s="2502"/>
      <c r="N75" s="2502"/>
      <c r="O75" s="2502"/>
      <c r="P75" s="2502"/>
      <c r="Q75" s="2502"/>
      <c r="R75" s="2502"/>
      <c r="S75" s="2502"/>
      <c r="T75" s="2502"/>
      <c r="U75" s="2502"/>
      <c r="V75" s="2502"/>
      <c r="W75" s="2502"/>
      <c r="X75" s="2502"/>
      <c r="Y75" s="2502"/>
      <c r="Z75" s="2502"/>
      <c r="AA75" s="2502"/>
      <c r="AB75" s="2502"/>
      <c r="AC75" s="2502"/>
      <c r="AD75" s="2502"/>
      <c r="AE75" s="2502"/>
      <c r="AF75" s="2502"/>
    </row>
    <row r="76" spans="6:32" ht="17.1" customHeight="1">
      <c r="F76" s="2502"/>
      <c r="G76" s="2502"/>
      <c r="H76" s="2502"/>
      <c r="I76" s="2502"/>
      <c r="J76" s="2502"/>
      <c r="K76" s="2502"/>
      <c r="L76" s="2502"/>
      <c r="M76" s="2502"/>
      <c r="N76" s="2502"/>
      <c r="O76" s="2502"/>
      <c r="P76" s="2502"/>
      <c r="Q76" s="2502"/>
      <c r="R76" s="2502"/>
      <c r="S76" s="2502"/>
      <c r="T76" s="2502"/>
      <c r="U76" s="2502"/>
      <c r="V76" s="2502"/>
      <c r="W76" s="2502"/>
      <c r="X76" s="2502"/>
      <c r="Y76" s="2502"/>
      <c r="Z76" s="2502"/>
      <c r="AA76" s="2502"/>
      <c r="AB76" s="2502"/>
      <c r="AC76" s="2502"/>
      <c r="AD76" s="2502"/>
      <c r="AE76" s="2502"/>
      <c r="AF76" s="2502"/>
    </row>
    <row r="77" spans="6:32" ht="17.1" customHeight="1">
      <c r="F77" s="2502"/>
      <c r="G77" s="2502"/>
      <c r="H77" s="2502"/>
      <c r="I77" s="2502"/>
      <c r="J77" s="2502"/>
      <c r="K77" s="2502"/>
      <c r="L77" s="2502"/>
      <c r="M77" s="2502"/>
      <c r="N77" s="2502"/>
      <c r="O77" s="2502"/>
      <c r="P77" s="2502"/>
      <c r="Q77" s="2502"/>
      <c r="R77" s="2502"/>
      <c r="S77" s="2502"/>
      <c r="T77" s="2502"/>
      <c r="U77" s="2502"/>
      <c r="V77" s="2502"/>
      <c r="W77" s="2502"/>
      <c r="X77" s="2502"/>
      <c r="Y77" s="2502"/>
      <c r="Z77" s="2502"/>
      <c r="AA77" s="2502"/>
      <c r="AB77" s="2502"/>
      <c r="AC77" s="2502"/>
      <c r="AD77" s="2502"/>
      <c r="AE77" s="2502"/>
      <c r="AF77" s="2502"/>
    </row>
    <row r="78" spans="6:32" ht="17.1" customHeight="1">
      <c r="F78" s="2502"/>
      <c r="G78" s="2502"/>
      <c r="H78" s="2502"/>
      <c r="I78" s="2502"/>
      <c r="J78" s="2502"/>
      <c r="K78" s="2502"/>
      <c r="L78" s="2502"/>
      <c r="M78" s="2502"/>
      <c r="N78" s="2502"/>
      <c r="O78" s="2502"/>
      <c r="P78" s="2502"/>
      <c r="Q78" s="2502"/>
      <c r="R78" s="2502"/>
      <c r="S78" s="2502"/>
      <c r="T78" s="2502"/>
      <c r="U78" s="2502"/>
      <c r="V78" s="2502"/>
      <c r="W78" s="2502"/>
      <c r="X78" s="2502"/>
      <c r="Y78" s="2502"/>
      <c r="Z78" s="2502"/>
      <c r="AA78" s="2502"/>
      <c r="AB78" s="2502"/>
      <c r="AC78" s="2502"/>
      <c r="AD78" s="2502"/>
      <c r="AE78" s="2502"/>
      <c r="AF78" s="2502"/>
    </row>
    <row r="79" spans="6:32" ht="17.1" customHeight="1">
      <c r="F79" s="2502"/>
      <c r="G79" s="2502"/>
      <c r="H79" s="2502"/>
      <c r="I79" s="2502"/>
      <c r="J79" s="2502"/>
      <c r="K79" s="2502"/>
      <c r="L79" s="2502"/>
      <c r="M79" s="2502"/>
      <c r="N79" s="2502"/>
      <c r="O79" s="2502"/>
      <c r="P79" s="2502"/>
      <c r="Q79" s="2502"/>
      <c r="R79" s="2502"/>
      <c r="S79" s="2502"/>
      <c r="T79" s="2502"/>
      <c r="U79" s="2502"/>
      <c r="V79" s="2502"/>
      <c r="W79" s="2502"/>
      <c r="X79" s="2502"/>
      <c r="Y79" s="2502"/>
      <c r="Z79" s="2502"/>
      <c r="AA79" s="2502"/>
      <c r="AB79" s="2502"/>
      <c r="AC79" s="2502"/>
      <c r="AD79" s="2502"/>
      <c r="AE79" s="2502"/>
      <c r="AF79" s="2502"/>
    </row>
    <row r="80" spans="6:32" ht="17.1" customHeight="1">
      <c r="F80" s="2502"/>
      <c r="G80" s="2502"/>
      <c r="H80" s="2502"/>
      <c r="I80" s="2502"/>
      <c r="J80" s="2502"/>
      <c r="K80" s="2502"/>
      <c r="L80" s="2502"/>
      <c r="M80" s="2502"/>
      <c r="N80" s="2502"/>
      <c r="O80" s="2502"/>
      <c r="P80" s="2502"/>
      <c r="Q80" s="2502"/>
      <c r="R80" s="2502"/>
      <c r="S80" s="2502"/>
      <c r="T80" s="2502"/>
      <c r="U80" s="2502"/>
      <c r="V80" s="2502"/>
      <c r="W80" s="2502"/>
      <c r="X80" s="2502"/>
      <c r="Y80" s="2502"/>
      <c r="Z80" s="2502"/>
      <c r="AA80" s="2502"/>
      <c r="AB80" s="2502"/>
      <c r="AC80" s="2502"/>
      <c r="AD80" s="2502"/>
      <c r="AE80" s="2502"/>
      <c r="AF80" s="2502"/>
    </row>
    <row r="81" spans="6:32" ht="17.1" customHeight="1">
      <c r="F81" s="2502"/>
      <c r="G81" s="2502"/>
      <c r="H81" s="2502"/>
      <c r="I81" s="2502"/>
      <c r="J81" s="2502"/>
      <c r="K81" s="2502"/>
      <c r="L81" s="2502"/>
      <c r="M81" s="2502"/>
      <c r="N81" s="2502"/>
      <c r="O81" s="2502"/>
      <c r="P81" s="2502"/>
      <c r="Q81" s="2502"/>
      <c r="R81" s="2502"/>
      <c r="S81" s="2502"/>
      <c r="T81" s="2502"/>
      <c r="U81" s="2502"/>
      <c r="V81" s="2502"/>
      <c r="W81" s="2502"/>
      <c r="X81" s="2502"/>
      <c r="Y81" s="2502"/>
      <c r="Z81" s="2502"/>
      <c r="AA81" s="2502"/>
      <c r="AB81" s="2502"/>
      <c r="AC81" s="2502"/>
      <c r="AD81" s="2502"/>
      <c r="AE81" s="2502"/>
      <c r="AF81" s="2502"/>
    </row>
    <row r="82" spans="6:32" ht="17.1" customHeight="1">
      <c r="F82" s="2502"/>
      <c r="G82" s="2502"/>
      <c r="H82" s="2502"/>
      <c r="I82" s="2502"/>
      <c r="J82" s="2502"/>
      <c r="K82" s="2502"/>
      <c r="L82" s="2502"/>
      <c r="M82" s="2502"/>
      <c r="N82" s="2502"/>
      <c r="O82" s="2502"/>
      <c r="P82" s="2502"/>
      <c r="Q82" s="2502"/>
      <c r="R82" s="2502"/>
      <c r="S82" s="2502"/>
      <c r="T82" s="2502"/>
      <c r="U82" s="2502"/>
      <c r="V82" s="2502"/>
      <c r="W82" s="2502"/>
      <c r="X82" s="2502"/>
      <c r="Y82" s="2502"/>
      <c r="Z82" s="2502"/>
      <c r="AA82" s="2502"/>
      <c r="AB82" s="2502"/>
      <c r="AC82" s="2502"/>
      <c r="AD82" s="2502"/>
      <c r="AE82" s="2502"/>
      <c r="AF82" s="2502"/>
    </row>
    <row r="83" spans="6:32" ht="17.1" customHeight="1">
      <c r="F83" s="2502"/>
      <c r="G83" s="2502"/>
      <c r="H83" s="2502"/>
      <c r="I83" s="2502"/>
      <c r="J83" s="2502"/>
      <c r="K83" s="2502"/>
      <c r="L83" s="2502"/>
      <c r="M83" s="2502"/>
      <c r="N83" s="2502"/>
      <c r="O83" s="2502"/>
      <c r="P83" s="2502"/>
      <c r="Q83" s="2502"/>
      <c r="R83" s="2502"/>
      <c r="S83" s="2502"/>
      <c r="T83" s="2502"/>
      <c r="U83" s="2502"/>
      <c r="V83" s="2502"/>
      <c r="W83" s="2502"/>
      <c r="X83" s="2502"/>
      <c r="Y83" s="2502"/>
      <c r="Z83" s="2502"/>
      <c r="AA83" s="2502"/>
      <c r="AB83" s="2502"/>
      <c r="AC83" s="2502"/>
      <c r="AD83" s="2502"/>
      <c r="AE83" s="2502"/>
      <c r="AF83" s="2502"/>
    </row>
    <row r="84" spans="6:32" ht="17.1" customHeight="1">
      <c r="F84" s="2502"/>
      <c r="G84" s="2502"/>
      <c r="H84" s="2502"/>
      <c r="I84" s="2502"/>
      <c r="J84" s="2502"/>
      <c r="K84" s="2502"/>
      <c r="L84" s="2502"/>
      <c r="M84" s="2502"/>
      <c r="N84" s="2502"/>
      <c r="O84" s="2502"/>
      <c r="P84" s="2502"/>
      <c r="Q84" s="2502"/>
      <c r="R84" s="2502"/>
      <c r="S84" s="2502"/>
      <c r="T84" s="2502"/>
      <c r="U84" s="2502"/>
      <c r="V84" s="2502"/>
      <c r="W84" s="2502"/>
      <c r="X84" s="2502"/>
      <c r="Y84" s="2502"/>
      <c r="Z84" s="2502"/>
      <c r="AA84" s="2502"/>
      <c r="AB84" s="2502"/>
      <c r="AC84" s="2502"/>
      <c r="AD84" s="2502"/>
      <c r="AE84" s="2502"/>
      <c r="AF84" s="2502"/>
    </row>
    <row r="85" spans="6:32" ht="17.1" customHeight="1">
      <c r="F85" s="2502"/>
      <c r="G85" s="2502"/>
      <c r="H85" s="2502"/>
      <c r="I85" s="2502"/>
      <c r="J85" s="2502"/>
      <c r="K85" s="2502"/>
      <c r="L85" s="2502"/>
      <c r="M85" s="2502"/>
      <c r="N85" s="2502"/>
      <c r="O85" s="2502"/>
      <c r="P85" s="2502"/>
      <c r="Q85" s="2502"/>
      <c r="R85" s="2502"/>
      <c r="S85" s="2502"/>
      <c r="T85" s="2502"/>
      <c r="U85" s="2502"/>
      <c r="V85" s="2502"/>
      <c r="W85" s="2502"/>
      <c r="X85" s="2502"/>
      <c r="Y85" s="2502"/>
      <c r="Z85" s="2502"/>
      <c r="AA85" s="2502"/>
      <c r="AB85" s="2502"/>
      <c r="AC85" s="2502"/>
      <c r="AD85" s="2502"/>
      <c r="AE85" s="2502"/>
      <c r="AF85" s="2502"/>
    </row>
    <row r="86" spans="6:32" ht="17.1" customHeight="1">
      <c r="F86" s="2502"/>
      <c r="G86" s="2502"/>
      <c r="H86" s="2502"/>
      <c r="I86" s="2502"/>
      <c r="J86" s="2502"/>
      <c r="K86" s="2502"/>
      <c r="L86" s="2502"/>
      <c r="M86" s="2502"/>
      <c r="N86" s="2502"/>
      <c r="O86" s="2502"/>
      <c r="P86" s="2502"/>
      <c r="Q86" s="2502"/>
      <c r="R86" s="2502"/>
      <c r="S86" s="2502"/>
      <c r="T86" s="2502"/>
      <c r="U86" s="2502"/>
      <c r="V86" s="2502"/>
      <c r="W86" s="2502"/>
      <c r="X86" s="2502"/>
      <c r="Y86" s="2502"/>
      <c r="Z86" s="2502"/>
      <c r="AA86" s="2502"/>
      <c r="AB86" s="2502"/>
      <c r="AC86" s="2502"/>
      <c r="AD86" s="2502"/>
      <c r="AE86" s="2502"/>
      <c r="AF86" s="2502"/>
    </row>
    <row r="87" spans="6:32" ht="17.1" customHeight="1">
      <c r="F87" s="2502"/>
      <c r="G87" s="2502"/>
      <c r="H87" s="2502"/>
      <c r="I87" s="2502"/>
      <c r="J87" s="2502"/>
      <c r="K87" s="2502"/>
      <c r="L87" s="2502"/>
      <c r="M87" s="2502"/>
      <c r="N87" s="2502"/>
      <c r="O87" s="2502"/>
      <c r="P87" s="2502"/>
      <c r="Q87" s="2502"/>
      <c r="R87" s="2502"/>
      <c r="S87" s="2502"/>
      <c r="T87" s="2502"/>
      <c r="U87" s="2502"/>
      <c r="V87" s="2502"/>
      <c r="W87" s="2502"/>
      <c r="X87" s="2502"/>
      <c r="Y87" s="2502"/>
      <c r="Z87" s="2502"/>
      <c r="AA87" s="2502"/>
      <c r="AB87" s="2502"/>
      <c r="AC87" s="2502"/>
      <c r="AD87" s="2502"/>
      <c r="AE87" s="2502"/>
      <c r="AF87" s="2502"/>
    </row>
    <row r="88" spans="6:32" ht="17.1" customHeight="1">
      <c r="F88" s="2502"/>
      <c r="G88" s="2502"/>
      <c r="H88" s="2502"/>
      <c r="I88" s="2502"/>
      <c r="J88" s="2502"/>
      <c r="K88" s="2502"/>
      <c r="L88" s="2502"/>
      <c r="M88" s="2502"/>
      <c r="N88" s="2502"/>
      <c r="O88" s="2502"/>
      <c r="P88" s="2502"/>
      <c r="Q88" s="2502"/>
      <c r="R88" s="2502"/>
      <c r="S88" s="2502"/>
      <c r="T88" s="2502"/>
      <c r="U88" s="2502"/>
      <c r="V88" s="2502"/>
      <c r="W88" s="2502"/>
      <c r="X88" s="2502"/>
      <c r="Y88" s="2502"/>
      <c r="Z88" s="2502"/>
      <c r="AA88" s="2502"/>
      <c r="AB88" s="2502"/>
      <c r="AC88" s="2502"/>
      <c r="AD88" s="2502"/>
      <c r="AE88" s="2502"/>
      <c r="AF88" s="2502"/>
    </row>
    <row r="89" spans="6:32" ht="17.1" customHeight="1">
      <c r="F89" s="2502"/>
      <c r="G89" s="2502"/>
      <c r="H89" s="2502"/>
      <c r="I89" s="2502"/>
      <c r="J89" s="2502"/>
      <c r="K89" s="2502"/>
      <c r="L89" s="2502"/>
      <c r="M89" s="2502"/>
      <c r="N89" s="2502"/>
      <c r="O89" s="2502"/>
      <c r="P89" s="2502"/>
      <c r="Q89" s="2502"/>
      <c r="R89" s="2502"/>
      <c r="S89" s="2502"/>
      <c r="T89" s="2502"/>
      <c r="U89" s="2502"/>
      <c r="V89" s="2502"/>
      <c r="W89" s="2502"/>
      <c r="X89" s="2502"/>
      <c r="Y89" s="2502"/>
      <c r="Z89" s="2502"/>
      <c r="AA89" s="2502"/>
      <c r="AB89" s="2502"/>
      <c r="AC89" s="2502"/>
      <c r="AD89" s="2502"/>
      <c r="AE89" s="2502"/>
      <c r="AF89" s="2502"/>
    </row>
    <row r="90" spans="6:32" ht="17.1" customHeight="1">
      <c r="F90" s="2502"/>
      <c r="G90" s="2502"/>
      <c r="H90" s="2502"/>
      <c r="I90" s="2502"/>
      <c r="J90" s="2502"/>
      <c r="K90" s="2502"/>
      <c r="L90" s="2502"/>
      <c r="M90" s="2502"/>
      <c r="N90" s="2502"/>
      <c r="O90" s="2502"/>
      <c r="P90" s="2502"/>
      <c r="Q90" s="2502"/>
      <c r="R90" s="2502"/>
      <c r="S90" s="2502"/>
      <c r="T90" s="2502"/>
      <c r="U90" s="2502"/>
      <c r="V90" s="2502"/>
      <c r="W90" s="2502"/>
      <c r="X90" s="2502"/>
      <c r="Y90" s="2502"/>
      <c r="Z90" s="2502"/>
      <c r="AA90" s="2502"/>
      <c r="AB90" s="2502"/>
      <c r="AC90" s="2502"/>
      <c r="AD90" s="2502"/>
      <c r="AE90" s="2502"/>
      <c r="AF90" s="2502"/>
    </row>
    <row r="91" spans="6:32" ht="17.1" customHeight="1">
      <c r="F91" s="2502"/>
      <c r="G91" s="2502"/>
      <c r="H91" s="2502"/>
      <c r="I91" s="2502"/>
      <c r="J91" s="2502"/>
      <c r="K91" s="2502"/>
      <c r="L91" s="2502"/>
      <c r="M91" s="2502"/>
      <c r="N91" s="2502"/>
      <c r="O91" s="2502"/>
      <c r="P91" s="2502"/>
      <c r="Q91" s="2502"/>
      <c r="R91" s="2502"/>
      <c r="S91" s="2502"/>
      <c r="T91" s="2502"/>
      <c r="U91" s="2502"/>
      <c r="V91" s="2502"/>
      <c r="W91" s="2502"/>
      <c r="X91" s="2502"/>
      <c r="Y91" s="2502"/>
      <c r="Z91" s="2502"/>
      <c r="AA91" s="2502"/>
      <c r="AB91" s="2502"/>
      <c r="AC91" s="2502"/>
      <c r="AD91" s="2502"/>
      <c r="AE91" s="2502"/>
      <c r="AF91" s="2502"/>
    </row>
    <row r="92" spans="6:32" ht="17.1" customHeight="1">
      <c r="F92" s="2502"/>
      <c r="G92" s="2502"/>
      <c r="H92" s="2502"/>
      <c r="I92" s="2502"/>
      <c r="J92" s="2502"/>
      <c r="K92" s="2502"/>
      <c r="L92" s="2502"/>
      <c r="M92" s="2502"/>
      <c r="N92" s="2502"/>
      <c r="O92" s="2502"/>
      <c r="P92" s="2502"/>
      <c r="Q92" s="2502"/>
      <c r="R92" s="2502"/>
      <c r="S92" s="2502"/>
      <c r="T92" s="2502"/>
      <c r="U92" s="2502"/>
      <c r="V92" s="2502"/>
      <c r="W92" s="2502"/>
      <c r="X92" s="2502"/>
      <c r="Y92" s="2502"/>
      <c r="Z92" s="2502"/>
      <c r="AA92" s="2502"/>
      <c r="AB92" s="2502"/>
      <c r="AC92" s="2502"/>
      <c r="AD92" s="2502"/>
      <c r="AE92" s="2502"/>
      <c r="AF92" s="2502"/>
    </row>
    <row r="93" spans="6:32" ht="17.1" customHeight="1">
      <c r="F93" s="2502"/>
      <c r="G93" s="2502"/>
      <c r="H93" s="2502"/>
      <c r="I93" s="2502"/>
      <c r="J93" s="2502"/>
      <c r="K93" s="2502"/>
      <c r="L93" s="2502"/>
      <c r="M93" s="2502"/>
      <c r="N93" s="2502"/>
      <c r="O93" s="2502"/>
      <c r="P93" s="2502"/>
      <c r="Q93" s="2502"/>
      <c r="R93" s="2502"/>
      <c r="S93" s="2502"/>
      <c r="T93" s="2502"/>
      <c r="U93" s="2502"/>
      <c r="V93" s="2502"/>
      <c r="W93" s="2502"/>
      <c r="X93" s="2502"/>
      <c r="Y93" s="2502"/>
      <c r="Z93" s="2502"/>
      <c r="AA93" s="2502"/>
      <c r="AB93" s="2502"/>
      <c r="AC93" s="2502"/>
      <c r="AD93" s="2502"/>
      <c r="AE93" s="2502"/>
      <c r="AF93" s="2502"/>
    </row>
    <row r="94" spans="6:32" ht="17.1" customHeight="1">
      <c r="F94" s="2502"/>
      <c r="G94" s="2502"/>
      <c r="H94" s="2502"/>
      <c r="I94" s="2502"/>
      <c r="J94" s="2502"/>
      <c r="K94" s="2502"/>
      <c r="L94" s="2502"/>
      <c r="M94" s="2502"/>
      <c r="N94" s="2502"/>
      <c r="O94" s="2502"/>
      <c r="P94" s="2502"/>
      <c r="Q94" s="2502"/>
      <c r="R94" s="2502"/>
      <c r="S94" s="2502"/>
      <c r="T94" s="2502"/>
      <c r="U94" s="2502"/>
      <c r="V94" s="2502"/>
      <c r="W94" s="2502"/>
      <c r="X94" s="2502"/>
      <c r="Y94" s="2502"/>
      <c r="Z94" s="2502"/>
      <c r="AA94" s="2502"/>
      <c r="AB94" s="2502"/>
      <c r="AC94" s="2502"/>
      <c r="AD94" s="2502"/>
      <c r="AE94" s="2502"/>
      <c r="AF94" s="2502"/>
    </row>
    <row r="95" spans="6:32" ht="17.1" customHeight="1">
      <c r="F95" s="2502"/>
      <c r="G95" s="2502"/>
      <c r="H95" s="2502"/>
      <c r="I95" s="2502"/>
      <c r="J95" s="2502"/>
      <c r="K95" s="2502"/>
      <c r="L95" s="2502"/>
      <c r="M95" s="2502"/>
      <c r="N95" s="2502"/>
      <c r="O95" s="2502"/>
      <c r="P95" s="2502"/>
      <c r="Q95" s="2502"/>
      <c r="R95" s="2502"/>
      <c r="S95" s="2502"/>
      <c r="T95" s="2502"/>
      <c r="U95" s="2502"/>
      <c r="V95" s="2502"/>
      <c r="W95" s="2502"/>
      <c r="X95" s="2502"/>
      <c r="Y95" s="2502"/>
      <c r="Z95" s="2502"/>
      <c r="AA95" s="2502"/>
      <c r="AB95" s="2502"/>
      <c r="AC95" s="2502"/>
      <c r="AD95" s="2502"/>
      <c r="AE95" s="2502"/>
      <c r="AF95" s="2502"/>
    </row>
    <row r="96" spans="6:32" ht="17.1" customHeight="1">
      <c r="F96" s="2502"/>
      <c r="G96" s="2502"/>
      <c r="H96" s="2502"/>
      <c r="I96" s="2502"/>
      <c r="J96" s="2502"/>
      <c r="K96" s="2502"/>
      <c r="L96" s="2502"/>
      <c r="M96" s="2502"/>
      <c r="N96" s="2502"/>
      <c r="O96" s="2502"/>
      <c r="P96" s="2502"/>
      <c r="Q96" s="2502"/>
      <c r="R96" s="2502"/>
      <c r="S96" s="2502"/>
      <c r="T96" s="2502"/>
      <c r="U96" s="2502"/>
      <c r="V96" s="2502"/>
      <c r="W96" s="2502"/>
      <c r="X96" s="2502"/>
      <c r="Y96" s="2502"/>
      <c r="Z96" s="2502"/>
      <c r="AA96" s="2502"/>
      <c r="AB96" s="2502"/>
      <c r="AC96" s="2502"/>
      <c r="AD96" s="2502"/>
      <c r="AE96" s="2502"/>
      <c r="AF96" s="2502"/>
    </row>
    <row r="97" spans="6:32" ht="17.1" customHeight="1">
      <c r="F97" s="2502"/>
      <c r="G97" s="2502"/>
      <c r="H97" s="2502"/>
      <c r="I97" s="2502"/>
      <c r="J97" s="2502"/>
      <c r="K97" s="2502"/>
      <c r="L97" s="2502"/>
      <c r="M97" s="2502"/>
      <c r="N97" s="2502"/>
      <c r="O97" s="2502"/>
      <c r="P97" s="2502"/>
      <c r="Q97" s="2502"/>
      <c r="R97" s="2502"/>
      <c r="S97" s="2502"/>
      <c r="T97" s="2502"/>
      <c r="U97" s="2502"/>
      <c r="V97" s="2502"/>
      <c r="W97" s="2502"/>
      <c r="X97" s="2502"/>
      <c r="Y97" s="2502"/>
      <c r="Z97" s="2502"/>
      <c r="AA97" s="2502"/>
      <c r="AB97" s="2502"/>
      <c r="AC97" s="2502"/>
      <c r="AD97" s="2502"/>
      <c r="AE97" s="2502"/>
      <c r="AF97" s="2502"/>
    </row>
    <row r="98" spans="6:32" ht="17.1" customHeight="1">
      <c r="F98" s="2502"/>
      <c r="G98" s="2502"/>
      <c r="H98" s="2502"/>
      <c r="I98" s="2502"/>
      <c r="J98" s="2502"/>
      <c r="K98" s="2502"/>
      <c r="L98" s="2502"/>
      <c r="M98" s="2502"/>
      <c r="N98" s="2502"/>
      <c r="O98" s="2502"/>
      <c r="P98" s="2502"/>
      <c r="Q98" s="2502"/>
      <c r="R98" s="2502"/>
      <c r="S98" s="2502"/>
      <c r="T98" s="2502"/>
      <c r="U98" s="2502"/>
      <c r="V98" s="2502"/>
      <c r="W98" s="2502"/>
      <c r="X98" s="2502"/>
      <c r="Y98" s="2502"/>
      <c r="Z98" s="2502"/>
      <c r="AA98" s="2502"/>
      <c r="AB98" s="2502"/>
      <c r="AC98" s="2502"/>
      <c r="AD98" s="2502"/>
      <c r="AE98" s="2502"/>
      <c r="AF98" s="2502"/>
    </row>
    <row r="99" spans="6:32" ht="17.1" customHeight="1">
      <c r="F99" s="2502"/>
      <c r="G99" s="2502"/>
      <c r="H99" s="2502"/>
      <c r="I99" s="2502"/>
      <c r="J99" s="2502"/>
      <c r="K99" s="2502"/>
      <c r="L99" s="2502"/>
      <c r="M99" s="2502"/>
      <c r="N99" s="2502"/>
      <c r="O99" s="2502"/>
      <c r="P99" s="2502"/>
      <c r="Q99" s="2502"/>
      <c r="R99" s="2502"/>
      <c r="S99" s="2502"/>
      <c r="T99" s="2502"/>
      <c r="U99" s="2502"/>
      <c r="V99" s="2502"/>
      <c r="W99" s="2502"/>
      <c r="X99" s="2502"/>
      <c r="Y99" s="2502"/>
      <c r="Z99" s="2502"/>
      <c r="AA99" s="2502"/>
      <c r="AB99" s="2502"/>
      <c r="AC99" s="2502"/>
      <c r="AD99" s="2502"/>
      <c r="AE99" s="2502"/>
      <c r="AF99" s="2502"/>
    </row>
    <row r="100" spans="6:32" ht="17.1" customHeight="1">
      <c r="F100" s="2502"/>
      <c r="G100" s="2502"/>
      <c r="H100" s="2502"/>
      <c r="I100" s="2502"/>
      <c r="J100" s="2502"/>
      <c r="K100" s="2502"/>
      <c r="L100" s="2502"/>
      <c r="M100" s="2502"/>
      <c r="N100" s="2502"/>
      <c r="O100" s="2502"/>
      <c r="P100" s="2502"/>
      <c r="Q100" s="2502"/>
      <c r="R100" s="2502"/>
      <c r="S100" s="2502"/>
      <c r="T100" s="2502"/>
      <c r="U100" s="2502"/>
      <c r="V100" s="2502"/>
      <c r="W100" s="2502"/>
      <c r="X100" s="2502"/>
      <c r="Y100" s="2502"/>
      <c r="Z100" s="2502"/>
      <c r="AA100" s="2502"/>
      <c r="AB100" s="2502"/>
      <c r="AC100" s="2502"/>
      <c r="AD100" s="2502"/>
      <c r="AE100" s="2502"/>
      <c r="AF100" s="2502"/>
    </row>
    <row r="101" spans="6:32" ht="17.1" customHeight="1">
      <c r="F101" s="2502"/>
      <c r="G101" s="2502"/>
      <c r="H101" s="2502"/>
      <c r="I101" s="2502"/>
      <c r="J101" s="2502"/>
      <c r="K101" s="2502"/>
      <c r="L101" s="2502"/>
      <c r="M101" s="2502"/>
      <c r="N101" s="2502"/>
      <c r="O101" s="2502"/>
      <c r="P101" s="2502"/>
      <c r="Q101" s="2502"/>
      <c r="R101" s="2502"/>
      <c r="S101" s="2502"/>
      <c r="T101" s="2502"/>
      <c r="U101" s="2502"/>
      <c r="V101" s="2502"/>
      <c r="W101" s="2502"/>
      <c r="X101" s="2502"/>
      <c r="Y101" s="2502"/>
      <c r="Z101" s="2502"/>
      <c r="AA101" s="2502"/>
      <c r="AB101" s="2502"/>
      <c r="AC101" s="2502"/>
      <c r="AD101" s="2502"/>
      <c r="AE101" s="2502"/>
      <c r="AF101" s="2502"/>
    </row>
    <row r="102" spans="6:32" ht="17.1" customHeight="1">
      <c r="F102" s="2502"/>
      <c r="G102" s="2502"/>
      <c r="H102" s="2502"/>
      <c r="I102" s="2502"/>
      <c r="J102" s="2502"/>
      <c r="K102" s="2502"/>
      <c r="L102" s="2502"/>
      <c r="M102" s="2502"/>
      <c r="N102" s="2502"/>
      <c r="O102" s="2502"/>
      <c r="P102" s="2502"/>
      <c r="Q102" s="2502"/>
      <c r="R102" s="2502"/>
      <c r="S102" s="2502"/>
      <c r="T102" s="2502"/>
      <c r="U102" s="2502"/>
      <c r="V102" s="2502"/>
      <c r="W102" s="2502"/>
      <c r="X102" s="2502"/>
      <c r="Y102" s="2502"/>
      <c r="Z102" s="2502"/>
      <c r="AA102" s="2502"/>
      <c r="AB102" s="2502"/>
      <c r="AC102" s="2502"/>
      <c r="AD102" s="2502"/>
      <c r="AE102" s="2502"/>
      <c r="AF102" s="2502"/>
    </row>
    <row r="103" spans="6:32" ht="17.1" customHeight="1">
      <c r="F103" s="2502"/>
      <c r="G103" s="2502"/>
      <c r="H103" s="2502"/>
      <c r="I103" s="2502"/>
      <c r="J103" s="2502"/>
      <c r="K103" s="2502"/>
      <c r="L103" s="2502"/>
      <c r="M103" s="2502"/>
      <c r="N103" s="2502"/>
      <c r="O103" s="2502"/>
      <c r="P103" s="2502"/>
      <c r="Q103" s="2502"/>
      <c r="R103" s="2502"/>
      <c r="S103" s="2502"/>
      <c r="T103" s="2502"/>
      <c r="U103" s="2502"/>
      <c r="V103" s="2502"/>
      <c r="W103" s="2502"/>
      <c r="X103" s="2502"/>
      <c r="Y103" s="2502"/>
      <c r="Z103" s="2502"/>
      <c r="AA103" s="2502"/>
      <c r="AB103" s="2502"/>
      <c r="AC103" s="2502"/>
      <c r="AD103" s="2502"/>
      <c r="AE103" s="2502"/>
      <c r="AF103" s="2502"/>
    </row>
    <row r="104" spans="6:32" ht="17.1" customHeight="1">
      <c r="F104" s="2502"/>
      <c r="G104" s="2502"/>
      <c r="H104" s="2502"/>
      <c r="I104" s="2502"/>
      <c r="J104" s="2502"/>
      <c r="K104" s="2502"/>
      <c r="L104" s="2502"/>
      <c r="M104" s="2502"/>
      <c r="N104" s="2502"/>
      <c r="O104" s="2502"/>
      <c r="P104" s="2502"/>
      <c r="Q104" s="2502"/>
      <c r="R104" s="2502"/>
      <c r="S104" s="2502"/>
      <c r="T104" s="2502"/>
      <c r="U104" s="2502"/>
      <c r="V104" s="2502"/>
      <c r="W104" s="2502"/>
      <c r="X104" s="2502"/>
      <c r="Y104" s="2502"/>
      <c r="Z104" s="2502"/>
      <c r="AA104" s="2502"/>
      <c r="AB104" s="2502"/>
      <c r="AC104" s="2502"/>
      <c r="AD104" s="2502"/>
      <c r="AE104" s="2502"/>
      <c r="AF104" s="2502"/>
    </row>
    <row r="105" spans="6:32" ht="17.1" customHeight="1">
      <c r="F105" s="2502"/>
      <c r="G105" s="2502"/>
      <c r="H105" s="2502"/>
      <c r="I105" s="2502"/>
      <c r="J105" s="2502"/>
      <c r="K105" s="2502"/>
      <c r="L105" s="2502"/>
      <c r="M105" s="2502"/>
      <c r="N105" s="2502"/>
      <c r="O105" s="2502"/>
      <c r="P105" s="2502"/>
      <c r="Q105" s="2502"/>
      <c r="R105" s="2502"/>
      <c r="S105" s="2502"/>
      <c r="T105" s="2502"/>
      <c r="U105" s="2502"/>
      <c r="V105" s="2502"/>
      <c r="W105" s="2502"/>
      <c r="X105" s="2502"/>
      <c r="Y105" s="2502"/>
      <c r="Z105" s="2502"/>
      <c r="AA105" s="2502"/>
      <c r="AB105" s="2502"/>
      <c r="AC105" s="2502"/>
      <c r="AD105" s="2502"/>
      <c r="AE105" s="2502"/>
      <c r="AF105" s="2502"/>
    </row>
    <row r="106" spans="6:32" ht="17.1" customHeight="1">
      <c r="F106" s="2502"/>
      <c r="G106" s="2502"/>
      <c r="H106" s="2502"/>
      <c r="I106" s="2502"/>
      <c r="J106" s="2502"/>
      <c r="K106" s="2502"/>
      <c r="L106" s="2502"/>
      <c r="M106" s="2502"/>
      <c r="N106" s="2502"/>
      <c r="O106" s="2502"/>
      <c r="P106" s="2502"/>
      <c r="Q106" s="2502"/>
      <c r="R106" s="2502"/>
      <c r="S106" s="2502"/>
      <c r="T106" s="2502"/>
      <c r="U106" s="2502"/>
      <c r="V106" s="2502"/>
      <c r="W106" s="2502"/>
      <c r="X106" s="2502"/>
      <c r="Y106" s="2502"/>
      <c r="Z106" s="2502"/>
      <c r="AA106" s="2502"/>
      <c r="AB106" s="2502"/>
      <c r="AC106" s="2502"/>
      <c r="AD106" s="2502"/>
      <c r="AE106" s="2502"/>
      <c r="AF106" s="2502"/>
    </row>
    <row r="107" spans="6:32" ht="17.1" customHeight="1">
      <c r="F107" s="2502"/>
      <c r="G107" s="2502"/>
      <c r="H107" s="2502"/>
      <c r="I107" s="2502"/>
      <c r="J107" s="2502"/>
      <c r="K107" s="2502"/>
      <c r="L107" s="2502"/>
      <c r="M107" s="2502"/>
      <c r="N107" s="2502"/>
      <c r="O107" s="2502"/>
      <c r="P107" s="2502"/>
      <c r="Q107" s="2502"/>
      <c r="R107" s="2502"/>
      <c r="S107" s="2502"/>
      <c r="T107" s="2502"/>
      <c r="U107" s="2502"/>
      <c r="V107" s="2502"/>
      <c r="W107" s="2502"/>
      <c r="X107" s="2502"/>
      <c r="Y107" s="2502"/>
      <c r="Z107" s="2502"/>
      <c r="AA107" s="2502"/>
      <c r="AB107" s="2502"/>
      <c r="AC107" s="2502"/>
      <c r="AD107" s="2502"/>
      <c r="AE107" s="2502"/>
      <c r="AF107" s="2502"/>
    </row>
    <row r="108" spans="6:32" ht="17.1" customHeight="1">
      <c r="F108" s="2502"/>
      <c r="G108" s="2502"/>
      <c r="H108" s="2502"/>
      <c r="I108" s="2502"/>
      <c r="J108" s="2502"/>
      <c r="K108" s="2502"/>
      <c r="L108" s="2502"/>
      <c r="M108" s="2502"/>
      <c r="N108" s="2502"/>
      <c r="O108" s="2502"/>
      <c r="P108" s="2502"/>
      <c r="Q108" s="2502"/>
      <c r="R108" s="2502"/>
      <c r="S108" s="2502"/>
      <c r="T108" s="2502"/>
      <c r="U108" s="2502"/>
      <c r="V108" s="2502"/>
      <c r="W108" s="2502"/>
      <c r="X108" s="2502"/>
      <c r="Y108" s="2502"/>
      <c r="Z108" s="2502"/>
      <c r="AA108" s="2502"/>
      <c r="AB108" s="2502"/>
      <c r="AC108" s="2502"/>
      <c r="AD108" s="2502"/>
      <c r="AE108" s="2502"/>
      <c r="AF108" s="2502"/>
    </row>
    <row r="109" spans="6:32" ht="17.1" customHeight="1">
      <c r="F109" s="2502"/>
      <c r="G109" s="2502"/>
      <c r="H109" s="2502"/>
      <c r="I109" s="2502"/>
      <c r="J109" s="2502"/>
      <c r="K109" s="2502"/>
      <c r="L109" s="2502"/>
      <c r="M109" s="2502"/>
      <c r="N109" s="2502"/>
      <c r="O109" s="2502"/>
      <c r="P109" s="2502"/>
      <c r="Q109" s="2502"/>
      <c r="R109" s="2502"/>
      <c r="S109" s="2502"/>
      <c r="T109" s="2502"/>
      <c r="U109" s="2502"/>
      <c r="V109" s="2502"/>
      <c r="W109" s="2502"/>
      <c r="X109" s="2502"/>
      <c r="Y109" s="2502"/>
      <c r="Z109" s="2502"/>
      <c r="AA109" s="2502"/>
      <c r="AB109" s="2502"/>
      <c r="AC109" s="2502"/>
      <c r="AD109" s="2502"/>
      <c r="AE109" s="2502"/>
      <c r="AF109" s="2502"/>
    </row>
    <row r="110" spans="6:32" ht="17.1" customHeight="1">
      <c r="F110" s="2502"/>
      <c r="G110" s="2502"/>
      <c r="H110" s="2502"/>
      <c r="I110" s="2502"/>
      <c r="J110" s="2502"/>
      <c r="K110" s="2502"/>
      <c r="L110" s="2502"/>
      <c r="M110" s="2502"/>
      <c r="N110" s="2502"/>
      <c r="O110" s="2502"/>
      <c r="P110" s="2502"/>
      <c r="Q110" s="2502"/>
      <c r="R110" s="2502"/>
      <c r="S110" s="2502"/>
      <c r="T110" s="2502"/>
      <c r="U110" s="2502"/>
      <c r="V110" s="2502"/>
      <c r="W110" s="2502"/>
      <c r="X110" s="2502"/>
      <c r="Y110" s="2502"/>
      <c r="Z110" s="2502"/>
      <c r="AA110" s="2502"/>
      <c r="AB110" s="2502"/>
      <c r="AC110" s="2502"/>
      <c r="AD110" s="2502"/>
      <c r="AE110" s="2502"/>
      <c r="AF110" s="2502"/>
    </row>
    <row r="111" spans="6:32" ht="17.1" customHeight="1">
      <c r="F111" s="2502"/>
      <c r="G111" s="2502"/>
      <c r="H111" s="2502"/>
      <c r="I111" s="2502"/>
      <c r="J111" s="2502"/>
      <c r="K111" s="2502"/>
      <c r="L111" s="2502"/>
      <c r="M111" s="2502"/>
      <c r="N111" s="2502"/>
      <c r="O111" s="2502"/>
      <c r="P111" s="2502"/>
      <c r="Q111" s="2502"/>
      <c r="R111" s="2502"/>
      <c r="S111" s="2502"/>
      <c r="T111" s="2502"/>
      <c r="U111" s="2502"/>
      <c r="V111" s="2502"/>
      <c r="W111" s="2502"/>
      <c r="X111" s="2502"/>
      <c r="Y111" s="2502"/>
      <c r="Z111" s="2502"/>
      <c r="AA111" s="2502"/>
      <c r="AB111" s="2502"/>
      <c r="AC111" s="2502"/>
      <c r="AD111" s="2502"/>
      <c r="AE111" s="2502"/>
      <c r="AF111" s="2502"/>
    </row>
    <row r="112" spans="6:32" ht="17.1" customHeight="1">
      <c r="F112" s="2502"/>
      <c r="G112" s="2502"/>
      <c r="H112" s="2502"/>
      <c r="I112" s="2502"/>
      <c r="J112" s="2502"/>
      <c r="K112" s="2502"/>
      <c r="L112" s="2502"/>
      <c r="M112" s="2502"/>
      <c r="N112" s="2502"/>
      <c r="O112" s="2502"/>
      <c r="P112" s="2502"/>
      <c r="Q112" s="2502"/>
      <c r="R112" s="2502"/>
      <c r="S112" s="2502"/>
      <c r="T112" s="2502"/>
      <c r="U112" s="2502"/>
      <c r="V112" s="2502"/>
      <c r="W112" s="2502"/>
      <c r="X112" s="2502"/>
      <c r="Y112" s="2502"/>
      <c r="Z112" s="2502"/>
      <c r="AA112" s="2502"/>
      <c r="AB112" s="2502"/>
      <c r="AC112" s="2502"/>
      <c r="AD112" s="2502"/>
      <c r="AE112" s="2502"/>
      <c r="AF112" s="2502"/>
    </row>
    <row r="113" spans="6:32" ht="17.1" customHeight="1">
      <c r="F113" s="2502"/>
      <c r="G113" s="2502"/>
      <c r="H113" s="2502"/>
      <c r="I113" s="2502"/>
      <c r="J113" s="2502"/>
      <c r="K113" s="2502"/>
      <c r="L113" s="2502"/>
      <c r="M113" s="2502"/>
      <c r="N113" s="2502"/>
      <c r="O113" s="2502"/>
      <c r="P113" s="2502"/>
      <c r="Q113" s="2502"/>
      <c r="R113" s="2502"/>
      <c r="S113" s="2502"/>
      <c r="T113" s="2502"/>
      <c r="U113" s="2502"/>
      <c r="V113" s="2502"/>
      <c r="W113" s="2502"/>
      <c r="X113" s="2502"/>
      <c r="Y113" s="2502"/>
      <c r="Z113" s="2502"/>
      <c r="AA113" s="2502"/>
      <c r="AB113" s="2502"/>
      <c r="AC113" s="2502"/>
      <c r="AD113" s="2502"/>
      <c r="AE113" s="2502"/>
      <c r="AF113" s="2502"/>
    </row>
    <row r="114" spans="6:32" ht="17.1" customHeight="1">
      <c r="F114" s="2502"/>
      <c r="G114" s="2502"/>
      <c r="H114" s="2502"/>
      <c r="I114" s="2502"/>
      <c r="J114" s="2502"/>
      <c r="K114" s="2502"/>
      <c r="L114" s="2502"/>
      <c r="M114" s="2502"/>
      <c r="N114" s="2502"/>
      <c r="O114" s="2502"/>
      <c r="P114" s="2502"/>
      <c r="Q114" s="2502"/>
      <c r="R114" s="2502"/>
      <c r="S114" s="2502"/>
      <c r="T114" s="2502"/>
      <c r="U114" s="2502"/>
      <c r="V114" s="2502"/>
      <c r="W114" s="2502"/>
      <c r="X114" s="2502"/>
      <c r="Y114" s="2502"/>
      <c r="Z114" s="2502"/>
      <c r="AA114" s="2502"/>
      <c r="AB114" s="2502"/>
      <c r="AC114" s="2502"/>
      <c r="AD114" s="2502"/>
      <c r="AE114" s="2502"/>
      <c r="AF114" s="2502"/>
    </row>
    <row r="115" spans="6:32" ht="17.1" customHeight="1">
      <c r="F115" s="2502"/>
      <c r="G115" s="2502"/>
      <c r="H115" s="2502"/>
      <c r="I115" s="2502"/>
      <c r="J115" s="2502"/>
      <c r="K115" s="2502"/>
      <c r="L115" s="2502"/>
      <c r="M115" s="2502"/>
      <c r="N115" s="2502"/>
      <c r="O115" s="2502"/>
      <c r="P115" s="2502"/>
      <c r="Q115" s="2502"/>
      <c r="R115" s="2502"/>
      <c r="S115" s="2502"/>
      <c r="T115" s="2502"/>
      <c r="U115" s="2502"/>
      <c r="V115" s="2502"/>
      <c r="W115" s="2502"/>
      <c r="X115" s="2502"/>
      <c r="Y115" s="2502"/>
      <c r="Z115" s="2502"/>
      <c r="AA115" s="2502"/>
      <c r="AB115" s="2502"/>
      <c r="AC115" s="2502"/>
      <c r="AD115" s="2502"/>
      <c r="AE115" s="2502"/>
      <c r="AF115" s="2502"/>
    </row>
    <row r="116" spans="6:32" ht="17.1" customHeight="1">
      <c r="F116" s="2502"/>
      <c r="G116" s="2502"/>
      <c r="H116" s="2502"/>
      <c r="I116" s="2502"/>
      <c r="J116" s="2502"/>
      <c r="K116" s="2502"/>
      <c r="L116" s="2502"/>
      <c r="M116" s="2502"/>
      <c r="N116" s="2502"/>
      <c r="O116" s="2502"/>
      <c r="P116" s="2502"/>
      <c r="Q116" s="2502"/>
      <c r="R116" s="2502"/>
      <c r="S116" s="2502"/>
      <c r="T116" s="2502"/>
      <c r="U116" s="2502"/>
      <c r="V116" s="2502"/>
      <c r="W116" s="2502"/>
      <c r="X116" s="2502"/>
      <c r="Y116" s="2502"/>
      <c r="Z116" s="2502"/>
      <c r="AA116" s="2502"/>
      <c r="AB116" s="2502"/>
      <c r="AC116" s="2502"/>
      <c r="AD116" s="2502"/>
      <c r="AE116" s="2502"/>
      <c r="AF116" s="2502"/>
    </row>
    <row r="117" spans="6:32" ht="17.1" customHeight="1">
      <c r="F117" s="2502"/>
      <c r="G117" s="2502"/>
      <c r="H117" s="2502"/>
      <c r="I117" s="2502"/>
      <c r="J117" s="2502"/>
      <c r="K117" s="2502"/>
      <c r="L117" s="2502"/>
      <c r="M117" s="2502"/>
      <c r="N117" s="2502"/>
      <c r="O117" s="2502"/>
      <c r="P117" s="2502"/>
      <c r="Q117" s="2502"/>
      <c r="R117" s="2502"/>
      <c r="S117" s="2502"/>
      <c r="T117" s="2502"/>
      <c r="U117" s="2502"/>
      <c r="V117" s="2502"/>
      <c r="W117" s="2502"/>
      <c r="X117" s="2502"/>
      <c r="Y117" s="2502"/>
      <c r="Z117" s="2502"/>
      <c r="AA117" s="2502"/>
      <c r="AB117" s="2502"/>
      <c r="AC117" s="2502"/>
      <c r="AD117" s="2502"/>
      <c r="AE117" s="2502"/>
      <c r="AF117" s="2502"/>
    </row>
    <row r="118" spans="6:32" ht="17.1" customHeight="1">
      <c r="F118" s="2502"/>
      <c r="G118" s="2502"/>
      <c r="H118" s="2502"/>
      <c r="I118" s="2502"/>
      <c r="J118" s="2502"/>
      <c r="K118" s="2502"/>
      <c r="L118" s="2502"/>
      <c r="M118" s="2502"/>
      <c r="N118" s="2502"/>
      <c r="O118" s="2502"/>
      <c r="P118" s="2502"/>
      <c r="Q118" s="2502"/>
      <c r="R118" s="2502"/>
      <c r="S118" s="2502"/>
      <c r="T118" s="2502"/>
      <c r="U118" s="2502"/>
      <c r="V118" s="2502"/>
      <c r="W118" s="2502"/>
      <c r="X118" s="2502"/>
      <c r="Y118" s="2502"/>
      <c r="Z118" s="2502"/>
      <c r="AA118" s="2502"/>
      <c r="AB118" s="2502"/>
      <c r="AC118" s="2502"/>
      <c r="AD118" s="2502"/>
      <c r="AE118" s="2502"/>
      <c r="AF118" s="2502"/>
    </row>
    <row r="119" spans="6:32" ht="17.1" customHeight="1">
      <c r="F119" s="2502"/>
      <c r="G119" s="2502"/>
      <c r="H119" s="2502"/>
      <c r="I119" s="2502"/>
      <c r="J119" s="2502"/>
      <c r="K119" s="2502"/>
      <c r="L119" s="2502"/>
      <c r="M119" s="2502"/>
      <c r="N119" s="2502"/>
      <c r="O119" s="2502"/>
      <c r="P119" s="2502"/>
      <c r="Q119" s="2502"/>
      <c r="R119" s="2502"/>
      <c r="S119" s="2502"/>
      <c r="T119" s="2502"/>
      <c r="U119" s="2502"/>
      <c r="V119" s="2502"/>
      <c r="W119" s="2502"/>
      <c r="X119" s="2502"/>
      <c r="Y119" s="2502"/>
      <c r="Z119" s="2502"/>
      <c r="AA119" s="2502"/>
      <c r="AB119" s="2502"/>
      <c r="AC119" s="2502"/>
      <c r="AD119" s="2502"/>
      <c r="AE119" s="2502"/>
      <c r="AF119" s="2502"/>
    </row>
    <row r="120" spans="6:32" ht="17.1" customHeight="1">
      <c r="F120" s="2502"/>
      <c r="G120" s="2502"/>
      <c r="H120" s="2502"/>
      <c r="I120" s="2502"/>
      <c r="J120" s="2502"/>
      <c r="K120" s="2502"/>
      <c r="L120" s="2502"/>
      <c r="M120" s="2502"/>
      <c r="N120" s="2502"/>
      <c r="O120" s="2502"/>
      <c r="P120" s="2502"/>
      <c r="Q120" s="2502"/>
      <c r="R120" s="2502"/>
      <c r="S120" s="2502"/>
      <c r="T120" s="2502"/>
      <c r="U120" s="2502"/>
      <c r="V120" s="2502"/>
      <c r="W120" s="2502"/>
      <c r="X120" s="2502"/>
      <c r="Y120" s="2502"/>
      <c r="Z120" s="2502"/>
      <c r="AA120" s="2502"/>
      <c r="AB120" s="2502"/>
      <c r="AC120" s="2502"/>
      <c r="AD120" s="2502"/>
      <c r="AE120" s="2502"/>
      <c r="AF120" s="2502"/>
    </row>
    <row r="121" spans="6:32" ht="17.1" customHeight="1">
      <c r="F121" s="2502"/>
      <c r="G121" s="2502"/>
      <c r="H121" s="2502"/>
      <c r="I121" s="2502"/>
      <c r="J121" s="2502"/>
      <c r="K121" s="2502"/>
      <c r="L121" s="2502"/>
      <c r="M121" s="2502"/>
      <c r="N121" s="2502"/>
      <c r="O121" s="2502"/>
      <c r="P121" s="2502"/>
      <c r="Q121" s="2502"/>
      <c r="R121" s="2502"/>
      <c r="S121" s="2502"/>
      <c r="T121" s="2502"/>
      <c r="U121" s="2502"/>
      <c r="V121" s="2502"/>
      <c r="W121" s="2502"/>
      <c r="X121" s="2502"/>
      <c r="Y121" s="2502"/>
      <c r="Z121" s="2502"/>
      <c r="AA121" s="2502"/>
      <c r="AB121" s="2502"/>
      <c r="AC121" s="2502"/>
      <c r="AD121" s="2502"/>
      <c r="AE121" s="2502"/>
      <c r="AF121" s="2502"/>
    </row>
    <row r="122" spans="6:32" ht="17.1" customHeight="1">
      <c r="F122" s="2502"/>
      <c r="G122" s="2502"/>
      <c r="H122" s="2502"/>
      <c r="I122" s="2502"/>
      <c r="J122" s="2502"/>
      <c r="K122" s="2502"/>
      <c r="L122" s="2502"/>
      <c r="M122" s="2502"/>
      <c r="N122" s="2502"/>
      <c r="O122" s="2502"/>
      <c r="P122" s="2502"/>
      <c r="Q122" s="2502"/>
      <c r="R122" s="2502"/>
      <c r="S122" s="2502"/>
      <c r="T122" s="2502"/>
      <c r="U122" s="2502"/>
      <c r="V122" s="2502"/>
      <c r="W122" s="2502"/>
      <c r="X122" s="2502"/>
      <c r="Y122" s="2502"/>
      <c r="Z122" s="2502"/>
      <c r="AA122" s="2502"/>
      <c r="AB122" s="2502"/>
      <c r="AC122" s="2502"/>
      <c r="AD122" s="2502"/>
      <c r="AE122" s="2502"/>
      <c r="AF122" s="2502"/>
    </row>
    <row r="123" spans="6:32" ht="17.1" customHeight="1">
      <c r="F123" s="2502"/>
      <c r="G123" s="2502"/>
      <c r="H123" s="2502"/>
      <c r="I123" s="2502"/>
      <c r="J123" s="2502"/>
      <c r="K123" s="2502"/>
      <c r="L123" s="2502"/>
      <c r="M123" s="2502"/>
      <c r="N123" s="2502"/>
      <c r="O123" s="2502"/>
      <c r="P123" s="2502"/>
      <c r="Q123" s="2502"/>
      <c r="R123" s="2502"/>
      <c r="S123" s="2502"/>
      <c r="T123" s="2502"/>
      <c r="U123" s="2502"/>
      <c r="V123" s="2502"/>
      <c r="W123" s="2502"/>
      <c r="X123" s="2502"/>
      <c r="Y123" s="2502"/>
      <c r="Z123" s="2502"/>
      <c r="AA123" s="2502"/>
      <c r="AB123" s="2502"/>
      <c r="AC123" s="2502"/>
      <c r="AD123" s="2502"/>
      <c r="AE123" s="2502"/>
      <c r="AF123" s="2502"/>
    </row>
    <row r="124" spans="6:32" ht="17.1" customHeight="1">
      <c r="F124" s="2502"/>
      <c r="G124" s="2502"/>
      <c r="H124" s="2502"/>
      <c r="I124" s="2502"/>
      <c r="J124" s="2502"/>
      <c r="K124" s="2502"/>
      <c r="L124" s="2502"/>
      <c r="M124" s="2502"/>
      <c r="N124" s="2502"/>
      <c r="O124" s="2502"/>
      <c r="P124" s="2502"/>
      <c r="Q124" s="2502"/>
      <c r="R124" s="2502"/>
      <c r="S124" s="2502"/>
      <c r="T124" s="2502"/>
      <c r="U124" s="2502"/>
      <c r="V124" s="2502"/>
      <c r="W124" s="2502"/>
      <c r="X124" s="2502"/>
      <c r="Y124" s="2502"/>
      <c r="Z124" s="2502"/>
      <c r="AA124" s="2502"/>
      <c r="AB124" s="2502"/>
      <c r="AC124" s="2502"/>
      <c r="AD124" s="2502"/>
      <c r="AE124" s="2502"/>
      <c r="AF124" s="2502"/>
    </row>
    <row r="125" spans="6:32" ht="17.1" customHeight="1">
      <c r="F125" s="2502"/>
      <c r="G125" s="2502"/>
      <c r="H125" s="2502"/>
      <c r="I125" s="2502"/>
      <c r="J125" s="2502"/>
      <c r="K125" s="2502"/>
      <c r="L125" s="2502"/>
      <c r="M125" s="2502"/>
      <c r="N125" s="2502"/>
      <c r="O125" s="2502"/>
      <c r="P125" s="2502"/>
      <c r="Q125" s="2502"/>
      <c r="R125" s="2502"/>
      <c r="S125" s="2502"/>
      <c r="T125" s="2502"/>
      <c r="U125" s="2502"/>
      <c r="V125" s="2502"/>
      <c r="W125" s="2502"/>
      <c r="X125" s="2502"/>
      <c r="Y125" s="2502"/>
      <c r="Z125" s="2502"/>
      <c r="AA125" s="2502"/>
      <c r="AB125" s="2502"/>
      <c r="AC125" s="2502"/>
      <c r="AD125" s="2502"/>
      <c r="AE125" s="2502"/>
      <c r="AF125" s="2502"/>
    </row>
    <row r="126" spans="6:32" ht="17.1" customHeight="1">
      <c r="F126" s="2502"/>
      <c r="G126" s="2502"/>
      <c r="H126" s="2502"/>
      <c r="I126" s="2502"/>
      <c r="J126" s="2502"/>
      <c r="K126" s="2502"/>
      <c r="L126" s="2502"/>
      <c r="M126" s="2502"/>
      <c r="N126" s="2502"/>
      <c r="O126" s="2502"/>
      <c r="P126" s="2502"/>
      <c r="Q126" s="2502"/>
      <c r="R126" s="2502"/>
      <c r="S126" s="2502"/>
      <c r="T126" s="2502"/>
      <c r="U126" s="2502"/>
      <c r="V126" s="2502"/>
      <c r="W126" s="2502"/>
      <c r="X126" s="2502"/>
      <c r="Y126" s="2502"/>
      <c r="Z126" s="2502"/>
      <c r="AA126" s="2502"/>
      <c r="AB126" s="2502"/>
      <c r="AC126" s="2502"/>
      <c r="AD126" s="2502"/>
      <c r="AE126" s="2502"/>
      <c r="AF126" s="2502"/>
    </row>
    <row r="127" spans="6:32" ht="17.1" customHeight="1">
      <c r="F127" s="2502"/>
      <c r="G127" s="2502"/>
      <c r="H127" s="2502"/>
      <c r="I127" s="2502"/>
      <c r="J127" s="2502"/>
      <c r="K127" s="2502"/>
      <c r="L127" s="2502"/>
      <c r="M127" s="2502"/>
      <c r="N127" s="2502"/>
      <c r="O127" s="2502"/>
      <c r="P127" s="2502"/>
      <c r="Q127" s="2502"/>
      <c r="R127" s="2502"/>
      <c r="S127" s="2502"/>
      <c r="T127" s="2502"/>
      <c r="U127" s="2502"/>
      <c r="V127" s="2502"/>
      <c r="W127" s="2502"/>
      <c r="X127" s="2502"/>
      <c r="Y127" s="2502"/>
      <c r="Z127" s="2502"/>
      <c r="AA127" s="2502"/>
      <c r="AB127" s="2502"/>
      <c r="AC127" s="2502"/>
      <c r="AD127" s="2502"/>
      <c r="AE127" s="2502"/>
      <c r="AF127" s="2502"/>
    </row>
    <row r="128" spans="6:32" ht="17.1" customHeight="1">
      <c r="F128" s="2502"/>
      <c r="G128" s="2502"/>
      <c r="H128" s="2502"/>
      <c r="I128" s="2502"/>
      <c r="J128" s="2502"/>
      <c r="K128" s="2502"/>
      <c r="L128" s="2502"/>
      <c r="M128" s="2502"/>
      <c r="N128" s="2502"/>
      <c r="O128" s="2502"/>
      <c r="P128" s="2502"/>
      <c r="Q128" s="2502"/>
      <c r="R128" s="2502"/>
      <c r="S128" s="2502"/>
      <c r="T128" s="2502"/>
      <c r="U128" s="2502"/>
      <c r="V128" s="2502"/>
      <c r="W128" s="2502"/>
      <c r="X128" s="2502"/>
      <c r="Y128" s="2502"/>
      <c r="Z128" s="2502"/>
      <c r="AA128" s="2502"/>
      <c r="AB128" s="2502"/>
      <c r="AC128" s="2502"/>
      <c r="AD128" s="2502"/>
      <c r="AE128" s="2502"/>
      <c r="AF128" s="2502"/>
    </row>
    <row r="129" spans="6:32" ht="17.1" customHeight="1">
      <c r="F129" s="2502"/>
      <c r="G129" s="2502"/>
      <c r="H129" s="2502"/>
      <c r="I129" s="2502"/>
      <c r="J129" s="2502"/>
      <c r="K129" s="2502"/>
      <c r="L129" s="2502"/>
      <c r="M129" s="2502"/>
      <c r="N129" s="2502"/>
      <c r="O129" s="2502"/>
      <c r="P129" s="2502"/>
      <c r="Q129" s="2502"/>
      <c r="R129" s="2502"/>
      <c r="S129" s="2502"/>
      <c r="T129" s="2502"/>
      <c r="U129" s="2502"/>
      <c r="V129" s="2502"/>
      <c r="W129" s="2502"/>
      <c r="X129" s="2502"/>
      <c r="Y129" s="2502"/>
      <c r="Z129" s="2502"/>
      <c r="AA129" s="2502"/>
      <c r="AB129" s="2502"/>
      <c r="AC129" s="2502"/>
      <c r="AD129" s="2502"/>
      <c r="AE129" s="2502"/>
      <c r="AF129" s="2502"/>
    </row>
    <row r="130" spans="6:32" ht="17.1" customHeight="1">
      <c r="F130" s="2502"/>
      <c r="G130" s="2502"/>
      <c r="H130" s="2502"/>
      <c r="I130" s="2502"/>
      <c r="J130" s="2502"/>
      <c r="K130" s="2502"/>
      <c r="L130" s="2502"/>
      <c r="M130" s="2502"/>
      <c r="N130" s="2502"/>
      <c r="O130" s="2502"/>
      <c r="P130" s="2502"/>
      <c r="Q130" s="2502"/>
      <c r="R130" s="2502"/>
      <c r="S130" s="2502"/>
      <c r="T130" s="2502"/>
      <c r="U130" s="2502"/>
      <c r="V130" s="2502"/>
      <c r="W130" s="2502"/>
      <c r="X130" s="2502"/>
      <c r="Y130" s="2502"/>
      <c r="Z130" s="2502"/>
      <c r="AA130" s="2502"/>
      <c r="AB130" s="2502"/>
      <c r="AC130" s="2502"/>
      <c r="AD130" s="2502"/>
      <c r="AE130" s="2502"/>
      <c r="AF130" s="2502"/>
    </row>
    <row r="131" spans="6:32" ht="17.1" customHeight="1">
      <c r="F131" s="2502"/>
      <c r="G131" s="2502"/>
      <c r="H131" s="2502"/>
      <c r="I131" s="2502"/>
      <c r="J131" s="2502"/>
      <c r="K131" s="2502"/>
      <c r="L131" s="2502"/>
      <c r="M131" s="2502"/>
      <c r="N131" s="2502"/>
      <c r="O131" s="2502"/>
      <c r="P131" s="2502"/>
      <c r="Q131" s="2502"/>
      <c r="R131" s="2502"/>
      <c r="S131" s="2502"/>
      <c r="T131" s="2502"/>
      <c r="U131" s="2502"/>
      <c r="V131" s="2502"/>
      <c r="W131" s="2502"/>
      <c r="X131" s="2502"/>
      <c r="Y131" s="2502"/>
      <c r="Z131" s="2502"/>
      <c r="AA131" s="2502"/>
      <c r="AB131" s="2502"/>
      <c r="AC131" s="2502"/>
      <c r="AD131" s="2502"/>
      <c r="AE131" s="2502"/>
      <c r="AF131" s="2502"/>
    </row>
    <row r="132" spans="6:32" ht="17.1" customHeight="1">
      <c r="F132" s="2502"/>
      <c r="G132" s="2502"/>
      <c r="H132" s="2502"/>
      <c r="I132" s="2502"/>
      <c r="J132" s="2502"/>
      <c r="K132" s="2502"/>
      <c r="L132" s="2502"/>
      <c r="M132" s="2502"/>
      <c r="N132" s="2502"/>
      <c r="O132" s="2502"/>
      <c r="P132" s="2502"/>
      <c r="Q132" s="2502"/>
      <c r="R132" s="2502"/>
      <c r="S132" s="2502"/>
      <c r="T132" s="2502"/>
      <c r="U132" s="2502"/>
      <c r="V132" s="2502"/>
      <c r="W132" s="2502"/>
      <c r="X132" s="2502"/>
      <c r="Y132" s="2502"/>
      <c r="Z132" s="2502"/>
      <c r="AA132" s="2502"/>
      <c r="AB132" s="2502"/>
      <c r="AC132" s="2502"/>
      <c r="AD132" s="2502"/>
      <c r="AE132" s="2502"/>
      <c r="AF132" s="2502"/>
    </row>
    <row r="133" spans="6:32" ht="17.1" customHeight="1">
      <c r="F133" s="2502"/>
      <c r="G133" s="2502"/>
      <c r="H133" s="2502"/>
      <c r="I133" s="2502"/>
      <c r="J133" s="2502"/>
      <c r="K133" s="2502"/>
      <c r="L133" s="2502"/>
      <c r="M133" s="2502"/>
      <c r="N133" s="2502"/>
      <c r="O133" s="2502"/>
      <c r="P133" s="2502"/>
      <c r="Q133" s="2502"/>
      <c r="R133" s="2502"/>
      <c r="S133" s="2502"/>
      <c r="T133" s="2502"/>
      <c r="U133" s="2502"/>
      <c r="V133" s="2502"/>
      <c r="W133" s="2502"/>
      <c r="X133" s="2502"/>
      <c r="Y133" s="2502"/>
      <c r="Z133" s="2502"/>
      <c r="AA133" s="2502"/>
      <c r="AB133" s="2502"/>
      <c r="AC133" s="2502"/>
      <c r="AD133" s="2502"/>
      <c r="AE133" s="2502"/>
      <c r="AF133" s="2502"/>
    </row>
    <row r="134" spans="6:32" ht="17.1" customHeight="1">
      <c r="F134" s="2502"/>
      <c r="G134" s="2502"/>
      <c r="H134" s="2502"/>
      <c r="I134" s="2502"/>
      <c r="J134" s="2502"/>
      <c r="K134" s="2502"/>
      <c r="L134" s="2502"/>
      <c r="M134" s="2502"/>
      <c r="N134" s="2502"/>
      <c r="O134" s="2502"/>
      <c r="P134" s="2502"/>
      <c r="Q134" s="2502"/>
      <c r="R134" s="2502"/>
      <c r="S134" s="2502"/>
      <c r="T134" s="2502"/>
      <c r="U134" s="2502"/>
      <c r="V134" s="2502"/>
      <c r="W134" s="2502"/>
      <c r="X134" s="2502"/>
      <c r="Y134" s="2502"/>
      <c r="Z134" s="2502"/>
      <c r="AA134" s="2502"/>
      <c r="AB134" s="2502"/>
      <c r="AC134" s="2502"/>
      <c r="AD134" s="2502"/>
      <c r="AE134" s="2502"/>
      <c r="AF134" s="2502"/>
    </row>
    <row r="135" spans="6:32" ht="17.1" customHeight="1">
      <c r="F135" s="2502"/>
      <c r="G135" s="2502"/>
      <c r="H135" s="2502"/>
      <c r="I135" s="2502"/>
      <c r="J135" s="2502"/>
      <c r="K135" s="2502"/>
      <c r="L135" s="2502"/>
      <c r="M135" s="2502"/>
      <c r="N135" s="2502"/>
      <c r="O135" s="2502"/>
      <c r="P135" s="2502"/>
      <c r="Q135" s="2502"/>
      <c r="R135" s="2502"/>
      <c r="S135" s="2502"/>
      <c r="T135" s="2502"/>
      <c r="U135" s="2502"/>
      <c r="V135" s="2502"/>
      <c r="W135" s="2502"/>
      <c r="X135" s="2502"/>
      <c r="Y135" s="2502"/>
      <c r="Z135" s="2502"/>
      <c r="AA135" s="2502"/>
      <c r="AB135" s="2502"/>
      <c r="AC135" s="2502"/>
      <c r="AD135" s="2502"/>
      <c r="AE135" s="2502"/>
      <c r="AF135" s="2502"/>
    </row>
    <row r="136" spans="6:32" ht="17.1" customHeight="1">
      <c r="F136" s="2502"/>
      <c r="G136" s="2502"/>
      <c r="H136" s="2502"/>
      <c r="I136" s="2502"/>
      <c r="J136" s="2502"/>
      <c r="K136" s="2502"/>
      <c r="L136" s="2502"/>
      <c r="M136" s="2502"/>
      <c r="N136" s="2502"/>
      <c r="O136" s="2502"/>
      <c r="P136" s="2502"/>
      <c r="Q136" s="2502"/>
      <c r="R136" s="2502"/>
      <c r="S136" s="2502"/>
      <c r="T136" s="2502"/>
      <c r="U136" s="2502"/>
      <c r="V136" s="2502"/>
      <c r="W136" s="2502"/>
      <c r="X136" s="2502"/>
      <c r="Y136" s="2502"/>
      <c r="Z136" s="2502"/>
      <c r="AA136" s="2502"/>
      <c r="AB136" s="2502"/>
      <c r="AC136" s="2502"/>
      <c r="AD136" s="2502"/>
      <c r="AE136" s="2502"/>
      <c r="AF136" s="2502"/>
    </row>
    <row r="137" spans="6:32" ht="17.1" customHeight="1">
      <c r="F137" s="2502"/>
      <c r="G137" s="2502"/>
      <c r="H137" s="2502"/>
      <c r="I137" s="2502"/>
      <c r="J137" s="2502"/>
      <c r="K137" s="2502"/>
      <c r="L137" s="2502"/>
      <c r="M137" s="2502"/>
      <c r="N137" s="2502"/>
      <c r="O137" s="2502"/>
      <c r="P137" s="2502"/>
      <c r="Q137" s="2502"/>
      <c r="R137" s="2502"/>
      <c r="S137" s="2502"/>
      <c r="T137" s="2502"/>
      <c r="U137" s="2502"/>
      <c r="V137" s="2502"/>
      <c r="W137" s="2502"/>
      <c r="X137" s="2502"/>
      <c r="Y137" s="2502"/>
      <c r="Z137" s="2502"/>
      <c r="AA137" s="2502"/>
      <c r="AB137" s="2502"/>
      <c r="AC137" s="2502"/>
      <c r="AD137" s="2502"/>
      <c r="AE137" s="2502"/>
      <c r="AF137" s="2502"/>
    </row>
    <row r="138" spans="6:32" ht="17.1" customHeight="1">
      <c r="F138" s="2502"/>
      <c r="G138" s="2502"/>
      <c r="H138" s="2502"/>
      <c r="I138" s="2502"/>
      <c r="J138" s="2502"/>
      <c r="K138" s="2502"/>
      <c r="L138" s="2502"/>
      <c r="M138" s="2502"/>
      <c r="N138" s="2502"/>
      <c r="O138" s="2502"/>
      <c r="P138" s="2502"/>
      <c r="Q138" s="2502"/>
      <c r="R138" s="2502"/>
      <c r="S138" s="2502"/>
      <c r="T138" s="2502"/>
      <c r="U138" s="2502"/>
      <c r="V138" s="2502"/>
      <c r="W138" s="2502"/>
      <c r="X138" s="2502"/>
      <c r="Y138" s="2502"/>
      <c r="Z138" s="2502"/>
      <c r="AA138" s="2502"/>
      <c r="AB138" s="2502"/>
      <c r="AC138" s="2502"/>
      <c r="AD138" s="2502"/>
      <c r="AE138" s="2502"/>
      <c r="AF138" s="2502"/>
    </row>
    <row r="139" spans="6:32" ht="17.1" customHeight="1">
      <c r="F139" s="2502"/>
      <c r="G139" s="2502"/>
      <c r="H139" s="2502"/>
      <c r="I139" s="2502"/>
      <c r="J139" s="2502"/>
      <c r="K139" s="2502"/>
      <c r="L139" s="2502"/>
      <c r="M139" s="2502"/>
      <c r="N139" s="2502"/>
      <c r="O139" s="2502"/>
      <c r="P139" s="2502"/>
      <c r="Q139" s="2502"/>
      <c r="R139" s="2502"/>
      <c r="S139" s="2502"/>
      <c r="T139" s="2502"/>
      <c r="U139" s="2502"/>
      <c r="V139" s="2502"/>
      <c r="W139" s="2502"/>
      <c r="X139" s="2502"/>
      <c r="Y139" s="2502"/>
      <c r="Z139" s="2502"/>
      <c r="AA139" s="2502"/>
      <c r="AB139" s="2502"/>
      <c r="AC139" s="2502"/>
      <c r="AD139" s="2502"/>
      <c r="AE139" s="2502"/>
      <c r="AF139" s="2502"/>
    </row>
    <row r="140" spans="6:32" ht="17.1" customHeight="1">
      <c r="F140" s="2502"/>
      <c r="G140" s="2502"/>
      <c r="H140" s="2502"/>
      <c r="I140" s="2502"/>
      <c r="J140" s="2502"/>
      <c r="K140" s="2502"/>
      <c r="L140" s="2502"/>
      <c r="M140" s="2502"/>
      <c r="N140" s="2502"/>
      <c r="O140" s="2502"/>
      <c r="P140" s="2502"/>
      <c r="Q140" s="2502"/>
      <c r="R140" s="2502"/>
      <c r="S140" s="2502"/>
      <c r="T140" s="2502"/>
      <c r="U140" s="2502"/>
      <c r="V140" s="2502"/>
      <c r="W140" s="2502"/>
      <c r="X140" s="2502"/>
      <c r="Y140" s="2502"/>
      <c r="Z140" s="2502"/>
      <c r="AA140" s="2502"/>
      <c r="AB140" s="2502"/>
      <c r="AC140" s="2502"/>
      <c r="AD140" s="2502"/>
      <c r="AE140" s="2502"/>
      <c r="AF140" s="2502"/>
    </row>
    <row r="141" spans="6:32" ht="17.1" customHeight="1">
      <c r="F141" s="2502"/>
      <c r="G141" s="2502"/>
      <c r="H141" s="2502"/>
      <c r="I141" s="2502"/>
      <c r="J141" s="2502"/>
      <c r="K141" s="2502"/>
      <c r="L141" s="2502"/>
      <c r="M141" s="2502"/>
      <c r="N141" s="2502"/>
      <c r="O141" s="2502"/>
      <c r="P141" s="2502"/>
      <c r="Q141" s="2502"/>
      <c r="R141" s="2502"/>
      <c r="S141" s="2502"/>
      <c r="T141" s="2502"/>
      <c r="U141" s="2502"/>
      <c r="V141" s="2502"/>
      <c r="W141" s="2502"/>
      <c r="X141" s="2502"/>
      <c r="Y141" s="2502"/>
      <c r="Z141" s="2502"/>
      <c r="AA141" s="2502"/>
      <c r="AB141" s="2502"/>
      <c r="AC141" s="2502"/>
      <c r="AD141" s="2502"/>
      <c r="AE141" s="2502"/>
      <c r="AF141" s="2502"/>
    </row>
    <row r="142" spans="6:32" ht="17.1" customHeight="1">
      <c r="F142" s="2502"/>
      <c r="G142" s="2502"/>
      <c r="H142" s="2502"/>
      <c r="I142" s="2502"/>
      <c r="J142" s="2502"/>
      <c r="K142" s="2502"/>
      <c r="L142" s="2502"/>
      <c r="M142" s="2502"/>
      <c r="N142" s="2502"/>
      <c r="O142" s="2502"/>
      <c r="P142" s="2502"/>
      <c r="Q142" s="2502"/>
      <c r="R142" s="2502"/>
      <c r="S142" s="2502"/>
      <c r="T142" s="2502"/>
      <c r="U142" s="2502"/>
      <c r="V142" s="2502"/>
      <c r="W142" s="2502"/>
      <c r="X142" s="2502"/>
      <c r="Y142" s="2502"/>
      <c r="Z142" s="2502"/>
      <c r="AA142" s="2502"/>
      <c r="AB142" s="2502"/>
      <c r="AC142" s="2502"/>
      <c r="AD142" s="2502"/>
      <c r="AE142" s="2502"/>
      <c r="AF142" s="2502"/>
    </row>
    <row r="143" spans="6:32" ht="17.1" customHeight="1">
      <c r="F143" s="2502"/>
      <c r="G143" s="2502"/>
      <c r="H143" s="2502"/>
      <c r="I143" s="2502"/>
      <c r="J143" s="2502"/>
      <c r="K143" s="2502"/>
      <c r="L143" s="2502"/>
      <c r="M143" s="2502"/>
      <c r="N143" s="2502"/>
      <c r="O143" s="2502"/>
      <c r="P143" s="2502"/>
      <c r="Q143" s="2502"/>
      <c r="R143" s="2502"/>
      <c r="S143" s="2502"/>
      <c r="T143" s="2502"/>
      <c r="U143" s="2502"/>
      <c r="V143" s="2502"/>
      <c r="W143" s="2502"/>
      <c r="X143" s="2502"/>
      <c r="Y143" s="2502"/>
      <c r="Z143" s="2502"/>
      <c r="AA143" s="2502"/>
      <c r="AB143" s="2502"/>
      <c r="AC143" s="2502"/>
      <c r="AD143" s="2502"/>
      <c r="AE143" s="2502"/>
      <c r="AF143" s="2502"/>
    </row>
    <row r="144" spans="6:32" ht="17.1" customHeight="1">
      <c r="F144" s="2502"/>
      <c r="G144" s="2502"/>
      <c r="H144" s="2502"/>
      <c r="I144" s="2502"/>
      <c r="J144" s="2502"/>
      <c r="K144" s="2502"/>
      <c r="L144" s="2502"/>
      <c r="M144" s="2502"/>
      <c r="N144" s="2502"/>
      <c r="O144" s="2502"/>
      <c r="P144" s="2502"/>
      <c r="Q144" s="2502"/>
      <c r="R144" s="2502"/>
      <c r="S144" s="2502"/>
      <c r="T144" s="2502"/>
      <c r="U144" s="2502"/>
      <c r="V144" s="2502"/>
      <c r="W144" s="2502"/>
      <c r="X144" s="2502"/>
      <c r="Y144" s="2502"/>
      <c r="Z144" s="2502"/>
      <c r="AA144" s="2502"/>
      <c r="AB144" s="2502"/>
      <c r="AC144" s="2502"/>
      <c r="AD144" s="2502"/>
      <c r="AE144" s="2502"/>
      <c r="AF144" s="2502"/>
    </row>
    <row r="145" spans="6:32" ht="17.1" customHeight="1">
      <c r="F145" s="2502"/>
      <c r="G145" s="2502"/>
      <c r="H145" s="2502"/>
      <c r="I145" s="2502"/>
      <c r="J145" s="2502"/>
      <c r="K145" s="2502"/>
      <c r="L145" s="2502"/>
      <c r="M145" s="2502"/>
      <c r="N145" s="2502"/>
      <c r="O145" s="2502"/>
      <c r="P145" s="2502"/>
      <c r="Q145" s="2502"/>
      <c r="R145" s="2502"/>
      <c r="S145" s="2502"/>
      <c r="T145" s="2502"/>
      <c r="U145" s="2502"/>
      <c r="V145" s="2502"/>
      <c r="W145" s="2502"/>
      <c r="X145" s="2502"/>
      <c r="Y145" s="2502"/>
      <c r="Z145" s="2502"/>
      <c r="AA145" s="2502"/>
      <c r="AB145" s="2502"/>
      <c r="AC145" s="2502"/>
      <c r="AD145" s="2502"/>
      <c r="AE145" s="2502"/>
      <c r="AF145" s="2502"/>
    </row>
    <row r="146" spans="6:32" ht="17.1" customHeight="1">
      <c r="F146" s="2502"/>
      <c r="G146" s="2502"/>
      <c r="H146" s="2502"/>
      <c r="I146" s="2502"/>
      <c r="J146" s="2502"/>
      <c r="K146" s="2502"/>
      <c r="L146" s="2502"/>
      <c r="M146" s="2502"/>
      <c r="N146" s="2502"/>
      <c r="O146" s="2502"/>
      <c r="P146" s="2502"/>
      <c r="Q146" s="2502"/>
      <c r="R146" s="2502"/>
      <c r="S146" s="2502"/>
      <c r="T146" s="2502"/>
      <c r="U146" s="2502"/>
      <c r="V146" s="2502"/>
      <c r="W146" s="2502"/>
      <c r="X146" s="2502"/>
      <c r="Y146" s="2502"/>
      <c r="Z146" s="2502"/>
      <c r="AA146" s="2502"/>
      <c r="AB146" s="2502"/>
      <c r="AC146" s="2502"/>
      <c r="AD146" s="2502"/>
      <c r="AE146" s="2502"/>
      <c r="AF146" s="2502"/>
    </row>
    <row r="147" spans="6:32" ht="17.1" customHeight="1">
      <c r="F147" s="2502"/>
      <c r="G147" s="2502"/>
      <c r="H147" s="2502"/>
      <c r="I147" s="2502"/>
      <c r="J147" s="2502"/>
      <c r="K147" s="2502"/>
      <c r="L147" s="2502"/>
      <c r="M147" s="2502"/>
      <c r="N147" s="2502"/>
      <c r="O147" s="2502"/>
      <c r="P147" s="2502"/>
      <c r="Q147" s="2502"/>
      <c r="R147" s="2502"/>
      <c r="S147" s="2502"/>
      <c r="T147" s="2502"/>
      <c r="U147" s="2502"/>
      <c r="V147" s="2502"/>
      <c r="W147" s="2502"/>
      <c r="X147" s="2502"/>
      <c r="Y147" s="2502"/>
      <c r="Z147" s="2502"/>
      <c r="AA147" s="2502"/>
      <c r="AB147" s="2502"/>
      <c r="AC147" s="2502"/>
      <c r="AD147" s="2502"/>
      <c r="AE147" s="2502"/>
      <c r="AF147" s="2502"/>
    </row>
    <row r="148" spans="6:32" ht="17.1" customHeight="1">
      <c r="F148" s="2502"/>
      <c r="G148" s="2502"/>
      <c r="H148" s="2502"/>
      <c r="I148" s="2502"/>
      <c r="J148" s="2502"/>
      <c r="K148" s="2502"/>
      <c r="L148" s="2502"/>
      <c r="M148" s="2502"/>
      <c r="N148" s="2502"/>
      <c r="O148" s="2502"/>
      <c r="P148" s="2502"/>
      <c r="Q148" s="2502"/>
      <c r="R148" s="2502"/>
      <c r="S148" s="2502"/>
      <c r="T148" s="2502"/>
      <c r="U148" s="2502"/>
      <c r="V148" s="2502"/>
      <c r="W148" s="2502"/>
      <c r="X148" s="2502"/>
      <c r="Y148" s="2502"/>
      <c r="Z148" s="2502"/>
      <c r="AA148" s="2502"/>
      <c r="AB148" s="2502"/>
      <c r="AC148" s="2502"/>
      <c r="AD148" s="2502"/>
      <c r="AE148" s="2502"/>
      <c r="AF148" s="2502"/>
    </row>
    <row r="149" spans="6:32" ht="17.1" customHeight="1">
      <c r="F149" s="2502"/>
      <c r="G149" s="2502"/>
      <c r="H149" s="2502"/>
      <c r="I149" s="2502"/>
      <c r="J149" s="2502"/>
      <c r="K149" s="2502"/>
      <c r="L149" s="2502"/>
      <c r="M149" s="2502"/>
      <c r="N149" s="2502"/>
      <c r="O149" s="2502"/>
      <c r="P149" s="2502"/>
      <c r="Q149" s="2502"/>
      <c r="R149" s="2502"/>
      <c r="S149" s="2502"/>
      <c r="T149" s="2502"/>
      <c r="U149" s="2502"/>
      <c r="V149" s="2502"/>
      <c r="W149" s="2502"/>
      <c r="X149" s="2502"/>
      <c r="Y149" s="2502"/>
      <c r="Z149" s="2502"/>
      <c r="AA149" s="2502"/>
      <c r="AB149" s="2502"/>
      <c r="AC149" s="2502"/>
      <c r="AD149" s="2502"/>
      <c r="AE149" s="2502"/>
      <c r="AF149" s="2502"/>
    </row>
    <row r="150" spans="6:32" ht="17.1" customHeight="1">
      <c r="F150" s="2502"/>
      <c r="G150" s="2502"/>
      <c r="H150" s="2502"/>
      <c r="I150" s="2502"/>
      <c r="J150" s="2502"/>
      <c r="K150" s="2502"/>
      <c r="L150" s="2502"/>
      <c r="M150" s="2502"/>
      <c r="N150" s="2502"/>
      <c r="O150" s="2502"/>
      <c r="P150" s="2502"/>
      <c r="Q150" s="2502"/>
      <c r="R150" s="2502"/>
      <c r="S150" s="2502"/>
      <c r="T150" s="2502"/>
      <c r="U150" s="2502"/>
      <c r="V150" s="2502"/>
      <c r="W150" s="2502"/>
      <c r="X150" s="2502"/>
      <c r="Y150" s="2502"/>
      <c r="Z150" s="2502"/>
      <c r="AA150" s="2502"/>
      <c r="AB150" s="2502"/>
      <c r="AC150" s="2502"/>
      <c r="AD150" s="2502"/>
      <c r="AE150" s="2502"/>
      <c r="AF150" s="2502"/>
    </row>
    <row r="151" spans="6:32" ht="17.1" customHeight="1">
      <c r="F151" s="2502"/>
      <c r="G151" s="2502"/>
      <c r="H151" s="2502"/>
      <c r="I151" s="2502"/>
      <c r="J151" s="2502"/>
      <c r="K151" s="2502"/>
      <c r="L151" s="2502"/>
      <c r="M151" s="2502"/>
      <c r="N151" s="2502"/>
      <c r="O151" s="2502"/>
      <c r="P151" s="2502"/>
      <c r="Q151" s="2502"/>
      <c r="R151" s="2502"/>
      <c r="S151" s="2502"/>
      <c r="T151" s="2502"/>
      <c r="U151" s="2502"/>
      <c r="V151" s="2502"/>
      <c r="W151" s="2502"/>
      <c r="X151" s="2502"/>
      <c r="Y151" s="2502"/>
      <c r="Z151" s="2502"/>
      <c r="AA151" s="2502"/>
      <c r="AB151" s="2502"/>
      <c r="AC151" s="2502"/>
      <c r="AD151" s="2502"/>
      <c r="AE151" s="2502"/>
      <c r="AF151" s="2502"/>
    </row>
    <row r="152" ht="17.1" customHeight="1">
      <c r="AF152" s="2502"/>
    </row>
    <row r="153" ht="17.1" customHeight="1">
      <c r="AF153" s="2502"/>
    </row>
    <row r="154" ht="17.1" customHeight="1">
      <c r="AF154" s="2502"/>
    </row>
    <row r="155" ht="17.1" customHeight="1">
      <c r="AF155" s="2502"/>
    </row>
    <row r="156" ht="17.1" customHeight="1"/>
    <row r="157" ht="17.1" customHeight="1"/>
    <row r="158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23937" r:id="rId4" name="Button 1">
              <controlPr defaultSize="0" print="0" autoFill="0" autoPict="0" macro="[6]!Actualizar_Referencias">
                <anchor moveWithCells="1" sizeWithCells="1">
                  <from>
                    <xdr:col>0</xdr:col>
                    <xdr:colOff>57150</xdr:colOff>
                    <xdr:row>41</xdr:row>
                    <xdr:rowOff>19050</xdr:rowOff>
                  </from>
                  <to>
                    <xdr:col>2</xdr:col>
                    <xdr:colOff>0</xdr:colOff>
                    <xdr:row>42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zoomScale="80" zoomScaleNormal="80" workbookViewId="0" topLeftCell="C7">
      <selection activeCell="A33" sqref="A33"/>
    </sheetView>
  </sheetViews>
  <sheetFormatPr defaultColWidth="11.421875" defaultRowHeight="12.75"/>
  <cols>
    <col min="1" max="1" width="7.28125" style="1225" customWidth="1"/>
    <col min="2" max="2" width="4.140625" style="1225" customWidth="1"/>
    <col min="3" max="3" width="5.421875" style="1225" customWidth="1"/>
    <col min="4" max="4" width="15.00390625" style="1225" customWidth="1"/>
    <col min="5" max="5" width="14.421875" style="1225" customWidth="1"/>
    <col min="6" max="6" width="22.28125" style="1225" customWidth="1"/>
    <col min="7" max="7" width="20.28125" style="1225" customWidth="1"/>
    <col min="8" max="8" width="9.7109375" style="1225" customWidth="1"/>
    <col min="9" max="9" width="12.28125" style="1225" customWidth="1"/>
    <col min="10" max="10" width="7.7109375" style="1225" hidden="1" customWidth="1"/>
    <col min="11" max="11" width="16.421875" style="1225" customWidth="1"/>
    <col min="12" max="12" width="16.7109375" style="1225" customWidth="1"/>
    <col min="13" max="16" width="9.7109375" style="1225" customWidth="1"/>
    <col min="17" max="17" width="5.8515625" style="1225" customWidth="1"/>
    <col min="18" max="18" width="6.7109375" style="1225" bestFit="1" customWidth="1"/>
    <col min="19" max="19" width="4.140625" style="1225" hidden="1" customWidth="1"/>
    <col min="20" max="21" width="12.28125" style="1225" hidden="1" customWidth="1"/>
    <col min="22" max="25" width="6.421875" style="1225" hidden="1" customWidth="1"/>
    <col min="26" max="26" width="12.28125" style="1225" hidden="1" customWidth="1"/>
    <col min="27" max="27" width="13.421875" style="1225" hidden="1" customWidth="1"/>
    <col min="28" max="28" width="8.7109375" style="1225" customWidth="1"/>
    <col min="29" max="29" width="10.421875" style="1225" hidden="1" customWidth="1"/>
    <col min="30" max="30" width="15.7109375" style="1225" customWidth="1"/>
    <col min="31" max="31" width="4.140625" style="1225" customWidth="1"/>
    <col min="32" max="256" width="11.421875" style="1225" customWidth="1"/>
    <col min="257" max="257" width="7.28125" style="1225" customWidth="1"/>
    <col min="258" max="258" width="4.140625" style="1225" customWidth="1"/>
    <col min="259" max="259" width="5.421875" style="1225" customWidth="1"/>
    <col min="260" max="260" width="15.00390625" style="1225" customWidth="1"/>
    <col min="261" max="261" width="14.421875" style="1225" customWidth="1"/>
    <col min="262" max="262" width="22.28125" style="1225" customWidth="1"/>
    <col min="263" max="263" width="20.28125" style="1225" customWidth="1"/>
    <col min="264" max="264" width="9.7109375" style="1225" customWidth="1"/>
    <col min="265" max="265" width="12.28125" style="1225" customWidth="1"/>
    <col min="266" max="266" width="11.421875" style="1225" hidden="1" customWidth="1"/>
    <col min="267" max="267" width="16.421875" style="1225" customWidth="1"/>
    <col min="268" max="268" width="16.7109375" style="1225" customWidth="1"/>
    <col min="269" max="272" width="9.7109375" style="1225" customWidth="1"/>
    <col min="273" max="273" width="5.8515625" style="1225" customWidth="1"/>
    <col min="274" max="274" width="6.7109375" style="1225" bestFit="1" customWidth="1"/>
    <col min="275" max="283" width="11.421875" style="1225" hidden="1" customWidth="1"/>
    <col min="284" max="284" width="8.7109375" style="1225" customWidth="1"/>
    <col min="285" max="285" width="11.421875" style="1225" hidden="1" customWidth="1"/>
    <col min="286" max="286" width="15.7109375" style="1225" customWidth="1"/>
    <col min="287" max="287" width="4.140625" style="1225" customWidth="1"/>
    <col min="288" max="512" width="11.421875" style="1225" customWidth="1"/>
    <col min="513" max="513" width="7.28125" style="1225" customWidth="1"/>
    <col min="514" max="514" width="4.140625" style="1225" customWidth="1"/>
    <col min="515" max="515" width="5.421875" style="1225" customWidth="1"/>
    <col min="516" max="516" width="15.00390625" style="1225" customWidth="1"/>
    <col min="517" max="517" width="14.421875" style="1225" customWidth="1"/>
    <col min="518" max="518" width="22.28125" style="1225" customWidth="1"/>
    <col min="519" max="519" width="20.28125" style="1225" customWidth="1"/>
    <col min="520" max="520" width="9.7109375" style="1225" customWidth="1"/>
    <col min="521" max="521" width="12.28125" style="1225" customWidth="1"/>
    <col min="522" max="522" width="11.421875" style="1225" hidden="1" customWidth="1"/>
    <col min="523" max="523" width="16.421875" style="1225" customWidth="1"/>
    <col min="524" max="524" width="16.7109375" style="1225" customWidth="1"/>
    <col min="525" max="528" width="9.7109375" style="1225" customWidth="1"/>
    <col min="529" max="529" width="5.8515625" style="1225" customWidth="1"/>
    <col min="530" max="530" width="6.7109375" style="1225" bestFit="1" customWidth="1"/>
    <col min="531" max="539" width="11.421875" style="1225" hidden="1" customWidth="1"/>
    <col min="540" max="540" width="8.7109375" style="1225" customWidth="1"/>
    <col min="541" max="541" width="11.421875" style="1225" hidden="1" customWidth="1"/>
    <col min="542" max="542" width="15.7109375" style="1225" customWidth="1"/>
    <col min="543" max="543" width="4.140625" style="1225" customWidth="1"/>
    <col min="544" max="768" width="11.421875" style="1225" customWidth="1"/>
    <col min="769" max="769" width="7.28125" style="1225" customWidth="1"/>
    <col min="770" max="770" width="4.140625" style="1225" customWidth="1"/>
    <col min="771" max="771" width="5.421875" style="1225" customWidth="1"/>
    <col min="772" max="772" width="15.00390625" style="1225" customWidth="1"/>
    <col min="773" max="773" width="14.421875" style="1225" customWidth="1"/>
    <col min="774" max="774" width="22.28125" style="1225" customWidth="1"/>
    <col min="775" max="775" width="20.28125" style="1225" customWidth="1"/>
    <col min="776" max="776" width="9.7109375" style="1225" customWidth="1"/>
    <col min="777" max="777" width="12.28125" style="1225" customWidth="1"/>
    <col min="778" max="778" width="11.421875" style="1225" hidden="1" customWidth="1"/>
    <col min="779" max="779" width="16.421875" style="1225" customWidth="1"/>
    <col min="780" max="780" width="16.7109375" style="1225" customWidth="1"/>
    <col min="781" max="784" width="9.7109375" style="1225" customWidth="1"/>
    <col min="785" max="785" width="5.8515625" style="1225" customWidth="1"/>
    <col min="786" max="786" width="6.7109375" style="1225" bestFit="1" customWidth="1"/>
    <col min="787" max="795" width="11.421875" style="1225" hidden="1" customWidth="1"/>
    <col min="796" max="796" width="8.7109375" style="1225" customWidth="1"/>
    <col min="797" max="797" width="11.421875" style="1225" hidden="1" customWidth="1"/>
    <col min="798" max="798" width="15.7109375" style="1225" customWidth="1"/>
    <col min="799" max="799" width="4.140625" style="1225" customWidth="1"/>
    <col min="800" max="1024" width="11.421875" style="1225" customWidth="1"/>
    <col min="1025" max="1025" width="7.28125" style="1225" customWidth="1"/>
    <col min="1026" max="1026" width="4.140625" style="1225" customWidth="1"/>
    <col min="1027" max="1027" width="5.421875" style="1225" customWidth="1"/>
    <col min="1028" max="1028" width="15.00390625" style="1225" customWidth="1"/>
    <col min="1029" max="1029" width="14.421875" style="1225" customWidth="1"/>
    <col min="1030" max="1030" width="22.28125" style="1225" customWidth="1"/>
    <col min="1031" max="1031" width="20.28125" style="1225" customWidth="1"/>
    <col min="1032" max="1032" width="9.7109375" style="1225" customWidth="1"/>
    <col min="1033" max="1033" width="12.28125" style="1225" customWidth="1"/>
    <col min="1034" max="1034" width="11.421875" style="1225" hidden="1" customWidth="1"/>
    <col min="1035" max="1035" width="16.421875" style="1225" customWidth="1"/>
    <col min="1036" max="1036" width="16.7109375" style="1225" customWidth="1"/>
    <col min="1037" max="1040" width="9.7109375" style="1225" customWidth="1"/>
    <col min="1041" max="1041" width="5.8515625" style="1225" customWidth="1"/>
    <col min="1042" max="1042" width="6.7109375" style="1225" bestFit="1" customWidth="1"/>
    <col min="1043" max="1051" width="11.421875" style="1225" hidden="1" customWidth="1"/>
    <col min="1052" max="1052" width="8.7109375" style="1225" customWidth="1"/>
    <col min="1053" max="1053" width="11.421875" style="1225" hidden="1" customWidth="1"/>
    <col min="1054" max="1054" width="15.7109375" style="1225" customWidth="1"/>
    <col min="1055" max="1055" width="4.140625" style="1225" customWidth="1"/>
    <col min="1056" max="1280" width="11.421875" style="1225" customWidth="1"/>
    <col min="1281" max="1281" width="7.28125" style="1225" customWidth="1"/>
    <col min="1282" max="1282" width="4.140625" style="1225" customWidth="1"/>
    <col min="1283" max="1283" width="5.421875" style="1225" customWidth="1"/>
    <col min="1284" max="1284" width="15.00390625" style="1225" customWidth="1"/>
    <col min="1285" max="1285" width="14.421875" style="1225" customWidth="1"/>
    <col min="1286" max="1286" width="22.28125" style="1225" customWidth="1"/>
    <col min="1287" max="1287" width="20.28125" style="1225" customWidth="1"/>
    <col min="1288" max="1288" width="9.7109375" style="1225" customWidth="1"/>
    <col min="1289" max="1289" width="12.28125" style="1225" customWidth="1"/>
    <col min="1290" max="1290" width="11.421875" style="1225" hidden="1" customWidth="1"/>
    <col min="1291" max="1291" width="16.421875" style="1225" customWidth="1"/>
    <col min="1292" max="1292" width="16.7109375" style="1225" customWidth="1"/>
    <col min="1293" max="1296" width="9.7109375" style="1225" customWidth="1"/>
    <col min="1297" max="1297" width="5.8515625" style="1225" customWidth="1"/>
    <col min="1298" max="1298" width="6.7109375" style="1225" bestFit="1" customWidth="1"/>
    <col min="1299" max="1307" width="11.421875" style="1225" hidden="1" customWidth="1"/>
    <col min="1308" max="1308" width="8.7109375" style="1225" customWidth="1"/>
    <col min="1309" max="1309" width="11.421875" style="1225" hidden="1" customWidth="1"/>
    <col min="1310" max="1310" width="15.7109375" style="1225" customWidth="1"/>
    <col min="1311" max="1311" width="4.140625" style="1225" customWidth="1"/>
    <col min="1312" max="1536" width="11.421875" style="1225" customWidth="1"/>
    <col min="1537" max="1537" width="7.28125" style="1225" customWidth="1"/>
    <col min="1538" max="1538" width="4.140625" style="1225" customWidth="1"/>
    <col min="1539" max="1539" width="5.421875" style="1225" customWidth="1"/>
    <col min="1540" max="1540" width="15.00390625" style="1225" customWidth="1"/>
    <col min="1541" max="1541" width="14.421875" style="1225" customWidth="1"/>
    <col min="1542" max="1542" width="22.28125" style="1225" customWidth="1"/>
    <col min="1543" max="1543" width="20.28125" style="1225" customWidth="1"/>
    <col min="1544" max="1544" width="9.7109375" style="1225" customWidth="1"/>
    <col min="1545" max="1545" width="12.28125" style="1225" customWidth="1"/>
    <col min="1546" max="1546" width="11.421875" style="1225" hidden="1" customWidth="1"/>
    <col min="1547" max="1547" width="16.421875" style="1225" customWidth="1"/>
    <col min="1548" max="1548" width="16.7109375" style="1225" customWidth="1"/>
    <col min="1549" max="1552" width="9.7109375" style="1225" customWidth="1"/>
    <col min="1553" max="1553" width="5.8515625" style="1225" customWidth="1"/>
    <col min="1554" max="1554" width="6.7109375" style="1225" bestFit="1" customWidth="1"/>
    <col min="1555" max="1563" width="11.421875" style="1225" hidden="1" customWidth="1"/>
    <col min="1564" max="1564" width="8.7109375" style="1225" customWidth="1"/>
    <col min="1565" max="1565" width="11.421875" style="1225" hidden="1" customWidth="1"/>
    <col min="1566" max="1566" width="15.7109375" style="1225" customWidth="1"/>
    <col min="1567" max="1567" width="4.140625" style="1225" customWidth="1"/>
    <col min="1568" max="1792" width="11.421875" style="1225" customWidth="1"/>
    <col min="1793" max="1793" width="7.28125" style="1225" customWidth="1"/>
    <col min="1794" max="1794" width="4.140625" style="1225" customWidth="1"/>
    <col min="1795" max="1795" width="5.421875" style="1225" customWidth="1"/>
    <col min="1796" max="1796" width="15.00390625" style="1225" customWidth="1"/>
    <col min="1797" max="1797" width="14.421875" style="1225" customWidth="1"/>
    <col min="1798" max="1798" width="22.28125" style="1225" customWidth="1"/>
    <col min="1799" max="1799" width="20.28125" style="1225" customWidth="1"/>
    <col min="1800" max="1800" width="9.7109375" style="1225" customWidth="1"/>
    <col min="1801" max="1801" width="12.28125" style="1225" customWidth="1"/>
    <col min="1802" max="1802" width="11.421875" style="1225" hidden="1" customWidth="1"/>
    <col min="1803" max="1803" width="16.421875" style="1225" customWidth="1"/>
    <col min="1804" max="1804" width="16.7109375" style="1225" customWidth="1"/>
    <col min="1805" max="1808" width="9.7109375" style="1225" customWidth="1"/>
    <col min="1809" max="1809" width="5.8515625" style="1225" customWidth="1"/>
    <col min="1810" max="1810" width="6.7109375" style="1225" bestFit="1" customWidth="1"/>
    <col min="1811" max="1819" width="11.421875" style="1225" hidden="1" customWidth="1"/>
    <col min="1820" max="1820" width="8.7109375" style="1225" customWidth="1"/>
    <col min="1821" max="1821" width="11.421875" style="1225" hidden="1" customWidth="1"/>
    <col min="1822" max="1822" width="15.7109375" style="1225" customWidth="1"/>
    <col min="1823" max="1823" width="4.140625" style="1225" customWidth="1"/>
    <col min="1824" max="2048" width="11.421875" style="1225" customWidth="1"/>
    <col min="2049" max="2049" width="7.28125" style="1225" customWidth="1"/>
    <col min="2050" max="2050" width="4.140625" style="1225" customWidth="1"/>
    <col min="2051" max="2051" width="5.421875" style="1225" customWidth="1"/>
    <col min="2052" max="2052" width="15.00390625" style="1225" customWidth="1"/>
    <col min="2053" max="2053" width="14.421875" style="1225" customWidth="1"/>
    <col min="2054" max="2054" width="22.28125" style="1225" customWidth="1"/>
    <col min="2055" max="2055" width="20.28125" style="1225" customWidth="1"/>
    <col min="2056" max="2056" width="9.7109375" style="1225" customWidth="1"/>
    <col min="2057" max="2057" width="12.28125" style="1225" customWidth="1"/>
    <col min="2058" max="2058" width="11.421875" style="1225" hidden="1" customWidth="1"/>
    <col min="2059" max="2059" width="16.421875" style="1225" customWidth="1"/>
    <col min="2060" max="2060" width="16.7109375" style="1225" customWidth="1"/>
    <col min="2061" max="2064" width="9.7109375" style="1225" customWidth="1"/>
    <col min="2065" max="2065" width="5.8515625" style="1225" customWidth="1"/>
    <col min="2066" max="2066" width="6.7109375" style="1225" bestFit="1" customWidth="1"/>
    <col min="2067" max="2075" width="11.421875" style="1225" hidden="1" customWidth="1"/>
    <col min="2076" max="2076" width="8.7109375" style="1225" customWidth="1"/>
    <col min="2077" max="2077" width="11.421875" style="1225" hidden="1" customWidth="1"/>
    <col min="2078" max="2078" width="15.7109375" style="1225" customWidth="1"/>
    <col min="2079" max="2079" width="4.140625" style="1225" customWidth="1"/>
    <col min="2080" max="2304" width="11.421875" style="1225" customWidth="1"/>
    <col min="2305" max="2305" width="7.28125" style="1225" customWidth="1"/>
    <col min="2306" max="2306" width="4.140625" style="1225" customWidth="1"/>
    <col min="2307" max="2307" width="5.421875" style="1225" customWidth="1"/>
    <col min="2308" max="2308" width="15.00390625" style="1225" customWidth="1"/>
    <col min="2309" max="2309" width="14.421875" style="1225" customWidth="1"/>
    <col min="2310" max="2310" width="22.28125" style="1225" customWidth="1"/>
    <col min="2311" max="2311" width="20.28125" style="1225" customWidth="1"/>
    <col min="2312" max="2312" width="9.7109375" style="1225" customWidth="1"/>
    <col min="2313" max="2313" width="12.28125" style="1225" customWidth="1"/>
    <col min="2314" max="2314" width="11.421875" style="1225" hidden="1" customWidth="1"/>
    <col min="2315" max="2315" width="16.421875" style="1225" customWidth="1"/>
    <col min="2316" max="2316" width="16.7109375" style="1225" customWidth="1"/>
    <col min="2317" max="2320" width="9.7109375" style="1225" customWidth="1"/>
    <col min="2321" max="2321" width="5.8515625" style="1225" customWidth="1"/>
    <col min="2322" max="2322" width="6.7109375" style="1225" bestFit="1" customWidth="1"/>
    <col min="2323" max="2331" width="11.421875" style="1225" hidden="1" customWidth="1"/>
    <col min="2332" max="2332" width="8.7109375" style="1225" customWidth="1"/>
    <col min="2333" max="2333" width="11.421875" style="1225" hidden="1" customWidth="1"/>
    <col min="2334" max="2334" width="15.7109375" style="1225" customWidth="1"/>
    <col min="2335" max="2335" width="4.140625" style="1225" customWidth="1"/>
    <col min="2336" max="2560" width="11.421875" style="1225" customWidth="1"/>
    <col min="2561" max="2561" width="7.28125" style="1225" customWidth="1"/>
    <col min="2562" max="2562" width="4.140625" style="1225" customWidth="1"/>
    <col min="2563" max="2563" width="5.421875" style="1225" customWidth="1"/>
    <col min="2564" max="2564" width="15.00390625" style="1225" customWidth="1"/>
    <col min="2565" max="2565" width="14.421875" style="1225" customWidth="1"/>
    <col min="2566" max="2566" width="22.28125" style="1225" customWidth="1"/>
    <col min="2567" max="2567" width="20.28125" style="1225" customWidth="1"/>
    <col min="2568" max="2568" width="9.7109375" style="1225" customWidth="1"/>
    <col min="2569" max="2569" width="12.28125" style="1225" customWidth="1"/>
    <col min="2570" max="2570" width="11.421875" style="1225" hidden="1" customWidth="1"/>
    <col min="2571" max="2571" width="16.421875" style="1225" customWidth="1"/>
    <col min="2572" max="2572" width="16.7109375" style="1225" customWidth="1"/>
    <col min="2573" max="2576" width="9.7109375" style="1225" customWidth="1"/>
    <col min="2577" max="2577" width="5.8515625" style="1225" customWidth="1"/>
    <col min="2578" max="2578" width="6.7109375" style="1225" bestFit="1" customWidth="1"/>
    <col min="2579" max="2587" width="11.421875" style="1225" hidden="1" customWidth="1"/>
    <col min="2588" max="2588" width="8.7109375" style="1225" customWidth="1"/>
    <col min="2589" max="2589" width="11.421875" style="1225" hidden="1" customWidth="1"/>
    <col min="2590" max="2590" width="15.7109375" style="1225" customWidth="1"/>
    <col min="2591" max="2591" width="4.140625" style="1225" customWidth="1"/>
    <col min="2592" max="2816" width="11.421875" style="1225" customWidth="1"/>
    <col min="2817" max="2817" width="7.28125" style="1225" customWidth="1"/>
    <col min="2818" max="2818" width="4.140625" style="1225" customWidth="1"/>
    <col min="2819" max="2819" width="5.421875" style="1225" customWidth="1"/>
    <col min="2820" max="2820" width="15.00390625" style="1225" customWidth="1"/>
    <col min="2821" max="2821" width="14.421875" style="1225" customWidth="1"/>
    <col min="2822" max="2822" width="22.28125" style="1225" customWidth="1"/>
    <col min="2823" max="2823" width="20.28125" style="1225" customWidth="1"/>
    <col min="2824" max="2824" width="9.7109375" style="1225" customWidth="1"/>
    <col min="2825" max="2825" width="12.28125" style="1225" customWidth="1"/>
    <col min="2826" max="2826" width="11.421875" style="1225" hidden="1" customWidth="1"/>
    <col min="2827" max="2827" width="16.421875" style="1225" customWidth="1"/>
    <col min="2828" max="2828" width="16.7109375" style="1225" customWidth="1"/>
    <col min="2829" max="2832" width="9.7109375" style="1225" customWidth="1"/>
    <col min="2833" max="2833" width="5.8515625" style="1225" customWidth="1"/>
    <col min="2834" max="2834" width="6.7109375" style="1225" bestFit="1" customWidth="1"/>
    <col min="2835" max="2843" width="11.421875" style="1225" hidden="1" customWidth="1"/>
    <col min="2844" max="2844" width="8.7109375" style="1225" customWidth="1"/>
    <col min="2845" max="2845" width="11.421875" style="1225" hidden="1" customWidth="1"/>
    <col min="2846" max="2846" width="15.7109375" style="1225" customWidth="1"/>
    <col min="2847" max="2847" width="4.140625" style="1225" customWidth="1"/>
    <col min="2848" max="3072" width="11.421875" style="1225" customWidth="1"/>
    <col min="3073" max="3073" width="7.28125" style="1225" customWidth="1"/>
    <col min="3074" max="3074" width="4.140625" style="1225" customWidth="1"/>
    <col min="3075" max="3075" width="5.421875" style="1225" customWidth="1"/>
    <col min="3076" max="3076" width="15.00390625" style="1225" customWidth="1"/>
    <col min="3077" max="3077" width="14.421875" style="1225" customWidth="1"/>
    <col min="3078" max="3078" width="22.28125" style="1225" customWidth="1"/>
    <col min="3079" max="3079" width="20.28125" style="1225" customWidth="1"/>
    <col min="3080" max="3080" width="9.7109375" style="1225" customWidth="1"/>
    <col min="3081" max="3081" width="12.28125" style="1225" customWidth="1"/>
    <col min="3082" max="3082" width="11.421875" style="1225" hidden="1" customWidth="1"/>
    <col min="3083" max="3083" width="16.421875" style="1225" customWidth="1"/>
    <col min="3084" max="3084" width="16.7109375" style="1225" customWidth="1"/>
    <col min="3085" max="3088" width="9.7109375" style="1225" customWidth="1"/>
    <col min="3089" max="3089" width="5.8515625" style="1225" customWidth="1"/>
    <col min="3090" max="3090" width="6.7109375" style="1225" bestFit="1" customWidth="1"/>
    <col min="3091" max="3099" width="11.421875" style="1225" hidden="1" customWidth="1"/>
    <col min="3100" max="3100" width="8.7109375" style="1225" customWidth="1"/>
    <col min="3101" max="3101" width="11.421875" style="1225" hidden="1" customWidth="1"/>
    <col min="3102" max="3102" width="15.7109375" style="1225" customWidth="1"/>
    <col min="3103" max="3103" width="4.140625" style="1225" customWidth="1"/>
    <col min="3104" max="3328" width="11.421875" style="1225" customWidth="1"/>
    <col min="3329" max="3329" width="7.28125" style="1225" customWidth="1"/>
    <col min="3330" max="3330" width="4.140625" style="1225" customWidth="1"/>
    <col min="3331" max="3331" width="5.421875" style="1225" customWidth="1"/>
    <col min="3332" max="3332" width="15.00390625" style="1225" customWidth="1"/>
    <col min="3333" max="3333" width="14.421875" style="1225" customWidth="1"/>
    <col min="3334" max="3334" width="22.28125" style="1225" customWidth="1"/>
    <col min="3335" max="3335" width="20.28125" style="1225" customWidth="1"/>
    <col min="3336" max="3336" width="9.7109375" style="1225" customWidth="1"/>
    <col min="3337" max="3337" width="12.28125" style="1225" customWidth="1"/>
    <col min="3338" max="3338" width="11.421875" style="1225" hidden="1" customWidth="1"/>
    <col min="3339" max="3339" width="16.421875" style="1225" customWidth="1"/>
    <col min="3340" max="3340" width="16.7109375" style="1225" customWidth="1"/>
    <col min="3341" max="3344" width="9.7109375" style="1225" customWidth="1"/>
    <col min="3345" max="3345" width="5.8515625" style="1225" customWidth="1"/>
    <col min="3346" max="3346" width="6.7109375" style="1225" bestFit="1" customWidth="1"/>
    <col min="3347" max="3355" width="11.421875" style="1225" hidden="1" customWidth="1"/>
    <col min="3356" max="3356" width="8.7109375" style="1225" customWidth="1"/>
    <col min="3357" max="3357" width="11.421875" style="1225" hidden="1" customWidth="1"/>
    <col min="3358" max="3358" width="15.7109375" style="1225" customWidth="1"/>
    <col min="3359" max="3359" width="4.140625" style="1225" customWidth="1"/>
    <col min="3360" max="3584" width="11.421875" style="1225" customWidth="1"/>
    <col min="3585" max="3585" width="7.28125" style="1225" customWidth="1"/>
    <col min="3586" max="3586" width="4.140625" style="1225" customWidth="1"/>
    <col min="3587" max="3587" width="5.421875" style="1225" customWidth="1"/>
    <col min="3588" max="3588" width="15.00390625" style="1225" customWidth="1"/>
    <col min="3589" max="3589" width="14.421875" style="1225" customWidth="1"/>
    <col min="3590" max="3590" width="22.28125" style="1225" customWidth="1"/>
    <col min="3591" max="3591" width="20.28125" style="1225" customWidth="1"/>
    <col min="3592" max="3592" width="9.7109375" style="1225" customWidth="1"/>
    <col min="3593" max="3593" width="12.28125" style="1225" customWidth="1"/>
    <col min="3594" max="3594" width="11.421875" style="1225" hidden="1" customWidth="1"/>
    <col min="3595" max="3595" width="16.421875" style="1225" customWidth="1"/>
    <col min="3596" max="3596" width="16.7109375" style="1225" customWidth="1"/>
    <col min="3597" max="3600" width="9.7109375" style="1225" customWidth="1"/>
    <col min="3601" max="3601" width="5.8515625" style="1225" customWidth="1"/>
    <col min="3602" max="3602" width="6.7109375" style="1225" bestFit="1" customWidth="1"/>
    <col min="3603" max="3611" width="11.421875" style="1225" hidden="1" customWidth="1"/>
    <col min="3612" max="3612" width="8.7109375" style="1225" customWidth="1"/>
    <col min="3613" max="3613" width="11.421875" style="1225" hidden="1" customWidth="1"/>
    <col min="3614" max="3614" width="15.7109375" style="1225" customWidth="1"/>
    <col min="3615" max="3615" width="4.140625" style="1225" customWidth="1"/>
    <col min="3616" max="3840" width="11.421875" style="1225" customWidth="1"/>
    <col min="3841" max="3841" width="7.28125" style="1225" customWidth="1"/>
    <col min="3842" max="3842" width="4.140625" style="1225" customWidth="1"/>
    <col min="3843" max="3843" width="5.421875" style="1225" customWidth="1"/>
    <col min="3844" max="3844" width="15.00390625" style="1225" customWidth="1"/>
    <col min="3845" max="3845" width="14.421875" style="1225" customWidth="1"/>
    <col min="3846" max="3846" width="22.28125" style="1225" customWidth="1"/>
    <col min="3847" max="3847" width="20.28125" style="1225" customWidth="1"/>
    <col min="3848" max="3848" width="9.7109375" style="1225" customWidth="1"/>
    <col min="3849" max="3849" width="12.28125" style="1225" customWidth="1"/>
    <col min="3850" max="3850" width="11.421875" style="1225" hidden="1" customWidth="1"/>
    <col min="3851" max="3851" width="16.421875" style="1225" customWidth="1"/>
    <col min="3852" max="3852" width="16.7109375" style="1225" customWidth="1"/>
    <col min="3853" max="3856" width="9.7109375" style="1225" customWidth="1"/>
    <col min="3857" max="3857" width="5.8515625" style="1225" customWidth="1"/>
    <col min="3858" max="3858" width="6.7109375" style="1225" bestFit="1" customWidth="1"/>
    <col min="3859" max="3867" width="11.421875" style="1225" hidden="1" customWidth="1"/>
    <col min="3868" max="3868" width="8.7109375" style="1225" customWidth="1"/>
    <col min="3869" max="3869" width="11.421875" style="1225" hidden="1" customWidth="1"/>
    <col min="3870" max="3870" width="15.7109375" style="1225" customWidth="1"/>
    <col min="3871" max="3871" width="4.140625" style="1225" customWidth="1"/>
    <col min="3872" max="4096" width="11.421875" style="1225" customWidth="1"/>
    <col min="4097" max="4097" width="7.28125" style="1225" customWidth="1"/>
    <col min="4098" max="4098" width="4.140625" style="1225" customWidth="1"/>
    <col min="4099" max="4099" width="5.421875" style="1225" customWidth="1"/>
    <col min="4100" max="4100" width="15.00390625" style="1225" customWidth="1"/>
    <col min="4101" max="4101" width="14.421875" style="1225" customWidth="1"/>
    <col min="4102" max="4102" width="22.28125" style="1225" customWidth="1"/>
    <col min="4103" max="4103" width="20.28125" style="1225" customWidth="1"/>
    <col min="4104" max="4104" width="9.7109375" style="1225" customWidth="1"/>
    <col min="4105" max="4105" width="12.28125" style="1225" customWidth="1"/>
    <col min="4106" max="4106" width="11.421875" style="1225" hidden="1" customWidth="1"/>
    <col min="4107" max="4107" width="16.421875" style="1225" customWidth="1"/>
    <col min="4108" max="4108" width="16.7109375" style="1225" customWidth="1"/>
    <col min="4109" max="4112" width="9.7109375" style="1225" customWidth="1"/>
    <col min="4113" max="4113" width="5.8515625" style="1225" customWidth="1"/>
    <col min="4114" max="4114" width="6.7109375" style="1225" bestFit="1" customWidth="1"/>
    <col min="4115" max="4123" width="11.421875" style="1225" hidden="1" customWidth="1"/>
    <col min="4124" max="4124" width="8.7109375" style="1225" customWidth="1"/>
    <col min="4125" max="4125" width="11.421875" style="1225" hidden="1" customWidth="1"/>
    <col min="4126" max="4126" width="15.7109375" style="1225" customWidth="1"/>
    <col min="4127" max="4127" width="4.140625" style="1225" customWidth="1"/>
    <col min="4128" max="4352" width="11.421875" style="1225" customWidth="1"/>
    <col min="4353" max="4353" width="7.28125" style="1225" customWidth="1"/>
    <col min="4354" max="4354" width="4.140625" style="1225" customWidth="1"/>
    <col min="4355" max="4355" width="5.421875" style="1225" customWidth="1"/>
    <col min="4356" max="4356" width="15.00390625" style="1225" customWidth="1"/>
    <col min="4357" max="4357" width="14.421875" style="1225" customWidth="1"/>
    <col min="4358" max="4358" width="22.28125" style="1225" customWidth="1"/>
    <col min="4359" max="4359" width="20.28125" style="1225" customWidth="1"/>
    <col min="4360" max="4360" width="9.7109375" style="1225" customWidth="1"/>
    <col min="4361" max="4361" width="12.28125" style="1225" customWidth="1"/>
    <col min="4362" max="4362" width="11.421875" style="1225" hidden="1" customWidth="1"/>
    <col min="4363" max="4363" width="16.421875" style="1225" customWidth="1"/>
    <col min="4364" max="4364" width="16.7109375" style="1225" customWidth="1"/>
    <col min="4365" max="4368" width="9.7109375" style="1225" customWidth="1"/>
    <col min="4369" max="4369" width="5.8515625" style="1225" customWidth="1"/>
    <col min="4370" max="4370" width="6.7109375" style="1225" bestFit="1" customWidth="1"/>
    <col min="4371" max="4379" width="11.421875" style="1225" hidden="1" customWidth="1"/>
    <col min="4380" max="4380" width="8.7109375" style="1225" customWidth="1"/>
    <col min="4381" max="4381" width="11.421875" style="1225" hidden="1" customWidth="1"/>
    <col min="4382" max="4382" width="15.7109375" style="1225" customWidth="1"/>
    <col min="4383" max="4383" width="4.140625" style="1225" customWidth="1"/>
    <col min="4384" max="4608" width="11.421875" style="1225" customWidth="1"/>
    <col min="4609" max="4609" width="7.28125" style="1225" customWidth="1"/>
    <col min="4610" max="4610" width="4.140625" style="1225" customWidth="1"/>
    <col min="4611" max="4611" width="5.421875" style="1225" customWidth="1"/>
    <col min="4612" max="4612" width="15.00390625" style="1225" customWidth="1"/>
    <col min="4613" max="4613" width="14.421875" style="1225" customWidth="1"/>
    <col min="4614" max="4614" width="22.28125" style="1225" customWidth="1"/>
    <col min="4615" max="4615" width="20.28125" style="1225" customWidth="1"/>
    <col min="4616" max="4616" width="9.7109375" style="1225" customWidth="1"/>
    <col min="4617" max="4617" width="12.28125" style="1225" customWidth="1"/>
    <col min="4618" max="4618" width="11.421875" style="1225" hidden="1" customWidth="1"/>
    <col min="4619" max="4619" width="16.421875" style="1225" customWidth="1"/>
    <col min="4620" max="4620" width="16.7109375" style="1225" customWidth="1"/>
    <col min="4621" max="4624" width="9.7109375" style="1225" customWidth="1"/>
    <col min="4625" max="4625" width="5.8515625" style="1225" customWidth="1"/>
    <col min="4626" max="4626" width="6.7109375" style="1225" bestFit="1" customWidth="1"/>
    <col min="4627" max="4635" width="11.421875" style="1225" hidden="1" customWidth="1"/>
    <col min="4636" max="4636" width="8.7109375" style="1225" customWidth="1"/>
    <col min="4637" max="4637" width="11.421875" style="1225" hidden="1" customWidth="1"/>
    <col min="4638" max="4638" width="15.7109375" style="1225" customWidth="1"/>
    <col min="4639" max="4639" width="4.140625" style="1225" customWidth="1"/>
    <col min="4640" max="4864" width="11.421875" style="1225" customWidth="1"/>
    <col min="4865" max="4865" width="7.28125" style="1225" customWidth="1"/>
    <col min="4866" max="4866" width="4.140625" style="1225" customWidth="1"/>
    <col min="4867" max="4867" width="5.421875" style="1225" customWidth="1"/>
    <col min="4868" max="4868" width="15.00390625" style="1225" customWidth="1"/>
    <col min="4869" max="4869" width="14.421875" style="1225" customWidth="1"/>
    <col min="4870" max="4870" width="22.28125" style="1225" customWidth="1"/>
    <col min="4871" max="4871" width="20.28125" style="1225" customWidth="1"/>
    <col min="4872" max="4872" width="9.7109375" style="1225" customWidth="1"/>
    <col min="4873" max="4873" width="12.28125" style="1225" customWidth="1"/>
    <col min="4874" max="4874" width="11.421875" style="1225" hidden="1" customWidth="1"/>
    <col min="4875" max="4875" width="16.421875" style="1225" customWidth="1"/>
    <col min="4876" max="4876" width="16.7109375" style="1225" customWidth="1"/>
    <col min="4877" max="4880" width="9.7109375" style="1225" customWidth="1"/>
    <col min="4881" max="4881" width="5.8515625" style="1225" customWidth="1"/>
    <col min="4882" max="4882" width="6.7109375" style="1225" bestFit="1" customWidth="1"/>
    <col min="4883" max="4891" width="11.421875" style="1225" hidden="1" customWidth="1"/>
    <col min="4892" max="4892" width="8.7109375" style="1225" customWidth="1"/>
    <col min="4893" max="4893" width="11.421875" style="1225" hidden="1" customWidth="1"/>
    <col min="4894" max="4894" width="15.7109375" style="1225" customWidth="1"/>
    <col min="4895" max="4895" width="4.140625" style="1225" customWidth="1"/>
    <col min="4896" max="5120" width="11.421875" style="1225" customWidth="1"/>
    <col min="5121" max="5121" width="7.28125" style="1225" customWidth="1"/>
    <col min="5122" max="5122" width="4.140625" style="1225" customWidth="1"/>
    <col min="5123" max="5123" width="5.421875" style="1225" customWidth="1"/>
    <col min="5124" max="5124" width="15.00390625" style="1225" customWidth="1"/>
    <col min="5125" max="5125" width="14.421875" style="1225" customWidth="1"/>
    <col min="5126" max="5126" width="22.28125" style="1225" customWidth="1"/>
    <col min="5127" max="5127" width="20.28125" style="1225" customWidth="1"/>
    <col min="5128" max="5128" width="9.7109375" style="1225" customWidth="1"/>
    <col min="5129" max="5129" width="12.28125" style="1225" customWidth="1"/>
    <col min="5130" max="5130" width="11.421875" style="1225" hidden="1" customWidth="1"/>
    <col min="5131" max="5131" width="16.421875" style="1225" customWidth="1"/>
    <col min="5132" max="5132" width="16.7109375" style="1225" customWidth="1"/>
    <col min="5133" max="5136" width="9.7109375" style="1225" customWidth="1"/>
    <col min="5137" max="5137" width="5.8515625" style="1225" customWidth="1"/>
    <col min="5138" max="5138" width="6.7109375" style="1225" bestFit="1" customWidth="1"/>
    <col min="5139" max="5147" width="11.421875" style="1225" hidden="1" customWidth="1"/>
    <col min="5148" max="5148" width="8.7109375" style="1225" customWidth="1"/>
    <col min="5149" max="5149" width="11.421875" style="1225" hidden="1" customWidth="1"/>
    <col min="5150" max="5150" width="15.7109375" style="1225" customWidth="1"/>
    <col min="5151" max="5151" width="4.140625" style="1225" customWidth="1"/>
    <col min="5152" max="5376" width="11.421875" style="1225" customWidth="1"/>
    <col min="5377" max="5377" width="7.28125" style="1225" customWidth="1"/>
    <col min="5378" max="5378" width="4.140625" style="1225" customWidth="1"/>
    <col min="5379" max="5379" width="5.421875" style="1225" customWidth="1"/>
    <col min="5380" max="5380" width="15.00390625" style="1225" customWidth="1"/>
    <col min="5381" max="5381" width="14.421875" style="1225" customWidth="1"/>
    <col min="5382" max="5382" width="22.28125" style="1225" customWidth="1"/>
    <col min="5383" max="5383" width="20.28125" style="1225" customWidth="1"/>
    <col min="5384" max="5384" width="9.7109375" style="1225" customWidth="1"/>
    <col min="5385" max="5385" width="12.28125" style="1225" customWidth="1"/>
    <col min="5386" max="5386" width="11.421875" style="1225" hidden="1" customWidth="1"/>
    <col min="5387" max="5387" width="16.421875" style="1225" customWidth="1"/>
    <col min="5388" max="5388" width="16.7109375" style="1225" customWidth="1"/>
    <col min="5389" max="5392" width="9.7109375" style="1225" customWidth="1"/>
    <col min="5393" max="5393" width="5.8515625" style="1225" customWidth="1"/>
    <col min="5394" max="5394" width="6.7109375" style="1225" bestFit="1" customWidth="1"/>
    <col min="5395" max="5403" width="11.421875" style="1225" hidden="1" customWidth="1"/>
    <col min="5404" max="5404" width="8.7109375" style="1225" customWidth="1"/>
    <col min="5405" max="5405" width="11.421875" style="1225" hidden="1" customWidth="1"/>
    <col min="5406" max="5406" width="15.7109375" style="1225" customWidth="1"/>
    <col min="5407" max="5407" width="4.140625" style="1225" customWidth="1"/>
    <col min="5408" max="5632" width="11.421875" style="1225" customWidth="1"/>
    <col min="5633" max="5633" width="7.28125" style="1225" customWidth="1"/>
    <col min="5634" max="5634" width="4.140625" style="1225" customWidth="1"/>
    <col min="5635" max="5635" width="5.421875" style="1225" customWidth="1"/>
    <col min="5636" max="5636" width="15.00390625" style="1225" customWidth="1"/>
    <col min="5637" max="5637" width="14.421875" style="1225" customWidth="1"/>
    <col min="5638" max="5638" width="22.28125" style="1225" customWidth="1"/>
    <col min="5639" max="5639" width="20.28125" style="1225" customWidth="1"/>
    <col min="5640" max="5640" width="9.7109375" style="1225" customWidth="1"/>
    <col min="5641" max="5641" width="12.28125" style="1225" customWidth="1"/>
    <col min="5642" max="5642" width="11.421875" style="1225" hidden="1" customWidth="1"/>
    <col min="5643" max="5643" width="16.421875" style="1225" customWidth="1"/>
    <col min="5644" max="5644" width="16.7109375" style="1225" customWidth="1"/>
    <col min="5645" max="5648" width="9.7109375" style="1225" customWidth="1"/>
    <col min="5649" max="5649" width="5.8515625" style="1225" customWidth="1"/>
    <col min="5650" max="5650" width="6.7109375" style="1225" bestFit="1" customWidth="1"/>
    <col min="5651" max="5659" width="11.421875" style="1225" hidden="1" customWidth="1"/>
    <col min="5660" max="5660" width="8.7109375" style="1225" customWidth="1"/>
    <col min="5661" max="5661" width="11.421875" style="1225" hidden="1" customWidth="1"/>
    <col min="5662" max="5662" width="15.7109375" style="1225" customWidth="1"/>
    <col min="5663" max="5663" width="4.140625" style="1225" customWidth="1"/>
    <col min="5664" max="5888" width="11.421875" style="1225" customWidth="1"/>
    <col min="5889" max="5889" width="7.28125" style="1225" customWidth="1"/>
    <col min="5890" max="5890" width="4.140625" style="1225" customWidth="1"/>
    <col min="5891" max="5891" width="5.421875" style="1225" customWidth="1"/>
    <col min="5892" max="5892" width="15.00390625" style="1225" customWidth="1"/>
    <col min="5893" max="5893" width="14.421875" style="1225" customWidth="1"/>
    <col min="5894" max="5894" width="22.28125" style="1225" customWidth="1"/>
    <col min="5895" max="5895" width="20.28125" style="1225" customWidth="1"/>
    <col min="5896" max="5896" width="9.7109375" style="1225" customWidth="1"/>
    <col min="5897" max="5897" width="12.28125" style="1225" customWidth="1"/>
    <col min="5898" max="5898" width="11.421875" style="1225" hidden="1" customWidth="1"/>
    <col min="5899" max="5899" width="16.421875" style="1225" customWidth="1"/>
    <col min="5900" max="5900" width="16.7109375" style="1225" customWidth="1"/>
    <col min="5901" max="5904" width="9.7109375" style="1225" customWidth="1"/>
    <col min="5905" max="5905" width="5.8515625" style="1225" customWidth="1"/>
    <col min="5906" max="5906" width="6.7109375" style="1225" bestFit="1" customWidth="1"/>
    <col min="5907" max="5915" width="11.421875" style="1225" hidden="1" customWidth="1"/>
    <col min="5916" max="5916" width="8.7109375" style="1225" customWidth="1"/>
    <col min="5917" max="5917" width="11.421875" style="1225" hidden="1" customWidth="1"/>
    <col min="5918" max="5918" width="15.7109375" style="1225" customWidth="1"/>
    <col min="5919" max="5919" width="4.140625" style="1225" customWidth="1"/>
    <col min="5920" max="6144" width="11.421875" style="1225" customWidth="1"/>
    <col min="6145" max="6145" width="7.28125" style="1225" customWidth="1"/>
    <col min="6146" max="6146" width="4.140625" style="1225" customWidth="1"/>
    <col min="6147" max="6147" width="5.421875" style="1225" customWidth="1"/>
    <col min="6148" max="6148" width="15.00390625" style="1225" customWidth="1"/>
    <col min="6149" max="6149" width="14.421875" style="1225" customWidth="1"/>
    <col min="6150" max="6150" width="22.28125" style="1225" customWidth="1"/>
    <col min="6151" max="6151" width="20.28125" style="1225" customWidth="1"/>
    <col min="6152" max="6152" width="9.7109375" style="1225" customWidth="1"/>
    <col min="6153" max="6153" width="12.28125" style="1225" customWidth="1"/>
    <col min="6154" max="6154" width="11.421875" style="1225" hidden="1" customWidth="1"/>
    <col min="6155" max="6155" width="16.421875" style="1225" customWidth="1"/>
    <col min="6156" max="6156" width="16.7109375" style="1225" customWidth="1"/>
    <col min="6157" max="6160" width="9.7109375" style="1225" customWidth="1"/>
    <col min="6161" max="6161" width="5.8515625" style="1225" customWidth="1"/>
    <col min="6162" max="6162" width="6.7109375" style="1225" bestFit="1" customWidth="1"/>
    <col min="6163" max="6171" width="11.421875" style="1225" hidden="1" customWidth="1"/>
    <col min="6172" max="6172" width="8.7109375" style="1225" customWidth="1"/>
    <col min="6173" max="6173" width="11.421875" style="1225" hidden="1" customWidth="1"/>
    <col min="6174" max="6174" width="15.7109375" style="1225" customWidth="1"/>
    <col min="6175" max="6175" width="4.140625" style="1225" customWidth="1"/>
    <col min="6176" max="6400" width="11.421875" style="1225" customWidth="1"/>
    <col min="6401" max="6401" width="7.28125" style="1225" customWidth="1"/>
    <col min="6402" max="6402" width="4.140625" style="1225" customWidth="1"/>
    <col min="6403" max="6403" width="5.421875" style="1225" customWidth="1"/>
    <col min="6404" max="6404" width="15.00390625" style="1225" customWidth="1"/>
    <col min="6405" max="6405" width="14.421875" style="1225" customWidth="1"/>
    <col min="6406" max="6406" width="22.28125" style="1225" customWidth="1"/>
    <col min="6407" max="6407" width="20.28125" style="1225" customWidth="1"/>
    <col min="6408" max="6408" width="9.7109375" style="1225" customWidth="1"/>
    <col min="6409" max="6409" width="12.28125" style="1225" customWidth="1"/>
    <col min="6410" max="6410" width="11.421875" style="1225" hidden="1" customWidth="1"/>
    <col min="6411" max="6411" width="16.421875" style="1225" customWidth="1"/>
    <col min="6412" max="6412" width="16.7109375" style="1225" customWidth="1"/>
    <col min="6413" max="6416" width="9.7109375" style="1225" customWidth="1"/>
    <col min="6417" max="6417" width="5.8515625" style="1225" customWidth="1"/>
    <col min="6418" max="6418" width="6.7109375" style="1225" bestFit="1" customWidth="1"/>
    <col min="6419" max="6427" width="11.421875" style="1225" hidden="1" customWidth="1"/>
    <col min="6428" max="6428" width="8.7109375" style="1225" customWidth="1"/>
    <col min="6429" max="6429" width="11.421875" style="1225" hidden="1" customWidth="1"/>
    <col min="6430" max="6430" width="15.7109375" style="1225" customWidth="1"/>
    <col min="6431" max="6431" width="4.140625" style="1225" customWidth="1"/>
    <col min="6432" max="6656" width="11.421875" style="1225" customWidth="1"/>
    <col min="6657" max="6657" width="7.28125" style="1225" customWidth="1"/>
    <col min="6658" max="6658" width="4.140625" style="1225" customWidth="1"/>
    <col min="6659" max="6659" width="5.421875" style="1225" customWidth="1"/>
    <col min="6660" max="6660" width="15.00390625" style="1225" customWidth="1"/>
    <col min="6661" max="6661" width="14.421875" style="1225" customWidth="1"/>
    <col min="6662" max="6662" width="22.28125" style="1225" customWidth="1"/>
    <col min="6663" max="6663" width="20.28125" style="1225" customWidth="1"/>
    <col min="6664" max="6664" width="9.7109375" style="1225" customWidth="1"/>
    <col min="6665" max="6665" width="12.28125" style="1225" customWidth="1"/>
    <col min="6666" max="6666" width="11.421875" style="1225" hidden="1" customWidth="1"/>
    <col min="6667" max="6667" width="16.421875" style="1225" customWidth="1"/>
    <col min="6668" max="6668" width="16.7109375" style="1225" customWidth="1"/>
    <col min="6669" max="6672" width="9.7109375" style="1225" customWidth="1"/>
    <col min="6673" max="6673" width="5.8515625" style="1225" customWidth="1"/>
    <col min="6674" max="6674" width="6.7109375" style="1225" bestFit="1" customWidth="1"/>
    <col min="6675" max="6683" width="11.421875" style="1225" hidden="1" customWidth="1"/>
    <col min="6684" max="6684" width="8.7109375" style="1225" customWidth="1"/>
    <col min="6685" max="6685" width="11.421875" style="1225" hidden="1" customWidth="1"/>
    <col min="6686" max="6686" width="15.7109375" style="1225" customWidth="1"/>
    <col min="6687" max="6687" width="4.140625" style="1225" customWidth="1"/>
    <col min="6688" max="6912" width="11.421875" style="1225" customWidth="1"/>
    <col min="6913" max="6913" width="7.28125" style="1225" customWidth="1"/>
    <col min="6914" max="6914" width="4.140625" style="1225" customWidth="1"/>
    <col min="6915" max="6915" width="5.421875" style="1225" customWidth="1"/>
    <col min="6916" max="6916" width="15.00390625" style="1225" customWidth="1"/>
    <col min="6917" max="6917" width="14.421875" style="1225" customWidth="1"/>
    <col min="6918" max="6918" width="22.28125" style="1225" customWidth="1"/>
    <col min="6919" max="6919" width="20.28125" style="1225" customWidth="1"/>
    <col min="6920" max="6920" width="9.7109375" style="1225" customWidth="1"/>
    <col min="6921" max="6921" width="12.28125" style="1225" customWidth="1"/>
    <col min="6922" max="6922" width="11.421875" style="1225" hidden="1" customWidth="1"/>
    <col min="6923" max="6923" width="16.421875" style="1225" customWidth="1"/>
    <col min="6924" max="6924" width="16.7109375" style="1225" customWidth="1"/>
    <col min="6925" max="6928" width="9.7109375" style="1225" customWidth="1"/>
    <col min="6929" max="6929" width="5.8515625" style="1225" customWidth="1"/>
    <col min="6930" max="6930" width="6.7109375" style="1225" bestFit="1" customWidth="1"/>
    <col min="6931" max="6939" width="11.421875" style="1225" hidden="1" customWidth="1"/>
    <col min="6940" max="6940" width="8.7109375" style="1225" customWidth="1"/>
    <col min="6941" max="6941" width="11.421875" style="1225" hidden="1" customWidth="1"/>
    <col min="6942" max="6942" width="15.7109375" style="1225" customWidth="1"/>
    <col min="6943" max="6943" width="4.140625" style="1225" customWidth="1"/>
    <col min="6944" max="7168" width="11.421875" style="1225" customWidth="1"/>
    <col min="7169" max="7169" width="7.28125" style="1225" customWidth="1"/>
    <col min="7170" max="7170" width="4.140625" style="1225" customWidth="1"/>
    <col min="7171" max="7171" width="5.421875" style="1225" customWidth="1"/>
    <col min="7172" max="7172" width="15.00390625" style="1225" customWidth="1"/>
    <col min="7173" max="7173" width="14.421875" style="1225" customWidth="1"/>
    <col min="7174" max="7174" width="22.28125" style="1225" customWidth="1"/>
    <col min="7175" max="7175" width="20.28125" style="1225" customWidth="1"/>
    <col min="7176" max="7176" width="9.7109375" style="1225" customWidth="1"/>
    <col min="7177" max="7177" width="12.28125" style="1225" customWidth="1"/>
    <col min="7178" max="7178" width="11.421875" style="1225" hidden="1" customWidth="1"/>
    <col min="7179" max="7179" width="16.421875" style="1225" customWidth="1"/>
    <col min="7180" max="7180" width="16.7109375" style="1225" customWidth="1"/>
    <col min="7181" max="7184" width="9.7109375" style="1225" customWidth="1"/>
    <col min="7185" max="7185" width="5.8515625" style="1225" customWidth="1"/>
    <col min="7186" max="7186" width="6.7109375" style="1225" bestFit="1" customWidth="1"/>
    <col min="7187" max="7195" width="11.421875" style="1225" hidden="1" customWidth="1"/>
    <col min="7196" max="7196" width="8.7109375" style="1225" customWidth="1"/>
    <col min="7197" max="7197" width="11.421875" style="1225" hidden="1" customWidth="1"/>
    <col min="7198" max="7198" width="15.7109375" style="1225" customWidth="1"/>
    <col min="7199" max="7199" width="4.140625" style="1225" customWidth="1"/>
    <col min="7200" max="7424" width="11.421875" style="1225" customWidth="1"/>
    <col min="7425" max="7425" width="7.28125" style="1225" customWidth="1"/>
    <col min="7426" max="7426" width="4.140625" style="1225" customWidth="1"/>
    <col min="7427" max="7427" width="5.421875" style="1225" customWidth="1"/>
    <col min="7428" max="7428" width="15.00390625" style="1225" customWidth="1"/>
    <col min="7429" max="7429" width="14.421875" style="1225" customWidth="1"/>
    <col min="7430" max="7430" width="22.28125" style="1225" customWidth="1"/>
    <col min="7431" max="7431" width="20.28125" style="1225" customWidth="1"/>
    <col min="7432" max="7432" width="9.7109375" style="1225" customWidth="1"/>
    <col min="7433" max="7433" width="12.28125" style="1225" customWidth="1"/>
    <col min="7434" max="7434" width="11.421875" style="1225" hidden="1" customWidth="1"/>
    <col min="7435" max="7435" width="16.421875" style="1225" customWidth="1"/>
    <col min="7436" max="7436" width="16.7109375" style="1225" customWidth="1"/>
    <col min="7437" max="7440" width="9.7109375" style="1225" customWidth="1"/>
    <col min="7441" max="7441" width="5.8515625" style="1225" customWidth="1"/>
    <col min="7442" max="7442" width="6.7109375" style="1225" bestFit="1" customWidth="1"/>
    <col min="7443" max="7451" width="11.421875" style="1225" hidden="1" customWidth="1"/>
    <col min="7452" max="7452" width="8.7109375" style="1225" customWidth="1"/>
    <col min="7453" max="7453" width="11.421875" style="1225" hidden="1" customWidth="1"/>
    <col min="7454" max="7454" width="15.7109375" style="1225" customWidth="1"/>
    <col min="7455" max="7455" width="4.140625" style="1225" customWidth="1"/>
    <col min="7456" max="7680" width="11.421875" style="1225" customWidth="1"/>
    <col min="7681" max="7681" width="7.28125" style="1225" customWidth="1"/>
    <col min="7682" max="7682" width="4.140625" style="1225" customWidth="1"/>
    <col min="7683" max="7683" width="5.421875" style="1225" customWidth="1"/>
    <col min="7684" max="7684" width="15.00390625" style="1225" customWidth="1"/>
    <col min="7685" max="7685" width="14.421875" style="1225" customWidth="1"/>
    <col min="7686" max="7686" width="22.28125" style="1225" customWidth="1"/>
    <col min="7687" max="7687" width="20.28125" style="1225" customWidth="1"/>
    <col min="7688" max="7688" width="9.7109375" style="1225" customWidth="1"/>
    <col min="7689" max="7689" width="12.28125" style="1225" customWidth="1"/>
    <col min="7690" max="7690" width="11.421875" style="1225" hidden="1" customWidth="1"/>
    <col min="7691" max="7691" width="16.421875" style="1225" customWidth="1"/>
    <col min="7692" max="7692" width="16.7109375" style="1225" customWidth="1"/>
    <col min="7693" max="7696" width="9.7109375" style="1225" customWidth="1"/>
    <col min="7697" max="7697" width="5.8515625" style="1225" customWidth="1"/>
    <col min="7698" max="7698" width="6.7109375" style="1225" bestFit="1" customWidth="1"/>
    <col min="7699" max="7707" width="11.421875" style="1225" hidden="1" customWidth="1"/>
    <col min="7708" max="7708" width="8.7109375" style="1225" customWidth="1"/>
    <col min="7709" max="7709" width="11.421875" style="1225" hidden="1" customWidth="1"/>
    <col min="7710" max="7710" width="15.7109375" style="1225" customWidth="1"/>
    <col min="7711" max="7711" width="4.140625" style="1225" customWidth="1"/>
    <col min="7712" max="7936" width="11.421875" style="1225" customWidth="1"/>
    <col min="7937" max="7937" width="7.28125" style="1225" customWidth="1"/>
    <col min="7938" max="7938" width="4.140625" style="1225" customWidth="1"/>
    <col min="7939" max="7939" width="5.421875" style="1225" customWidth="1"/>
    <col min="7940" max="7940" width="15.00390625" style="1225" customWidth="1"/>
    <col min="7941" max="7941" width="14.421875" style="1225" customWidth="1"/>
    <col min="7942" max="7942" width="22.28125" style="1225" customWidth="1"/>
    <col min="7943" max="7943" width="20.28125" style="1225" customWidth="1"/>
    <col min="7944" max="7944" width="9.7109375" style="1225" customWidth="1"/>
    <col min="7945" max="7945" width="12.28125" style="1225" customWidth="1"/>
    <col min="7946" max="7946" width="11.421875" style="1225" hidden="1" customWidth="1"/>
    <col min="7947" max="7947" width="16.421875" style="1225" customWidth="1"/>
    <col min="7948" max="7948" width="16.7109375" style="1225" customWidth="1"/>
    <col min="7949" max="7952" width="9.7109375" style="1225" customWidth="1"/>
    <col min="7953" max="7953" width="5.8515625" style="1225" customWidth="1"/>
    <col min="7954" max="7954" width="6.7109375" style="1225" bestFit="1" customWidth="1"/>
    <col min="7955" max="7963" width="11.421875" style="1225" hidden="1" customWidth="1"/>
    <col min="7964" max="7964" width="8.7109375" style="1225" customWidth="1"/>
    <col min="7965" max="7965" width="11.421875" style="1225" hidden="1" customWidth="1"/>
    <col min="7966" max="7966" width="15.7109375" style="1225" customWidth="1"/>
    <col min="7967" max="7967" width="4.140625" style="1225" customWidth="1"/>
    <col min="7968" max="8192" width="11.421875" style="1225" customWidth="1"/>
    <col min="8193" max="8193" width="7.28125" style="1225" customWidth="1"/>
    <col min="8194" max="8194" width="4.140625" style="1225" customWidth="1"/>
    <col min="8195" max="8195" width="5.421875" style="1225" customWidth="1"/>
    <col min="8196" max="8196" width="15.00390625" style="1225" customWidth="1"/>
    <col min="8197" max="8197" width="14.421875" style="1225" customWidth="1"/>
    <col min="8198" max="8198" width="22.28125" style="1225" customWidth="1"/>
    <col min="8199" max="8199" width="20.28125" style="1225" customWidth="1"/>
    <col min="8200" max="8200" width="9.7109375" style="1225" customWidth="1"/>
    <col min="8201" max="8201" width="12.28125" style="1225" customWidth="1"/>
    <col min="8202" max="8202" width="11.421875" style="1225" hidden="1" customWidth="1"/>
    <col min="8203" max="8203" width="16.421875" style="1225" customWidth="1"/>
    <col min="8204" max="8204" width="16.7109375" style="1225" customWidth="1"/>
    <col min="8205" max="8208" width="9.7109375" style="1225" customWidth="1"/>
    <col min="8209" max="8209" width="5.8515625" style="1225" customWidth="1"/>
    <col min="8210" max="8210" width="6.7109375" style="1225" bestFit="1" customWidth="1"/>
    <col min="8211" max="8219" width="11.421875" style="1225" hidden="1" customWidth="1"/>
    <col min="8220" max="8220" width="8.7109375" style="1225" customWidth="1"/>
    <col min="8221" max="8221" width="11.421875" style="1225" hidden="1" customWidth="1"/>
    <col min="8222" max="8222" width="15.7109375" style="1225" customWidth="1"/>
    <col min="8223" max="8223" width="4.140625" style="1225" customWidth="1"/>
    <col min="8224" max="8448" width="11.421875" style="1225" customWidth="1"/>
    <col min="8449" max="8449" width="7.28125" style="1225" customWidth="1"/>
    <col min="8450" max="8450" width="4.140625" style="1225" customWidth="1"/>
    <col min="8451" max="8451" width="5.421875" style="1225" customWidth="1"/>
    <col min="8452" max="8452" width="15.00390625" style="1225" customWidth="1"/>
    <col min="8453" max="8453" width="14.421875" style="1225" customWidth="1"/>
    <col min="8454" max="8454" width="22.28125" style="1225" customWidth="1"/>
    <col min="8455" max="8455" width="20.28125" style="1225" customWidth="1"/>
    <col min="8456" max="8456" width="9.7109375" style="1225" customWidth="1"/>
    <col min="8457" max="8457" width="12.28125" style="1225" customWidth="1"/>
    <col min="8458" max="8458" width="11.421875" style="1225" hidden="1" customWidth="1"/>
    <col min="8459" max="8459" width="16.421875" style="1225" customWidth="1"/>
    <col min="8460" max="8460" width="16.7109375" style="1225" customWidth="1"/>
    <col min="8461" max="8464" width="9.7109375" style="1225" customWidth="1"/>
    <col min="8465" max="8465" width="5.8515625" style="1225" customWidth="1"/>
    <col min="8466" max="8466" width="6.7109375" style="1225" bestFit="1" customWidth="1"/>
    <col min="8467" max="8475" width="11.421875" style="1225" hidden="1" customWidth="1"/>
    <col min="8476" max="8476" width="8.7109375" style="1225" customWidth="1"/>
    <col min="8477" max="8477" width="11.421875" style="1225" hidden="1" customWidth="1"/>
    <col min="8478" max="8478" width="15.7109375" style="1225" customWidth="1"/>
    <col min="8479" max="8479" width="4.140625" style="1225" customWidth="1"/>
    <col min="8480" max="8704" width="11.421875" style="1225" customWidth="1"/>
    <col min="8705" max="8705" width="7.28125" style="1225" customWidth="1"/>
    <col min="8706" max="8706" width="4.140625" style="1225" customWidth="1"/>
    <col min="8707" max="8707" width="5.421875" style="1225" customWidth="1"/>
    <col min="8708" max="8708" width="15.00390625" style="1225" customWidth="1"/>
    <col min="8709" max="8709" width="14.421875" style="1225" customWidth="1"/>
    <col min="8710" max="8710" width="22.28125" style="1225" customWidth="1"/>
    <col min="8711" max="8711" width="20.28125" style="1225" customWidth="1"/>
    <col min="8712" max="8712" width="9.7109375" style="1225" customWidth="1"/>
    <col min="8713" max="8713" width="12.28125" style="1225" customWidth="1"/>
    <col min="8714" max="8714" width="11.421875" style="1225" hidden="1" customWidth="1"/>
    <col min="8715" max="8715" width="16.421875" style="1225" customWidth="1"/>
    <col min="8716" max="8716" width="16.7109375" style="1225" customWidth="1"/>
    <col min="8717" max="8720" width="9.7109375" style="1225" customWidth="1"/>
    <col min="8721" max="8721" width="5.8515625" style="1225" customWidth="1"/>
    <col min="8722" max="8722" width="6.7109375" style="1225" bestFit="1" customWidth="1"/>
    <col min="8723" max="8731" width="11.421875" style="1225" hidden="1" customWidth="1"/>
    <col min="8732" max="8732" width="8.7109375" style="1225" customWidth="1"/>
    <col min="8733" max="8733" width="11.421875" style="1225" hidden="1" customWidth="1"/>
    <col min="8734" max="8734" width="15.7109375" style="1225" customWidth="1"/>
    <col min="8735" max="8735" width="4.140625" style="1225" customWidth="1"/>
    <col min="8736" max="8960" width="11.421875" style="1225" customWidth="1"/>
    <col min="8961" max="8961" width="7.28125" style="1225" customWidth="1"/>
    <col min="8962" max="8962" width="4.140625" style="1225" customWidth="1"/>
    <col min="8963" max="8963" width="5.421875" style="1225" customWidth="1"/>
    <col min="8964" max="8964" width="15.00390625" style="1225" customWidth="1"/>
    <col min="8965" max="8965" width="14.421875" style="1225" customWidth="1"/>
    <col min="8966" max="8966" width="22.28125" style="1225" customWidth="1"/>
    <col min="8967" max="8967" width="20.28125" style="1225" customWidth="1"/>
    <col min="8968" max="8968" width="9.7109375" style="1225" customWidth="1"/>
    <col min="8969" max="8969" width="12.28125" style="1225" customWidth="1"/>
    <col min="8970" max="8970" width="11.421875" style="1225" hidden="1" customWidth="1"/>
    <col min="8971" max="8971" width="16.421875" style="1225" customWidth="1"/>
    <col min="8972" max="8972" width="16.7109375" style="1225" customWidth="1"/>
    <col min="8973" max="8976" width="9.7109375" style="1225" customWidth="1"/>
    <col min="8977" max="8977" width="5.8515625" style="1225" customWidth="1"/>
    <col min="8978" max="8978" width="6.7109375" style="1225" bestFit="1" customWidth="1"/>
    <col min="8979" max="8987" width="11.421875" style="1225" hidden="1" customWidth="1"/>
    <col min="8988" max="8988" width="8.7109375" style="1225" customWidth="1"/>
    <col min="8989" max="8989" width="11.421875" style="1225" hidden="1" customWidth="1"/>
    <col min="8990" max="8990" width="15.7109375" style="1225" customWidth="1"/>
    <col min="8991" max="8991" width="4.140625" style="1225" customWidth="1"/>
    <col min="8992" max="9216" width="11.421875" style="1225" customWidth="1"/>
    <col min="9217" max="9217" width="7.28125" style="1225" customWidth="1"/>
    <col min="9218" max="9218" width="4.140625" style="1225" customWidth="1"/>
    <col min="9219" max="9219" width="5.421875" style="1225" customWidth="1"/>
    <col min="9220" max="9220" width="15.00390625" style="1225" customWidth="1"/>
    <col min="9221" max="9221" width="14.421875" style="1225" customWidth="1"/>
    <col min="9222" max="9222" width="22.28125" style="1225" customWidth="1"/>
    <col min="9223" max="9223" width="20.28125" style="1225" customWidth="1"/>
    <col min="9224" max="9224" width="9.7109375" style="1225" customWidth="1"/>
    <col min="9225" max="9225" width="12.28125" style="1225" customWidth="1"/>
    <col min="9226" max="9226" width="11.421875" style="1225" hidden="1" customWidth="1"/>
    <col min="9227" max="9227" width="16.421875" style="1225" customWidth="1"/>
    <col min="9228" max="9228" width="16.7109375" style="1225" customWidth="1"/>
    <col min="9229" max="9232" width="9.7109375" style="1225" customWidth="1"/>
    <col min="9233" max="9233" width="5.8515625" style="1225" customWidth="1"/>
    <col min="9234" max="9234" width="6.7109375" style="1225" bestFit="1" customWidth="1"/>
    <col min="9235" max="9243" width="11.421875" style="1225" hidden="1" customWidth="1"/>
    <col min="9244" max="9244" width="8.7109375" style="1225" customWidth="1"/>
    <col min="9245" max="9245" width="11.421875" style="1225" hidden="1" customWidth="1"/>
    <col min="9246" max="9246" width="15.7109375" style="1225" customWidth="1"/>
    <col min="9247" max="9247" width="4.140625" style="1225" customWidth="1"/>
    <col min="9248" max="9472" width="11.421875" style="1225" customWidth="1"/>
    <col min="9473" max="9473" width="7.28125" style="1225" customWidth="1"/>
    <col min="9474" max="9474" width="4.140625" style="1225" customWidth="1"/>
    <col min="9475" max="9475" width="5.421875" style="1225" customWidth="1"/>
    <col min="9476" max="9476" width="15.00390625" style="1225" customWidth="1"/>
    <col min="9477" max="9477" width="14.421875" style="1225" customWidth="1"/>
    <col min="9478" max="9478" width="22.28125" style="1225" customWidth="1"/>
    <col min="9479" max="9479" width="20.28125" style="1225" customWidth="1"/>
    <col min="9480" max="9480" width="9.7109375" style="1225" customWidth="1"/>
    <col min="9481" max="9481" width="12.28125" style="1225" customWidth="1"/>
    <col min="9482" max="9482" width="11.421875" style="1225" hidden="1" customWidth="1"/>
    <col min="9483" max="9483" width="16.421875" style="1225" customWidth="1"/>
    <col min="9484" max="9484" width="16.7109375" style="1225" customWidth="1"/>
    <col min="9485" max="9488" width="9.7109375" style="1225" customWidth="1"/>
    <col min="9489" max="9489" width="5.8515625" style="1225" customWidth="1"/>
    <col min="9490" max="9490" width="6.7109375" style="1225" bestFit="1" customWidth="1"/>
    <col min="9491" max="9499" width="11.421875" style="1225" hidden="1" customWidth="1"/>
    <col min="9500" max="9500" width="8.7109375" style="1225" customWidth="1"/>
    <col min="9501" max="9501" width="11.421875" style="1225" hidden="1" customWidth="1"/>
    <col min="9502" max="9502" width="15.7109375" style="1225" customWidth="1"/>
    <col min="9503" max="9503" width="4.140625" style="1225" customWidth="1"/>
    <col min="9504" max="9728" width="11.421875" style="1225" customWidth="1"/>
    <col min="9729" max="9729" width="7.28125" style="1225" customWidth="1"/>
    <col min="9730" max="9730" width="4.140625" style="1225" customWidth="1"/>
    <col min="9731" max="9731" width="5.421875" style="1225" customWidth="1"/>
    <col min="9732" max="9732" width="15.00390625" style="1225" customWidth="1"/>
    <col min="9733" max="9733" width="14.421875" style="1225" customWidth="1"/>
    <col min="9734" max="9734" width="22.28125" style="1225" customWidth="1"/>
    <col min="9735" max="9735" width="20.28125" style="1225" customWidth="1"/>
    <col min="9736" max="9736" width="9.7109375" style="1225" customWidth="1"/>
    <col min="9737" max="9737" width="12.28125" style="1225" customWidth="1"/>
    <col min="9738" max="9738" width="11.421875" style="1225" hidden="1" customWidth="1"/>
    <col min="9739" max="9739" width="16.421875" style="1225" customWidth="1"/>
    <col min="9740" max="9740" width="16.7109375" style="1225" customWidth="1"/>
    <col min="9741" max="9744" width="9.7109375" style="1225" customWidth="1"/>
    <col min="9745" max="9745" width="5.8515625" style="1225" customWidth="1"/>
    <col min="9746" max="9746" width="6.7109375" style="1225" bestFit="1" customWidth="1"/>
    <col min="9747" max="9755" width="11.421875" style="1225" hidden="1" customWidth="1"/>
    <col min="9756" max="9756" width="8.7109375" style="1225" customWidth="1"/>
    <col min="9757" max="9757" width="11.421875" style="1225" hidden="1" customWidth="1"/>
    <col min="9758" max="9758" width="15.7109375" style="1225" customWidth="1"/>
    <col min="9759" max="9759" width="4.140625" style="1225" customWidth="1"/>
    <col min="9760" max="9984" width="11.421875" style="1225" customWidth="1"/>
    <col min="9985" max="9985" width="7.28125" style="1225" customWidth="1"/>
    <col min="9986" max="9986" width="4.140625" style="1225" customWidth="1"/>
    <col min="9987" max="9987" width="5.421875" style="1225" customWidth="1"/>
    <col min="9988" max="9988" width="15.00390625" style="1225" customWidth="1"/>
    <col min="9989" max="9989" width="14.421875" style="1225" customWidth="1"/>
    <col min="9990" max="9990" width="22.28125" style="1225" customWidth="1"/>
    <col min="9991" max="9991" width="20.28125" style="1225" customWidth="1"/>
    <col min="9992" max="9992" width="9.7109375" style="1225" customWidth="1"/>
    <col min="9993" max="9993" width="12.28125" style="1225" customWidth="1"/>
    <col min="9994" max="9994" width="11.421875" style="1225" hidden="1" customWidth="1"/>
    <col min="9995" max="9995" width="16.421875" style="1225" customWidth="1"/>
    <col min="9996" max="9996" width="16.7109375" style="1225" customWidth="1"/>
    <col min="9997" max="10000" width="9.7109375" style="1225" customWidth="1"/>
    <col min="10001" max="10001" width="5.8515625" style="1225" customWidth="1"/>
    <col min="10002" max="10002" width="6.7109375" style="1225" bestFit="1" customWidth="1"/>
    <col min="10003" max="10011" width="11.421875" style="1225" hidden="1" customWidth="1"/>
    <col min="10012" max="10012" width="8.7109375" style="1225" customWidth="1"/>
    <col min="10013" max="10013" width="11.421875" style="1225" hidden="1" customWidth="1"/>
    <col min="10014" max="10014" width="15.7109375" style="1225" customWidth="1"/>
    <col min="10015" max="10015" width="4.140625" style="1225" customWidth="1"/>
    <col min="10016" max="10240" width="11.421875" style="1225" customWidth="1"/>
    <col min="10241" max="10241" width="7.28125" style="1225" customWidth="1"/>
    <col min="10242" max="10242" width="4.140625" style="1225" customWidth="1"/>
    <col min="10243" max="10243" width="5.421875" style="1225" customWidth="1"/>
    <col min="10244" max="10244" width="15.00390625" style="1225" customWidth="1"/>
    <col min="10245" max="10245" width="14.421875" style="1225" customWidth="1"/>
    <col min="10246" max="10246" width="22.28125" style="1225" customWidth="1"/>
    <col min="10247" max="10247" width="20.28125" style="1225" customWidth="1"/>
    <col min="10248" max="10248" width="9.7109375" style="1225" customWidth="1"/>
    <col min="10249" max="10249" width="12.28125" style="1225" customWidth="1"/>
    <col min="10250" max="10250" width="11.421875" style="1225" hidden="1" customWidth="1"/>
    <col min="10251" max="10251" width="16.421875" style="1225" customWidth="1"/>
    <col min="10252" max="10252" width="16.7109375" style="1225" customWidth="1"/>
    <col min="10253" max="10256" width="9.7109375" style="1225" customWidth="1"/>
    <col min="10257" max="10257" width="5.8515625" style="1225" customWidth="1"/>
    <col min="10258" max="10258" width="6.7109375" style="1225" bestFit="1" customWidth="1"/>
    <col min="10259" max="10267" width="11.421875" style="1225" hidden="1" customWidth="1"/>
    <col min="10268" max="10268" width="8.7109375" style="1225" customWidth="1"/>
    <col min="10269" max="10269" width="11.421875" style="1225" hidden="1" customWidth="1"/>
    <col min="10270" max="10270" width="15.7109375" style="1225" customWidth="1"/>
    <col min="10271" max="10271" width="4.140625" style="1225" customWidth="1"/>
    <col min="10272" max="10496" width="11.421875" style="1225" customWidth="1"/>
    <col min="10497" max="10497" width="7.28125" style="1225" customWidth="1"/>
    <col min="10498" max="10498" width="4.140625" style="1225" customWidth="1"/>
    <col min="10499" max="10499" width="5.421875" style="1225" customWidth="1"/>
    <col min="10500" max="10500" width="15.00390625" style="1225" customWidth="1"/>
    <col min="10501" max="10501" width="14.421875" style="1225" customWidth="1"/>
    <col min="10502" max="10502" width="22.28125" style="1225" customWidth="1"/>
    <col min="10503" max="10503" width="20.28125" style="1225" customWidth="1"/>
    <col min="10504" max="10504" width="9.7109375" style="1225" customWidth="1"/>
    <col min="10505" max="10505" width="12.28125" style="1225" customWidth="1"/>
    <col min="10506" max="10506" width="11.421875" style="1225" hidden="1" customWidth="1"/>
    <col min="10507" max="10507" width="16.421875" style="1225" customWidth="1"/>
    <col min="10508" max="10508" width="16.7109375" style="1225" customWidth="1"/>
    <col min="10509" max="10512" width="9.7109375" style="1225" customWidth="1"/>
    <col min="10513" max="10513" width="5.8515625" style="1225" customWidth="1"/>
    <col min="10514" max="10514" width="6.7109375" style="1225" bestFit="1" customWidth="1"/>
    <col min="10515" max="10523" width="11.421875" style="1225" hidden="1" customWidth="1"/>
    <col min="10524" max="10524" width="8.7109375" style="1225" customWidth="1"/>
    <col min="10525" max="10525" width="11.421875" style="1225" hidden="1" customWidth="1"/>
    <col min="10526" max="10526" width="15.7109375" style="1225" customWidth="1"/>
    <col min="10527" max="10527" width="4.140625" style="1225" customWidth="1"/>
    <col min="10528" max="10752" width="11.421875" style="1225" customWidth="1"/>
    <col min="10753" max="10753" width="7.28125" style="1225" customWidth="1"/>
    <col min="10754" max="10754" width="4.140625" style="1225" customWidth="1"/>
    <col min="10755" max="10755" width="5.421875" style="1225" customWidth="1"/>
    <col min="10756" max="10756" width="15.00390625" style="1225" customWidth="1"/>
    <col min="10757" max="10757" width="14.421875" style="1225" customWidth="1"/>
    <col min="10758" max="10758" width="22.28125" style="1225" customWidth="1"/>
    <col min="10759" max="10759" width="20.28125" style="1225" customWidth="1"/>
    <col min="10760" max="10760" width="9.7109375" style="1225" customWidth="1"/>
    <col min="10761" max="10761" width="12.28125" style="1225" customWidth="1"/>
    <col min="10762" max="10762" width="11.421875" style="1225" hidden="1" customWidth="1"/>
    <col min="10763" max="10763" width="16.421875" style="1225" customWidth="1"/>
    <col min="10764" max="10764" width="16.7109375" style="1225" customWidth="1"/>
    <col min="10765" max="10768" width="9.7109375" style="1225" customWidth="1"/>
    <col min="10769" max="10769" width="5.8515625" style="1225" customWidth="1"/>
    <col min="10770" max="10770" width="6.7109375" style="1225" bestFit="1" customWidth="1"/>
    <col min="10771" max="10779" width="11.421875" style="1225" hidden="1" customWidth="1"/>
    <col min="10780" max="10780" width="8.7109375" style="1225" customWidth="1"/>
    <col min="10781" max="10781" width="11.421875" style="1225" hidden="1" customWidth="1"/>
    <col min="10782" max="10782" width="15.7109375" style="1225" customWidth="1"/>
    <col min="10783" max="10783" width="4.140625" style="1225" customWidth="1"/>
    <col min="10784" max="11008" width="11.421875" style="1225" customWidth="1"/>
    <col min="11009" max="11009" width="7.28125" style="1225" customWidth="1"/>
    <col min="11010" max="11010" width="4.140625" style="1225" customWidth="1"/>
    <col min="11011" max="11011" width="5.421875" style="1225" customWidth="1"/>
    <col min="11012" max="11012" width="15.00390625" style="1225" customWidth="1"/>
    <col min="11013" max="11013" width="14.421875" style="1225" customWidth="1"/>
    <col min="11014" max="11014" width="22.28125" style="1225" customWidth="1"/>
    <col min="11015" max="11015" width="20.28125" style="1225" customWidth="1"/>
    <col min="11016" max="11016" width="9.7109375" style="1225" customWidth="1"/>
    <col min="11017" max="11017" width="12.28125" style="1225" customWidth="1"/>
    <col min="11018" max="11018" width="11.421875" style="1225" hidden="1" customWidth="1"/>
    <col min="11019" max="11019" width="16.421875" style="1225" customWidth="1"/>
    <col min="11020" max="11020" width="16.7109375" style="1225" customWidth="1"/>
    <col min="11021" max="11024" width="9.7109375" style="1225" customWidth="1"/>
    <col min="11025" max="11025" width="5.8515625" style="1225" customWidth="1"/>
    <col min="11026" max="11026" width="6.7109375" style="1225" bestFit="1" customWidth="1"/>
    <col min="11027" max="11035" width="11.421875" style="1225" hidden="1" customWidth="1"/>
    <col min="11036" max="11036" width="8.7109375" style="1225" customWidth="1"/>
    <col min="11037" max="11037" width="11.421875" style="1225" hidden="1" customWidth="1"/>
    <col min="11038" max="11038" width="15.7109375" style="1225" customWidth="1"/>
    <col min="11039" max="11039" width="4.140625" style="1225" customWidth="1"/>
    <col min="11040" max="11264" width="11.421875" style="1225" customWidth="1"/>
    <col min="11265" max="11265" width="7.28125" style="1225" customWidth="1"/>
    <col min="11266" max="11266" width="4.140625" style="1225" customWidth="1"/>
    <col min="11267" max="11267" width="5.421875" style="1225" customWidth="1"/>
    <col min="11268" max="11268" width="15.00390625" style="1225" customWidth="1"/>
    <col min="11269" max="11269" width="14.421875" style="1225" customWidth="1"/>
    <col min="11270" max="11270" width="22.28125" style="1225" customWidth="1"/>
    <col min="11271" max="11271" width="20.28125" style="1225" customWidth="1"/>
    <col min="11272" max="11272" width="9.7109375" style="1225" customWidth="1"/>
    <col min="11273" max="11273" width="12.28125" style="1225" customWidth="1"/>
    <col min="11274" max="11274" width="11.421875" style="1225" hidden="1" customWidth="1"/>
    <col min="11275" max="11275" width="16.421875" style="1225" customWidth="1"/>
    <col min="11276" max="11276" width="16.7109375" style="1225" customWidth="1"/>
    <col min="11277" max="11280" width="9.7109375" style="1225" customWidth="1"/>
    <col min="11281" max="11281" width="5.8515625" style="1225" customWidth="1"/>
    <col min="11282" max="11282" width="6.7109375" style="1225" bestFit="1" customWidth="1"/>
    <col min="11283" max="11291" width="11.421875" style="1225" hidden="1" customWidth="1"/>
    <col min="11292" max="11292" width="8.7109375" style="1225" customWidth="1"/>
    <col min="11293" max="11293" width="11.421875" style="1225" hidden="1" customWidth="1"/>
    <col min="11294" max="11294" width="15.7109375" style="1225" customWidth="1"/>
    <col min="11295" max="11295" width="4.140625" style="1225" customWidth="1"/>
    <col min="11296" max="11520" width="11.421875" style="1225" customWidth="1"/>
    <col min="11521" max="11521" width="7.28125" style="1225" customWidth="1"/>
    <col min="11522" max="11522" width="4.140625" style="1225" customWidth="1"/>
    <col min="11523" max="11523" width="5.421875" style="1225" customWidth="1"/>
    <col min="11524" max="11524" width="15.00390625" style="1225" customWidth="1"/>
    <col min="11525" max="11525" width="14.421875" style="1225" customWidth="1"/>
    <col min="11526" max="11526" width="22.28125" style="1225" customWidth="1"/>
    <col min="11527" max="11527" width="20.28125" style="1225" customWidth="1"/>
    <col min="11528" max="11528" width="9.7109375" style="1225" customWidth="1"/>
    <col min="11529" max="11529" width="12.28125" style="1225" customWidth="1"/>
    <col min="11530" max="11530" width="11.421875" style="1225" hidden="1" customWidth="1"/>
    <col min="11531" max="11531" width="16.421875" style="1225" customWidth="1"/>
    <col min="11532" max="11532" width="16.7109375" style="1225" customWidth="1"/>
    <col min="11533" max="11536" width="9.7109375" style="1225" customWidth="1"/>
    <col min="11537" max="11537" width="5.8515625" style="1225" customWidth="1"/>
    <col min="11538" max="11538" width="6.7109375" style="1225" bestFit="1" customWidth="1"/>
    <col min="11539" max="11547" width="11.421875" style="1225" hidden="1" customWidth="1"/>
    <col min="11548" max="11548" width="8.7109375" style="1225" customWidth="1"/>
    <col min="11549" max="11549" width="11.421875" style="1225" hidden="1" customWidth="1"/>
    <col min="11550" max="11550" width="15.7109375" style="1225" customWidth="1"/>
    <col min="11551" max="11551" width="4.140625" style="1225" customWidth="1"/>
    <col min="11552" max="11776" width="11.421875" style="1225" customWidth="1"/>
    <col min="11777" max="11777" width="7.28125" style="1225" customWidth="1"/>
    <col min="11778" max="11778" width="4.140625" style="1225" customWidth="1"/>
    <col min="11779" max="11779" width="5.421875" style="1225" customWidth="1"/>
    <col min="11780" max="11780" width="15.00390625" style="1225" customWidth="1"/>
    <col min="11781" max="11781" width="14.421875" style="1225" customWidth="1"/>
    <col min="11782" max="11782" width="22.28125" style="1225" customWidth="1"/>
    <col min="11783" max="11783" width="20.28125" style="1225" customWidth="1"/>
    <col min="11784" max="11784" width="9.7109375" style="1225" customWidth="1"/>
    <col min="11785" max="11785" width="12.28125" style="1225" customWidth="1"/>
    <col min="11786" max="11786" width="11.421875" style="1225" hidden="1" customWidth="1"/>
    <col min="11787" max="11787" width="16.421875" style="1225" customWidth="1"/>
    <col min="11788" max="11788" width="16.7109375" style="1225" customWidth="1"/>
    <col min="11789" max="11792" width="9.7109375" style="1225" customWidth="1"/>
    <col min="11793" max="11793" width="5.8515625" style="1225" customWidth="1"/>
    <col min="11794" max="11794" width="6.7109375" style="1225" bestFit="1" customWidth="1"/>
    <col min="11795" max="11803" width="11.421875" style="1225" hidden="1" customWidth="1"/>
    <col min="11804" max="11804" width="8.7109375" style="1225" customWidth="1"/>
    <col min="11805" max="11805" width="11.421875" style="1225" hidden="1" customWidth="1"/>
    <col min="11806" max="11806" width="15.7109375" style="1225" customWidth="1"/>
    <col min="11807" max="11807" width="4.140625" style="1225" customWidth="1"/>
    <col min="11808" max="12032" width="11.421875" style="1225" customWidth="1"/>
    <col min="12033" max="12033" width="7.28125" style="1225" customWidth="1"/>
    <col min="12034" max="12034" width="4.140625" style="1225" customWidth="1"/>
    <col min="12035" max="12035" width="5.421875" style="1225" customWidth="1"/>
    <col min="12036" max="12036" width="15.00390625" style="1225" customWidth="1"/>
    <col min="12037" max="12037" width="14.421875" style="1225" customWidth="1"/>
    <col min="12038" max="12038" width="22.28125" style="1225" customWidth="1"/>
    <col min="12039" max="12039" width="20.28125" style="1225" customWidth="1"/>
    <col min="12040" max="12040" width="9.7109375" style="1225" customWidth="1"/>
    <col min="12041" max="12041" width="12.28125" style="1225" customWidth="1"/>
    <col min="12042" max="12042" width="11.421875" style="1225" hidden="1" customWidth="1"/>
    <col min="12043" max="12043" width="16.421875" style="1225" customWidth="1"/>
    <col min="12044" max="12044" width="16.7109375" style="1225" customWidth="1"/>
    <col min="12045" max="12048" width="9.7109375" style="1225" customWidth="1"/>
    <col min="12049" max="12049" width="5.8515625" style="1225" customWidth="1"/>
    <col min="12050" max="12050" width="6.7109375" style="1225" bestFit="1" customWidth="1"/>
    <col min="12051" max="12059" width="11.421875" style="1225" hidden="1" customWidth="1"/>
    <col min="12060" max="12060" width="8.7109375" style="1225" customWidth="1"/>
    <col min="12061" max="12061" width="11.421875" style="1225" hidden="1" customWidth="1"/>
    <col min="12062" max="12062" width="15.7109375" style="1225" customWidth="1"/>
    <col min="12063" max="12063" width="4.140625" style="1225" customWidth="1"/>
    <col min="12064" max="12288" width="11.421875" style="1225" customWidth="1"/>
    <col min="12289" max="12289" width="7.28125" style="1225" customWidth="1"/>
    <col min="12290" max="12290" width="4.140625" style="1225" customWidth="1"/>
    <col min="12291" max="12291" width="5.421875" style="1225" customWidth="1"/>
    <col min="12292" max="12292" width="15.00390625" style="1225" customWidth="1"/>
    <col min="12293" max="12293" width="14.421875" style="1225" customWidth="1"/>
    <col min="12294" max="12294" width="22.28125" style="1225" customWidth="1"/>
    <col min="12295" max="12295" width="20.28125" style="1225" customWidth="1"/>
    <col min="12296" max="12296" width="9.7109375" style="1225" customWidth="1"/>
    <col min="12297" max="12297" width="12.28125" style="1225" customWidth="1"/>
    <col min="12298" max="12298" width="11.421875" style="1225" hidden="1" customWidth="1"/>
    <col min="12299" max="12299" width="16.421875" style="1225" customWidth="1"/>
    <col min="12300" max="12300" width="16.7109375" style="1225" customWidth="1"/>
    <col min="12301" max="12304" width="9.7109375" style="1225" customWidth="1"/>
    <col min="12305" max="12305" width="5.8515625" style="1225" customWidth="1"/>
    <col min="12306" max="12306" width="6.7109375" style="1225" bestFit="1" customWidth="1"/>
    <col min="12307" max="12315" width="11.421875" style="1225" hidden="1" customWidth="1"/>
    <col min="12316" max="12316" width="8.7109375" style="1225" customWidth="1"/>
    <col min="12317" max="12317" width="11.421875" style="1225" hidden="1" customWidth="1"/>
    <col min="12318" max="12318" width="15.7109375" style="1225" customWidth="1"/>
    <col min="12319" max="12319" width="4.140625" style="1225" customWidth="1"/>
    <col min="12320" max="12544" width="11.421875" style="1225" customWidth="1"/>
    <col min="12545" max="12545" width="7.28125" style="1225" customWidth="1"/>
    <col min="12546" max="12546" width="4.140625" style="1225" customWidth="1"/>
    <col min="12547" max="12547" width="5.421875" style="1225" customWidth="1"/>
    <col min="12548" max="12548" width="15.00390625" style="1225" customWidth="1"/>
    <col min="12549" max="12549" width="14.421875" style="1225" customWidth="1"/>
    <col min="12550" max="12550" width="22.28125" style="1225" customWidth="1"/>
    <col min="12551" max="12551" width="20.28125" style="1225" customWidth="1"/>
    <col min="12552" max="12552" width="9.7109375" style="1225" customWidth="1"/>
    <col min="12553" max="12553" width="12.28125" style="1225" customWidth="1"/>
    <col min="12554" max="12554" width="11.421875" style="1225" hidden="1" customWidth="1"/>
    <col min="12555" max="12555" width="16.421875" style="1225" customWidth="1"/>
    <col min="12556" max="12556" width="16.7109375" style="1225" customWidth="1"/>
    <col min="12557" max="12560" width="9.7109375" style="1225" customWidth="1"/>
    <col min="12561" max="12561" width="5.8515625" style="1225" customWidth="1"/>
    <col min="12562" max="12562" width="6.7109375" style="1225" bestFit="1" customWidth="1"/>
    <col min="12563" max="12571" width="11.421875" style="1225" hidden="1" customWidth="1"/>
    <col min="12572" max="12572" width="8.7109375" style="1225" customWidth="1"/>
    <col min="12573" max="12573" width="11.421875" style="1225" hidden="1" customWidth="1"/>
    <col min="12574" max="12574" width="15.7109375" style="1225" customWidth="1"/>
    <col min="12575" max="12575" width="4.140625" style="1225" customWidth="1"/>
    <col min="12576" max="12800" width="11.421875" style="1225" customWidth="1"/>
    <col min="12801" max="12801" width="7.28125" style="1225" customWidth="1"/>
    <col min="12802" max="12802" width="4.140625" style="1225" customWidth="1"/>
    <col min="12803" max="12803" width="5.421875" style="1225" customWidth="1"/>
    <col min="12804" max="12804" width="15.00390625" style="1225" customWidth="1"/>
    <col min="12805" max="12805" width="14.421875" style="1225" customWidth="1"/>
    <col min="12806" max="12806" width="22.28125" style="1225" customWidth="1"/>
    <col min="12807" max="12807" width="20.28125" style="1225" customWidth="1"/>
    <col min="12808" max="12808" width="9.7109375" style="1225" customWidth="1"/>
    <col min="12809" max="12809" width="12.28125" style="1225" customWidth="1"/>
    <col min="12810" max="12810" width="11.421875" style="1225" hidden="1" customWidth="1"/>
    <col min="12811" max="12811" width="16.421875" style="1225" customWidth="1"/>
    <col min="12812" max="12812" width="16.7109375" style="1225" customWidth="1"/>
    <col min="12813" max="12816" width="9.7109375" style="1225" customWidth="1"/>
    <col min="12817" max="12817" width="5.8515625" style="1225" customWidth="1"/>
    <col min="12818" max="12818" width="6.7109375" style="1225" bestFit="1" customWidth="1"/>
    <col min="12819" max="12827" width="11.421875" style="1225" hidden="1" customWidth="1"/>
    <col min="12828" max="12828" width="8.7109375" style="1225" customWidth="1"/>
    <col min="12829" max="12829" width="11.421875" style="1225" hidden="1" customWidth="1"/>
    <col min="12830" max="12830" width="15.7109375" style="1225" customWidth="1"/>
    <col min="12831" max="12831" width="4.140625" style="1225" customWidth="1"/>
    <col min="12832" max="13056" width="11.421875" style="1225" customWidth="1"/>
    <col min="13057" max="13057" width="7.28125" style="1225" customWidth="1"/>
    <col min="13058" max="13058" width="4.140625" style="1225" customWidth="1"/>
    <col min="13059" max="13059" width="5.421875" style="1225" customWidth="1"/>
    <col min="13060" max="13060" width="15.00390625" style="1225" customWidth="1"/>
    <col min="13061" max="13061" width="14.421875" style="1225" customWidth="1"/>
    <col min="13062" max="13062" width="22.28125" style="1225" customWidth="1"/>
    <col min="13063" max="13063" width="20.28125" style="1225" customWidth="1"/>
    <col min="13064" max="13064" width="9.7109375" style="1225" customWidth="1"/>
    <col min="13065" max="13065" width="12.28125" style="1225" customWidth="1"/>
    <col min="13066" max="13066" width="11.421875" style="1225" hidden="1" customWidth="1"/>
    <col min="13067" max="13067" width="16.421875" style="1225" customWidth="1"/>
    <col min="13068" max="13068" width="16.7109375" style="1225" customWidth="1"/>
    <col min="13069" max="13072" width="9.7109375" style="1225" customWidth="1"/>
    <col min="13073" max="13073" width="5.8515625" style="1225" customWidth="1"/>
    <col min="13074" max="13074" width="6.7109375" style="1225" bestFit="1" customWidth="1"/>
    <col min="13075" max="13083" width="11.421875" style="1225" hidden="1" customWidth="1"/>
    <col min="13084" max="13084" width="8.7109375" style="1225" customWidth="1"/>
    <col min="13085" max="13085" width="11.421875" style="1225" hidden="1" customWidth="1"/>
    <col min="13086" max="13086" width="15.7109375" style="1225" customWidth="1"/>
    <col min="13087" max="13087" width="4.140625" style="1225" customWidth="1"/>
    <col min="13088" max="13312" width="11.421875" style="1225" customWidth="1"/>
    <col min="13313" max="13313" width="7.28125" style="1225" customWidth="1"/>
    <col min="13314" max="13314" width="4.140625" style="1225" customWidth="1"/>
    <col min="13315" max="13315" width="5.421875" style="1225" customWidth="1"/>
    <col min="13316" max="13316" width="15.00390625" style="1225" customWidth="1"/>
    <col min="13317" max="13317" width="14.421875" style="1225" customWidth="1"/>
    <col min="13318" max="13318" width="22.28125" style="1225" customWidth="1"/>
    <col min="13319" max="13319" width="20.28125" style="1225" customWidth="1"/>
    <col min="13320" max="13320" width="9.7109375" style="1225" customWidth="1"/>
    <col min="13321" max="13321" width="12.28125" style="1225" customWidth="1"/>
    <col min="13322" max="13322" width="11.421875" style="1225" hidden="1" customWidth="1"/>
    <col min="13323" max="13323" width="16.421875" style="1225" customWidth="1"/>
    <col min="13324" max="13324" width="16.7109375" style="1225" customWidth="1"/>
    <col min="13325" max="13328" width="9.7109375" style="1225" customWidth="1"/>
    <col min="13329" max="13329" width="5.8515625" style="1225" customWidth="1"/>
    <col min="13330" max="13330" width="6.7109375" style="1225" bestFit="1" customWidth="1"/>
    <col min="13331" max="13339" width="11.421875" style="1225" hidden="1" customWidth="1"/>
    <col min="13340" max="13340" width="8.7109375" style="1225" customWidth="1"/>
    <col min="13341" max="13341" width="11.421875" style="1225" hidden="1" customWidth="1"/>
    <col min="13342" max="13342" width="15.7109375" style="1225" customWidth="1"/>
    <col min="13343" max="13343" width="4.140625" style="1225" customWidth="1"/>
    <col min="13344" max="13568" width="11.421875" style="1225" customWidth="1"/>
    <col min="13569" max="13569" width="7.28125" style="1225" customWidth="1"/>
    <col min="13570" max="13570" width="4.140625" style="1225" customWidth="1"/>
    <col min="13571" max="13571" width="5.421875" style="1225" customWidth="1"/>
    <col min="13572" max="13572" width="15.00390625" style="1225" customWidth="1"/>
    <col min="13573" max="13573" width="14.421875" style="1225" customWidth="1"/>
    <col min="13574" max="13574" width="22.28125" style="1225" customWidth="1"/>
    <col min="13575" max="13575" width="20.28125" style="1225" customWidth="1"/>
    <col min="13576" max="13576" width="9.7109375" style="1225" customWidth="1"/>
    <col min="13577" max="13577" width="12.28125" style="1225" customWidth="1"/>
    <col min="13578" max="13578" width="11.421875" style="1225" hidden="1" customWidth="1"/>
    <col min="13579" max="13579" width="16.421875" style="1225" customWidth="1"/>
    <col min="13580" max="13580" width="16.7109375" style="1225" customWidth="1"/>
    <col min="13581" max="13584" width="9.7109375" style="1225" customWidth="1"/>
    <col min="13585" max="13585" width="5.8515625" style="1225" customWidth="1"/>
    <col min="13586" max="13586" width="6.7109375" style="1225" bestFit="1" customWidth="1"/>
    <col min="13587" max="13595" width="11.421875" style="1225" hidden="1" customWidth="1"/>
    <col min="13596" max="13596" width="8.7109375" style="1225" customWidth="1"/>
    <col min="13597" max="13597" width="11.421875" style="1225" hidden="1" customWidth="1"/>
    <col min="13598" max="13598" width="15.7109375" style="1225" customWidth="1"/>
    <col min="13599" max="13599" width="4.140625" style="1225" customWidth="1"/>
    <col min="13600" max="13824" width="11.421875" style="1225" customWidth="1"/>
    <col min="13825" max="13825" width="7.28125" style="1225" customWidth="1"/>
    <col min="13826" max="13826" width="4.140625" style="1225" customWidth="1"/>
    <col min="13827" max="13827" width="5.421875" style="1225" customWidth="1"/>
    <col min="13828" max="13828" width="15.00390625" style="1225" customWidth="1"/>
    <col min="13829" max="13829" width="14.421875" style="1225" customWidth="1"/>
    <col min="13830" max="13830" width="22.28125" style="1225" customWidth="1"/>
    <col min="13831" max="13831" width="20.28125" style="1225" customWidth="1"/>
    <col min="13832" max="13832" width="9.7109375" style="1225" customWidth="1"/>
    <col min="13833" max="13833" width="12.28125" style="1225" customWidth="1"/>
    <col min="13834" max="13834" width="11.421875" style="1225" hidden="1" customWidth="1"/>
    <col min="13835" max="13835" width="16.421875" style="1225" customWidth="1"/>
    <col min="13836" max="13836" width="16.7109375" style="1225" customWidth="1"/>
    <col min="13837" max="13840" width="9.7109375" style="1225" customWidth="1"/>
    <col min="13841" max="13841" width="5.8515625" style="1225" customWidth="1"/>
    <col min="13842" max="13842" width="6.7109375" style="1225" bestFit="1" customWidth="1"/>
    <col min="13843" max="13851" width="11.421875" style="1225" hidden="1" customWidth="1"/>
    <col min="13852" max="13852" width="8.7109375" style="1225" customWidth="1"/>
    <col min="13853" max="13853" width="11.421875" style="1225" hidden="1" customWidth="1"/>
    <col min="13854" max="13854" width="15.7109375" style="1225" customWidth="1"/>
    <col min="13855" max="13855" width="4.140625" style="1225" customWidth="1"/>
    <col min="13856" max="14080" width="11.421875" style="1225" customWidth="1"/>
    <col min="14081" max="14081" width="7.28125" style="1225" customWidth="1"/>
    <col min="14082" max="14082" width="4.140625" style="1225" customWidth="1"/>
    <col min="14083" max="14083" width="5.421875" style="1225" customWidth="1"/>
    <col min="14084" max="14084" width="15.00390625" style="1225" customWidth="1"/>
    <col min="14085" max="14085" width="14.421875" style="1225" customWidth="1"/>
    <col min="14086" max="14086" width="22.28125" style="1225" customWidth="1"/>
    <col min="14087" max="14087" width="20.28125" style="1225" customWidth="1"/>
    <col min="14088" max="14088" width="9.7109375" style="1225" customWidth="1"/>
    <col min="14089" max="14089" width="12.28125" style="1225" customWidth="1"/>
    <col min="14090" max="14090" width="11.421875" style="1225" hidden="1" customWidth="1"/>
    <col min="14091" max="14091" width="16.421875" style="1225" customWidth="1"/>
    <col min="14092" max="14092" width="16.7109375" style="1225" customWidth="1"/>
    <col min="14093" max="14096" width="9.7109375" style="1225" customWidth="1"/>
    <col min="14097" max="14097" width="5.8515625" style="1225" customWidth="1"/>
    <col min="14098" max="14098" width="6.7109375" style="1225" bestFit="1" customWidth="1"/>
    <col min="14099" max="14107" width="11.421875" style="1225" hidden="1" customWidth="1"/>
    <col min="14108" max="14108" width="8.7109375" style="1225" customWidth="1"/>
    <col min="14109" max="14109" width="11.421875" style="1225" hidden="1" customWidth="1"/>
    <col min="14110" max="14110" width="15.7109375" style="1225" customWidth="1"/>
    <col min="14111" max="14111" width="4.140625" style="1225" customWidth="1"/>
    <col min="14112" max="14336" width="11.421875" style="1225" customWidth="1"/>
    <col min="14337" max="14337" width="7.28125" style="1225" customWidth="1"/>
    <col min="14338" max="14338" width="4.140625" style="1225" customWidth="1"/>
    <col min="14339" max="14339" width="5.421875" style="1225" customWidth="1"/>
    <col min="14340" max="14340" width="15.00390625" style="1225" customWidth="1"/>
    <col min="14341" max="14341" width="14.421875" style="1225" customWidth="1"/>
    <col min="14342" max="14342" width="22.28125" style="1225" customWidth="1"/>
    <col min="14343" max="14343" width="20.28125" style="1225" customWidth="1"/>
    <col min="14344" max="14344" width="9.7109375" style="1225" customWidth="1"/>
    <col min="14345" max="14345" width="12.28125" style="1225" customWidth="1"/>
    <col min="14346" max="14346" width="11.421875" style="1225" hidden="1" customWidth="1"/>
    <col min="14347" max="14347" width="16.421875" style="1225" customWidth="1"/>
    <col min="14348" max="14348" width="16.7109375" style="1225" customWidth="1"/>
    <col min="14349" max="14352" width="9.7109375" style="1225" customWidth="1"/>
    <col min="14353" max="14353" width="5.8515625" style="1225" customWidth="1"/>
    <col min="14354" max="14354" width="6.7109375" style="1225" bestFit="1" customWidth="1"/>
    <col min="14355" max="14363" width="11.421875" style="1225" hidden="1" customWidth="1"/>
    <col min="14364" max="14364" width="8.7109375" style="1225" customWidth="1"/>
    <col min="14365" max="14365" width="11.421875" style="1225" hidden="1" customWidth="1"/>
    <col min="14366" max="14366" width="15.7109375" style="1225" customWidth="1"/>
    <col min="14367" max="14367" width="4.140625" style="1225" customWidth="1"/>
    <col min="14368" max="14592" width="11.421875" style="1225" customWidth="1"/>
    <col min="14593" max="14593" width="7.28125" style="1225" customWidth="1"/>
    <col min="14594" max="14594" width="4.140625" style="1225" customWidth="1"/>
    <col min="14595" max="14595" width="5.421875" style="1225" customWidth="1"/>
    <col min="14596" max="14596" width="15.00390625" style="1225" customWidth="1"/>
    <col min="14597" max="14597" width="14.421875" style="1225" customWidth="1"/>
    <col min="14598" max="14598" width="22.28125" style="1225" customWidth="1"/>
    <col min="14599" max="14599" width="20.28125" style="1225" customWidth="1"/>
    <col min="14600" max="14600" width="9.7109375" style="1225" customWidth="1"/>
    <col min="14601" max="14601" width="12.28125" style="1225" customWidth="1"/>
    <col min="14602" max="14602" width="11.421875" style="1225" hidden="1" customWidth="1"/>
    <col min="14603" max="14603" width="16.421875" style="1225" customWidth="1"/>
    <col min="14604" max="14604" width="16.7109375" style="1225" customWidth="1"/>
    <col min="14605" max="14608" width="9.7109375" style="1225" customWidth="1"/>
    <col min="14609" max="14609" width="5.8515625" style="1225" customWidth="1"/>
    <col min="14610" max="14610" width="6.7109375" style="1225" bestFit="1" customWidth="1"/>
    <col min="14611" max="14619" width="11.421875" style="1225" hidden="1" customWidth="1"/>
    <col min="14620" max="14620" width="8.7109375" style="1225" customWidth="1"/>
    <col min="14621" max="14621" width="11.421875" style="1225" hidden="1" customWidth="1"/>
    <col min="14622" max="14622" width="15.7109375" style="1225" customWidth="1"/>
    <col min="14623" max="14623" width="4.140625" style="1225" customWidth="1"/>
    <col min="14624" max="14848" width="11.421875" style="1225" customWidth="1"/>
    <col min="14849" max="14849" width="7.28125" style="1225" customWidth="1"/>
    <col min="14850" max="14850" width="4.140625" style="1225" customWidth="1"/>
    <col min="14851" max="14851" width="5.421875" style="1225" customWidth="1"/>
    <col min="14852" max="14852" width="15.00390625" style="1225" customWidth="1"/>
    <col min="14853" max="14853" width="14.421875" style="1225" customWidth="1"/>
    <col min="14854" max="14854" width="22.28125" style="1225" customWidth="1"/>
    <col min="14855" max="14855" width="20.28125" style="1225" customWidth="1"/>
    <col min="14856" max="14856" width="9.7109375" style="1225" customWidth="1"/>
    <col min="14857" max="14857" width="12.28125" style="1225" customWidth="1"/>
    <col min="14858" max="14858" width="11.421875" style="1225" hidden="1" customWidth="1"/>
    <col min="14859" max="14859" width="16.421875" style="1225" customWidth="1"/>
    <col min="14860" max="14860" width="16.7109375" style="1225" customWidth="1"/>
    <col min="14861" max="14864" width="9.7109375" style="1225" customWidth="1"/>
    <col min="14865" max="14865" width="5.8515625" style="1225" customWidth="1"/>
    <col min="14866" max="14866" width="6.7109375" style="1225" bestFit="1" customWidth="1"/>
    <col min="14867" max="14875" width="11.421875" style="1225" hidden="1" customWidth="1"/>
    <col min="14876" max="14876" width="8.7109375" style="1225" customWidth="1"/>
    <col min="14877" max="14877" width="11.421875" style="1225" hidden="1" customWidth="1"/>
    <col min="14878" max="14878" width="15.7109375" style="1225" customWidth="1"/>
    <col min="14879" max="14879" width="4.140625" style="1225" customWidth="1"/>
    <col min="14880" max="15104" width="11.421875" style="1225" customWidth="1"/>
    <col min="15105" max="15105" width="7.28125" style="1225" customWidth="1"/>
    <col min="15106" max="15106" width="4.140625" style="1225" customWidth="1"/>
    <col min="15107" max="15107" width="5.421875" style="1225" customWidth="1"/>
    <col min="15108" max="15108" width="15.00390625" style="1225" customWidth="1"/>
    <col min="15109" max="15109" width="14.421875" style="1225" customWidth="1"/>
    <col min="15110" max="15110" width="22.28125" style="1225" customWidth="1"/>
    <col min="15111" max="15111" width="20.28125" style="1225" customWidth="1"/>
    <col min="15112" max="15112" width="9.7109375" style="1225" customWidth="1"/>
    <col min="15113" max="15113" width="12.28125" style="1225" customWidth="1"/>
    <col min="15114" max="15114" width="11.421875" style="1225" hidden="1" customWidth="1"/>
    <col min="15115" max="15115" width="16.421875" style="1225" customWidth="1"/>
    <col min="15116" max="15116" width="16.7109375" style="1225" customWidth="1"/>
    <col min="15117" max="15120" width="9.7109375" style="1225" customWidth="1"/>
    <col min="15121" max="15121" width="5.8515625" style="1225" customWidth="1"/>
    <col min="15122" max="15122" width="6.7109375" style="1225" bestFit="1" customWidth="1"/>
    <col min="15123" max="15131" width="11.421875" style="1225" hidden="1" customWidth="1"/>
    <col min="15132" max="15132" width="8.7109375" style="1225" customWidth="1"/>
    <col min="15133" max="15133" width="11.421875" style="1225" hidden="1" customWidth="1"/>
    <col min="15134" max="15134" width="15.7109375" style="1225" customWidth="1"/>
    <col min="15135" max="15135" width="4.140625" style="1225" customWidth="1"/>
    <col min="15136" max="15360" width="11.421875" style="1225" customWidth="1"/>
    <col min="15361" max="15361" width="7.28125" style="1225" customWidth="1"/>
    <col min="15362" max="15362" width="4.140625" style="1225" customWidth="1"/>
    <col min="15363" max="15363" width="5.421875" style="1225" customWidth="1"/>
    <col min="15364" max="15364" width="15.00390625" style="1225" customWidth="1"/>
    <col min="15365" max="15365" width="14.421875" style="1225" customWidth="1"/>
    <col min="15366" max="15366" width="22.28125" style="1225" customWidth="1"/>
    <col min="15367" max="15367" width="20.28125" style="1225" customWidth="1"/>
    <col min="15368" max="15368" width="9.7109375" style="1225" customWidth="1"/>
    <col min="15369" max="15369" width="12.28125" style="1225" customWidth="1"/>
    <col min="15370" max="15370" width="11.421875" style="1225" hidden="1" customWidth="1"/>
    <col min="15371" max="15371" width="16.421875" style="1225" customWidth="1"/>
    <col min="15372" max="15372" width="16.7109375" style="1225" customWidth="1"/>
    <col min="15373" max="15376" width="9.7109375" style="1225" customWidth="1"/>
    <col min="15377" max="15377" width="5.8515625" style="1225" customWidth="1"/>
    <col min="15378" max="15378" width="6.7109375" style="1225" bestFit="1" customWidth="1"/>
    <col min="15379" max="15387" width="11.421875" style="1225" hidden="1" customWidth="1"/>
    <col min="15388" max="15388" width="8.7109375" style="1225" customWidth="1"/>
    <col min="15389" max="15389" width="11.421875" style="1225" hidden="1" customWidth="1"/>
    <col min="15390" max="15390" width="15.7109375" style="1225" customWidth="1"/>
    <col min="15391" max="15391" width="4.140625" style="1225" customWidth="1"/>
    <col min="15392" max="15616" width="11.421875" style="1225" customWidth="1"/>
    <col min="15617" max="15617" width="7.28125" style="1225" customWidth="1"/>
    <col min="15618" max="15618" width="4.140625" style="1225" customWidth="1"/>
    <col min="15619" max="15619" width="5.421875" style="1225" customWidth="1"/>
    <col min="15620" max="15620" width="15.00390625" style="1225" customWidth="1"/>
    <col min="15621" max="15621" width="14.421875" style="1225" customWidth="1"/>
    <col min="15622" max="15622" width="22.28125" style="1225" customWidth="1"/>
    <col min="15623" max="15623" width="20.28125" style="1225" customWidth="1"/>
    <col min="15624" max="15624" width="9.7109375" style="1225" customWidth="1"/>
    <col min="15625" max="15625" width="12.28125" style="1225" customWidth="1"/>
    <col min="15626" max="15626" width="11.421875" style="1225" hidden="1" customWidth="1"/>
    <col min="15627" max="15627" width="16.421875" style="1225" customWidth="1"/>
    <col min="15628" max="15628" width="16.7109375" style="1225" customWidth="1"/>
    <col min="15629" max="15632" width="9.7109375" style="1225" customWidth="1"/>
    <col min="15633" max="15633" width="5.8515625" style="1225" customWidth="1"/>
    <col min="15634" max="15634" width="6.7109375" style="1225" bestFit="1" customWidth="1"/>
    <col min="15635" max="15643" width="11.421875" style="1225" hidden="1" customWidth="1"/>
    <col min="15644" max="15644" width="8.7109375" style="1225" customWidth="1"/>
    <col min="15645" max="15645" width="11.421875" style="1225" hidden="1" customWidth="1"/>
    <col min="15646" max="15646" width="15.7109375" style="1225" customWidth="1"/>
    <col min="15647" max="15647" width="4.140625" style="1225" customWidth="1"/>
    <col min="15648" max="15872" width="11.421875" style="1225" customWidth="1"/>
    <col min="15873" max="15873" width="7.28125" style="1225" customWidth="1"/>
    <col min="15874" max="15874" width="4.140625" style="1225" customWidth="1"/>
    <col min="15875" max="15875" width="5.421875" style="1225" customWidth="1"/>
    <col min="15876" max="15876" width="15.00390625" style="1225" customWidth="1"/>
    <col min="15877" max="15877" width="14.421875" style="1225" customWidth="1"/>
    <col min="15878" max="15878" width="22.28125" style="1225" customWidth="1"/>
    <col min="15879" max="15879" width="20.28125" style="1225" customWidth="1"/>
    <col min="15880" max="15880" width="9.7109375" style="1225" customWidth="1"/>
    <col min="15881" max="15881" width="12.28125" style="1225" customWidth="1"/>
    <col min="15882" max="15882" width="11.421875" style="1225" hidden="1" customWidth="1"/>
    <col min="15883" max="15883" width="16.421875" style="1225" customWidth="1"/>
    <col min="15884" max="15884" width="16.7109375" style="1225" customWidth="1"/>
    <col min="15885" max="15888" width="9.7109375" style="1225" customWidth="1"/>
    <col min="15889" max="15889" width="5.8515625" style="1225" customWidth="1"/>
    <col min="15890" max="15890" width="6.7109375" style="1225" bestFit="1" customWidth="1"/>
    <col min="15891" max="15899" width="11.421875" style="1225" hidden="1" customWidth="1"/>
    <col min="15900" max="15900" width="8.7109375" style="1225" customWidth="1"/>
    <col min="15901" max="15901" width="11.421875" style="1225" hidden="1" customWidth="1"/>
    <col min="15902" max="15902" width="15.7109375" style="1225" customWidth="1"/>
    <col min="15903" max="15903" width="4.140625" style="1225" customWidth="1"/>
    <col min="15904" max="16128" width="11.421875" style="1225" customWidth="1"/>
    <col min="16129" max="16129" width="7.28125" style="1225" customWidth="1"/>
    <col min="16130" max="16130" width="4.140625" style="1225" customWidth="1"/>
    <col min="16131" max="16131" width="5.421875" style="1225" customWidth="1"/>
    <col min="16132" max="16132" width="15.00390625" style="1225" customWidth="1"/>
    <col min="16133" max="16133" width="14.421875" style="1225" customWidth="1"/>
    <col min="16134" max="16134" width="22.28125" style="1225" customWidth="1"/>
    <col min="16135" max="16135" width="20.28125" style="1225" customWidth="1"/>
    <col min="16136" max="16136" width="9.7109375" style="1225" customWidth="1"/>
    <col min="16137" max="16137" width="12.28125" style="1225" customWidth="1"/>
    <col min="16138" max="16138" width="11.421875" style="1225" hidden="1" customWidth="1"/>
    <col min="16139" max="16139" width="16.421875" style="1225" customWidth="1"/>
    <col min="16140" max="16140" width="16.7109375" style="1225" customWidth="1"/>
    <col min="16141" max="16144" width="9.7109375" style="1225" customWidth="1"/>
    <col min="16145" max="16145" width="5.8515625" style="1225" customWidth="1"/>
    <col min="16146" max="16146" width="6.7109375" style="1225" bestFit="1" customWidth="1"/>
    <col min="16147" max="16155" width="11.421875" style="1225" hidden="1" customWidth="1"/>
    <col min="16156" max="16156" width="8.7109375" style="1225" customWidth="1"/>
    <col min="16157" max="16157" width="11.421875" style="1225" hidden="1" customWidth="1"/>
    <col min="16158" max="16158" width="15.7109375" style="1225" customWidth="1"/>
    <col min="16159" max="16159" width="4.140625" style="1225" customWidth="1"/>
    <col min="16160" max="16384" width="11.421875" style="1225" customWidth="1"/>
  </cols>
  <sheetData>
    <row r="1" spans="2:31" s="1170" customFormat="1" ht="26.25"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1"/>
      <c r="O1" s="1171"/>
      <c r="P1" s="1171"/>
      <c r="Q1" s="1171"/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71"/>
      <c r="AC1" s="1171"/>
      <c r="AD1" s="1171"/>
      <c r="AE1" s="1172"/>
    </row>
    <row r="2" spans="1:31" s="1170" customFormat="1" ht="26.25">
      <c r="A2" s="1171"/>
      <c r="B2" s="1173" t="str">
        <f>'TOT-0216'!B2</f>
        <v>ANEXO III al Memorándum D.T.E.E. N° 231 / 2017</v>
      </c>
      <c r="C2" s="1173"/>
      <c r="D2" s="1173"/>
      <c r="E2" s="1173"/>
      <c r="F2" s="1173"/>
      <c r="G2" s="1174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1173"/>
      <c r="U2" s="1173"/>
      <c r="V2" s="1173"/>
      <c r="W2" s="1173"/>
      <c r="X2" s="1173"/>
      <c r="Y2" s="1173"/>
      <c r="Z2" s="1173"/>
      <c r="AA2" s="1173"/>
      <c r="AB2" s="1173"/>
      <c r="AC2" s="1173"/>
      <c r="AD2" s="1173"/>
      <c r="AE2" s="1173"/>
    </row>
    <row r="3" spans="1:31" s="1176" customFormat="1" ht="17.25" customHeight="1">
      <c r="A3" s="1175"/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5"/>
      <c r="Y3" s="1175"/>
      <c r="Z3" s="1175"/>
      <c r="AA3" s="1175"/>
      <c r="AB3" s="1175"/>
      <c r="AC3" s="1175"/>
      <c r="AD3" s="1175"/>
      <c r="AE3" s="1175"/>
    </row>
    <row r="4" spans="1:31" s="1180" customFormat="1" ht="11.25">
      <c r="A4" s="1177" t="s">
        <v>75</v>
      </c>
      <c r="B4" s="1178"/>
      <c r="C4" s="1178"/>
      <c r="D4" s="1178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</row>
    <row r="5" spans="1:31" s="1180" customFormat="1" ht="11.25">
      <c r="A5" s="1177" t="s">
        <v>3</v>
      </c>
      <c r="B5" s="1178"/>
      <c r="C5" s="1178"/>
      <c r="D5" s="1178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1179"/>
      <c r="Q5" s="1179"/>
      <c r="R5" s="1179"/>
      <c r="S5" s="1179"/>
      <c r="T5" s="1179"/>
      <c r="U5" s="1179"/>
      <c r="V5" s="1179"/>
      <c r="W5" s="1179"/>
      <c r="X5" s="1179"/>
      <c r="Y5" s="1179"/>
      <c r="Z5" s="1179"/>
      <c r="AA5" s="1179"/>
      <c r="AB5" s="1179"/>
      <c r="AC5" s="1179"/>
      <c r="AD5" s="1179"/>
      <c r="AE5" s="1179"/>
    </row>
    <row r="6" spans="1:31" s="1176" customFormat="1" ht="13.5" thickBot="1">
      <c r="A6" s="1175"/>
      <c r="B6" s="1175"/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75"/>
      <c r="V6" s="1175"/>
      <c r="W6" s="1175"/>
      <c r="X6" s="1175"/>
      <c r="Y6" s="1175"/>
      <c r="Z6" s="1175"/>
      <c r="AA6" s="1175"/>
      <c r="AB6" s="1175"/>
      <c r="AC6" s="1175"/>
      <c r="AD6" s="1175"/>
      <c r="AE6" s="1175"/>
    </row>
    <row r="7" spans="1:31" s="1176" customFormat="1" ht="13.5" thickTop="1">
      <c r="A7" s="1175"/>
      <c r="B7" s="1181"/>
      <c r="C7" s="1182"/>
      <c r="D7" s="1182"/>
      <c r="E7" s="1182"/>
      <c r="F7" s="1182"/>
      <c r="G7" s="1182"/>
      <c r="H7" s="1182"/>
      <c r="I7" s="1182"/>
      <c r="J7" s="1182"/>
      <c r="K7" s="1182"/>
      <c r="L7" s="1182"/>
      <c r="M7" s="1182"/>
      <c r="N7" s="1182"/>
      <c r="O7" s="1182"/>
      <c r="P7" s="1182"/>
      <c r="Q7" s="1182"/>
      <c r="R7" s="1182"/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3"/>
    </row>
    <row r="8" spans="2:35" s="1184" customFormat="1" ht="20.25">
      <c r="B8" s="1185"/>
      <c r="C8" s="1186"/>
      <c r="D8" s="1186"/>
      <c r="E8" s="1186"/>
      <c r="F8" s="1187" t="s">
        <v>69</v>
      </c>
      <c r="G8" s="1186"/>
      <c r="H8" s="1186"/>
      <c r="I8" s="1186"/>
      <c r="J8" s="1186"/>
      <c r="Q8" s="1186"/>
      <c r="R8" s="1186"/>
      <c r="S8" s="1188"/>
      <c r="T8" s="1188"/>
      <c r="U8" s="1188"/>
      <c r="V8" s="1186"/>
      <c r="W8" s="1186"/>
      <c r="X8" s="1186"/>
      <c r="Y8" s="1186"/>
      <c r="Z8" s="1186"/>
      <c r="AA8" s="1186"/>
      <c r="AB8" s="1186"/>
      <c r="AC8" s="1186"/>
      <c r="AD8" s="1189"/>
      <c r="AE8" s="1190"/>
      <c r="AF8" s="1186"/>
      <c r="AG8" s="1186"/>
      <c r="AH8" s="1189"/>
      <c r="AI8" s="1189"/>
    </row>
    <row r="9" spans="1:31" s="1176" customFormat="1" ht="12.75">
      <c r="A9" s="1175"/>
      <c r="B9" s="1191"/>
      <c r="C9" s="1192"/>
      <c r="D9" s="1192"/>
      <c r="E9" s="1175"/>
      <c r="F9" s="1192"/>
      <c r="G9" s="1193"/>
      <c r="H9" s="1175"/>
      <c r="I9" s="1192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92"/>
      <c r="U9" s="1192"/>
      <c r="V9" s="1192"/>
      <c r="W9" s="1192"/>
      <c r="X9" s="1192"/>
      <c r="Y9" s="1192"/>
      <c r="Z9" s="1192"/>
      <c r="AA9" s="1192"/>
      <c r="AB9" s="1192"/>
      <c r="AC9" s="1192"/>
      <c r="AD9" s="1175"/>
      <c r="AE9" s="1194"/>
    </row>
    <row r="10" spans="2:35" s="1195" customFormat="1" ht="33" customHeight="1">
      <c r="B10" s="1196"/>
      <c r="C10" s="1197"/>
      <c r="D10" s="1197"/>
      <c r="E10" s="1197"/>
      <c r="F10" s="1198" t="s">
        <v>222</v>
      </c>
      <c r="G10" s="1197"/>
      <c r="H10" s="1197"/>
      <c r="I10" s="1197"/>
      <c r="J10" s="1197"/>
      <c r="Q10" s="1197"/>
      <c r="R10" s="1197"/>
      <c r="S10" s="1199"/>
      <c r="T10" s="1199"/>
      <c r="U10" s="1199"/>
      <c r="V10" s="1197"/>
      <c r="W10" s="1197"/>
      <c r="X10" s="1197"/>
      <c r="Y10" s="1197"/>
      <c r="Z10" s="1197"/>
      <c r="AA10" s="1197"/>
      <c r="AB10" s="1197"/>
      <c r="AC10" s="1197"/>
      <c r="AD10" s="1200"/>
      <c r="AE10" s="1201"/>
      <c r="AF10" s="1197"/>
      <c r="AG10" s="1197"/>
      <c r="AH10" s="1200"/>
      <c r="AI10" s="1200"/>
    </row>
    <row r="11" spans="1:31" s="1208" customFormat="1" ht="33" customHeight="1">
      <c r="A11" s="1202"/>
      <c r="B11" s="1203"/>
      <c r="C11" s="1204"/>
      <c r="D11" s="1204"/>
      <c r="E11" s="1202"/>
      <c r="F11" s="1205" t="s">
        <v>413</v>
      </c>
      <c r="G11" s="1204"/>
      <c r="H11" s="1204"/>
      <c r="I11" s="1206"/>
      <c r="J11" s="1204"/>
      <c r="K11" s="1204"/>
      <c r="L11" s="1204"/>
      <c r="M11" s="1204"/>
      <c r="N11" s="1204"/>
      <c r="O11" s="1202"/>
      <c r="P11" s="1202"/>
      <c r="Q11" s="1202"/>
      <c r="R11" s="1202"/>
      <c r="S11" s="1202"/>
      <c r="T11" s="1204"/>
      <c r="U11" s="1204"/>
      <c r="V11" s="1204"/>
      <c r="W11" s="1204"/>
      <c r="X11" s="1204"/>
      <c r="Y11" s="1204"/>
      <c r="Z11" s="1204"/>
      <c r="AA11" s="1204"/>
      <c r="AB11" s="1204"/>
      <c r="AC11" s="1204"/>
      <c r="AD11" s="1202"/>
      <c r="AE11" s="1207"/>
    </row>
    <row r="12" spans="1:31" s="1216" customFormat="1" ht="19.5">
      <c r="A12" s="1209"/>
      <c r="B12" s="1210" t="str">
        <f>'TOT-0216'!B14</f>
        <v>Desde el 01 al 29 de Febrero de 2016</v>
      </c>
      <c r="C12" s="1211"/>
      <c r="D12" s="1211"/>
      <c r="E12" s="1212"/>
      <c r="F12" s="1213"/>
      <c r="G12" s="1213"/>
      <c r="H12" s="1213"/>
      <c r="I12" s="1213"/>
      <c r="J12" s="1213"/>
      <c r="K12" s="1213"/>
      <c r="L12" s="1213"/>
      <c r="M12" s="1213"/>
      <c r="N12" s="1213"/>
      <c r="O12" s="1212"/>
      <c r="P12" s="1212"/>
      <c r="Q12" s="1212"/>
      <c r="R12" s="1212"/>
      <c r="S12" s="1212"/>
      <c r="T12" s="1213"/>
      <c r="U12" s="1213"/>
      <c r="V12" s="1213"/>
      <c r="W12" s="1213"/>
      <c r="X12" s="1213"/>
      <c r="Y12" s="1213"/>
      <c r="Z12" s="1213"/>
      <c r="AA12" s="1213"/>
      <c r="AB12" s="1213"/>
      <c r="AC12" s="1213"/>
      <c r="AD12" s="1214"/>
      <c r="AE12" s="1215"/>
    </row>
    <row r="13" spans="1:31" s="1176" customFormat="1" ht="12.75">
      <c r="A13" s="1175"/>
      <c r="B13" s="1191"/>
      <c r="C13" s="1192"/>
      <c r="D13" s="1192"/>
      <c r="E13" s="1175"/>
      <c r="F13" s="1192"/>
      <c r="G13" s="1192"/>
      <c r="H13" s="1192"/>
      <c r="I13" s="1217"/>
      <c r="J13" s="1192"/>
      <c r="K13" s="1192"/>
      <c r="L13" s="1192"/>
      <c r="M13" s="1192"/>
      <c r="N13" s="1192"/>
      <c r="O13" s="1175"/>
      <c r="P13" s="1175"/>
      <c r="Q13" s="1175"/>
      <c r="R13" s="1175"/>
      <c r="S13" s="1175"/>
      <c r="T13" s="1192"/>
      <c r="U13" s="1192"/>
      <c r="V13" s="1192"/>
      <c r="W13" s="1192"/>
      <c r="X13" s="1192"/>
      <c r="Y13" s="1192"/>
      <c r="Z13" s="1192"/>
      <c r="AA13" s="1192"/>
      <c r="AB13" s="1192"/>
      <c r="AC13" s="1192"/>
      <c r="AD13" s="1175"/>
      <c r="AE13" s="1194"/>
    </row>
    <row r="14" spans="1:31" s="1176" customFormat="1" ht="16.5" customHeight="1" thickBot="1">
      <c r="A14" s="1175"/>
      <c r="B14" s="1191"/>
      <c r="C14" s="1192"/>
      <c r="D14" s="1192"/>
      <c r="E14" s="1175"/>
      <c r="F14" s="1218"/>
      <c r="G14" s="1219"/>
      <c r="H14" s="1220"/>
      <c r="I14" s="1217"/>
      <c r="J14" s="1192"/>
      <c r="K14" s="1192"/>
      <c r="L14" s="1192"/>
      <c r="M14" s="1192"/>
      <c r="N14" s="4180"/>
      <c r="O14" s="4180"/>
      <c r="P14" s="4180"/>
      <c r="Q14" s="4180"/>
      <c r="R14" s="4180"/>
      <c r="S14" s="1221"/>
      <c r="T14" s="1221"/>
      <c r="U14" s="1221"/>
      <c r="V14" s="1192"/>
      <c r="W14" s="1192"/>
      <c r="X14" s="1192"/>
      <c r="Y14" s="1192"/>
      <c r="Z14" s="1192"/>
      <c r="AA14" s="1192"/>
      <c r="AB14" s="1192"/>
      <c r="AC14" s="1192"/>
      <c r="AD14" s="1175"/>
      <c r="AE14" s="1194"/>
    </row>
    <row r="15" spans="1:31" s="1176" customFormat="1" ht="16.5" customHeight="1" thickBot="1" thickTop="1">
      <c r="A15" s="1175"/>
      <c r="B15" s="1191"/>
      <c r="C15" s="1192"/>
      <c r="D15" s="1192"/>
      <c r="E15" s="1175"/>
      <c r="F15" s="1222" t="s">
        <v>325</v>
      </c>
      <c r="G15" s="1223"/>
      <c r="H15" s="1224">
        <v>1.391</v>
      </c>
      <c r="I15" s="1225"/>
      <c r="J15" s="1175"/>
      <c r="K15" s="1226"/>
      <c r="L15" s="1175"/>
      <c r="M15" s="1175"/>
      <c r="N15" s="1227"/>
      <c r="O15" s="1227"/>
      <c r="P15" s="1227"/>
      <c r="Q15" s="1227"/>
      <c r="R15" s="1228"/>
      <c r="S15" s="1221"/>
      <c r="T15" s="1221"/>
      <c r="U15" s="1221"/>
      <c r="V15" s="1192"/>
      <c r="W15" s="1192"/>
      <c r="X15" s="1192"/>
      <c r="Y15" s="1192"/>
      <c r="Z15" s="1192"/>
      <c r="AA15" s="1192"/>
      <c r="AB15" s="1192"/>
      <c r="AC15" s="1192"/>
      <c r="AD15" s="1175"/>
      <c r="AE15" s="1194"/>
    </row>
    <row r="16" spans="1:31" s="1176" customFormat="1" ht="17.1" customHeight="1" thickBot="1" thickTop="1">
      <c r="A16" s="1175"/>
      <c r="B16" s="1191"/>
      <c r="C16" s="1192"/>
      <c r="D16" s="1192"/>
      <c r="E16" s="1175"/>
      <c r="F16" s="1229" t="s">
        <v>26</v>
      </c>
      <c r="G16" s="1230"/>
      <c r="H16" s="1231">
        <v>200</v>
      </c>
      <c r="I16" s="1225"/>
      <c r="J16" s="1192"/>
      <c r="L16" s="1232"/>
      <c r="M16" s="1192"/>
      <c r="N16" s="1227"/>
      <c r="O16" s="1227"/>
      <c r="P16" s="1227"/>
      <c r="Q16" s="1227"/>
      <c r="R16" s="1228"/>
      <c r="S16" s="1221"/>
      <c r="T16" s="1221"/>
      <c r="U16" s="1221"/>
      <c r="V16" s="1192"/>
      <c r="W16" s="1233"/>
      <c r="X16" s="1233"/>
      <c r="Y16" s="1233"/>
      <c r="Z16" s="1233"/>
      <c r="AA16" s="1233"/>
      <c r="AB16" s="1233"/>
      <c r="AC16" s="1175"/>
      <c r="AD16" s="1175"/>
      <c r="AE16" s="1194"/>
    </row>
    <row r="17" spans="1:31" s="1176" customFormat="1" ht="17.1" customHeight="1" thickTop="1">
      <c r="A17" s="1175"/>
      <c r="B17" s="1191"/>
      <c r="C17" s="1192"/>
      <c r="D17" s="1192"/>
      <c r="E17" s="1175"/>
      <c r="F17" s="1234"/>
      <c r="G17" s="1235"/>
      <c r="H17" s="1236"/>
      <c r="I17" s="1225"/>
      <c r="J17" s="1192"/>
      <c r="K17" s="1226"/>
      <c r="L17" s="1232"/>
      <c r="M17" s="1192"/>
      <c r="N17" s="1227"/>
      <c r="O17" s="1227"/>
      <c r="P17" s="1227"/>
      <c r="Q17" s="1227"/>
      <c r="R17" s="1228"/>
      <c r="S17" s="1221"/>
      <c r="T17" s="1221"/>
      <c r="U17" s="1221"/>
      <c r="V17" s="1192"/>
      <c r="W17" s="1233"/>
      <c r="X17" s="1233"/>
      <c r="Y17" s="1233"/>
      <c r="Z17" s="1233"/>
      <c r="AA17" s="1233"/>
      <c r="AB17" s="1233"/>
      <c r="AC17" s="1175"/>
      <c r="AD17" s="1175"/>
      <c r="AE17" s="1194"/>
    </row>
    <row r="18" spans="1:31" s="1176" customFormat="1" ht="17.1" customHeight="1" thickBot="1">
      <c r="A18" s="1175"/>
      <c r="B18" s="1191"/>
      <c r="C18" s="1237">
        <v>3</v>
      </c>
      <c r="D18" s="1237">
        <v>4</v>
      </c>
      <c r="E18" s="1237">
        <v>5</v>
      </c>
      <c r="F18" s="1237">
        <v>6</v>
      </c>
      <c r="G18" s="1237">
        <v>7</v>
      </c>
      <c r="H18" s="1237">
        <v>8</v>
      </c>
      <c r="I18" s="1237">
        <v>9</v>
      </c>
      <c r="J18" s="1237">
        <v>10</v>
      </c>
      <c r="K18" s="1237">
        <v>11</v>
      </c>
      <c r="L18" s="1237">
        <v>12</v>
      </c>
      <c r="M18" s="1237">
        <v>13</v>
      </c>
      <c r="N18" s="1237">
        <v>14</v>
      </c>
      <c r="O18" s="1237">
        <v>15</v>
      </c>
      <c r="P18" s="1237">
        <v>16</v>
      </c>
      <c r="Q18" s="1237">
        <v>17</v>
      </c>
      <c r="R18" s="1237">
        <v>18</v>
      </c>
      <c r="S18" s="1237">
        <v>19</v>
      </c>
      <c r="T18" s="1237">
        <v>20</v>
      </c>
      <c r="U18" s="1237">
        <v>21</v>
      </c>
      <c r="V18" s="1237">
        <v>22</v>
      </c>
      <c r="W18" s="1237">
        <v>23</v>
      </c>
      <c r="X18" s="1237">
        <v>24</v>
      </c>
      <c r="Y18" s="1237">
        <v>25</v>
      </c>
      <c r="Z18" s="1237">
        <v>26</v>
      </c>
      <c r="AA18" s="1237">
        <v>27</v>
      </c>
      <c r="AB18" s="1237">
        <v>28</v>
      </c>
      <c r="AC18" s="1237">
        <v>29</v>
      </c>
      <c r="AD18" s="1237">
        <v>30</v>
      </c>
      <c r="AE18" s="1194"/>
    </row>
    <row r="19" spans="1:31" s="1176" customFormat="1" ht="33.95" customHeight="1" thickBot="1" thickTop="1">
      <c r="A19" s="1175"/>
      <c r="B19" s="1191"/>
      <c r="C19" s="1238" t="s">
        <v>13</v>
      </c>
      <c r="D19" s="1239" t="s">
        <v>233</v>
      </c>
      <c r="E19" s="1239" t="s">
        <v>234</v>
      </c>
      <c r="F19" s="1240" t="s">
        <v>27</v>
      </c>
      <c r="G19" s="1241" t="s">
        <v>28</v>
      </c>
      <c r="H19" s="1242" t="s">
        <v>29</v>
      </c>
      <c r="I19" s="1243" t="s">
        <v>14</v>
      </c>
      <c r="J19" s="1244" t="s">
        <v>16</v>
      </c>
      <c r="K19" s="1241" t="s">
        <v>17</v>
      </c>
      <c r="L19" s="1241" t="s">
        <v>18</v>
      </c>
      <c r="M19" s="1240" t="s">
        <v>30</v>
      </c>
      <c r="N19" s="1240" t="s">
        <v>31</v>
      </c>
      <c r="O19" s="1245" t="s">
        <v>19</v>
      </c>
      <c r="P19" s="1245" t="s">
        <v>58</v>
      </c>
      <c r="Q19" s="1246" t="s">
        <v>32</v>
      </c>
      <c r="R19" s="1246" t="s">
        <v>33</v>
      </c>
      <c r="S19" s="1247" t="s">
        <v>37</v>
      </c>
      <c r="T19" s="1248" t="s">
        <v>20</v>
      </c>
      <c r="U19" s="1249" t="s">
        <v>21</v>
      </c>
      <c r="V19" s="1250" t="s">
        <v>77</v>
      </c>
      <c r="W19" s="1251"/>
      <c r="X19" s="1252" t="s">
        <v>78</v>
      </c>
      <c r="Y19" s="1253"/>
      <c r="Z19" s="1254" t="s">
        <v>22</v>
      </c>
      <c r="AA19" s="1255" t="s">
        <v>73</v>
      </c>
      <c r="AB19" s="1256" t="s">
        <v>74</v>
      </c>
      <c r="AC19" s="1257" t="s">
        <v>79</v>
      </c>
      <c r="AD19" s="1243" t="s">
        <v>24</v>
      </c>
      <c r="AE19" s="1194"/>
    </row>
    <row r="20" spans="1:31" s="1176" customFormat="1" ht="17.1" customHeight="1" thickTop="1">
      <c r="A20" s="1175"/>
      <c r="B20" s="1191"/>
      <c r="C20" s="1258"/>
      <c r="D20" s="1258"/>
      <c r="E20" s="1258"/>
      <c r="F20" s="1259"/>
      <c r="G20" s="1259"/>
      <c r="H20" s="1259"/>
      <c r="I20" s="1260"/>
      <c r="J20" s="1261"/>
      <c r="K20" s="1259"/>
      <c r="L20" s="1259"/>
      <c r="M20" s="1259"/>
      <c r="N20" s="1259"/>
      <c r="O20" s="1259"/>
      <c r="P20" s="1262"/>
      <c r="Q20" s="1263"/>
      <c r="R20" s="1259"/>
      <c r="S20" s="1264"/>
      <c r="T20" s="1265"/>
      <c r="U20" s="1266"/>
      <c r="V20" s="1267"/>
      <c r="W20" s="1268"/>
      <c r="X20" s="1269"/>
      <c r="Y20" s="1270"/>
      <c r="Z20" s="1271"/>
      <c r="AA20" s="1272"/>
      <c r="AB20" s="1263"/>
      <c r="AC20" s="1273"/>
      <c r="AD20" s="1274"/>
      <c r="AE20" s="1194"/>
    </row>
    <row r="21" spans="1:31" s="1176" customFormat="1" ht="17.1" customHeight="1">
      <c r="A21" s="1175"/>
      <c r="B21" s="1191"/>
      <c r="C21" s="1275"/>
      <c r="D21" s="1275"/>
      <c r="E21" s="1275"/>
      <c r="F21" s="1275"/>
      <c r="G21" s="1275"/>
      <c r="H21" s="1275"/>
      <c r="I21" s="1276"/>
      <c r="J21" s="1277"/>
      <c r="K21" s="1275"/>
      <c r="L21" s="1275"/>
      <c r="M21" s="1275"/>
      <c r="N21" s="1275"/>
      <c r="O21" s="1275"/>
      <c r="P21" s="1278"/>
      <c r="Q21" s="1279"/>
      <c r="R21" s="1275"/>
      <c r="S21" s="1280"/>
      <c r="T21" s="1281"/>
      <c r="U21" s="1282"/>
      <c r="V21" s="1283"/>
      <c r="W21" s="1284"/>
      <c r="X21" s="1285"/>
      <c r="Y21" s="1286"/>
      <c r="Z21" s="1287"/>
      <c r="AA21" s="1288"/>
      <c r="AB21" s="1279"/>
      <c r="AC21" s="1289"/>
      <c r="AD21" s="1290"/>
      <c r="AE21" s="1194"/>
    </row>
    <row r="22" spans="1:31" s="1176" customFormat="1" ht="17.1" customHeight="1">
      <c r="A22" s="1175"/>
      <c r="B22" s="1191"/>
      <c r="C22" s="1275">
        <v>58</v>
      </c>
      <c r="D22" s="1275">
        <v>299023</v>
      </c>
      <c r="E22" s="1291">
        <v>3754</v>
      </c>
      <c r="F22" s="947" t="s">
        <v>320</v>
      </c>
      <c r="G22" s="948" t="s">
        <v>301</v>
      </c>
      <c r="H22" s="949">
        <v>150</v>
      </c>
      <c r="I22" s="950" t="s">
        <v>405</v>
      </c>
      <c r="J22" s="1292">
        <f>H22*$H$15</f>
        <v>208.65</v>
      </c>
      <c r="K22" s="953">
        <v>42419.38333333333</v>
      </c>
      <c r="L22" s="953">
        <v>42419.407638888886</v>
      </c>
      <c r="M22" s="1293">
        <f aca="true" t="shared" si="0" ref="M22:M41">IF(F22="","",(L22-K22)*24)</f>
        <v>0.5833333333139308</v>
      </c>
      <c r="N22" s="1294">
        <f aca="true" t="shared" si="1" ref="N22:N41">IF(F22="","",ROUND((L22-K22)*24*60,0))</f>
        <v>35</v>
      </c>
      <c r="O22" s="1295" t="s">
        <v>296</v>
      </c>
      <c r="P22" s="1296" t="str">
        <f aca="true" t="shared" si="2" ref="P22:P41">IF(F22="","","--")</f>
        <v>--</v>
      </c>
      <c r="Q22" s="1297" t="str">
        <f aca="true" t="shared" si="3" ref="Q22:Q41">IF(F22="","",IF(OR(O22="P",O22="RP"),"--","NO"))</f>
        <v>NO</v>
      </c>
      <c r="R22" s="1298" t="str">
        <f>IF(F22="","","NO")</f>
        <v>NO</v>
      </c>
      <c r="S22" s="1280">
        <f aca="true" t="shared" si="4" ref="S22:S41">$H$16*IF(OR(O22="P",O22="RP"),0.1,1)*IF(R22="SI",1,0.1)</f>
        <v>20</v>
      </c>
      <c r="T22" s="1299" t="str">
        <f aca="true" t="shared" si="5" ref="T22:T41">IF(O22="P",J22*S22*ROUND(N22/60,2),"--")</f>
        <v>--</v>
      </c>
      <c r="U22" s="1300" t="str">
        <f aca="true" t="shared" si="6" ref="U22:U41">IF(O22="RP",J22*S22*P22/100*ROUND(N22/60,2),"--")</f>
        <v>--</v>
      </c>
      <c r="V22" s="1301">
        <f aca="true" t="shared" si="7" ref="V22:V41">IF(AND(O22="F",Q22="NO"),J22*S22,"--")</f>
        <v>4173</v>
      </c>
      <c r="W22" s="1302">
        <f aca="true" t="shared" si="8" ref="W22:W41">IF(O22="F",J22*S22*ROUND(N22/60,2),"--")</f>
        <v>2420.3399999999997</v>
      </c>
      <c r="X22" s="1303" t="str">
        <f aca="true" t="shared" si="9" ref="X22:X41">IF(AND(O22="R",Q22="NO"),J22*S22*P22/100,"--")</f>
        <v>--</v>
      </c>
      <c r="Y22" s="1304" t="str">
        <f aca="true" t="shared" si="10" ref="Y22:Y41">IF(O22="R",J22*S22*P22/100*ROUND(N22/60,2),"--")</f>
        <v>--</v>
      </c>
      <c r="Z22" s="1305" t="str">
        <f aca="true" t="shared" si="11" ref="Z22:Z41">IF(O22="RF",J22*S22*ROUND(N22/60,2),"--")</f>
        <v>--</v>
      </c>
      <c r="AA22" s="1306" t="str">
        <f aca="true" t="shared" si="12" ref="AA22:AA41">IF(O22="RR",J22*S22*P22/100*ROUND(N22/60,2),"--")</f>
        <v>--</v>
      </c>
      <c r="AB22" s="1307" t="str">
        <f aca="true" t="shared" si="13" ref="AB22:AB41">IF(F22="","","SI")</f>
        <v>SI</v>
      </c>
      <c r="AC22" s="1308">
        <f aca="true" t="shared" si="14" ref="AC22:AC41">SUM(T22:AA22)*IF(AB22="SI",1,2)</f>
        <v>6593.34</v>
      </c>
      <c r="AD22" s="1309">
        <f>IF(F22="","",AC22*IF(AND(P22&lt;&gt;"--",O22="RF"),P22/100,1))</f>
        <v>6593.34</v>
      </c>
      <c r="AE22" s="1194"/>
    </row>
    <row r="23" spans="1:31" s="1176" customFormat="1" ht="17.1" customHeight="1">
      <c r="A23" s="1175"/>
      <c r="B23" s="1191"/>
      <c r="C23" s="1275"/>
      <c r="D23" s="1275"/>
      <c r="E23" s="1291"/>
      <c r="F23" s="947"/>
      <c r="G23" s="948"/>
      <c r="H23" s="949"/>
      <c r="I23" s="950"/>
      <c r="J23" s="1292"/>
      <c r="K23" s="972"/>
      <c r="L23" s="972"/>
      <c r="M23" s="1293"/>
      <c r="N23" s="1294"/>
      <c r="O23" s="1310"/>
      <c r="P23" s="1296"/>
      <c r="Q23" s="1297"/>
      <c r="R23" s="1298"/>
      <c r="S23" s="1280"/>
      <c r="T23" s="1299"/>
      <c r="U23" s="1300"/>
      <c r="V23" s="1301"/>
      <c r="W23" s="1302"/>
      <c r="X23" s="1303"/>
      <c r="Y23" s="1304"/>
      <c r="Z23" s="1305"/>
      <c r="AA23" s="1306"/>
      <c r="AB23" s="1307"/>
      <c r="AC23" s="1308"/>
      <c r="AD23" s="1309"/>
      <c r="AE23" s="1194"/>
    </row>
    <row r="24" spans="1:31" s="1176" customFormat="1" ht="17.1" customHeight="1">
      <c r="A24" s="1175"/>
      <c r="B24" s="1191"/>
      <c r="C24" s="1275"/>
      <c r="D24" s="1275"/>
      <c r="E24" s="1291"/>
      <c r="F24" s="947"/>
      <c r="G24" s="948"/>
      <c r="H24" s="949"/>
      <c r="I24" s="950"/>
      <c r="J24" s="1292">
        <f aca="true" t="shared" si="15" ref="J24:J41">IF(F24="RINCÓN",H24*$H$15,H24*$H$14)</f>
        <v>0</v>
      </c>
      <c r="K24" s="972"/>
      <c r="L24" s="972"/>
      <c r="M24" s="1293"/>
      <c r="N24" s="1294"/>
      <c r="O24" s="1310"/>
      <c r="P24" s="1296"/>
      <c r="Q24" s="1297"/>
      <c r="R24" s="1298" t="str">
        <f>IF(F24="","","NO")</f>
        <v/>
      </c>
      <c r="S24" s="1280">
        <f>$H$16*IF(OR(O24="P",O24="RP"),0.1,1)*IF(R24="SI",1,0.1)</f>
        <v>20</v>
      </c>
      <c r="T24" s="1299" t="str">
        <f>IF(O24="P",J24*S24*ROUND(N24/60,2),"--")</f>
        <v>--</v>
      </c>
      <c r="U24" s="1300" t="str">
        <f>IF(O24="RP",J24*S24*P24/100*ROUND(N24/60,2),"--")</f>
        <v>--</v>
      </c>
      <c r="V24" s="1301" t="str">
        <f>IF(AND(O24="F",Q24="NO"),J24*S24,"--")</f>
        <v>--</v>
      </c>
      <c r="W24" s="1302" t="str">
        <f>IF(O24="F",J24*S24*ROUND(N24/60,2),"--")</f>
        <v>--</v>
      </c>
      <c r="X24" s="1303" t="str">
        <f>IF(AND(O24="R",Q24="NO"),J24*S24*P24/100,"--")</f>
        <v>--</v>
      </c>
      <c r="Y24" s="1304" t="str">
        <f>IF(O24="R",J24*S24*P24/100*ROUND(N24/60,2),"--")</f>
        <v>--</v>
      </c>
      <c r="Z24" s="1305" t="str">
        <f>IF(O24="RF",J24*S24*ROUND(N24/60,2),"--")</f>
        <v>--</v>
      </c>
      <c r="AA24" s="1306" t="str">
        <f>IF(O24="RR",J24*S24*P24/100*ROUND(N24/60,2),"--")</f>
        <v>--</v>
      </c>
      <c r="AB24" s="1307" t="str">
        <f>IF(F24="","","SI")</f>
        <v/>
      </c>
      <c r="AC24" s="1308">
        <f>SUM(T24:AA24)*IF(AB24="SI",1,2)</f>
        <v>0</v>
      </c>
      <c r="AD24" s="1309" t="str">
        <f>IF(F24="","",AC24*$L$16*IF(AND(P24&lt;&gt;"--",O24="RF"),P24/100,1))</f>
        <v/>
      </c>
      <c r="AE24" s="1194"/>
    </row>
    <row r="25" spans="1:31" s="1176" customFormat="1" ht="17.1" customHeight="1">
      <c r="A25" s="1175"/>
      <c r="B25" s="1191"/>
      <c r="C25" s="1275"/>
      <c r="D25" s="1275"/>
      <c r="E25" s="1275"/>
      <c r="F25" s="947"/>
      <c r="G25" s="948"/>
      <c r="H25" s="949"/>
      <c r="I25" s="1311"/>
      <c r="J25" s="1292">
        <f t="shared" si="15"/>
        <v>0</v>
      </c>
      <c r="K25" s="972"/>
      <c r="L25" s="972"/>
      <c r="M25" s="1293" t="str">
        <f t="shared" si="0"/>
        <v/>
      </c>
      <c r="N25" s="1294" t="str">
        <f t="shared" si="1"/>
        <v/>
      </c>
      <c r="O25" s="1310"/>
      <c r="P25" s="1296" t="str">
        <f t="shared" si="2"/>
        <v/>
      </c>
      <c r="Q25" s="1297" t="str">
        <f t="shared" si="3"/>
        <v/>
      </c>
      <c r="R25" s="1298" t="str">
        <f aca="true" t="shared" si="16" ref="R25:R41">IF(F25="","","NO")</f>
        <v/>
      </c>
      <c r="S25" s="1280">
        <f t="shared" si="4"/>
        <v>20</v>
      </c>
      <c r="T25" s="1299" t="str">
        <f t="shared" si="5"/>
        <v>--</v>
      </c>
      <c r="U25" s="1300" t="str">
        <f t="shared" si="6"/>
        <v>--</v>
      </c>
      <c r="V25" s="1301" t="str">
        <f t="shared" si="7"/>
        <v>--</v>
      </c>
      <c r="W25" s="1302" t="str">
        <f t="shared" si="8"/>
        <v>--</v>
      </c>
      <c r="X25" s="1303" t="str">
        <f t="shared" si="9"/>
        <v>--</v>
      </c>
      <c r="Y25" s="1304" t="str">
        <f t="shared" si="10"/>
        <v>--</v>
      </c>
      <c r="Z25" s="1305" t="str">
        <f t="shared" si="11"/>
        <v>--</v>
      </c>
      <c r="AA25" s="1306" t="str">
        <f t="shared" si="12"/>
        <v>--</v>
      </c>
      <c r="AB25" s="1307" t="str">
        <f t="shared" si="13"/>
        <v/>
      </c>
      <c r="AC25" s="1308">
        <f t="shared" si="14"/>
        <v>0</v>
      </c>
      <c r="AD25" s="1309" t="str">
        <f aca="true" t="shared" si="17" ref="AD25:AD41">IF(F25="","",AC25*$L$16*IF(AND(P25&lt;&gt;"--",O25="RF"),P25/100,1))</f>
        <v/>
      </c>
      <c r="AE25" s="1194"/>
    </row>
    <row r="26" spans="1:31" s="1176" customFormat="1" ht="17.1" customHeight="1">
      <c r="A26" s="1175"/>
      <c r="B26" s="1191"/>
      <c r="C26" s="1275"/>
      <c r="D26" s="1275"/>
      <c r="E26" s="1291"/>
      <c r="F26" s="947"/>
      <c r="G26" s="948"/>
      <c r="H26" s="949"/>
      <c r="I26" s="1311"/>
      <c r="J26" s="1292">
        <f t="shared" si="15"/>
        <v>0</v>
      </c>
      <c r="K26" s="972"/>
      <c r="L26" s="972"/>
      <c r="M26" s="1293" t="str">
        <f t="shared" si="0"/>
        <v/>
      </c>
      <c r="N26" s="1294" t="str">
        <f t="shared" si="1"/>
        <v/>
      </c>
      <c r="O26" s="1310"/>
      <c r="P26" s="1296" t="str">
        <f t="shared" si="2"/>
        <v/>
      </c>
      <c r="Q26" s="1297" t="str">
        <f t="shared" si="3"/>
        <v/>
      </c>
      <c r="R26" s="1298" t="str">
        <f t="shared" si="16"/>
        <v/>
      </c>
      <c r="S26" s="1280">
        <f t="shared" si="4"/>
        <v>20</v>
      </c>
      <c r="T26" s="1299" t="str">
        <f t="shared" si="5"/>
        <v>--</v>
      </c>
      <c r="U26" s="1300" t="str">
        <f t="shared" si="6"/>
        <v>--</v>
      </c>
      <c r="V26" s="1301" t="str">
        <f t="shared" si="7"/>
        <v>--</v>
      </c>
      <c r="W26" s="1302" t="str">
        <f t="shared" si="8"/>
        <v>--</v>
      </c>
      <c r="X26" s="1303" t="str">
        <f t="shared" si="9"/>
        <v>--</v>
      </c>
      <c r="Y26" s="1304" t="str">
        <f t="shared" si="10"/>
        <v>--</v>
      </c>
      <c r="Z26" s="1305" t="str">
        <f t="shared" si="11"/>
        <v>--</v>
      </c>
      <c r="AA26" s="1306" t="str">
        <f t="shared" si="12"/>
        <v>--</v>
      </c>
      <c r="AB26" s="1307" t="str">
        <f t="shared" si="13"/>
        <v/>
      </c>
      <c r="AC26" s="1308">
        <f t="shared" si="14"/>
        <v>0</v>
      </c>
      <c r="AD26" s="1309" t="str">
        <f t="shared" si="17"/>
        <v/>
      </c>
      <c r="AE26" s="1194"/>
    </row>
    <row r="27" spans="1:31" s="1176" customFormat="1" ht="17.1" customHeight="1">
      <c r="A27" s="1175"/>
      <c r="B27" s="1191"/>
      <c r="C27" s="1275"/>
      <c r="D27" s="1275"/>
      <c r="E27" s="1275"/>
      <c r="F27" s="947"/>
      <c r="G27" s="948"/>
      <c r="H27" s="949"/>
      <c r="I27" s="1311"/>
      <c r="J27" s="1292">
        <f t="shared" si="15"/>
        <v>0</v>
      </c>
      <c r="K27" s="972"/>
      <c r="L27" s="972"/>
      <c r="M27" s="1293" t="str">
        <f t="shared" si="0"/>
        <v/>
      </c>
      <c r="N27" s="1294" t="str">
        <f t="shared" si="1"/>
        <v/>
      </c>
      <c r="O27" s="1310"/>
      <c r="P27" s="1296" t="str">
        <f t="shared" si="2"/>
        <v/>
      </c>
      <c r="Q27" s="1297" t="str">
        <f t="shared" si="3"/>
        <v/>
      </c>
      <c r="R27" s="1298" t="str">
        <f t="shared" si="16"/>
        <v/>
      </c>
      <c r="S27" s="1280">
        <f t="shared" si="4"/>
        <v>20</v>
      </c>
      <c r="T27" s="1299" t="str">
        <f t="shared" si="5"/>
        <v>--</v>
      </c>
      <c r="U27" s="1300" t="str">
        <f t="shared" si="6"/>
        <v>--</v>
      </c>
      <c r="V27" s="1301" t="str">
        <f t="shared" si="7"/>
        <v>--</v>
      </c>
      <c r="W27" s="1302" t="str">
        <f t="shared" si="8"/>
        <v>--</v>
      </c>
      <c r="X27" s="1303" t="str">
        <f t="shared" si="9"/>
        <v>--</v>
      </c>
      <c r="Y27" s="1304" t="str">
        <f t="shared" si="10"/>
        <v>--</v>
      </c>
      <c r="Z27" s="1305" t="str">
        <f t="shared" si="11"/>
        <v>--</v>
      </c>
      <c r="AA27" s="1306" t="str">
        <f t="shared" si="12"/>
        <v>--</v>
      </c>
      <c r="AB27" s="1307" t="str">
        <f t="shared" si="13"/>
        <v/>
      </c>
      <c r="AC27" s="1308">
        <f t="shared" si="14"/>
        <v>0</v>
      </c>
      <c r="AD27" s="1309" t="str">
        <f t="shared" si="17"/>
        <v/>
      </c>
      <c r="AE27" s="1194"/>
    </row>
    <row r="28" spans="1:32" s="1176" customFormat="1" ht="17.1" customHeight="1">
      <c r="A28" s="1175"/>
      <c r="B28" s="1191"/>
      <c r="C28" s="1275"/>
      <c r="D28" s="1275"/>
      <c r="E28" s="1291"/>
      <c r="F28" s="947"/>
      <c r="G28" s="948"/>
      <c r="H28" s="949"/>
      <c r="I28" s="1311"/>
      <c r="J28" s="1292">
        <f t="shared" si="15"/>
        <v>0</v>
      </c>
      <c r="K28" s="972"/>
      <c r="L28" s="972"/>
      <c r="M28" s="1293" t="str">
        <f t="shared" si="0"/>
        <v/>
      </c>
      <c r="N28" s="1294" t="str">
        <f t="shared" si="1"/>
        <v/>
      </c>
      <c r="O28" s="1310"/>
      <c r="P28" s="1296" t="str">
        <f t="shared" si="2"/>
        <v/>
      </c>
      <c r="Q28" s="1297" t="str">
        <f t="shared" si="3"/>
        <v/>
      </c>
      <c r="R28" s="1298" t="str">
        <f t="shared" si="16"/>
        <v/>
      </c>
      <c r="S28" s="1280">
        <f t="shared" si="4"/>
        <v>20</v>
      </c>
      <c r="T28" s="1299" t="str">
        <f t="shared" si="5"/>
        <v>--</v>
      </c>
      <c r="U28" s="1300" t="str">
        <f t="shared" si="6"/>
        <v>--</v>
      </c>
      <c r="V28" s="1301" t="str">
        <f t="shared" si="7"/>
        <v>--</v>
      </c>
      <c r="W28" s="1302" t="str">
        <f t="shared" si="8"/>
        <v>--</v>
      </c>
      <c r="X28" s="1303" t="str">
        <f t="shared" si="9"/>
        <v>--</v>
      </c>
      <c r="Y28" s="1304" t="str">
        <f t="shared" si="10"/>
        <v>--</v>
      </c>
      <c r="Z28" s="1305" t="str">
        <f t="shared" si="11"/>
        <v>--</v>
      </c>
      <c r="AA28" s="1306" t="str">
        <f t="shared" si="12"/>
        <v>--</v>
      </c>
      <c r="AB28" s="1307" t="str">
        <f t="shared" si="13"/>
        <v/>
      </c>
      <c r="AC28" s="1308">
        <f t="shared" si="14"/>
        <v>0</v>
      </c>
      <c r="AD28" s="1309" t="str">
        <f t="shared" si="17"/>
        <v/>
      </c>
      <c r="AE28" s="1194"/>
      <c r="AF28" s="1192"/>
    </row>
    <row r="29" spans="1:31" s="1176" customFormat="1" ht="17.1" customHeight="1">
      <c r="A29" s="1175"/>
      <c r="B29" s="1191"/>
      <c r="C29" s="1275"/>
      <c r="D29" s="1275"/>
      <c r="E29" s="1275"/>
      <c r="F29" s="947"/>
      <c r="G29" s="948"/>
      <c r="H29" s="949"/>
      <c r="I29" s="1311"/>
      <c r="J29" s="1292">
        <f t="shared" si="15"/>
        <v>0</v>
      </c>
      <c r="K29" s="972"/>
      <c r="L29" s="972"/>
      <c r="M29" s="1293" t="str">
        <f t="shared" si="0"/>
        <v/>
      </c>
      <c r="N29" s="1294" t="str">
        <f t="shared" si="1"/>
        <v/>
      </c>
      <c r="O29" s="1310"/>
      <c r="P29" s="1296" t="str">
        <f t="shared" si="2"/>
        <v/>
      </c>
      <c r="Q29" s="1297" t="str">
        <f t="shared" si="3"/>
        <v/>
      </c>
      <c r="R29" s="1298" t="str">
        <f t="shared" si="16"/>
        <v/>
      </c>
      <c r="S29" s="1280">
        <f t="shared" si="4"/>
        <v>20</v>
      </c>
      <c r="T29" s="1299" t="str">
        <f t="shared" si="5"/>
        <v>--</v>
      </c>
      <c r="U29" s="1300" t="str">
        <f t="shared" si="6"/>
        <v>--</v>
      </c>
      <c r="V29" s="1301" t="str">
        <f t="shared" si="7"/>
        <v>--</v>
      </c>
      <c r="W29" s="1302" t="str">
        <f t="shared" si="8"/>
        <v>--</v>
      </c>
      <c r="X29" s="1303" t="str">
        <f t="shared" si="9"/>
        <v>--</v>
      </c>
      <c r="Y29" s="1304" t="str">
        <f t="shared" si="10"/>
        <v>--</v>
      </c>
      <c r="Z29" s="1305" t="str">
        <f t="shared" si="11"/>
        <v>--</v>
      </c>
      <c r="AA29" s="1306" t="str">
        <f t="shared" si="12"/>
        <v>--</v>
      </c>
      <c r="AB29" s="1307" t="str">
        <f t="shared" si="13"/>
        <v/>
      </c>
      <c r="AC29" s="1308">
        <f t="shared" si="14"/>
        <v>0</v>
      </c>
      <c r="AD29" s="1309" t="str">
        <f t="shared" si="17"/>
        <v/>
      </c>
      <c r="AE29" s="1194"/>
    </row>
    <row r="30" spans="1:31" s="1176" customFormat="1" ht="17.1" customHeight="1">
      <c r="A30" s="1175"/>
      <c r="B30" s="1191"/>
      <c r="C30" s="1275"/>
      <c r="D30" s="1275"/>
      <c r="E30" s="1291"/>
      <c r="F30" s="947"/>
      <c r="G30" s="948"/>
      <c r="H30" s="949"/>
      <c r="I30" s="1311"/>
      <c r="J30" s="1292">
        <f t="shared" si="15"/>
        <v>0</v>
      </c>
      <c r="K30" s="972"/>
      <c r="L30" s="972"/>
      <c r="M30" s="1293" t="str">
        <f t="shared" si="0"/>
        <v/>
      </c>
      <c r="N30" s="1294" t="str">
        <f t="shared" si="1"/>
        <v/>
      </c>
      <c r="O30" s="1310"/>
      <c r="P30" s="1296" t="str">
        <f t="shared" si="2"/>
        <v/>
      </c>
      <c r="Q30" s="1297" t="str">
        <f t="shared" si="3"/>
        <v/>
      </c>
      <c r="R30" s="1298" t="str">
        <f t="shared" si="16"/>
        <v/>
      </c>
      <c r="S30" s="1280">
        <f t="shared" si="4"/>
        <v>20</v>
      </c>
      <c r="T30" s="1299" t="str">
        <f t="shared" si="5"/>
        <v>--</v>
      </c>
      <c r="U30" s="1300" t="str">
        <f t="shared" si="6"/>
        <v>--</v>
      </c>
      <c r="V30" s="1301" t="str">
        <f t="shared" si="7"/>
        <v>--</v>
      </c>
      <c r="W30" s="1302" t="str">
        <f t="shared" si="8"/>
        <v>--</v>
      </c>
      <c r="X30" s="1303" t="str">
        <f t="shared" si="9"/>
        <v>--</v>
      </c>
      <c r="Y30" s="1304" t="str">
        <f t="shared" si="10"/>
        <v>--</v>
      </c>
      <c r="Z30" s="1305" t="str">
        <f t="shared" si="11"/>
        <v>--</v>
      </c>
      <c r="AA30" s="1306" t="str">
        <f t="shared" si="12"/>
        <v>--</v>
      </c>
      <c r="AB30" s="1307" t="str">
        <f t="shared" si="13"/>
        <v/>
      </c>
      <c r="AC30" s="1308">
        <f t="shared" si="14"/>
        <v>0</v>
      </c>
      <c r="AD30" s="1309" t="str">
        <f t="shared" si="17"/>
        <v/>
      </c>
      <c r="AE30" s="1194"/>
    </row>
    <row r="31" spans="1:31" s="1176" customFormat="1" ht="17.1" customHeight="1">
      <c r="A31" s="1175"/>
      <c r="B31" s="1191"/>
      <c r="C31" s="1275"/>
      <c r="D31" s="1275"/>
      <c r="E31" s="1275"/>
      <c r="F31" s="947"/>
      <c r="G31" s="948"/>
      <c r="H31" s="949"/>
      <c r="I31" s="1311"/>
      <c r="J31" s="1292">
        <f t="shared" si="15"/>
        <v>0</v>
      </c>
      <c r="K31" s="972"/>
      <c r="L31" s="972"/>
      <c r="M31" s="1293" t="str">
        <f t="shared" si="0"/>
        <v/>
      </c>
      <c r="N31" s="1294" t="str">
        <f t="shared" si="1"/>
        <v/>
      </c>
      <c r="O31" s="1310"/>
      <c r="P31" s="1296" t="str">
        <f t="shared" si="2"/>
        <v/>
      </c>
      <c r="Q31" s="1297" t="str">
        <f t="shared" si="3"/>
        <v/>
      </c>
      <c r="R31" s="1298" t="str">
        <f t="shared" si="16"/>
        <v/>
      </c>
      <c r="S31" s="1280">
        <f t="shared" si="4"/>
        <v>20</v>
      </c>
      <c r="T31" s="1299" t="str">
        <f t="shared" si="5"/>
        <v>--</v>
      </c>
      <c r="U31" s="1300" t="str">
        <f t="shared" si="6"/>
        <v>--</v>
      </c>
      <c r="V31" s="1301" t="str">
        <f t="shared" si="7"/>
        <v>--</v>
      </c>
      <c r="W31" s="1302" t="str">
        <f t="shared" si="8"/>
        <v>--</v>
      </c>
      <c r="X31" s="1303" t="str">
        <f t="shared" si="9"/>
        <v>--</v>
      </c>
      <c r="Y31" s="1304" t="str">
        <f t="shared" si="10"/>
        <v>--</v>
      </c>
      <c r="Z31" s="1305" t="str">
        <f t="shared" si="11"/>
        <v>--</v>
      </c>
      <c r="AA31" s="1306" t="str">
        <f t="shared" si="12"/>
        <v>--</v>
      </c>
      <c r="AB31" s="1307" t="str">
        <f t="shared" si="13"/>
        <v/>
      </c>
      <c r="AC31" s="1308">
        <f t="shared" si="14"/>
        <v>0</v>
      </c>
      <c r="AD31" s="1309" t="str">
        <f t="shared" si="17"/>
        <v/>
      </c>
      <c r="AE31" s="1194"/>
    </row>
    <row r="32" spans="1:31" s="1176" customFormat="1" ht="17.1" customHeight="1">
      <c r="A32" s="1175"/>
      <c r="B32" s="1191"/>
      <c r="C32" s="1275"/>
      <c r="D32" s="1275"/>
      <c r="E32" s="1291"/>
      <c r="F32" s="947"/>
      <c r="G32" s="1312"/>
      <c r="H32" s="949"/>
      <c r="I32" s="1311"/>
      <c r="J32" s="1292">
        <f t="shared" si="15"/>
        <v>0</v>
      </c>
      <c r="K32" s="972"/>
      <c r="L32" s="972"/>
      <c r="M32" s="1293" t="str">
        <f t="shared" si="0"/>
        <v/>
      </c>
      <c r="N32" s="1294" t="str">
        <f t="shared" si="1"/>
        <v/>
      </c>
      <c r="O32" s="1310"/>
      <c r="P32" s="1296" t="str">
        <f t="shared" si="2"/>
        <v/>
      </c>
      <c r="Q32" s="1297" t="str">
        <f t="shared" si="3"/>
        <v/>
      </c>
      <c r="R32" s="1298" t="str">
        <f t="shared" si="16"/>
        <v/>
      </c>
      <c r="S32" s="1280">
        <f t="shared" si="4"/>
        <v>20</v>
      </c>
      <c r="T32" s="1299" t="str">
        <f t="shared" si="5"/>
        <v>--</v>
      </c>
      <c r="U32" s="1300" t="str">
        <f t="shared" si="6"/>
        <v>--</v>
      </c>
      <c r="V32" s="1301" t="str">
        <f t="shared" si="7"/>
        <v>--</v>
      </c>
      <c r="W32" s="1302" t="str">
        <f t="shared" si="8"/>
        <v>--</v>
      </c>
      <c r="X32" s="1303" t="str">
        <f t="shared" si="9"/>
        <v>--</v>
      </c>
      <c r="Y32" s="1304" t="str">
        <f t="shared" si="10"/>
        <v>--</v>
      </c>
      <c r="Z32" s="1305" t="str">
        <f t="shared" si="11"/>
        <v>--</v>
      </c>
      <c r="AA32" s="1306" t="str">
        <f t="shared" si="12"/>
        <v>--</v>
      </c>
      <c r="AB32" s="1307" t="str">
        <f t="shared" si="13"/>
        <v/>
      </c>
      <c r="AC32" s="1308">
        <f t="shared" si="14"/>
        <v>0</v>
      </c>
      <c r="AD32" s="1309" t="str">
        <f t="shared" si="17"/>
        <v/>
      </c>
      <c r="AE32" s="1194"/>
    </row>
    <row r="33" spans="1:31" s="1176" customFormat="1" ht="17.1" customHeight="1">
      <c r="A33" s="1175"/>
      <c r="B33" s="1191"/>
      <c r="C33" s="1275"/>
      <c r="D33" s="1275"/>
      <c r="E33" s="1275"/>
      <c r="F33" s="947"/>
      <c r="G33" s="1312"/>
      <c r="H33" s="949"/>
      <c r="I33" s="1311"/>
      <c r="J33" s="1292">
        <f t="shared" si="15"/>
        <v>0</v>
      </c>
      <c r="K33" s="972"/>
      <c r="L33" s="972"/>
      <c r="M33" s="1293" t="str">
        <f t="shared" si="0"/>
        <v/>
      </c>
      <c r="N33" s="1294" t="str">
        <f t="shared" si="1"/>
        <v/>
      </c>
      <c r="O33" s="1310"/>
      <c r="P33" s="1296" t="str">
        <f t="shared" si="2"/>
        <v/>
      </c>
      <c r="Q33" s="1297" t="str">
        <f t="shared" si="3"/>
        <v/>
      </c>
      <c r="R33" s="1298" t="str">
        <f t="shared" si="16"/>
        <v/>
      </c>
      <c r="S33" s="1280">
        <f t="shared" si="4"/>
        <v>20</v>
      </c>
      <c r="T33" s="1299" t="str">
        <f t="shared" si="5"/>
        <v>--</v>
      </c>
      <c r="U33" s="1300" t="str">
        <f t="shared" si="6"/>
        <v>--</v>
      </c>
      <c r="V33" s="1301" t="str">
        <f t="shared" si="7"/>
        <v>--</v>
      </c>
      <c r="W33" s="1302" t="str">
        <f t="shared" si="8"/>
        <v>--</v>
      </c>
      <c r="X33" s="1303" t="str">
        <f t="shared" si="9"/>
        <v>--</v>
      </c>
      <c r="Y33" s="1304" t="str">
        <f t="shared" si="10"/>
        <v>--</v>
      </c>
      <c r="Z33" s="1305" t="str">
        <f t="shared" si="11"/>
        <v>--</v>
      </c>
      <c r="AA33" s="1306" t="str">
        <f t="shared" si="12"/>
        <v>--</v>
      </c>
      <c r="AB33" s="1307" t="str">
        <f t="shared" si="13"/>
        <v/>
      </c>
      <c r="AC33" s="1308">
        <f t="shared" si="14"/>
        <v>0</v>
      </c>
      <c r="AD33" s="1309" t="str">
        <f t="shared" si="17"/>
        <v/>
      </c>
      <c r="AE33" s="1194"/>
    </row>
    <row r="34" spans="1:31" s="1176" customFormat="1" ht="17.1" customHeight="1">
      <c r="A34" s="1175"/>
      <c r="B34" s="1191"/>
      <c r="C34" s="1275"/>
      <c r="D34" s="1275"/>
      <c r="E34" s="1291"/>
      <c r="F34" s="947"/>
      <c r="G34" s="1312"/>
      <c r="H34" s="949"/>
      <c r="I34" s="1311"/>
      <c r="J34" s="1292">
        <f t="shared" si="15"/>
        <v>0</v>
      </c>
      <c r="K34" s="972"/>
      <c r="L34" s="972"/>
      <c r="M34" s="1293" t="str">
        <f t="shared" si="0"/>
        <v/>
      </c>
      <c r="N34" s="1294" t="str">
        <f t="shared" si="1"/>
        <v/>
      </c>
      <c r="O34" s="1310"/>
      <c r="P34" s="1296" t="str">
        <f t="shared" si="2"/>
        <v/>
      </c>
      <c r="Q34" s="1297" t="str">
        <f t="shared" si="3"/>
        <v/>
      </c>
      <c r="R34" s="1298" t="str">
        <f t="shared" si="16"/>
        <v/>
      </c>
      <c r="S34" s="1280">
        <f t="shared" si="4"/>
        <v>20</v>
      </c>
      <c r="T34" s="1299" t="str">
        <f t="shared" si="5"/>
        <v>--</v>
      </c>
      <c r="U34" s="1300" t="str">
        <f t="shared" si="6"/>
        <v>--</v>
      </c>
      <c r="V34" s="1301" t="str">
        <f t="shared" si="7"/>
        <v>--</v>
      </c>
      <c r="W34" s="1302" t="str">
        <f t="shared" si="8"/>
        <v>--</v>
      </c>
      <c r="X34" s="1303" t="str">
        <f t="shared" si="9"/>
        <v>--</v>
      </c>
      <c r="Y34" s="1304" t="str">
        <f t="shared" si="10"/>
        <v>--</v>
      </c>
      <c r="Z34" s="1305" t="str">
        <f t="shared" si="11"/>
        <v>--</v>
      </c>
      <c r="AA34" s="1306" t="str">
        <f t="shared" si="12"/>
        <v>--</v>
      </c>
      <c r="AB34" s="1307" t="str">
        <f t="shared" si="13"/>
        <v/>
      </c>
      <c r="AC34" s="1308">
        <f t="shared" si="14"/>
        <v>0</v>
      </c>
      <c r="AD34" s="1309" t="str">
        <f t="shared" si="17"/>
        <v/>
      </c>
      <c r="AE34" s="1194"/>
    </row>
    <row r="35" spans="1:31" s="1176" customFormat="1" ht="17.1" customHeight="1">
      <c r="A35" s="1175"/>
      <c r="B35" s="1191"/>
      <c r="C35" s="1275"/>
      <c r="D35" s="1275"/>
      <c r="E35" s="1275"/>
      <c r="F35" s="947"/>
      <c r="G35" s="1312"/>
      <c r="H35" s="949"/>
      <c r="I35" s="1311"/>
      <c r="J35" s="1292">
        <f t="shared" si="15"/>
        <v>0</v>
      </c>
      <c r="K35" s="972"/>
      <c r="L35" s="972"/>
      <c r="M35" s="1293" t="str">
        <f t="shared" si="0"/>
        <v/>
      </c>
      <c r="N35" s="1294" t="str">
        <f t="shared" si="1"/>
        <v/>
      </c>
      <c r="O35" s="1310"/>
      <c r="P35" s="1296" t="str">
        <f t="shared" si="2"/>
        <v/>
      </c>
      <c r="Q35" s="1297" t="str">
        <f t="shared" si="3"/>
        <v/>
      </c>
      <c r="R35" s="1298" t="str">
        <f t="shared" si="16"/>
        <v/>
      </c>
      <c r="S35" s="1280">
        <f t="shared" si="4"/>
        <v>20</v>
      </c>
      <c r="T35" s="1299" t="str">
        <f t="shared" si="5"/>
        <v>--</v>
      </c>
      <c r="U35" s="1300" t="str">
        <f t="shared" si="6"/>
        <v>--</v>
      </c>
      <c r="V35" s="1301" t="str">
        <f t="shared" si="7"/>
        <v>--</v>
      </c>
      <c r="W35" s="1302" t="str">
        <f t="shared" si="8"/>
        <v>--</v>
      </c>
      <c r="X35" s="1303" t="str">
        <f t="shared" si="9"/>
        <v>--</v>
      </c>
      <c r="Y35" s="1304" t="str">
        <f t="shared" si="10"/>
        <v>--</v>
      </c>
      <c r="Z35" s="1305" t="str">
        <f t="shared" si="11"/>
        <v>--</v>
      </c>
      <c r="AA35" s="1306" t="str">
        <f t="shared" si="12"/>
        <v>--</v>
      </c>
      <c r="AB35" s="1307" t="str">
        <f t="shared" si="13"/>
        <v/>
      </c>
      <c r="AC35" s="1308">
        <f t="shared" si="14"/>
        <v>0</v>
      </c>
      <c r="AD35" s="1309" t="str">
        <f t="shared" si="17"/>
        <v/>
      </c>
      <c r="AE35" s="1194"/>
    </row>
    <row r="36" spans="1:31" s="1176" customFormat="1" ht="17.1" customHeight="1">
      <c r="A36" s="1175"/>
      <c r="B36" s="1191"/>
      <c r="C36" s="1275"/>
      <c r="D36" s="1275"/>
      <c r="E36" s="1291"/>
      <c r="F36" s="947"/>
      <c r="G36" s="1312"/>
      <c r="H36" s="949"/>
      <c r="I36" s="1311"/>
      <c r="J36" s="1292">
        <f t="shared" si="15"/>
        <v>0</v>
      </c>
      <c r="K36" s="972"/>
      <c r="L36" s="972"/>
      <c r="M36" s="1293" t="str">
        <f t="shared" si="0"/>
        <v/>
      </c>
      <c r="N36" s="1294" t="str">
        <f t="shared" si="1"/>
        <v/>
      </c>
      <c r="O36" s="1310"/>
      <c r="P36" s="1296" t="str">
        <f t="shared" si="2"/>
        <v/>
      </c>
      <c r="Q36" s="1297" t="str">
        <f t="shared" si="3"/>
        <v/>
      </c>
      <c r="R36" s="1298" t="str">
        <f t="shared" si="16"/>
        <v/>
      </c>
      <c r="S36" s="1280">
        <f t="shared" si="4"/>
        <v>20</v>
      </c>
      <c r="T36" s="1299" t="str">
        <f t="shared" si="5"/>
        <v>--</v>
      </c>
      <c r="U36" s="1300" t="str">
        <f t="shared" si="6"/>
        <v>--</v>
      </c>
      <c r="V36" s="1301" t="str">
        <f t="shared" si="7"/>
        <v>--</v>
      </c>
      <c r="W36" s="1302" t="str">
        <f t="shared" si="8"/>
        <v>--</v>
      </c>
      <c r="X36" s="1303" t="str">
        <f t="shared" si="9"/>
        <v>--</v>
      </c>
      <c r="Y36" s="1304" t="str">
        <f t="shared" si="10"/>
        <v>--</v>
      </c>
      <c r="Z36" s="1305" t="str">
        <f t="shared" si="11"/>
        <v>--</v>
      </c>
      <c r="AA36" s="1306" t="str">
        <f t="shared" si="12"/>
        <v>--</v>
      </c>
      <c r="AB36" s="1307" t="str">
        <f t="shared" si="13"/>
        <v/>
      </c>
      <c r="AC36" s="1308">
        <f t="shared" si="14"/>
        <v>0</v>
      </c>
      <c r="AD36" s="1309" t="str">
        <f t="shared" si="17"/>
        <v/>
      </c>
      <c r="AE36" s="1194"/>
    </row>
    <row r="37" spans="1:31" s="1176" customFormat="1" ht="17.1" customHeight="1">
      <c r="A37" s="1175"/>
      <c r="B37" s="1191"/>
      <c r="C37" s="1275"/>
      <c r="D37" s="1275"/>
      <c r="E37" s="1275"/>
      <c r="F37" s="947"/>
      <c r="G37" s="1312"/>
      <c r="H37" s="949"/>
      <c r="I37" s="1311"/>
      <c r="J37" s="1292">
        <f t="shared" si="15"/>
        <v>0</v>
      </c>
      <c r="K37" s="972"/>
      <c r="L37" s="972"/>
      <c r="M37" s="1293" t="str">
        <f t="shared" si="0"/>
        <v/>
      </c>
      <c r="N37" s="1294" t="str">
        <f t="shared" si="1"/>
        <v/>
      </c>
      <c r="O37" s="1310"/>
      <c r="P37" s="1296" t="str">
        <f t="shared" si="2"/>
        <v/>
      </c>
      <c r="Q37" s="1297" t="str">
        <f t="shared" si="3"/>
        <v/>
      </c>
      <c r="R37" s="1298" t="str">
        <f t="shared" si="16"/>
        <v/>
      </c>
      <c r="S37" s="1280">
        <f t="shared" si="4"/>
        <v>20</v>
      </c>
      <c r="T37" s="1299" t="str">
        <f t="shared" si="5"/>
        <v>--</v>
      </c>
      <c r="U37" s="1300" t="str">
        <f t="shared" si="6"/>
        <v>--</v>
      </c>
      <c r="V37" s="1301" t="str">
        <f t="shared" si="7"/>
        <v>--</v>
      </c>
      <c r="W37" s="1302" t="str">
        <f t="shared" si="8"/>
        <v>--</v>
      </c>
      <c r="X37" s="1303" t="str">
        <f t="shared" si="9"/>
        <v>--</v>
      </c>
      <c r="Y37" s="1304" t="str">
        <f t="shared" si="10"/>
        <v>--</v>
      </c>
      <c r="Z37" s="1305" t="str">
        <f t="shared" si="11"/>
        <v>--</v>
      </c>
      <c r="AA37" s="1306" t="str">
        <f t="shared" si="12"/>
        <v>--</v>
      </c>
      <c r="AB37" s="1307" t="str">
        <f t="shared" si="13"/>
        <v/>
      </c>
      <c r="AC37" s="1308">
        <f t="shared" si="14"/>
        <v>0</v>
      </c>
      <c r="AD37" s="1309" t="str">
        <f t="shared" si="17"/>
        <v/>
      </c>
      <c r="AE37" s="1194"/>
    </row>
    <row r="38" spans="1:31" s="1176" customFormat="1" ht="17.1" customHeight="1">
      <c r="A38" s="1175"/>
      <c r="B38" s="1191"/>
      <c r="C38" s="1275"/>
      <c r="D38" s="1275"/>
      <c r="E38" s="1291"/>
      <c r="F38" s="947"/>
      <c r="G38" s="1312"/>
      <c r="H38" s="949"/>
      <c r="I38" s="1311"/>
      <c r="J38" s="1292">
        <f t="shared" si="15"/>
        <v>0</v>
      </c>
      <c r="K38" s="972"/>
      <c r="L38" s="972"/>
      <c r="M38" s="1293" t="str">
        <f t="shared" si="0"/>
        <v/>
      </c>
      <c r="N38" s="1294" t="str">
        <f t="shared" si="1"/>
        <v/>
      </c>
      <c r="O38" s="1310"/>
      <c r="P38" s="1296" t="str">
        <f t="shared" si="2"/>
        <v/>
      </c>
      <c r="Q38" s="1297" t="str">
        <f t="shared" si="3"/>
        <v/>
      </c>
      <c r="R38" s="1298" t="str">
        <f t="shared" si="16"/>
        <v/>
      </c>
      <c r="S38" s="1280">
        <f t="shared" si="4"/>
        <v>20</v>
      </c>
      <c r="T38" s="1299" t="str">
        <f t="shared" si="5"/>
        <v>--</v>
      </c>
      <c r="U38" s="1300" t="str">
        <f t="shared" si="6"/>
        <v>--</v>
      </c>
      <c r="V38" s="1301" t="str">
        <f t="shared" si="7"/>
        <v>--</v>
      </c>
      <c r="W38" s="1302" t="str">
        <f t="shared" si="8"/>
        <v>--</v>
      </c>
      <c r="X38" s="1303" t="str">
        <f t="shared" si="9"/>
        <v>--</v>
      </c>
      <c r="Y38" s="1304" t="str">
        <f t="shared" si="10"/>
        <v>--</v>
      </c>
      <c r="Z38" s="1305" t="str">
        <f t="shared" si="11"/>
        <v>--</v>
      </c>
      <c r="AA38" s="1306" t="str">
        <f t="shared" si="12"/>
        <v>--</v>
      </c>
      <c r="AB38" s="1307" t="str">
        <f t="shared" si="13"/>
        <v/>
      </c>
      <c r="AC38" s="1308">
        <f t="shared" si="14"/>
        <v>0</v>
      </c>
      <c r="AD38" s="1309" t="str">
        <f t="shared" si="17"/>
        <v/>
      </c>
      <c r="AE38" s="1194"/>
    </row>
    <row r="39" spans="1:31" s="1176" customFormat="1" ht="17.1" customHeight="1">
      <c r="A39" s="1175"/>
      <c r="B39" s="1191"/>
      <c r="C39" s="1275"/>
      <c r="D39" s="1275"/>
      <c r="E39" s="1275"/>
      <c r="F39" s="947"/>
      <c r="G39" s="1312"/>
      <c r="H39" s="949"/>
      <c r="I39" s="1311"/>
      <c r="J39" s="1292">
        <f t="shared" si="15"/>
        <v>0</v>
      </c>
      <c r="K39" s="972"/>
      <c r="L39" s="972"/>
      <c r="M39" s="1293" t="str">
        <f t="shared" si="0"/>
        <v/>
      </c>
      <c r="N39" s="1294" t="str">
        <f t="shared" si="1"/>
        <v/>
      </c>
      <c r="O39" s="1310"/>
      <c r="P39" s="1296" t="str">
        <f t="shared" si="2"/>
        <v/>
      </c>
      <c r="Q39" s="1297" t="str">
        <f t="shared" si="3"/>
        <v/>
      </c>
      <c r="R39" s="1298" t="str">
        <f t="shared" si="16"/>
        <v/>
      </c>
      <c r="S39" s="1280">
        <f t="shared" si="4"/>
        <v>20</v>
      </c>
      <c r="T39" s="1299" t="str">
        <f t="shared" si="5"/>
        <v>--</v>
      </c>
      <c r="U39" s="1300" t="str">
        <f t="shared" si="6"/>
        <v>--</v>
      </c>
      <c r="V39" s="1301" t="str">
        <f t="shared" si="7"/>
        <v>--</v>
      </c>
      <c r="W39" s="1302" t="str">
        <f t="shared" si="8"/>
        <v>--</v>
      </c>
      <c r="X39" s="1303" t="str">
        <f t="shared" si="9"/>
        <v>--</v>
      </c>
      <c r="Y39" s="1304" t="str">
        <f t="shared" si="10"/>
        <v>--</v>
      </c>
      <c r="Z39" s="1305" t="str">
        <f t="shared" si="11"/>
        <v>--</v>
      </c>
      <c r="AA39" s="1306" t="str">
        <f t="shared" si="12"/>
        <v>--</v>
      </c>
      <c r="AB39" s="1307" t="str">
        <f t="shared" si="13"/>
        <v/>
      </c>
      <c r="AC39" s="1308">
        <f t="shared" si="14"/>
        <v>0</v>
      </c>
      <c r="AD39" s="1309" t="str">
        <f t="shared" si="17"/>
        <v/>
      </c>
      <c r="AE39" s="1194"/>
    </row>
    <row r="40" spans="1:31" s="1176" customFormat="1" ht="17.1" customHeight="1">
      <c r="A40" s="1175"/>
      <c r="B40" s="1191"/>
      <c r="C40" s="1275"/>
      <c r="D40" s="1275"/>
      <c r="E40" s="1291"/>
      <c r="F40" s="947"/>
      <c r="G40" s="1312"/>
      <c r="H40" s="949"/>
      <c r="I40" s="1311"/>
      <c r="J40" s="1292">
        <f t="shared" si="15"/>
        <v>0</v>
      </c>
      <c r="K40" s="972"/>
      <c r="L40" s="972"/>
      <c r="M40" s="1293" t="str">
        <f t="shared" si="0"/>
        <v/>
      </c>
      <c r="N40" s="1294" t="str">
        <f t="shared" si="1"/>
        <v/>
      </c>
      <c r="O40" s="1310"/>
      <c r="P40" s="1296" t="str">
        <f t="shared" si="2"/>
        <v/>
      </c>
      <c r="Q40" s="1297" t="str">
        <f t="shared" si="3"/>
        <v/>
      </c>
      <c r="R40" s="1298" t="str">
        <f t="shared" si="16"/>
        <v/>
      </c>
      <c r="S40" s="1280">
        <f t="shared" si="4"/>
        <v>20</v>
      </c>
      <c r="T40" s="1299" t="str">
        <f t="shared" si="5"/>
        <v>--</v>
      </c>
      <c r="U40" s="1300" t="str">
        <f t="shared" si="6"/>
        <v>--</v>
      </c>
      <c r="V40" s="1301" t="str">
        <f t="shared" si="7"/>
        <v>--</v>
      </c>
      <c r="W40" s="1302" t="str">
        <f t="shared" si="8"/>
        <v>--</v>
      </c>
      <c r="X40" s="1303" t="str">
        <f t="shared" si="9"/>
        <v>--</v>
      </c>
      <c r="Y40" s="1304" t="str">
        <f t="shared" si="10"/>
        <v>--</v>
      </c>
      <c r="Z40" s="1305" t="str">
        <f t="shared" si="11"/>
        <v>--</v>
      </c>
      <c r="AA40" s="1306" t="str">
        <f t="shared" si="12"/>
        <v>--</v>
      </c>
      <c r="AB40" s="1307" t="str">
        <f t="shared" si="13"/>
        <v/>
      </c>
      <c r="AC40" s="1308">
        <f t="shared" si="14"/>
        <v>0</v>
      </c>
      <c r="AD40" s="1309" t="str">
        <f t="shared" si="17"/>
        <v/>
      </c>
      <c r="AE40" s="1194"/>
    </row>
    <row r="41" spans="1:31" s="1176" customFormat="1" ht="17.1" customHeight="1">
      <c r="A41" s="1175"/>
      <c r="B41" s="1191"/>
      <c r="C41" s="1275"/>
      <c r="D41" s="1275"/>
      <c r="E41" s="1275"/>
      <c r="F41" s="947"/>
      <c r="G41" s="1312"/>
      <c r="H41" s="949"/>
      <c r="I41" s="1311"/>
      <c r="J41" s="1292">
        <f t="shared" si="15"/>
        <v>0</v>
      </c>
      <c r="K41" s="972"/>
      <c r="L41" s="972"/>
      <c r="M41" s="1293" t="str">
        <f t="shared" si="0"/>
        <v/>
      </c>
      <c r="N41" s="1294" t="str">
        <f t="shared" si="1"/>
        <v/>
      </c>
      <c r="O41" s="1310"/>
      <c r="P41" s="1296" t="str">
        <f t="shared" si="2"/>
        <v/>
      </c>
      <c r="Q41" s="1297" t="str">
        <f t="shared" si="3"/>
        <v/>
      </c>
      <c r="R41" s="1298" t="str">
        <f t="shared" si="16"/>
        <v/>
      </c>
      <c r="S41" s="1280">
        <f t="shared" si="4"/>
        <v>20</v>
      </c>
      <c r="T41" s="1299" t="str">
        <f t="shared" si="5"/>
        <v>--</v>
      </c>
      <c r="U41" s="1300" t="str">
        <f t="shared" si="6"/>
        <v>--</v>
      </c>
      <c r="V41" s="1301" t="str">
        <f t="shared" si="7"/>
        <v>--</v>
      </c>
      <c r="W41" s="1302" t="str">
        <f t="shared" si="8"/>
        <v>--</v>
      </c>
      <c r="X41" s="1303" t="str">
        <f t="shared" si="9"/>
        <v>--</v>
      </c>
      <c r="Y41" s="1304" t="str">
        <f t="shared" si="10"/>
        <v>--</v>
      </c>
      <c r="Z41" s="1305" t="str">
        <f t="shared" si="11"/>
        <v>--</v>
      </c>
      <c r="AA41" s="1306" t="str">
        <f t="shared" si="12"/>
        <v>--</v>
      </c>
      <c r="AB41" s="1307" t="str">
        <f t="shared" si="13"/>
        <v/>
      </c>
      <c r="AC41" s="1308">
        <f t="shared" si="14"/>
        <v>0</v>
      </c>
      <c r="AD41" s="1309" t="str">
        <f t="shared" si="17"/>
        <v/>
      </c>
      <c r="AE41" s="1194"/>
    </row>
    <row r="42" spans="1:31" s="1176" customFormat="1" ht="17.1" customHeight="1" thickBot="1">
      <c r="A42" s="1175"/>
      <c r="B42" s="1191"/>
      <c r="C42" s="1313"/>
      <c r="D42" s="1313"/>
      <c r="E42" s="1313"/>
      <c r="F42" s="1313"/>
      <c r="G42" s="1313"/>
      <c r="H42" s="1313"/>
      <c r="I42" s="1314"/>
      <c r="J42" s="1315"/>
      <c r="K42" s="1316"/>
      <c r="L42" s="1317"/>
      <c r="M42" s="1318"/>
      <c r="N42" s="1319"/>
      <c r="O42" s="1320"/>
      <c r="P42" s="1321"/>
      <c r="Q42" s="1322"/>
      <c r="R42" s="1322"/>
      <c r="S42" s="1323"/>
      <c r="T42" s="1324"/>
      <c r="U42" s="1325"/>
      <c r="V42" s="1326"/>
      <c r="W42" s="1327"/>
      <c r="X42" s="1328"/>
      <c r="Y42" s="1329"/>
      <c r="Z42" s="1330"/>
      <c r="AA42" s="1331"/>
      <c r="AB42" s="1332"/>
      <c r="AC42" s="1333"/>
      <c r="AD42" s="1334"/>
      <c r="AE42" s="1194"/>
    </row>
    <row r="43" spans="1:31" s="1176" customFormat="1" ht="17.1" customHeight="1" thickBot="1" thickTop="1">
      <c r="A43" s="1175"/>
      <c r="B43" s="1191"/>
      <c r="C43" s="1335" t="s">
        <v>326</v>
      </c>
      <c r="D43" s="1336" t="s">
        <v>371</v>
      </c>
      <c r="E43" s="1337"/>
      <c r="F43" s="1338"/>
      <c r="G43" s="1192"/>
      <c r="H43" s="1192"/>
      <c r="I43" s="1192"/>
      <c r="J43" s="1192"/>
      <c r="K43" s="1192"/>
      <c r="L43" s="1233"/>
      <c r="M43" s="1192"/>
      <c r="N43" s="1192"/>
      <c r="O43" s="1192"/>
      <c r="P43" s="1192"/>
      <c r="Q43" s="1192"/>
      <c r="R43" s="1192"/>
      <c r="S43" s="1339"/>
      <c r="T43" s="1340">
        <f aca="true" t="shared" si="18" ref="T43:AA43">SUM(T20:T42)</f>
        <v>0</v>
      </c>
      <c r="U43" s="1341">
        <f t="shared" si="18"/>
        <v>0</v>
      </c>
      <c r="V43" s="1342">
        <f t="shared" si="18"/>
        <v>4173</v>
      </c>
      <c r="W43" s="1343">
        <f t="shared" si="18"/>
        <v>2420.3399999999997</v>
      </c>
      <c r="X43" s="1344">
        <f t="shared" si="18"/>
        <v>0</v>
      </c>
      <c r="Y43" s="1345">
        <f t="shared" si="18"/>
        <v>0</v>
      </c>
      <c r="Z43" s="1346">
        <f t="shared" si="18"/>
        <v>0</v>
      </c>
      <c r="AA43" s="1347">
        <f t="shared" si="18"/>
        <v>0</v>
      </c>
      <c r="AB43" s="1175"/>
      <c r="AC43" s="1348">
        <f>ROUND(SUM(AC20:AC42),2)</f>
        <v>6593.34</v>
      </c>
      <c r="AD43" s="1349">
        <f>ROUND(SUM(AD20:AD42),2)</f>
        <v>6593.34</v>
      </c>
      <c r="AE43" s="1194"/>
    </row>
    <row r="44" spans="1:31" s="1176" customFormat="1" ht="17.1" customHeight="1" thickBot="1" thickTop="1">
      <c r="A44" s="1175"/>
      <c r="B44" s="1350"/>
      <c r="C44" s="1351"/>
      <c r="D44" s="1351"/>
      <c r="E44" s="1351"/>
      <c r="F44" s="1351"/>
      <c r="G44" s="1351"/>
      <c r="H44" s="1351"/>
      <c r="I44" s="1351"/>
      <c r="J44" s="1351"/>
      <c r="K44" s="1351"/>
      <c r="L44" s="1351"/>
      <c r="M44" s="1351"/>
      <c r="N44" s="1351"/>
      <c r="O44" s="1351"/>
      <c r="P44" s="1351"/>
      <c r="Q44" s="1351"/>
      <c r="R44" s="1351"/>
      <c r="S44" s="1351"/>
      <c r="T44" s="1351"/>
      <c r="U44" s="1351"/>
      <c r="V44" s="1351"/>
      <c r="W44" s="1351"/>
      <c r="X44" s="1351"/>
      <c r="Y44" s="1351"/>
      <c r="Z44" s="1351"/>
      <c r="AA44" s="1351"/>
      <c r="AB44" s="1351"/>
      <c r="AC44" s="1351"/>
      <c r="AD44" s="1351"/>
      <c r="AE44" s="1352"/>
    </row>
    <row r="45" spans="1:32" ht="17.1" customHeight="1" thickTop="1">
      <c r="A45" s="1353"/>
      <c r="F45" s="1354"/>
      <c r="G45" s="1354"/>
      <c r="H45" s="1354"/>
      <c r="I45" s="1354"/>
      <c r="J45" s="1354"/>
      <c r="K45" s="1354"/>
      <c r="L45" s="1354"/>
      <c r="M45" s="1354"/>
      <c r="N45" s="1354"/>
      <c r="O45" s="1354"/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</row>
    <row r="46" spans="1:32" ht="17.1" customHeight="1">
      <c r="A46" s="1353"/>
      <c r="F46" s="1354"/>
      <c r="G46" s="1354"/>
      <c r="H46" s="1354"/>
      <c r="I46" s="1354"/>
      <c r="J46" s="1354"/>
      <c r="K46" s="1354"/>
      <c r="L46" s="1354"/>
      <c r="M46" s="1354"/>
      <c r="N46" s="1354"/>
      <c r="O46" s="1354"/>
      <c r="P46" s="1354"/>
      <c r="Q46" s="1354"/>
      <c r="R46" s="1354"/>
      <c r="S46" s="1354"/>
      <c r="T46" s="1354"/>
      <c r="U46" s="1354"/>
      <c r="V46" s="1354"/>
      <c r="W46" s="1354"/>
      <c r="X46" s="1354"/>
      <c r="Y46" s="1354"/>
      <c r="Z46" s="1354"/>
      <c r="AA46" s="1354"/>
      <c r="AB46" s="1354"/>
      <c r="AC46" s="1354"/>
      <c r="AD46" s="1354"/>
      <c r="AE46" s="1354"/>
      <c r="AF46" s="1354"/>
    </row>
    <row r="47" spans="1:32" ht="17.1" customHeight="1">
      <c r="A47" s="1353"/>
      <c r="F47" s="1354"/>
      <c r="G47" s="1354"/>
      <c r="H47" s="1354"/>
      <c r="I47" s="1354"/>
      <c r="J47" s="1354"/>
      <c r="K47" s="1354"/>
      <c r="L47" s="1354"/>
      <c r="M47" s="1354"/>
      <c r="N47" s="1354"/>
      <c r="O47" s="1354"/>
      <c r="P47" s="1354"/>
      <c r="Q47" s="1354"/>
      <c r="R47" s="1354"/>
      <c r="S47" s="1354"/>
      <c r="T47" s="1354"/>
      <c r="U47" s="1354"/>
      <c r="V47" s="1354"/>
      <c r="W47" s="1354"/>
      <c r="X47" s="1354"/>
      <c r="Y47" s="1354"/>
      <c r="Z47" s="1354"/>
      <c r="AA47" s="1354"/>
      <c r="AB47" s="1354"/>
      <c r="AC47" s="1354"/>
      <c r="AD47" s="1354"/>
      <c r="AE47" s="1354"/>
      <c r="AF47" s="1354"/>
    </row>
    <row r="48" spans="1:32" ht="17.1" customHeight="1">
      <c r="A48" s="1353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</row>
    <row r="49" spans="6:32" ht="17.1" customHeight="1">
      <c r="F49" s="1354"/>
      <c r="G49" s="1354"/>
      <c r="H49" s="1354"/>
      <c r="I49" s="1354"/>
      <c r="J49" s="1354"/>
      <c r="K49" s="1354"/>
      <c r="L49" s="1354"/>
      <c r="M49" s="1354"/>
      <c r="N49" s="1354"/>
      <c r="O49" s="1354"/>
      <c r="P49" s="1354"/>
      <c r="Q49" s="1354"/>
      <c r="R49" s="1354"/>
      <c r="S49" s="1354"/>
      <c r="T49" s="1354"/>
      <c r="U49" s="1354"/>
      <c r="V49" s="1354"/>
      <c r="W49" s="1354"/>
      <c r="X49" s="1354"/>
      <c r="Y49" s="1354"/>
      <c r="Z49" s="1354"/>
      <c r="AA49" s="1354"/>
      <c r="AB49" s="1354"/>
      <c r="AC49" s="1354"/>
      <c r="AD49" s="1354"/>
      <c r="AE49" s="1354"/>
      <c r="AF49" s="1354"/>
    </row>
    <row r="50" spans="6:32" ht="17.1" customHeight="1">
      <c r="F50" s="1354"/>
      <c r="G50" s="1354"/>
      <c r="H50" s="1354"/>
      <c r="I50" s="1354"/>
      <c r="J50" s="1354"/>
      <c r="K50" s="1354"/>
      <c r="L50" s="1354"/>
      <c r="M50" s="1354"/>
      <c r="N50" s="1354"/>
      <c r="O50" s="1354"/>
      <c r="P50" s="1354"/>
      <c r="Q50" s="1354"/>
      <c r="R50" s="1354"/>
      <c r="S50" s="1354"/>
      <c r="T50" s="1354"/>
      <c r="U50" s="1354"/>
      <c r="V50" s="1354"/>
      <c r="W50" s="1354"/>
      <c r="X50" s="1354"/>
      <c r="Y50" s="1354"/>
      <c r="Z50" s="1354"/>
      <c r="AA50" s="1354"/>
      <c r="AB50" s="1354"/>
      <c r="AC50" s="1354"/>
      <c r="AD50" s="1354"/>
      <c r="AE50" s="1354"/>
      <c r="AF50" s="1354"/>
    </row>
    <row r="51" spans="6:32" ht="17.1" customHeight="1">
      <c r="F51" s="1354"/>
      <c r="G51" s="1354"/>
      <c r="H51" s="1354"/>
      <c r="I51" s="1354"/>
      <c r="J51" s="1354"/>
      <c r="K51" s="1354"/>
      <c r="L51" s="1354"/>
      <c r="M51" s="1354"/>
      <c r="N51" s="1354"/>
      <c r="O51" s="1354"/>
      <c r="P51" s="1354"/>
      <c r="Q51" s="1354"/>
      <c r="R51" s="1354"/>
      <c r="S51" s="1354"/>
      <c r="T51" s="1354"/>
      <c r="U51" s="1354"/>
      <c r="V51" s="1354"/>
      <c r="W51" s="1354"/>
      <c r="X51" s="1354"/>
      <c r="Y51" s="1354"/>
      <c r="Z51" s="1354"/>
      <c r="AA51" s="1354"/>
      <c r="AB51" s="1354"/>
      <c r="AC51" s="1354"/>
      <c r="AD51" s="1354"/>
      <c r="AE51" s="1354"/>
      <c r="AF51" s="1354"/>
    </row>
    <row r="52" spans="6:32" ht="17.1" customHeight="1"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4"/>
      <c r="U52" s="1354"/>
      <c r="V52" s="1354"/>
      <c r="W52" s="1354"/>
      <c r="X52" s="1354"/>
      <c r="Y52" s="1354"/>
      <c r="Z52" s="1354"/>
      <c r="AA52" s="1354"/>
      <c r="AB52" s="1354"/>
      <c r="AC52" s="1354"/>
      <c r="AD52" s="1354"/>
      <c r="AE52" s="1354"/>
      <c r="AF52" s="1354"/>
    </row>
    <row r="53" spans="6:32" ht="17.1" customHeight="1">
      <c r="F53" s="1354"/>
      <c r="G53" s="1354"/>
      <c r="H53" s="1354"/>
      <c r="I53" s="1354"/>
      <c r="J53" s="1354"/>
      <c r="K53" s="1354"/>
      <c r="L53" s="1354"/>
      <c r="M53" s="1354"/>
      <c r="N53" s="1354"/>
      <c r="O53" s="1354"/>
      <c r="P53" s="1354"/>
      <c r="Q53" s="1354"/>
      <c r="R53" s="1354"/>
      <c r="S53" s="1354"/>
      <c r="T53" s="1354"/>
      <c r="U53" s="1354"/>
      <c r="V53" s="1354"/>
      <c r="W53" s="1354"/>
      <c r="X53" s="1354"/>
      <c r="Y53" s="1354"/>
      <c r="Z53" s="1354"/>
      <c r="AA53" s="1354"/>
      <c r="AB53" s="1354"/>
      <c r="AC53" s="1354"/>
      <c r="AD53" s="1354"/>
      <c r="AE53" s="1354"/>
      <c r="AF53" s="1354"/>
    </row>
    <row r="54" spans="6:32" ht="17.1" customHeight="1">
      <c r="F54" s="1354"/>
      <c r="G54" s="1354"/>
      <c r="H54" s="1354"/>
      <c r="I54" s="1354"/>
      <c r="J54" s="1354"/>
      <c r="K54" s="1354"/>
      <c r="L54" s="1354"/>
      <c r="M54" s="1354"/>
      <c r="N54" s="1354"/>
      <c r="O54" s="1354"/>
      <c r="P54" s="1354"/>
      <c r="Q54" s="1354"/>
      <c r="R54" s="1354"/>
      <c r="S54" s="1354"/>
      <c r="T54" s="1354"/>
      <c r="U54" s="1354"/>
      <c r="V54" s="1354"/>
      <c r="W54" s="1354"/>
      <c r="X54" s="1354"/>
      <c r="Y54" s="1354"/>
      <c r="Z54" s="1354"/>
      <c r="AA54" s="1354"/>
      <c r="AB54" s="1354"/>
      <c r="AC54" s="1354"/>
      <c r="AD54" s="1354"/>
      <c r="AE54" s="1354"/>
      <c r="AF54" s="1354"/>
    </row>
    <row r="55" spans="6:32" ht="17.1" customHeight="1"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</row>
    <row r="56" spans="6:32" ht="17.1" customHeight="1">
      <c r="F56" s="1354"/>
      <c r="G56" s="1354"/>
      <c r="H56" s="1354"/>
      <c r="I56" s="1354"/>
      <c r="J56" s="1354"/>
      <c r="K56" s="1354"/>
      <c r="L56" s="1354"/>
      <c r="M56" s="1354"/>
      <c r="N56" s="1354"/>
      <c r="O56" s="1354"/>
      <c r="P56" s="1354"/>
      <c r="Q56" s="1354"/>
      <c r="R56" s="1354"/>
      <c r="S56" s="1354"/>
      <c r="T56" s="1354"/>
      <c r="U56" s="1354"/>
      <c r="V56" s="1354"/>
      <c r="W56" s="1354"/>
      <c r="X56" s="1354"/>
      <c r="Y56" s="1354"/>
      <c r="Z56" s="1354"/>
      <c r="AA56" s="1354"/>
      <c r="AB56" s="1354"/>
      <c r="AC56" s="1354"/>
      <c r="AD56" s="1354"/>
      <c r="AE56" s="1354"/>
      <c r="AF56" s="1354"/>
    </row>
    <row r="57" spans="6:32" ht="17.1" customHeight="1">
      <c r="F57" s="1354"/>
      <c r="G57" s="1354"/>
      <c r="H57" s="1354"/>
      <c r="I57" s="1354"/>
      <c r="J57" s="1354"/>
      <c r="K57" s="1354"/>
      <c r="L57" s="1354"/>
      <c r="M57" s="1354"/>
      <c r="N57" s="1354"/>
      <c r="O57" s="1354"/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4"/>
      <c r="AB57" s="1354"/>
      <c r="AC57" s="1354"/>
      <c r="AD57" s="1354"/>
      <c r="AE57" s="1354"/>
      <c r="AF57" s="1354"/>
    </row>
    <row r="58" spans="6:32" ht="17.1" customHeight="1"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1354"/>
    </row>
    <row r="59" spans="6:32" ht="17.1" customHeight="1">
      <c r="F59" s="1354"/>
      <c r="G59" s="1354"/>
      <c r="H59" s="1354"/>
      <c r="I59" s="1354"/>
      <c r="J59" s="1354"/>
      <c r="K59" s="1354"/>
      <c r="L59" s="1354"/>
      <c r="M59" s="1354"/>
      <c r="N59" s="1354"/>
      <c r="O59" s="1354"/>
      <c r="P59" s="1354"/>
      <c r="Q59" s="1354"/>
      <c r="R59" s="1354"/>
      <c r="S59" s="1354"/>
      <c r="T59" s="1354"/>
      <c r="U59" s="1354"/>
      <c r="V59" s="1354"/>
      <c r="W59" s="1354"/>
      <c r="X59" s="1354"/>
      <c r="Y59" s="1354"/>
      <c r="Z59" s="1354"/>
      <c r="AA59" s="1354"/>
      <c r="AB59" s="1354"/>
      <c r="AC59" s="1354"/>
      <c r="AD59" s="1354"/>
      <c r="AE59" s="1354"/>
      <c r="AF59" s="1354"/>
    </row>
    <row r="60" spans="6:32" ht="17.1" customHeight="1">
      <c r="F60" s="1354"/>
      <c r="G60" s="1354"/>
      <c r="H60" s="1354"/>
      <c r="I60" s="1354"/>
      <c r="J60" s="1354"/>
      <c r="K60" s="1354"/>
      <c r="L60" s="1354"/>
      <c r="M60" s="1354"/>
      <c r="N60" s="1354"/>
      <c r="O60" s="1354"/>
      <c r="P60" s="1354"/>
      <c r="Q60" s="1354"/>
      <c r="R60" s="1354"/>
      <c r="S60" s="1354"/>
      <c r="T60" s="1354"/>
      <c r="U60" s="1354"/>
      <c r="V60" s="1354"/>
      <c r="W60" s="1354"/>
      <c r="X60" s="1354"/>
      <c r="Y60" s="1354"/>
      <c r="Z60" s="1354"/>
      <c r="AA60" s="1354"/>
      <c r="AB60" s="1354"/>
      <c r="AC60" s="1354"/>
      <c r="AD60" s="1354"/>
      <c r="AE60" s="1354"/>
      <c r="AF60" s="1354"/>
    </row>
    <row r="61" spans="6:32" ht="17.1" customHeight="1">
      <c r="F61" s="1354"/>
      <c r="G61" s="1354"/>
      <c r="H61" s="1354"/>
      <c r="I61" s="1354"/>
      <c r="J61" s="1354"/>
      <c r="K61" s="1354"/>
      <c r="L61" s="1354"/>
      <c r="M61" s="1354"/>
      <c r="N61" s="1354"/>
      <c r="O61" s="1354"/>
      <c r="P61" s="1354"/>
      <c r="Q61" s="1354"/>
      <c r="R61" s="1354"/>
      <c r="S61" s="1354"/>
      <c r="T61" s="1354"/>
      <c r="U61" s="1354"/>
      <c r="V61" s="1354"/>
      <c r="W61" s="1354"/>
      <c r="X61" s="1354"/>
      <c r="Y61" s="1354"/>
      <c r="Z61" s="1354"/>
      <c r="AA61" s="1354"/>
      <c r="AB61" s="1354"/>
      <c r="AC61" s="1354"/>
      <c r="AD61" s="1354"/>
      <c r="AE61" s="1354"/>
      <c r="AF61" s="1354"/>
    </row>
    <row r="62" spans="6:32" ht="17.1" customHeight="1">
      <c r="F62" s="1354"/>
      <c r="G62" s="1354"/>
      <c r="H62" s="1354"/>
      <c r="I62" s="1354"/>
      <c r="J62" s="1354"/>
      <c r="K62" s="1354"/>
      <c r="L62" s="1354"/>
      <c r="M62" s="1354"/>
      <c r="N62" s="1354"/>
      <c r="O62" s="1354"/>
      <c r="P62" s="1354"/>
      <c r="Q62" s="1354"/>
      <c r="R62" s="1354"/>
      <c r="S62" s="1354"/>
      <c r="T62" s="1354"/>
      <c r="U62" s="1354"/>
      <c r="V62" s="1354"/>
      <c r="W62" s="1354"/>
      <c r="X62" s="1354"/>
      <c r="Y62" s="1354"/>
      <c r="Z62" s="1354"/>
      <c r="AA62" s="1354"/>
      <c r="AB62" s="1354"/>
      <c r="AC62" s="1354"/>
      <c r="AD62" s="1354"/>
      <c r="AE62" s="1354"/>
      <c r="AF62" s="1354"/>
    </row>
    <row r="63" spans="6:32" ht="17.1" customHeight="1">
      <c r="F63" s="1354"/>
      <c r="G63" s="1354"/>
      <c r="H63" s="1354"/>
      <c r="I63" s="1354"/>
      <c r="J63" s="1354"/>
      <c r="K63" s="1354"/>
      <c r="L63" s="1354"/>
      <c r="M63" s="1354"/>
      <c r="N63" s="1354"/>
      <c r="O63" s="1354"/>
      <c r="P63" s="1354"/>
      <c r="Q63" s="1354"/>
      <c r="R63" s="1354"/>
      <c r="S63" s="1354"/>
      <c r="T63" s="1354"/>
      <c r="U63" s="1354"/>
      <c r="V63" s="1354"/>
      <c r="W63" s="1354"/>
      <c r="X63" s="1354"/>
      <c r="Y63" s="1354"/>
      <c r="Z63" s="1354"/>
      <c r="AA63" s="1354"/>
      <c r="AB63" s="1354"/>
      <c r="AC63" s="1354"/>
      <c r="AD63" s="1354"/>
      <c r="AE63" s="1354"/>
      <c r="AF63" s="1354"/>
    </row>
    <row r="64" spans="6:32" ht="17.1" customHeight="1">
      <c r="F64" s="1354"/>
      <c r="G64" s="1354"/>
      <c r="H64" s="1354"/>
      <c r="I64" s="1354"/>
      <c r="J64" s="1354"/>
      <c r="K64" s="1354"/>
      <c r="L64" s="1354"/>
      <c r="M64" s="1354"/>
      <c r="N64" s="1354"/>
      <c r="O64" s="1354"/>
      <c r="P64" s="1354"/>
      <c r="Q64" s="1354"/>
      <c r="R64" s="1354"/>
      <c r="S64" s="1354"/>
      <c r="T64" s="1354"/>
      <c r="U64" s="1354"/>
      <c r="V64" s="1354"/>
      <c r="W64" s="1354"/>
      <c r="X64" s="1354"/>
      <c r="Y64" s="1354"/>
      <c r="Z64" s="1354"/>
      <c r="AA64" s="1354"/>
      <c r="AB64" s="1354"/>
      <c r="AC64" s="1354"/>
      <c r="AD64" s="1354"/>
      <c r="AE64" s="1354"/>
      <c r="AF64" s="1354"/>
    </row>
    <row r="65" spans="6:32" ht="17.1" customHeight="1">
      <c r="F65" s="1354"/>
      <c r="G65" s="1354"/>
      <c r="H65" s="1354"/>
      <c r="I65" s="1354"/>
      <c r="J65" s="1354"/>
      <c r="K65" s="1354"/>
      <c r="L65" s="1354"/>
      <c r="M65" s="1354"/>
      <c r="N65" s="1354"/>
      <c r="O65" s="1354"/>
      <c r="P65" s="1354"/>
      <c r="Q65" s="1354"/>
      <c r="R65" s="1354"/>
      <c r="S65" s="1354"/>
      <c r="T65" s="1354"/>
      <c r="U65" s="1354"/>
      <c r="V65" s="1354"/>
      <c r="W65" s="1354"/>
      <c r="X65" s="1354"/>
      <c r="Y65" s="1354"/>
      <c r="Z65" s="1354"/>
      <c r="AA65" s="1354"/>
      <c r="AB65" s="1354"/>
      <c r="AC65" s="1354"/>
      <c r="AD65" s="1354"/>
      <c r="AE65" s="1354"/>
      <c r="AF65" s="1354"/>
    </row>
    <row r="66" spans="6:32" ht="17.1" customHeight="1">
      <c r="F66" s="1354"/>
      <c r="G66" s="1354"/>
      <c r="H66" s="1354"/>
      <c r="I66" s="1354"/>
      <c r="J66" s="1354"/>
      <c r="K66" s="1354"/>
      <c r="L66" s="1354"/>
      <c r="M66" s="1354"/>
      <c r="N66" s="1354"/>
      <c r="O66" s="1354"/>
      <c r="P66" s="1354"/>
      <c r="Q66" s="1354"/>
      <c r="R66" s="1354"/>
      <c r="S66" s="1354"/>
      <c r="T66" s="1354"/>
      <c r="U66" s="1354"/>
      <c r="V66" s="1354"/>
      <c r="W66" s="1354"/>
      <c r="X66" s="1354"/>
      <c r="Y66" s="1354"/>
      <c r="Z66" s="1354"/>
      <c r="AA66" s="1354"/>
      <c r="AB66" s="1354"/>
      <c r="AC66" s="1354"/>
      <c r="AD66" s="1354"/>
      <c r="AE66" s="1354"/>
      <c r="AF66" s="1354"/>
    </row>
    <row r="67" spans="6:32" ht="17.1" customHeight="1">
      <c r="F67" s="1354"/>
      <c r="G67" s="1354"/>
      <c r="H67" s="1354"/>
      <c r="I67" s="1354"/>
      <c r="J67" s="1354"/>
      <c r="K67" s="1354"/>
      <c r="L67" s="1354"/>
      <c r="M67" s="1354"/>
      <c r="N67" s="1354"/>
      <c r="O67" s="1354"/>
      <c r="P67" s="1354"/>
      <c r="Q67" s="1354"/>
      <c r="R67" s="1354"/>
      <c r="S67" s="1354"/>
      <c r="T67" s="1354"/>
      <c r="U67" s="1354"/>
      <c r="V67" s="1354"/>
      <c r="W67" s="1354"/>
      <c r="X67" s="1354"/>
      <c r="Y67" s="1354"/>
      <c r="Z67" s="1354"/>
      <c r="AA67" s="1354"/>
      <c r="AB67" s="1354"/>
      <c r="AC67" s="1354"/>
      <c r="AD67" s="1354"/>
      <c r="AE67" s="1354"/>
      <c r="AF67" s="1354"/>
    </row>
    <row r="68" spans="6:32" ht="17.1" customHeight="1">
      <c r="F68" s="1354"/>
      <c r="G68" s="1354"/>
      <c r="H68" s="1354"/>
      <c r="I68" s="1354"/>
      <c r="J68" s="1354"/>
      <c r="K68" s="1354"/>
      <c r="L68" s="1354"/>
      <c r="M68" s="1354"/>
      <c r="N68" s="1354"/>
      <c r="O68" s="1354"/>
      <c r="P68" s="1354"/>
      <c r="Q68" s="1354"/>
      <c r="R68" s="1354"/>
      <c r="S68" s="1354"/>
      <c r="T68" s="1354"/>
      <c r="U68" s="1354"/>
      <c r="V68" s="1354"/>
      <c r="W68" s="1354"/>
      <c r="X68" s="1354"/>
      <c r="Y68" s="1354"/>
      <c r="Z68" s="1354"/>
      <c r="AA68" s="1354"/>
      <c r="AB68" s="1354"/>
      <c r="AC68" s="1354"/>
      <c r="AD68" s="1354"/>
      <c r="AE68" s="1354"/>
      <c r="AF68" s="1354"/>
    </row>
    <row r="69" spans="6:32" ht="17.1" customHeight="1">
      <c r="F69" s="1354"/>
      <c r="G69" s="1354"/>
      <c r="H69" s="1354"/>
      <c r="I69" s="1354"/>
      <c r="J69" s="1354"/>
      <c r="K69" s="1354"/>
      <c r="L69" s="1354"/>
      <c r="M69" s="1354"/>
      <c r="N69" s="1354"/>
      <c r="O69" s="1354"/>
      <c r="P69" s="1354"/>
      <c r="Q69" s="1354"/>
      <c r="R69" s="1354"/>
      <c r="S69" s="1354"/>
      <c r="T69" s="1354"/>
      <c r="U69" s="1354"/>
      <c r="V69" s="1354"/>
      <c r="W69" s="1354"/>
      <c r="X69" s="1354"/>
      <c r="Y69" s="1354"/>
      <c r="Z69" s="1354"/>
      <c r="AA69" s="1354"/>
      <c r="AB69" s="1354"/>
      <c r="AC69" s="1354"/>
      <c r="AD69" s="1354"/>
      <c r="AE69" s="1354"/>
      <c r="AF69" s="1354"/>
    </row>
    <row r="70" spans="6:32" ht="17.1" customHeight="1">
      <c r="F70" s="1354"/>
      <c r="G70" s="1354"/>
      <c r="H70" s="1354"/>
      <c r="I70" s="1354"/>
      <c r="J70" s="1354"/>
      <c r="K70" s="1354"/>
      <c r="L70" s="1354"/>
      <c r="M70" s="1354"/>
      <c r="N70" s="1354"/>
      <c r="O70" s="1354"/>
      <c r="P70" s="1354"/>
      <c r="Q70" s="1354"/>
      <c r="R70" s="1354"/>
      <c r="S70" s="1354"/>
      <c r="T70" s="1354"/>
      <c r="U70" s="1354"/>
      <c r="V70" s="1354"/>
      <c r="W70" s="1354"/>
      <c r="X70" s="1354"/>
      <c r="Y70" s="1354"/>
      <c r="Z70" s="1354"/>
      <c r="AA70" s="1354"/>
      <c r="AB70" s="1354"/>
      <c r="AC70" s="1354"/>
      <c r="AD70" s="1354"/>
      <c r="AE70" s="1354"/>
      <c r="AF70" s="1354"/>
    </row>
    <row r="71" spans="6:32" ht="17.1" customHeight="1">
      <c r="F71" s="1354"/>
      <c r="G71" s="1354"/>
      <c r="H71" s="1354"/>
      <c r="I71" s="1354"/>
      <c r="J71" s="1354"/>
      <c r="K71" s="1354"/>
      <c r="L71" s="1354"/>
      <c r="M71" s="1354"/>
      <c r="N71" s="1354"/>
      <c r="O71" s="1354"/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4"/>
      <c r="AC71" s="1354"/>
      <c r="AD71" s="1354"/>
      <c r="AE71" s="1354"/>
      <c r="AF71" s="1354"/>
    </row>
    <row r="72" spans="6:32" ht="17.1" customHeight="1">
      <c r="F72" s="1354"/>
      <c r="G72" s="1354"/>
      <c r="H72" s="1354"/>
      <c r="I72" s="1354"/>
      <c r="J72" s="1354"/>
      <c r="K72" s="1354"/>
      <c r="L72" s="1354"/>
      <c r="M72" s="1354"/>
      <c r="N72" s="1354"/>
      <c r="O72" s="1354"/>
      <c r="P72" s="1354"/>
      <c r="Q72" s="1354"/>
      <c r="R72" s="1354"/>
      <c r="S72" s="1354"/>
      <c r="T72" s="1354"/>
      <c r="U72" s="1354"/>
      <c r="V72" s="1354"/>
      <c r="W72" s="1354"/>
      <c r="X72" s="1354"/>
      <c r="Y72" s="1354"/>
      <c r="Z72" s="1354"/>
      <c r="AA72" s="1354"/>
      <c r="AB72" s="1354"/>
      <c r="AC72" s="1354"/>
      <c r="AD72" s="1354"/>
      <c r="AE72" s="1354"/>
      <c r="AF72" s="1354"/>
    </row>
    <row r="73" spans="6:32" ht="17.1" customHeight="1">
      <c r="F73" s="1354"/>
      <c r="G73" s="1354"/>
      <c r="H73" s="1354"/>
      <c r="I73" s="1354"/>
      <c r="J73" s="1354"/>
      <c r="K73" s="1354"/>
      <c r="L73" s="1354"/>
      <c r="M73" s="1354"/>
      <c r="N73" s="1354"/>
      <c r="O73" s="1354"/>
      <c r="P73" s="1354"/>
      <c r="Q73" s="1354"/>
      <c r="R73" s="1354"/>
      <c r="S73" s="1354"/>
      <c r="T73" s="1354"/>
      <c r="U73" s="1354"/>
      <c r="V73" s="1354"/>
      <c r="W73" s="1354"/>
      <c r="X73" s="1354"/>
      <c r="Y73" s="1354"/>
      <c r="Z73" s="1354"/>
      <c r="AA73" s="1354"/>
      <c r="AB73" s="1354"/>
      <c r="AC73" s="1354"/>
      <c r="AD73" s="1354"/>
      <c r="AE73" s="1354"/>
      <c r="AF73" s="1354"/>
    </row>
    <row r="74" spans="6:32" ht="17.1" customHeight="1">
      <c r="F74" s="1354"/>
      <c r="G74" s="1354"/>
      <c r="H74" s="1354"/>
      <c r="I74" s="1354"/>
      <c r="J74" s="1354"/>
      <c r="K74" s="1354"/>
      <c r="L74" s="1354"/>
      <c r="M74" s="1354"/>
      <c r="N74" s="1354"/>
      <c r="O74" s="1354"/>
      <c r="P74" s="1354"/>
      <c r="Q74" s="1354"/>
      <c r="R74" s="1354"/>
      <c r="S74" s="1354"/>
      <c r="T74" s="1354"/>
      <c r="U74" s="1354"/>
      <c r="V74" s="1354"/>
      <c r="W74" s="1354"/>
      <c r="X74" s="1354"/>
      <c r="Y74" s="1354"/>
      <c r="Z74" s="1354"/>
      <c r="AA74" s="1354"/>
      <c r="AB74" s="1354"/>
      <c r="AC74" s="1354"/>
      <c r="AD74" s="1354"/>
      <c r="AE74" s="1354"/>
      <c r="AF74" s="1354"/>
    </row>
    <row r="75" spans="6:32" ht="17.1" customHeight="1">
      <c r="F75" s="1354"/>
      <c r="G75" s="1354"/>
      <c r="H75" s="1354"/>
      <c r="I75" s="1354"/>
      <c r="J75" s="1354"/>
      <c r="K75" s="1354"/>
      <c r="L75" s="1354"/>
      <c r="M75" s="1354"/>
      <c r="N75" s="1354"/>
      <c r="O75" s="1354"/>
      <c r="P75" s="1354"/>
      <c r="Q75" s="1354"/>
      <c r="R75" s="1354"/>
      <c r="S75" s="1354"/>
      <c r="T75" s="1354"/>
      <c r="U75" s="1354"/>
      <c r="V75" s="1354"/>
      <c r="W75" s="1354"/>
      <c r="X75" s="1354"/>
      <c r="Y75" s="1354"/>
      <c r="Z75" s="1354"/>
      <c r="AA75" s="1354"/>
      <c r="AB75" s="1354"/>
      <c r="AC75" s="1354"/>
      <c r="AD75" s="1354"/>
      <c r="AE75" s="1354"/>
      <c r="AF75" s="1354"/>
    </row>
    <row r="76" spans="6:32" ht="17.1" customHeight="1">
      <c r="F76" s="1354"/>
      <c r="G76" s="1354"/>
      <c r="H76" s="1354"/>
      <c r="I76" s="1354"/>
      <c r="J76" s="1354"/>
      <c r="K76" s="1354"/>
      <c r="L76" s="1354"/>
      <c r="M76" s="1354"/>
      <c r="N76" s="1354"/>
      <c r="O76" s="1354"/>
      <c r="P76" s="1354"/>
      <c r="Q76" s="1354"/>
      <c r="R76" s="1354"/>
      <c r="S76" s="1354"/>
      <c r="T76" s="1354"/>
      <c r="U76" s="1354"/>
      <c r="V76" s="1354"/>
      <c r="W76" s="1354"/>
      <c r="X76" s="1354"/>
      <c r="Y76" s="1354"/>
      <c r="Z76" s="1354"/>
      <c r="AA76" s="1354"/>
      <c r="AB76" s="1354"/>
      <c r="AC76" s="1354"/>
      <c r="AD76" s="1354"/>
      <c r="AE76" s="1354"/>
      <c r="AF76" s="1354"/>
    </row>
    <row r="77" spans="6:32" ht="17.1" customHeight="1">
      <c r="F77" s="1354"/>
      <c r="G77" s="1354"/>
      <c r="H77" s="1354"/>
      <c r="I77" s="1354"/>
      <c r="J77" s="1354"/>
      <c r="K77" s="1354"/>
      <c r="L77" s="1354"/>
      <c r="M77" s="1354"/>
      <c r="N77" s="1354"/>
      <c r="O77" s="1354"/>
      <c r="P77" s="1354"/>
      <c r="Q77" s="1354"/>
      <c r="R77" s="1354"/>
      <c r="S77" s="1354"/>
      <c r="T77" s="1354"/>
      <c r="U77" s="1354"/>
      <c r="V77" s="1354"/>
      <c r="W77" s="1354"/>
      <c r="X77" s="1354"/>
      <c r="Y77" s="1354"/>
      <c r="Z77" s="1354"/>
      <c r="AA77" s="1354"/>
      <c r="AB77" s="1354"/>
      <c r="AC77" s="1354"/>
      <c r="AD77" s="1354"/>
      <c r="AE77" s="1354"/>
      <c r="AF77" s="1354"/>
    </row>
    <row r="78" spans="6:32" ht="17.1" customHeight="1"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1354"/>
      <c r="AD78" s="1354"/>
      <c r="AE78" s="1354"/>
      <c r="AF78" s="1354"/>
    </row>
    <row r="79" spans="6:32" ht="17.1" customHeight="1">
      <c r="F79" s="1354"/>
      <c r="G79" s="1354"/>
      <c r="H79" s="1354"/>
      <c r="I79" s="1354"/>
      <c r="J79" s="1354"/>
      <c r="K79" s="1354"/>
      <c r="L79" s="1354"/>
      <c r="M79" s="1354"/>
      <c r="N79" s="1354"/>
      <c r="O79" s="1354"/>
      <c r="P79" s="1354"/>
      <c r="Q79" s="1354"/>
      <c r="R79" s="1354"/>
      <c r="S79" s="1354"/>
      <c r="T79" s="1354"/>
      <c r="U79" s="1354"/>
      <c r="V79" s="1354"/>
      <c r="W79" s="1354"/>
      <c r="X79" s="1354"/>
      <c r="Y79" s="1354"/>
      <c r="Z79" s="1354"/>
      <c r="AA79" s="1354"/>
      <c r="AB79" s="1354"/>
      <c r="AC79" s="1354"/>
      <c r="AD79" s="1354"/>
      <c r="AE79" s="1354"/>
      <c r="AF79" s="1354"/>
    </row>
    <row r="80" spans="6:32" ht="17.1" customHeight="1">
      <c r="F80" s="1354"/>
      <c r="G80" s="1354"/>
      <c r="H80" s="1354"/>
      <c r="I80" s="1354"/>
      <c r="J80" s="1354"/>
      <c r="K80" s="1354"/>
      <c r="L80" s="1354"/>
      <c r="M80" s="1354"/>
      <c r="N80" s="1354"/>
      <c r="O80" s="1354"/>
      <c r="P80" s="1354"/>
      <c r="Q80" s="1354"/>
      <c r="R80" s="1354"/>
      <c r="S80" s="1354"/>
      <c r="T80" s="1354"/>
      <c r="U80" s="1354"/>
      <c r="V80" s="1354"/>
      <c r="W80" s="1354"/>
      <c r="X80" s="1354"/>
      <c r="Y80" s="1354"/>
      <c r="Z80" s="1354"/>
      <c r="AA80" s="1354"/>
      <c r="AB80" s="1354"/>
      <c r="AC80" s="1354"/>
      <c r="AD80" s="1354"/>
      <c r="AE80" s="1354"/>
      <c r="AF80" s="1354"/>
    </row>
    <row r="81" spans="6:32" ht="17.1" customHeight="1">
      <c r="F81" s="1354"/>
      <c r="G81" s="1354"/>
      <c r="H81" s="1354"/>
      <c r="I81" s="1354"/>
      <c r="J81" s="1354"/>
      <c r="K81" s="1354"/>
      <c r="L81" s="1354"/>
      <c r="M81" s="1354"/>
      <c r="N81" s="1354"/>
      <c r="O81" s="1354"/>
      <c r="P81" s="1354"/>
      <c r="Q81" s="1354"/>
      <c r="R81" s="1354"/>
      <c r="S81" s="1354"/>
      <c r="T81" s="1354"/>
      <c r="U81" s="1354"/>
      <c r="V81" s="1354"/>
      <c r="W81" s="1354"/>
      <c r="X81" s="1354"/>
      <c r="Y81" s="1354"/>
      <c r="Z81" s="1354"/>
      <c r="AA81" s="1354"/>
      <c r="AB81" s="1354"/>
      <c r="AC81" s="1354"/>
      <c r="AD81" s="1354"/>
      <c r="AE81" s="1354"/>
      <c r="AF81" s="1354"/>
    </row>
    <row r="82" spans="6:32" ht="17.1" customHeight="1">
      <c r="F82" s="1354"/>
      <c r="G82" s="1354"/>
      <c r="H82" s="1354"/>
      <c r="I82" s="1354"/>
      <c r="J82" s="1354"/>
      <c r="K82" s="1354"/>
      <c r="L82" s="1354"/>
      <c r="M82" s="1354"/>
      <c r="N82" s="1354"/>
      <c r="O82" s="1354"/>
      <c r="P82" s="1354"/>
      <c r="Q82" s="1354"/>
      <c r="R82" s="1354"/>
      <c r="S82" s="1354"/>
      <c r="T82" s="1354"/>
      <c r="U82" s="1354"/>
      <c r="V82" s="1354"/>
      <c r="W82" s="1354"/>
      <c r="X82" s="1354"/>
      <c r="Y82" s="1354"/>
      <c r="Z82" s="1354"/>
      <c r="AA82" s="1354"/>
      <c r="AB82" s="1354"/>
      <c r="AC82" s="1354"/>
      <c r="AD82" s="1354"/>
      <c r="AE82" s="1354"/>
      <c r="AF82" s="1354"/>
    </row>
    <row r="83" spans="6:32" ht="17.1" customHeight="1">
      <c r="F83" s="1354"/>
      <c r="G83" s="1354"/>
      <c r="H83" s="1354"/>
      <c r="I83" s="1354"/>
      <c r="J83" s="1354"/>
      <c r="K83" s="1354"/>
      <c r="L83" s="1354"/>
      <c r="M83" s="1354"/>
      <c r="N83" s="1354"/>
      <c r="O83" s="1354"/>
      <c r="P83" s="1354"/>
      <c r="Q83" s="1354"/>
      <c r="R83" s="1354"/>
      <c r="S83" s="1354"/>
      <c r="T83" s="1354"/>
      <c r="U83" s="1354"/>
      <c r="V83" s="1354"/>
      <c r="W83" s="1354"/>
      <c r="X83" s="1354"/>
      <c r="Y83" s="1354"/>
      <c r="Z83" s="1354"/>
      <c r="AA83" s="1354"/>
      <c r="AB83" s="1354"/>
      <c r="AC83" s="1354"/>
      <c r="AD83" s="1354"/>
      <c r="AE83" s="1354"/>
      <c r="AF83" s="1354"/>
    </row>
    <row r="84" spans="6:32" ht="17.1" customHeight="1">
      <c r="F84" s="1354"/>
      <c r="G84" s="1354"/>
      <c r="H84" s="1354"/>
      <c r="I84" s="1354"/>
      <c r="J84" s="1354"/>
      <c r="K84" s="1354"/>
      <c r="L84" s="1354"/>
      <c r="M84" s="1354"/>
      <c r="N84" s="1354"/>
      <c r="O84" s="1354"/>
      <c r="P84" s="1354"/>
      <c r="Q84" s="1354"/>
      <c r="R84" s="1354"/>
      <c r="S84" s="1354"/>
      <c r="T84" s="1354"/>
      <c r="U84" s="1354"/>
      <c r="V84" s="1354"/>
      <c r="W84" s="1354"/>
      <c r="X84" s="1354"/>
      <c r="Y84" s="1354"/>
      <c r="Z84" s="1354"/>
      <c r="AA84" s="1354"/>
      <c r="AB84" s="1354"/>
      <c r="AC84" s="1354"/>
      <c r="AD84" s="1354"/>
      <c r="AE84" s="1354"/>
      <c r="AF84" s="1354"/>
    </row>
    <row r="85" spans="6:32" ht="17.1" customHeight="1">
      <c r="F85" s="1354"/>
      <c r="G85" s="1354"/>
      <c r="H85" s="1354"/>
      <c r="I85" s="1354"/>
      <c r="J85" s="1354"/>
      <c r="K85" s="1354"/>
      <c r="L85" s="1354"/>
      <c r="M85" s="1354"/>
      <c r="N85" s="1354"/>
      <c r="O85" s="1354"/>
      <c r="P85" s="1354"/>
      <c r="Q85" s="1354"/>
      <c r="R85" s="1354"/>
      <c r="S85" s="1354"/>
      <c r="T85" s="1354"/>
      <c r="U85" s="1354"/>
      <c r="V85" s="1354"/>
      <c r="W85" s="1354"/>
      <c r="X85" s="1354"/>
      <c r="Y85" s="1354"/>
      <c r="Z85" s="1354"/>
      <c r="AA85" s="1354"/>
      <c r="AB85" s="1354"/>
      <c r="AC85" s="1354"/>
      <c r="AD85" s="1354"/>
      <c r="AE85" s="1354"/>
      <c r="AF85" s="1354"/>
    </row>
    <row r="86" spans="6:32" ht="17.1" customHeight="1">
      <c r="F86" s="1354"/>
      <c r="G86" s="1354"/>
      <c r="H86" s="1354"/>
      <c r="I86" s="1354"/>
      <c r="J86" s="1354"/>
      <c r="K86" s="1354"/>
      <c r="L86" s="1354"/>
      <c r="M86" s="1354"/>
      <c r="N86" s="1354"/>
      <c r="O86" s="1354"/>
      <c r="P86" s="1354"/>
      <c r="Q86" s="1354"/>
      <c r="R86" s="1354"/>
      <c r="S86" s="1354"/>
      <c r="T86" s="1354"/>
      <c r="U86" s="1354"/>
      <c r="V86" s="1354"/>
      <c r="W86" s="1354"/>
      <c r="X86" s="1354"/>
      <c r="Y86" s="1354"/>
      <c r="Z86" s="1354"/>
      <c r="AA86" s="1354"/>
      <c r="AB86" s="1354"/>
      <c r="AC86" s="1354"/>
      <c r="AD86" s="1354"/>
      <c r="AE86" s="1354"/>
      <c r="AF86" s="1354"/>
    </row>
    <row r="87" spans="6:32" ht="17.1" customHeight="1">
      <c r="F87" s="1354"/>
      <c r="G87" s="1354"/>
      <c r="H87" s="1354"/>
      <c r="I87" s="1354"/>
      <c r="J87" s="1354"/>
      <c r="K87" s="1354"/>
      <c r="L87" s="1354"/>
      <c r="M87" s="1354"/>
      <c r="N87" s="1354"/>
      <c r="O87" s="1354"/>
      <c r="P87" s="1354"/>
      <c r="Q87" s="1354"/>
      <c r="R87" s="1354"/>
      <c r="S87" s="1354"/>
      <c r="T87" s="1354"/>
      <c r="U87" s="1354"/>
      <c r="V87" s="1354"/>
      <c r="W87" s="1354"/>
      <c r="X87" s="1354"/>
      <c r="Y87" s="1354"/>
      <c r="Z87" s="1354"/>
      <c r="AA87" s="1354"/>
      <c r="AB87" s="1354"/>
      <c r="AC87" s="1354"/>
      <c r="AD87" s="1354"/>
      <c r="AE87" s="1354"/>
      <c r="AF87" s="1354"/>
    </row>
    <row r="88" spans="6:32" ht="17.1" customHeight="1">
      <c r="F88" s="1354"/>
      <c r="G88" s="1354"/>
      <c r="H88" s="1354"/>
      <c r="I88" s="1354"/>
      <c r="J88" s="1354"/>
      <c r="K88" s="1354"/>
      <c r="L88" s="1354"/>
      <c r="M88" s="1354"/>
      <c r="N88" s="1354"/>
      <c r="O88" s="1354"/>
      <c r="P88" s="1354"/>
      <c r="Q88" s="1354"/>
      <c r="R88" s="1354"/>
      <c r="S88" s="1354"/>
      <c r="T88" s="1354"/>
      <c r="U88" s="1354"/>
      <c r="V88" s="1354"/>
      <c r="W88" s="1354"/>
      <c r="X88" s="1354"/>
      <c r="Y88" s="1354"/>
      <c r="Z88" s="1354"/>
      <c r="AA88" s="1354"/>
      <c r="AB88" s="1354"/>
      <c r="AC88" s="1354"/>
      <c r="AD88" s="1354"/>
      <c r="AE88" s="1354"/>
      <c r="AF88" s="1354"/>
    </row>
    <row r="89" spans="6:32" ht="17.1" customHeight="1">
      <c r="F89" s="1354"/>
      <c r="G89" s="1354"/>
      <c r="H89" s="1354"/>
      <c r="I89" s="1354"/>
      <c r="J89" s="1354"/>
      <c r="K89" s="1354"/>
      <c r="L89" s="1354"/>
      <c r="M89" s="1354"/>
      <c r="N89" s="1354"/>
      <c r="O89" s="1354"/>
      <c r="P89" s="1354"/>
      <c r="Q89" s="1354"/>
      <c r="R89" s="1354"/>
      <c r="S89" s="1354"/>
      <c r="T89" s="1354"/>
      <c r="U89" s="1354"/>
      <c r="V89" s="1354"/>
      <c r="W89" s="1354"/>
      <c r="X89" s="1354"/>
      <c r="Y89" s="1354"/>
      <c r="Z89" s="1354"/>
      <c r="AA89" s="1354"/>
      <c r="AB89" s="1354"/>
      <c r="AC89" s="1354"/>
      <c r="AD89" s="1354"/>
      <c r="AE89" s="1354"/>
      <c r="AF89" s="1354"/>
    </row>
    <row r="90" spans="6:32" ht="17.1" customHeight="1">
      <c r="F90" s="1354"/>
      <c r="G90" s="1354"/>
      <c r="H90" s="1354"/>
      <c r="I90" s="1354"/>
      <c r="J90" s="1354"/>
      <c r="K90" s="1354"/>
      <c r="L90" s="1354"/>
      <c r="M90" s="1354"/>
      <c r="N90" s="1354"/>
      <c r="O90" s="1354"/>
      <c r="P90" s="1354"/>
      <c r="Q90" s="1354"/>
      <c r="R90" s="1354"/>
      <c r="S90" s="1354"/>
      <c r="T90" s="1354"/>
      <c r="U90" s="1354"/>
      <c r="V90" s="1354"/>
      <c r="W90" s="1354"/>
      <c r="X90" s="1354"/>
      <c r="Y90" s="1354"/>
      <c r="Z90" s="1354"/>
      <c r="AA90" s="1354"/>
      <c r="AB90" s="1354"/>
      <c r="AC90" s="1354"/>
      <c r="AD90" s="1354"/>
      <c r="AE90" s="1354"/>
      <c r="AF90" s="1354"/>
    </row>
    <row r="91" spans="6:32" ht="17.1" customHeight="1">
      <c r="F91" s="1354"/>
      <c r="G91" s="1354"/>
      <c r="H91" s="1354"/>
      <c r="I91" s="1354"/>
      <c r="J91" s="1354"/>
      <c r="K91" s="1354"/>
      <c r="L91" s="1354"/>
      <c r="M91" s="1354"/>
      <c r="N91" s="1354"/>
      <c r="O91" s="1354"/>
      <c r="P91" s="1354"/>
      <c r="Q91" s="1354"/>
      <c r="R91" s="1354"/>
      <c r="S91" s="1354"/>
      <c r="T91" s="1354"/>
      <c r="U91" s="1354"/>
      <c r="V91" s="1354"/>
      <c r="W91" s="1354"/>
      <c r="X91" s="1354"/>
      <c r="Y91" s="1354"/>
      <c r="Z91" s="1354"/>
      <c r="AA91" s="1354"/>
      <c r="AB91" s="1354"/>
      <c r="AC91" s="1354"/>
      <c r="AD91" s="1354"/>
      <c r="AE91" s="1354"/>
      <c r="AF91" s="1354"/>
    </row>
    <row r="92" spans="6:32" ht="17.1" customHeight="1">
      <c r="F92" s="1354"/>
      <c r="G92" s="1354"/>
      <c r="H92" s="1354"/>
      <c r="I92" s="1354"/>
      <c r="J92" s="1354"/>
      <c r="K92" s="1354"/>
      <c r="L92" s="1354"/>
      <c r="M92" s="1354"/>
      <c r="N92" s="1354"/>
      <c r="O92" s="1354"/>
      <c r="P92" s="1354"/>
      <c r="Q92" s="1354"/>
      <c r="R92" s="1354"/>
      <c r="S92" s="1354"/>
      <c r="T92" s="1354"/>
      <c r="U92" s="1354"/>
      <c r="V92" s="1354"/>
      <c r="W92" s="1354"/>
      <c r="X92" s="1354"/>
      <c r="Y92" s="1354"/>
      <c r="Z92" s="1354"/>
      <c r="AA92" s="1354"/>
      <c r="AB92" s="1354"/>
      <c r="AC92" s="1354"/>
      <c r="AD92" s="1354"/>
      <c r="AE92" s="1354"/>
      <c r="AF92" s="1354"/>
    </row>
    <row r="93" spans="6:32" ht="17.1" customHeight="1">
      <c r="F93" s="1354"/>
      <c r="G93" s="1354"/>
      <c r="H93" s="1354"/>
      <c r="I93" s="1354"/>
      <c r="J93" s="1354"/>
      <c r="K93" s="1354"/>
      <c r="L93" s="1354"/>
      <c r="M93" s="1354"/>
      <c r="N93" s="1354"/>
      <c r="O93" s="1354"/>
      <c r="P93" s="1354"/>
      <c r="Q93" s="1354"/>
      <c r="R93" s="1354"/>
      <c r="S93" s="1354"/>
      <c r="T93" s="1354"/>
      <c r="U93" s="1354"/>
      <c r="V93" s="1354"/>
      <c r="W93" s="1354"/>
      <c r="X93" s="1354"/>
      <c r="Y93" s="1354"/>
      <c r="Z93" s="1354"/>
      <c r="AA93" s="1354"/>
      <c r="AB93" s="1354"/>
      <c r="AC93" s="1354"/>
      <c r="AD93" s="1354"/>
      <c r="AE93" s="1354"/>
      <c r="AF93" s="1354"/>
    </row>
    <row r="94" spans="6:32" ht="17.1" customHeight="1">
      <c r="F94" s="1354"/>
      <c r="G94" s="1354"/>
      <c r="H94" s="1354"/>
      <c r="I94" s="1354"/>
      <c r="J94" s="1354"/>
      <c r="K94" s="1354"/>
      <c r="L94" s="1354"/>
      <c r="M94" s="1354"/>
      <c r="N94" s="1354"/>
      <c r="O94" s="1354"/>
      <c r="P94" s="1354"/>
      <c r="Q94" s="1354"/>
      <c r="R94" s="1354"/>
      <c r="S94" s="1354"/>
      <c r="T94" s="1354"/>
      <c r="U94" s="1354"/>
      <c r="V94" s="1354"/>
      <c r="W94" s="1354"/>
      <c r="X94" s="1354"/>
      <c r="Y94" s="1354"/>
      <c r="Z94" s="1354"/>
      <c r="AA94" s="1354"/>
      <c r="AB94" s="1354"/>
      <c r="AC94" s="1354"/>
      <c r="AD94" s="1354"/>
      <c r="AE94" s="1354"/>
      <c r="AF94" s="1354"/>
    </row>
    <row r="95" spans="6:32" ht="17.1" customHeight="1">
      <c r="F95" s="1354"/>
      <c r="G95" s="1354"/>
      <c r="H95" s="1354"/>
      <c r="I95" s="1354"/>
      <c r="J95" s="1354"/>
      <c r="K95" s="1354"/>
      <c r="L95" s="1354"/>
      <c r="M95" s="1354"/>
      <c r="N95" s="1354"/>
      <c r="O95" s="1354"/>
      <c r="P95" s="1354"/>
      <c r="Q95" s="1354"/>
      <c r="R95" s="1354"/>
      <c r="S95" s="1354"/>
      <c r="T95" s="1354"/>
      <c r="U95" s="1354"/>
      <c r="V95" s="1354"/>
      <c r="W95" s="1354"/>
      <c r="X95" s="1354"/>
      <c r="Y95" s="1354"/>
      <c r="Z95" s="1354"/>
      <c r="AA95" s="1354"/>
      <c r="AB95" s="1354"/>
      <c r="AC95" s="1354"/>
      <c r="AD95" s="1354"/>
      <c r="AE95" s="1354"/>
      <c r="AF95" s="1354"/>
    </row>
    <row r="96" spans="6:32" ht="17.1" customHeight="1">
      <c r="F96" s="1354"/>
      <c r="G96" s="1354"/>
      <c r="H96" s="1354"/>
      <c r="I96" s="1354"/>
      <c r="J96" s="1354"/>
      <c r="K96" s="1354"/>
      <c r="L96" s="1354"/>
      <c r="M96" s="1354"/>
      <c r="N96" s="1354"/>
      <c r="O96" s="1354"/>
      <c r="P96" s="1354"/>
      <c r="Q96" s="1354"/>
      <c r="R96" s="1354"/>
      <c r="S96" s="1354"/>
      <c r="T96" s="1354"/>
      <c r="U96" s="1354"/>
      <c r="V96" s="1354"/>
      <c r="W96" s="1354"/>
      <c r="X96" s="1354"/>
      <c r="Y96" s="1354"/>
      <c r="Z96" s="1354"/>
      <c r="AA96" s="1354"/>
      <c r="AB96" s="1354"/>
      <c r="AC96" s="1354"/>
      <c r="AD96" s="1354"/>
      <c r="AE96" s="1354"/>
      <c r="AF96" s="1354"/>
    </row>
    <row r="97" spans="6:32" ht="17.1" customHeight="1">
      <c r="F97" s="1354"/>
      <c r="G97" s="1354"/>
      <c r="H97" s="1354"/>
      <c r="I97" s="1354"/>
      <c r="J97" s="1354"/>
      <c r="K97" s="1354"/>
      <c r="L97" s="1354"/>
      <c r="M97" s="1354"/>
      <c r="N97" s="1354"/>
      <c r="O97" s="1354"/>
      <c r="P97" s="1354"/>
      <c r="Q97" s="1354"/>
      <c r="R97" s="1354"/>
      <c r="S97" s="1354"/>
      <c r="T97" s="1354"/>
      <c r="U97" s="1354"/>
      <c r="V97" s="1354"/>
      <c r="W97" s="1354"/>
      <c r="X97" s="1354"/>
      <c r="Y97" s="1354"/>
      <c r="Z97" s="1354"/>
      <c r="AA97" s="1354"/>
      <c r="AB97" s="1354"/>
      <c r="AC97" s="1354"/>
      <c r="AD97" s="1354"/>
      <c r="AE97" s="1354"/>
      <c r="AF97" s="1354"/>
    </row>
    <row r="98" spans="6:32" ht="17.1" customHeight="1">
      <c r="F98" s="1354"/>
      <c r="G98" s="1354"/>
      <c r="H98" s="1354"/>
      <c r="I98" s="1354"/>
      <c r="J98" s="1354"/>
      <c r="K98" s="1354"/>
      <c r="L98" s="1354"/>
      <c r="M98" s="1354"/>
      <c r="N98" s="1354"/>
      <c r="O98" s="1354"/>
      <c r="P98" s="1354"/>
      <c r="Q98" s="1354"/>
      <c r="R98" s="1354"/>
      <c r="S98" s="1354"/>
      <c r="T98" s="1354"/>
      <c r="U98" s="1354"/>
      <c r="V98" s="1354"/>
      <c r="W98" s="1354"/>
      <c r="X98" s="1354"/>
      <c r="Y98" s="1354"/>
      <c r="Z98" s="1354"/>
      <c r="AA98" s="1354"/>
      <c r="AB98" s="1354"/>
      <c r="AC98" s="1354"/>
      <c r="AD98" s="1354"/>
      <c r="AE98" s="1354"/>
      <c r="AF98" s="1354"/>
    </row>
    <row r="99" spans="6:32" ht="17.1" customHeight="1">
      <c r="F99" s="1354"/>
      <c r="G99" s="1354"/>
      <c r="H99" s="1354"/>
      <c r="I99" s="1354"/>
      <c r="J99" s="1354"/>
      <c r="K99" s="1354"/>
      <c r="L99" s="1354"/>
      <c r="M99" s="1354"/>
      <c r="N99" s="1354"/>
      <c r="O99" s="1354"/>
      <c r="P99" s="1354"/>
      <c r="Q99" s="1354"/>
      <c r="R99" s="1354"/>
      <c r="S99" s="1354"/>
      <c r="T99" s="1354"/>
      <c r="U99" s="1354"/>
      <c r="V99" s="1354"/>
      <c r="W99" s="1354"/>
      <c r="X99" s="1354"/>
      <c r="Y99" s="1354"/>
      <c r="Z99" s="1354"/>
      <c r="AA99" s="1354"/>
      <c r="AB99" s="1354"/>
      <c r="AC99" s="1354"/>
      <c r="AD99" s="1354"/>
      <c r="AE99" s="1354"/>
      <c r="AF99" s="1354"/>
    </row>
    <row r="100" spans="6:32" ht="17.1" customHeight="1">
      <c r="F100" s="1354"/>
      <c r="G100" s="1354"/>
      <c r="H100" s="1354"/>
      <c r="I100" s="1354"/>
      <c r="J100" s="1354"/>
      <c r="K100" s="1354"/>
      <c r="L100" s="1354"/>
      <c r="M100" s="1354"/>
      <c r="N100" s="1354"/>
      <c r="O100" s="1354"/>
      <c r="P100" s="1354"/>
      <c r="Q100" s="1354"/>
      <c r="R100" s="1354"/>
      <c r="S100" s="1354"/>
      <c r="T100" s="1354"/>
      <c r="U100" s="1354"/>
      <c r="V100" s="1354"/>
      <c r="W100" s="1354"/>
      <c r="X100" s="1354"/>
      <c r="Y100" s="1354"/>
      <c r="Z100" s="1354"/>
      <c r="AA100" s="1354"/>
      <c r="AB100" s="1354"/>
      <c r="AC100" s="1354"/>
      <c r="AD100" s="1354"/>
      <c r="AE100" s="1354"/>
      <c r="AF100" s="1354"/>
    </row>
    <row r="101" spans="6:32" ht="17.1" customHeight="1">
      <c r="F101" s="1354"/>
      <c r="G101" s="1354"/>
      <c r="H101" s="1354"/>
      <c r="I101" s="1354"/>
      <c r="J101" s="1354"/>
      <c r="K101" s="1354"/>
      <c r="L101" s="1354"/>
      <c r="M101" s="1354"/>
      <c r="N101" s="1354"/>
      <c r="O101" s="1354"/>
      <c r="P101" s="1354"/>
      <c r="Q101" s="1354"/>
      <c r="R101" s="1354"/>
      <c r="S101" s="1354"/>
      <c r="T101" s="1354"/>
      <c r="U101" s="1354"/>
      <c r="V101" s="1354"/>
      <c r="W101" s="1354"/>
      <c r="X101" s="1354"/>
      <c r="Y101" s="1354"/>
      <c r="Z101" s="1354"/>
      <c r="AA101" s="1354"/>
      <c r="AB101" s="1354"/>
      <c r="AC101" s="1354"/>
      <c r="AD101" s="1354"/>
      <c r="AE101" s="1354"/>
      <c r="AF101" s="1354"/>
    </row>
    <row r="102" spans="6:32" ht="17.1" customHeight="1">
      <c r="F102" s="1354"/>
      <c r="G102" s="1354"/>
      <c r="H102" s="1354"/>
      <c r="I102" s="1354"/>
      <c r="J102" s="1354"/>
      <c r="K102" s="1354"/>
      <c r="L102" s="1354"/>
      <c r="M102" s="1354"/>
      <c r="N102" s="1354"/>
      <c r="O102" s="1354"/>
      <c r="P102" s="1354"/>
      <c r="Q102" s="1354"/>
      <c r="R102" s="1354"/>
      <c r="S102" s="1354"/>
      <c r="T102" s="1354"/>
      <c r="U102" s="1354"/>
      <c r="V102" s="1354"/>
      <c r="W102" s="1354"/>
      <c r="X102" s="1354"/>
      <c r="Y102" s="1354"/>
      <c r="Z102" s="1354"/>
      <c r="AA102" s="1354"/>
      <c r="AB102" s="1354"/>
      <c r="AC102" s="1354"/>
      <c r="AD102" s="1354"/>
      <c r="AE102" s="1354"/>
      <c r="AF102" s="1354"/>
    </row>
    <row r="103" spans="6:32" ht="17.1" customHeight="1">
      <c r="F103" s="1354"/>
      <c r="G103" s="1354"/>
      <c r="H103" s="1354"/>
      <c r="I103" s="1354"/>
      <c r="J103" s="1354"/>
      <c r="K103" s="1354"/>
      <c r="L103" s="1354"/>
      <c r="M103" s="1354"/>
      <c r="N103" s="1354"/>
      <c r="O103" s="1354"/>
      <c r="P103" s="1354"/>
      <c r="Q103" s="1354"/>
      <c r="R103" s="1354"/>
      <c r="S103" s="1354"/>
      <c r="T103" s="1354"/>
      <c r="U103" s="1354"/>
      <c r="V103" s="1354"/>
      <c r="W103" s="1354"/>
      <c r="X103" s="1354"/>
      <c r="Y103" s="1354"/>
      <c r="Z103" s="1354"/>
      <c r="AA103" s="1354"/>
      <c r="AB103" s="1354"/>
      <c r="AC103" s="1354"/>
      <c r="AD103" s="1354"/>
      <c r="AE103" s="1354"/>
      <c r="AF103" s="1354"/>
    </row>
    <row r="104" spans="6:32" ht="17.1" customHeight="1">
      <c r="F104" s="1354"/>
      <c r="G104" s="1354"/>
      <c r="H104" s="1354"/>
      <c r="I104" s="1354"/>
      <c r="J104" s="1354"/>
      <c r="K104" s="1354"/>
      <c r="L104" s="1354"/>
      <c r="M104" s="1354"/>
      <c r="N104" s="1354"/>
      <c r="O104" s="1354"/>
      <c r="P104" s="1354"/>
      <c r="Q104" s="1354"/>
      <c r="R104" s="1354"/>
      <c r="S104" s="1354"/>
      <c r="T104" s="1354"/>
      <c r="U104" s="1354"/>
      <c r="V104" s="1354"/>
      <c r="W104" s="1354"/>
      <c r="X104" s="1354"/>
      <c r="Y104" s="1354"/>
      <c r="Z104" s="1354"/>
      <c r="AA104" s="1354"/>
      <c r="AB104" s="1354"/>
      <c r="AC104" s="1354"/>
      <c r="AD104" s="1354"/>
      <c r="AE104" s="1354"/>
      <c r="AF104" s="1354"/>
    </row>
    <row r="105" spans="6:32" ht="17.1" customHeight="1">
      <c r="F105" s="1354"/>
      <c r="G105" s="1354"/>
      <c r="H105" s="1354"/>
      <c r="I105" s="1354"/>
      <c r="J105" s="1354"/>
      <c r="K105" s="1354"/>
      <c r="L105" s="1354"/>
      <c r="M105" s="1354"/>
      <c r="N105" s="1354"/>
      <c r="O105" s="1354"/>
      <c r="P105" s="1354"/>
      <c r="Q105" s="1354"/>
      <c r="R105" s="1354"/>
      <c r="S105" s="1354"/>
      <c r="T105" s="1354"/>
      <c r="U105" s="1354"/>
      <c r="V105" s="1354"/>
      <c r="W105" s="1354"/>
      <c r="X105" s="1354"/>
      <c r="Y105" s="1354"/>
      <c r="Z105" s="1354"/>
      <c r="AA105" s="1354"/>
      <c r="AB105" s="1354"/>
      <c r="AC105" s="1354"/>
      <c r="AD105" s="1354"/>
      <c r="AE105" s="1354"/>
      <c r="AF105" s="1354"/>
    </row>
    <row r="106" spans="6:32" ht="17.1" customHeight="1">
      <c r="F106" s="1354"/>
      <c r="G106" s="1354"/>
      <c r="H106" s="1354"/>
      <c r="I106" s="1354"/>
      <c r="J106" s="1354"/>
      <c r="K106" s="1354"/>
      <c r="L106" s="1354"/>
      <c r="M106" s="1354"/>
      <c r="N106" s="1354"/>
      <c r="O106" s="1354"/>
      <c r="P106" s="1354"/>
      <c r="Q106" s="1354"/>
      <c r="R106" s="1354"/>
      <c r="S106" s="1354"/>
      <c r="T106" s="1354"/>
      <c r="U106" s="1354"/>
      <c r="V106" s="1354"/>
      <c r="W106" s="1354"/>
      <c r="X106" s="1354"/>
      <c r="Y106" s="1354"/>
      <c r="Z106" s="1354"/>
      <c r="AA106" s="1354"/>
      <c r="AB106" s="1354"/>
      <c r="AC106" s="1354"/>
      <c r="AD106" s="1354"/>
      <c r="AE106" s="1354"/>
      <c r="AF106" s="1354"/>
    </row>
    <row r="107" spans="6:32" ht="17.1" customHeight="1">
      <c r="F107" s="1354"/>
      <c r="G107" s="1354"/>
      <c r="H107" s="1354"/>
      <c r="I107" s="1354"/>
      <c r="J107" s="1354"/>
      <c r="K107" s="1354"/>
      <c r="L107" s="1354"/>
      <c r="M107" s="1354"/>
      <c r="N107" s="1354"/>
      <c r="O107" s="1354"/>
      <c r="P107" s="1354"/>
      <c r="Q107" s="1354"/>
      <c r="R107" s="1354"/>
      <c r="S107" s="1354"/>
      <c r="T107" s="1354"/>
      <c r="U107" s="1354"/>
      <c r="V107" s="1354"/>
      <c r="W107" s="1354"/>
      <c r="X107" s="1354"/>
      <c r="Y107" s="1354"/>
      <c r="Z107" s="1354"/>
      <c r="AA107" s="1354"/>
      <c r="AB107" s="1354"/>
      <c r="AC107" s="1354"/>
      <c r="AD107" s="1354"/>
      <c r="AE107" s="1354"/>
      <c r="AF107" s="1354"/>
    </row>
    <row r="108" spans="6:32" ht="17.1" customHeight="1">
      <c r="F108" s="1354"/>
      <c r="G108" s="1354"/>
      <c r="H108" s="1354"/>
      <c r="I108" s="1354"/>
      <c r="J108" s="1354"/>
      <c r="K108" s="1354"/>
      <c r="L108" s="1354"/>
      <c r="M108" s="1354"/>
      <c r="N108" s="1354"/>
      <c r="O108" s="1354"/>
      <c r="P108" s="1354"/>
      <c r="Q108" s="1354"/>
      <c r="R108" s="1354"/>
      <c r="S108" s="1354"/>
      <c r="T108" s="1354"/>
      <c r="U108" s="1354"/>
      <c r="V108" s="1354"/>
      <c r="W108" s="1354"/>
      <c r="X108" s="1354"/>
      <c r="Y108" s="1354"/>
      <c r="Z108" s="1354"/>
      <c r="AA108" s="1354"/>
      <c r="AB108" s="1354"/>
      <c r="AC108" s="1354"/>
      <c r="AD108" s="1354"/>
      <c r="AE108" s="1354"/>
      <c r="AF108" s="1354"/>
    </row>
    <row r="109" spans="6:32" ht="17.1" customHeight="1">
      <c r="F109" s="1354"/>
      <c r="G109" s="1354"/>
      <c r="H109" s="1354"/>
      <c r="I109" s="1354"/>
      <c r="J109" s="1354"/>
      <c r="K109" s="1354"/>
      <c r="L109" s="1354"/>
      <c r="M109" s="1354"/>
      <c r="N109" s="1354"/>
      <c r="O109" s="1354"/>
      <c r="P109" s="1354"/>
      <c r="Q109" s="1354"/>
      <c r="R109" s="1354"/>
      <c r="S109" s="1354"/>
      <c r="T109" s="1354"/>
      <c r="U109" s="1354"/>
      <c r="V109" s="1354"/>
      <c r="W109" s="1354"/>
      <c r="X109" s="1354"/>
      <c r="Y109" s="1354"/>
      <c r="Z109" s="1354"/>
      <c r="AA109" s="1354"/>
      <c r="AB109" s="1354"/>
      <c r="AC109" s="1354"/>
      <c r="AD109" s="1354"/>
      <c r="AE109" s="1354"/>
      <c r="AF109" s="1354"/>
    </row>
    <row r="110" spans="6:32" ht="17.1" customHeight="1">
      <c r="F110" s="1354"/>
      <c r="G110" s="1354"/>
      <c r="H110" s="1354"/>
      <c r="I110" s="1354"/>
      <c r="J110" s="1354"/>
      <c r="K110" s="1354"/>
      <c r="L110" s="1354"/>
      <c r="M110" s="1354"/>
      <c r="N110" s="1354"/>
      <c r="O110" s="1354"/>
      <c r="P110" s="1354"/>
      <c r="Q110" s="1354"/>
      <c r="R110" s="1354"/>
      <c r="S110" s="1354"/>
      <c r="T110" s="1354"/>
      <c r="U110" s="1354"/>
      <c r="V110" s="1354"/>
      <c r="W110" s="1354"/>
      <c r="X110" s="1354"/>
      <c r="Y110" s="1354"/>
      <c r="Z110" s="1354"/>
      <c r="AA110" s="1354"/>
      <c r="AB110" s="1354"/>
      <c r="AC110" s="1354"/>
      <c r="AD110" s="1354"/>
      <c r="AE110" s="1354"/>
      <c r="AF110" s="1354"/>
    </row>
    <row r="111" spans="6:32" ht="17.1" customHeight="1">
      <c r="F111" s="1354"/>
      <c r="G111" s="1354"/>
      <c r="H111" s="1354"/>
      <c r="I111" s="1354"/>
      <c r="J111" s="1354"/>
      <c r="K111" s="1354"/>
      <c r="L111" s="1354"/>
      <c r="M111" s="1354"/>
      <c r="N111" s="1354"/>
      <c r="O111" s="1354"/>
      <c r="P111" s="1354"/>
      <c r="Q111" s="1354"/>
      <c r="R111" s="1354"/>
      <c r="S111" s="1354"/>
      <c r="T111" s="1354"/>
      <c r="U111" s="1354"/>
      <c r="V111" s="1354"/>
      <c r="W111" s="1354"/>
      <c r="X111" s="1354"/>
      <c r="Y111" s="1354"/>
      <c r="Z111" s="1354"/>
      <c r="AA111" s="1354"/>
      <c r="AB111" s="1354"/>
      <c r="AC111" s="1354"/>
      <c r="AD111" s="1354"/>
      <c r="AE111" s="1354"/>
      <c r="AF111" s="1354"/>
    </row>
    <row r="112" spans="6:32" ht="17.1" customHeight="1">
      <c r="F112" s="1354"/>
      <c r="G112" s="1354"/>
      <c r="H112" s="1354"/>
      <c r="I112" s="1354"/>
      <c r="J112" s="1354"/>
      <c r="K112" s="1354"/>
      <c r="L112" s="1354"/>
      <c r="M112" s="1354"/>
      <c r="N112" s="1354"/>
      <c r="O112" s="1354"/>
      <c r="P112" s="1354"/>
      <c r="Q112" s="1354"/>
      <c r="R112" s="1354"/>
      <c r="S112" s="1354"/>
      <c r="T112" s="1354"/>
      <c r="U112" s="1354"/>
      <c r="V112" s="1354"/>
      <c r="W112" s="1354"/>
      <c r="X112" s="1354"/>
      <c r="Y112" s="1354"/>
      <c r="Z112" s="1354"/>
      <c r="AA112" s="1354"/>
      <c r="AB112" s="1354"/>
      <c r="AC112" s="1354"/>
      <c r="AD112" s="1354"/>
      <c r="AE112" s="1354"/>
      <c r="AF112" s="1354"/>
    </row>
    <row r="113" spans="6:32" ht="17.1" customHeight="1">
      <c r="F113" s="1354"/>
      <c r="G113" s="1354"/>
      <c r="H113" s="1354"/>
      <c r="I113" s="1354"/>
      <c r="J113" s="1354"/>
      <c r="K113" s="1354"/>
      <c r="L113" s="1354"/>
      <c r="M113" s="1354"/>
      <c r="N113" s="1354"/>
      <c r="O113" s="1354"/>
      <c r="P113" s="1354"/>
      <c r="Q113" s="1354"/>
      <c r="R113" s="1354"/>
      <c r="S113" s="1354"/>
      <c r="T113" s="1354"/>
      <c r="U113" s="1354"/>
      <c r="V113" s="1354"/>
      <c r="W113" s="1354"/>
      <c r="X113" s="1354"/>
      <c r="Y113" s="1354"/>
      <c r="Z113" s="1354"/>
      <c r="AA113" s="1354"/>
      <c r="AB113" s="1354"/>
      <c r="AC113" s="1354"/>
      <c r="AD113" s="1354"/>
      <c r="AE113" s="1354"/>
      <c r="AF113" s="1354"/>
    </row>
    <row r="114" spans="6:32" ht="17.1" customHeight="1">
      <c r="F114" s="1354"/>
      <c r="G114" s="1354"/>
      <c r="H114" s="1354"/>
      <c r="I114" s="1354"/>
      <c r="J114" s="1354"/>
      <c r="K114" s="1354"/>
      <c r="L114" s="1354"/>
      <c r="M114" s="1354"/>
      <c r="N114" s="1354"/>
      <c r="O114" s="1354"/>
      <c r="P114" s="1354"/>
      <c r="Q114" s="1354"/>
      <c r="R114" s="1354"/>
      <c r="S114" s="1354"/>
      <c r="T114" s="1354"/>
      <c r="U114" s="1354"/>
      <c r="V114" s="1354"/>
      <c r="W114" s="1354"/>
      <c r="X114" s="1354"/>
      <c r="Y114" s="1354"/>
      <c r="Z114" s="1354"/>
      <c r="AA114" s="1354"/>
      <c r="AB114" s="1354"/>
      <c r="AC114" s="1354"/>
      <c r="AD114" s="1354"/>
      <c r="AE114" s="1354"/>
      <c r="AF114" s="1354"/>
    </row>
    <row r="115" spans="6:32" ht="17.1" customHeight="1">
      <c r="F115" s="1354"/>
      <c r="G115" s="1354"/>
      <c r="H115" s="1354"/>
      <c r="I115" s="1354"/>
      <c r="J115" s="1354"/>
      <c r="K115" s="1354"/>
      <c r="L115" s="1354"/>
      <c r="M115" s="1354"/>
      <c r="N115" s="1354"/>
      <c r="O115" s="1354"/>
      <c r="P115" s="1354"/>
      <c r="Q115" s="1354"/>
      <c r="R115" s="1354"/>
      <c r="S115" s="1354"/>
      <c r="T115" s="1354"/>
      <c r="U115" s="1354"/>
      <c r="V115" s="1354"/>
      <c r="W115" s="1354"/>
      <c r="X115" s="1354"/>
      <c r="Y115" s="1354"/>
      <c r="Z115" s="1354"/>
      <c r="AA115" s="1354"/>
      <c r="AB115" s="1354"/>
      <c r="AC115" s="1354"/>
      <c r="AD115" s="1354"/>
      <c r="AE115" s="1354"/>
      <c r="AF115" s="1354"/>
    </row>
    <row r="116" spans="6:32" ht="17.1" customHeight="1">
      <c r="F116" s="1354"/>
      <c r="G116" s="1354"/>
      <c r="H116" s="1354"/>
      <c r="I116" s="1354"/>
      <c r="J116" s="1354"/>
      <c r="K116" s="1354"/>
      <c r="L116" s="1354"/>
      <c r="M116" s="1354"/>
      <c r="N116" s="1354"/>
      <c r="O116" s="1354"/>
      <c r="P116" s="1354"/>
      <c r="Q116" s="1354"/>
      <c r="R116" s="1354"/>
      <c r="S116" s="1354"/>
      <c r="T116" s="1354"/>
      <c r="U116" s="1354"/>
      <c r="V116" s="1354"/>
      <c r="W116" s="1354"/>
      <c r="X116" s="1354"/>
      <c r="Y116" s="1354"/>
      <c r="Z116" s="1354"/>
      <c r="AA116" s="1354"/>
      <c r="AB116" s="1354"/>
      <c r="AC116" s="1354"/>
      <c r="AD116" s="1354"/>
      <c r="AE116" s="1354"/>
      <c r="AF116" s="1354"/>
    </row>
    <row r="117" spans="6:32" ht="17.1" customHeight="1">
      <c r="F117" s="1354"/>
      <c r="G117" s="1354"/>
      <c r="H117" s="1354"/>
      <c r="I117" s="1354"/>
      <c r="J117" s="1354"/>
      <c r="K117" s="1354"/>
      <c r="L117" s="1354"/>
      <c r="M117" s="1354"/>
      <c r="N117" s="1354"/>
      <c r="O117" s="1354"/>
      <c r="P117" s="1354"/>
      <c r="Q117" s="1354"/>
      <c r="R117" s="1354"/>
      <c r="S117" s="1354"/>
      <c r="T117" s="1354"/>
      <c r="U117" s="1354"/>
      <c r="V117" s="1354"/>
      <c r="W117" s="1354"/>
      <c r="X117" s="1354"/>
      <c r="Y117" s="1354"/>
      <c r="Z117" s="1354"/>
      <c r="AA117" s="1354"/>
      <c r="AB117" s="1354"/>
      <c r="AC117" s="1354"/>
      <c r="AD117" s="1354"/>
      <c r="AE117" s="1354"/>
      <c r="AF117" s="1354"/>
    </row>
    <row r="118" spans="6:32" ht="17.1" customHeight="1">
      <c r="F118" s="1354"/>
      <c r="G118" s="1354"/>
      <c r="H118" s="1354"/>
      <c r="I118" s="1354"/>
      <c r="J118" s="1354"/>
      <c r="K118" s="1354"/>
      <c r="L118" s="1354"/>
      <c r="M118" s="1354"/>
      <c r="N118" s="1354"/>
      <c r="O118" s="1354"/>
      <c r="P118" s="1354"/>
      <c r="Q118" s="1354"/>
      <c r="R118" s="1354"/>
      <c r="S118" s="1354"/>
      <c r="T118" s="1354"/>
      <c r="U118" s="1354"/>
      <c r="V118" s="1354"/>
      <c r="W118" s="1354"/>
      <c r="X118" s="1354"/>
      <c r="Y118" s="1354"/>
      <c r="Z118" s="1354"/>
      <c r="AA118" s="1354"/>
      <c r="AB118" s="1354"/>
      <c r="AC118" s="1354"/>
      <c r="AD118" s="1354"/>
      <c r="AE118" s="1354"/>
      <c r="AF118" s="1354"/>
    </row>
    <row r="119" spans="6:32" ht="17.1" customHeight="1">
      <c r="F119" s="1354"/>
      <c r="G119" s="1354"/>
      <c r="H119" s="1354"/>
      <c r="I119" s="1354"/>
      <c r="J119" s="1354"/>
      <c r="K119" s="1354"/>
      <c r="L119" s="1354"/>
      <c r="M119" s="1354"/>
      <c r="N119" s="1354"/>
      <c r="O119" s="1354"/>
      <c r="P119" s="1354"/>
      <c r="Q119" s="1354"/>
      <c r="R119" s="1354"/>
      <c r="S119" s="1354"/>
      <c r="T119" s="1354"/>
      <c r="U119" s="1354"/>
      <c r="V119" s="1354"/>
      <c r="W119" s="1354"/>
      <c r="X119" s="1354"/>
      <c r="Y119" s="1354"/>
      <c r="Z119" s="1354"/>
      <c r="AA119" s="1354"/>
      <c r="AB119" s="1354"/>
      <c r="AC119" s="1354"/>
      <c r="AD119" s="1354"/>
      <c r="AE119" s="1354"/>
      <c r="AF119" s="1354"/>
    </row>
    <row r="120" spans="6:32" ht="17.1" customHeight="1">
      <c r="F120" s="1354"/>
      <c r="G120" s="1354"/>
      <c r="H120" s="1354"/>
      <c r="I120" s="1354"/>
      <c r="J120" s="1354"/>
      <c r="K120" s="1354"/>
      <c r="L120" s="1354"/>
      <c r="M120" s="1354"/>
      <c r="N120" s="1354"/>
      <c r="O120" s="1354"/>
      <c r="P120" s="1354"/>
      <c r="Q120" s="1354"/>
      <c r="R120" s="1354"/>
      <c r="S120" s="1354"/>
      <c r="T120" s="1354"/>
      <c r="U120" s="1354"/>
      <c r="V120" s="1354"/>
      <c r="W120" s="1354"/>
      <c r="X120" s="1354"/>
      <c r="Y120" s="1354"/>
      <c r="Z120" s="1354"/>
      <c r="AA120" s="1354"/>
      <c r="AB120" s="1354"/>
      <c r="AC120" s="1354"/>
      <c r="AD120" s="1354"/>
      <c r="AE120" s="1354"/>
      <c r="AF120" s="1354"/>
    </row>
    <row r="121" spans="6:32" ht="17.1" customHeight="1">
      <c r="F121" s="1354"/>
      <c r="G121" s="1354"/>
      <c r="H121" s="1354"/>
      <c r="I121" s="1354"/>
      <c r="J121" s="1354"/>
      <c r="K121" s="1354"/>
      <c r="L121" s="1354"/>
      <c r="M121" s="1354"/>
      <c r="N121" s="1354"/>
      <c r="O121" s="1354"/>
      <c r="P121" s="1354"/>
      <c r="Q121" s="1354"/>
      <c r="R121" s="1354"/>
      <c r="S121" s="1354"/>
      <c r="T121" s="1354"/>
      <c r="U121" s="1354"/>
      <c r="V121" s="1354"/>
      <c r="W121" s="1354"/>
      <c r="X121" s="1354"/>
      <c r="Y121" s="1354"/>
      <c r="Z121" s="1354"/>
      <c r="AA121" s="1354"/>
      <c r="AB121" s="1354"/>
      <c r="AC121" s="1354"/>
      <c r="AD121" s="1354"/>
      <c r="AE121" s="1354"/>
      <c r="AF121" s="1354"/>
    </row>
    <row r="122" spans="6:32" ht="17.1" customHeight="1">
      <c r="F122" s="1354"/>
      <c r="G122" s="1354"/>
      <c r="H122" s="1354"/>
      <c r="I122" s="1354"/>
      <c r="J122" s="1354"/>
      <c r="K122" s="1354"/>
      <c r="L122" s="1354"/>
      <c r="M122" s="1354"/>
      <c r="N122" s="1354"/>
      <c r="O122" s="1354"/>
      <c r="P122" s="1354"/>
      <c r="Q122" s="1354"/>
      <c r="R122" s="1354"/>
      <c r="S122" s="1354"/>
      <c r="T122" s="1354"/>
      <c r="U122" s="1354"/>
      <c r="V122" s="1354"/>
      <c r="W122" s="1354"/>
      <c r="X122" s="1354"/>
      <c r="Y122" s="1354"/>
      <c r="Z122" s="1354"/>
      <c r="AA122" s="1354"/>
      <c r="AB122" s="1354"/>
      <c r="AC122" s="1354"/>
      <c r="AD122" s="1354"/>
      <c r="AE122" s="1354"/>
      <c r="AF122" s="1354"/>
    </row>
    <row r="123" spans="6:32" ht="17.1" customHeight="1"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</row>
    <row r="124" spans="6:32" ht="17.1" customHeight="1"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</row>
    <row r="125" spans="6:32" ht="17.1" customHeight="1"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</row>
    <row r="126" spans="6:32" ht="17.1" customHeight="1"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</row>
    <row r="127" spans="6:32" ht="17.1" customHeight="1"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</row>
    <row r="128" spans="6:32" ht="17.1" customHeight="1"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</row>
    <row r="129" spans="6:32" ht="17.1" customHeight="1"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</row>
    <row r="130" spans="6:32" ht="17.1" customHeight="1"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</row>
    <row r="131" spans="6:32" ht="17.1" customHeight="1"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</row>
    <row r="132" spans="6:32" ht="17.1" customHeight="1"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</row>
    <row r="133" spans="6:32" ht="17.1" customHeight="1"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</row>
    <row r="134" spans="6:32" ht="17.1" customHeight="1"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</row>
    <row r="135" spans="6:32" ht="17.1" customHeight="1"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</row>
    <row r="136" spans="6:32" ht="17.1" customHeight="1">
      <c r="F136" s="1354"/>
      <c r="G136" s="1354"/>
      <c r="H136" s="1354"/>
      <c r="I136" s="1354"/>
      <c r="J136" s="1354"/>
      <c r="K136" s="1354"/>
      <c r="L136" s="1354"/>
      <c r="M136" s="1354"/>
      <c r="N136" s="1354"/>
      <c r="O136" s="1354"/>
      <c r="P136" s="1354"/>
      <c r="Q136" s="1354"/>
      <c r="R136" s="1354"/>
      <c r="S136" s="1354"/>
      <c r="T136" s="1354"/>
      <c r="U136" s="1354"/>
      <c r="V136" s="1354"/>
      <c r="W136" s="1354"/>
      <c r="X136" s="1354"/>
      <c r="Y136" s="1354"/>
      <c r="Z136" s="1354"/>
      <c r="AA136" s="1354"/>
      <c r="AB136" s="1354"/>
      <c r="AC136" s="1354"/>
      <c r="AD136" s="1354"/>
      <c r="AE136" s="1354"/>
      <c r="AF136" s="1354"/>
    </row>
    <row r="137" spans="6:32" ht="17.1" customHeight="1">
      <c r="F137" s="1354"/>
      <c r="G137" s="1354"/>
      <c r="H137" s="1354"/>
      <c r="I137" s="1354"/>
      <c r="J137" s="1354"/>
      <c r="K137" s="1354"/>
      <c r="L137" s="1354"/>
      <c r="M137" s="1354"/>
      <c r="N137" s="1354"/>
      <c r="O137" s="1354"/>
      <c r="P137" s="1354"/>
      <c r="Q137" s="1354"/>
      <c r="R137" s="1354"/>
      <c r="S137" s="1354"/>
      <c r="T137" s="1354"/>
      <c r="U137" s="1354"/>
      <c r="V137" s="1354"/>
      <c r="W137" s="1354"/>
      <c r="X137" s="1354"/>
      <c r="Y137" s="1354"/>
      <c r="Z137" s="1354"/>
      <c r="AA137" s="1354"/>
      <c r="AB137" s="1354"/>
      <c r="AC137" s="1354"/>
      <c r="AD137" s="1354"/>
      <c r="AE137" s="1354"/>
      <c r="AF137" s="1354"/>
    </row>
    <row r="138" spans="6:32" ht="17.1" customHeight="1">
      <c r="F138" s="1354"/>
      <c r="G138" s="1354"/>
      <c r="H138" s="1354"/>
      <c r="I138" s="1354"/>
      <c r="J138" s="1354"/>
      <c r="K138" s="1354"/>
      <c r="L138" s="1354"/>
      <c r="M138" s="1354"/>
      <c r="N138" s="1354"/>
      <c r="O138" s="1354"/>
      <c r="P138" s="1354"/>
      <c r="Q138" s="1354"/>
      <c r="R138" s="1354"/>
      <c r="S138" s="1354"/>
      <c r="T138" s="1354"/>
      <c r="U138" s="1354"/>
      <c r="V138" s="1354"/>
      <c r="W138" s="1354"/>
      <c r="X138" s="1354"/>
      <c r="Y138" s="1354"/>
      <c r="Z138" s="1354"/>
      <c r="AA138" s="1354"/>
      <c r="AB138" s="1354"/>
      <c r="AC138" s="1354"/>
      <c r="AD138" s="1354"/>
      <c r="AE138" s="1354"/>
      <c r="AF138" s="1354"/>
    </row>
    <row r="139" spans="6:32" ht="17.1" customHeight="1">
      <c r="F139" s="1354"/>
      <c r="G139" s="1354"/>
      <c r="H139" s="1354"/>
      <c r="I139" s="1354"/>
      <c r="J139" s="1354"/>
      <c r="K139" s="1354"/>
      <c r="L139" s="1354"/>
      <c r="M139" s="1354"/>
      <c r="N139" s="1354"/>
      <c r="O139" s="1354"/>
      <c r="P139" s="1354"/>
      <c r="Q139" s="1354"/>
      <c r="R139" s="1354"/>
      <c r="S139" s="1354"/>
      <c r="T139" s="1354"/>
      <c r="U139" s="1354"/>
      <c r="V139" s="1354"/>
      <c r="W139" s="1354"/>
      <c r="X139" s="1354"/>
      <c r="Y139" s="1354"/>
      <c r="Z139" s="1354"/>
      <c r="AA139" s="1354"/>
      <c r="AB139" s="1354"/>
      <c r="AC139" s="1354"/>
      <c r="AD139" s="1354"/>
      <c r="AE139" s="1354"/>
      <c r="AF139" s="1354"/>
    </row>
    <row r="140" spans="6:32" ht="17.1" customHeight="1">
      <c r="F140" s="1354"/>
      <c r="G140" s="1354"/>
      <c r="H140" s="1354"/>
      <c r="I140" s="1354"/>
      <c r="J140" s="1354"/>
      <c r="K140" s="1354"/>
      <c r="L140" s="1354"/>
      <c r="M140" s="1354"/>
      <c r="N140" s="1354"/>
      <c r="O140" s="1354"/>
      <c r="P140" s="1354"/>
      <c r="Q140" s="1354"/>
      <c r="R140" s="1354"/>
      <c r="S140" s="1354"/>
      <c r="T140" s="1354"/>
      <c r="U140" s="1354"/>
      <c r="V140" s="1354"/>
      <c r="W140" s="1354"/>
      <c r="X140" s="1354"/>
      <c r="Y140" s="1354"/>
      <c r="Z140" s="1354"/>
      <c r="AA140" s="1354"/>
      <c r="AB140" s="1354"/>
      <c r="AC140" s="1354"/>
      <c r="AD140" s="1354"/>
      <c r="AE140" s="1354"/>
      <c r="AF140" s="1354"/>
    </row>
    <row r="141" spans="6:32" ht="17.1" customHeight="1">
      <c r="F141" s="1354"/>
      <c r="G141" s="1354"/>
      <c r="H141" s="1354"/>
      <c r="I141" s="1354"/>
      <c r="J141" s="1354"/>
      <c r="K141" s="1354"/>
      <c r="L141" s="1354"/>
      <c r="M141" s="1354"/>
      <c r="N141" s="1354"/>
      <c r="O141" s="1354"/>
      <c r="P141" s="1354"/>
      <c r="Q141" s="1354"/>
      <c r="R141" s="1354"/>
      <c r="S141" s="1354"/>
      <c r="T141" s="1354"/>
      <c r="U141" s="1354"/>
      <c r="V141" s="1354"/>
      <c r="W141" s="1354"/>
      <c r="X141" s="1354"/>
      <c r="Y141" s="1354"/>
      <c r="Z141" s="1354"/>
      <c r="AA141" s="1354"/>
      <c r="AB141" s="1354"/>
      <c r="AC141" s="1354"/>
      <c r="AD141" s="1354"/>
      <c r="AE141" s="1354"/>
      <c r="AF141" s="1354"/>
    </row>
    <row r="142" spans="6:32" ht="17.1" customHeight="1">
      <c r="F142" s="1354"/>
      <c r="G142" s="1354"/>
      <c r="H142" s="1354"/>
      <c r="I142" s="1354"/>
      <c r="J142" s="1354"/>
      <c r="K142" s="1354"/>
      <c r="L142" s="1354"/>
      <c r="M142" s="1354"/>
      <c r="N142" s="1354"/>
      <c r="O142" s="1354"/>
      <c r="P142" s="1354"/>
      <c r="Q142" s="1354"/>
      <c r="R142" s="1354"/>
      <c r="S142" s="1354"/>
      <c r="T142" s="1354"/>
      <c r="U142" s="1354"/>
      <c r="V142" s="1354"/>
      <c r="W142" s="1354"/>
      <c r="X142" s="1354"/>
      <c r="Y142" s="1354"/>
      <c r="Z142" s="1354"/>
      <c r="AA142" s="1354"/>
      <c r="AB142" s="1354"/>
      <c r="AC142" s="1354"/>
      <c r="AD142" s="1354"/>
      <c r="AE142" s="1354"/>
      <c r="AF142" s="1354"/>
    </row>
    <row r="143" spans="6:32" ht="17.1" customHeight="1">
      <c r="F143" s="1354"/>
      <c r="G143" s="1354"/>
      <c r="H143" s="1354"/>
      <c r="I143" s="1354"/>
      <c r="J143" s="1354"/>
      <c r="K143" s="1354"/>
      <c r="L143" s="1354"/>
      <c r="M143" s="1354"/>
      <c r="N143" s="1354"/>
      <c r="O143" s="1354"/>
      <c r="P143" s="1354"/>
      <c r="Q143" s="1354"/>
      <c r="R143" s="1354"/>
      <c r="S143" s="1354"/>
      <c r="T143" s="1354"/>
      <c r="U143" s="1354"/>
      <c r="V143" s="1354"/>
      <c r="W143" s="1354"/>
      <c r="X143" s="1354"/>
      <c r="Y143" s="1354"/>
      <c r="Z143" s="1354"/>
      <c r="AA143" s="1354"/>
      <c r="AB143" s="1354"/>
      <c r="AC143" s="1354"/>
      <c r="AD143" s="1354"/>
      <c r="AE143" s="1354"/>
      <c r="AF143" s="1354"/>
    </row>
    <row r="144" spans="6:32" ht="17.1" customHeight="1">
      <c r="F144" s="1354"/>
      <c r="G144" s="1354"/>
      <c r="H144" s="1354"/>
      <c r="I144" s="1354"/>
      <c r="J144" s="1354"/>
      <c r="K144" s="1354"/>
      <c r="L144" s="1354"/>
      <c r="M144" s="1354"/>
      <c r="N144" s="1354"/>
      <c r="O144" s="1354"/>
      <c r="P144" s="1354"/>
      <c r="Q144" s="1354"/>
      <c r="R144" s="1354"/>
      <c r="S144" s="1354"/>
      <c r="T144" s="1354"/>
      <c r="U144" s="1354"/>
      <c r="V144" s="1354"/>
      <c r="W144" s="1354"/>
      <c r="X144" s="1354"/>
      <c r="Y144" s="1354"/>
      <c r="Z144" s="1354"/>
      <c r="AA144" s="1354"/>
      <c r="AB144" s="1354"/>
      <c r="AC144" s="1354"/>
      <c r="AD144" s="1354"/>
      <c r="AE144" s="1354"/>
      <c r="AF144" s="1354"/>
    </row>
    <row r="145" spans="6:32" ht="17.1" customHeight="1">
      <c r="F145" s="1354"/>
      <c r="G145" s="1354"/>
      <c r="H145" s="1354"/>
      <c r="I145" s="1354"/>
      <c r="J145" s="1354"/>
      <c r="K145" s="1354"/>
      <c r="L145" s="1354"/>
      <c r="M145" s="1354"/>
      <c r="N145" s="1354"/>
      <c r="O145" s="1354"/>
      <c r="P145" s="1354"/>
      <c r="Q145" s="1354"/>
      <c r="R145" s="1354"/>
      <c r="S145" s="1354"/>
      <c r="T145" s="1354"/>
      <c r="U145" s="1354"/>
      <c r="V145" s="1354"/>
      <c r="W145" s="1354"/>
      <c r="X145" s="1354"/>
      <c r="Y145" s="1354"/>
      <c r="Z145" s="1354"/>
      <c r="AA145" s="1354"/>
      <c r="AB145" s="1354"/>
      <c r="AC145" s="1354"/>
      <c r="AD145" s="1354"/>
      <c r="AE145" s="1354"/>
      <c r="AF145" s="1354"/>
    </row>
    <row r="146" spans="6:32" ht="17.1" customHeight="1">
      <c r="F146" s="1354"/>
      <c r="G146" s="1354"/>
      <c r="H146" s="1354"/>
      <c r="I146" s="1354"/>
      <c r="J146" s="1354"/>
      <c r="K146" s="1354"/>
      <c r="L146" s="1354"/>
      <c r="M146" s="1354"/>
      <c r="N146" s="1354"/>
      <c r="O146" s="1354"/>
      <c r="P146" s="1354"/>
      <c r="Q146" s="1354"/>
      <c r="R146" s="1354"/>
      <c r="S146" s="1354"/>
      <c r="T146" s="1354"/>
      <c r="U146" s="1354"/>
      <c r="V146" s="1354"/>
      <c r="W146" s="1354"/>
      <c r="X146" s="1354"/>
      <c r="Y146" s="1354"/>
      <c r="Z146" s="1354"/>
      <c r="AA146" s="1354"/>
      <c r="AB146" s="1354"/>
      <c r="AC146" s="1354"/>
      <c r="AD146" s="1354"/>
      <c r="AE146" s="1354"/>
      <c r="AF146" s="1354"/>
    </row>
    <row r="147" spans="6:32" ht="17.1" customHeight="1">
      <c r="F147" s="1354"/>
      <c r="G147" s="1354"/>
      <c r="H147" s="1354"/>
      <c r="I147" s="1354"/>
      <c r="J147" s="1354"/>
      <c r="K147" s="1354"/>
      <c r="L147" s="1354"/>
      <c r="M147" s="1354"/>
      <c r="N147" s="1354"/>
      <c r="O147" s="1354"/>
      <c r="P147" s="1354"/>
      <c r="Q147" s="1354"/>
      <c r="R147" s="1354"/>
      <c r="S147" s="1354"/>
      <c r="T147" s="1354"/>
      <c r="U147" s="1354"/>
      <c r="V147" s="1354"/>
      <c r="W147" s="1354"/>
      <c r="X147" s="1354"/>
      <c r="Y147" s="1354"/>
      <c r="Z147" s="1354"/>
      <c r="AA147" s="1354"/>
      <c r="AB147" s="1354"/>
      <c r="AC147" s="1354"/>
      <c r="AD147" s="1354"/>
      <c r="AE147" s="1354"/>
      <c r="AF147" s="1354"/>
    </row>
    <row r="148" spans="6:32" ht="17.1" customHeight="1">
      <c r="F148" s="1354"/>
      <c r="G148" s="1354"/>
      <c r="H148" s="1354"/>
      <c r="I148" s="1354"/>
      <c r="J148" s="1354"/>
      <c r="K148" s="1354"/>
      <c r="L148" s="1354"/>
      <c r="M148" s="1354"/>
      <c r="N148" s="1354"/>
      <c r="O148" s="1354"/>
      <c r="P148" s="1354"/>
      <c r="Q148" s="1354"/>
      <c r="R148" s="1354"/>
      <c r="S148" s="1354"/>
      <c r="T148" s="1354"/>
      <c r="U148" s="1354"/>
      <c r="V148" s="1354"/>
      <c r="W148" s="1354"/>
      <c r="X148" s="1354"/>
      <c r="Y148" s="1354"/>
      <c r="Z148" s="1354"/>
      <c r="AA148" s="1354"/>
      <c r="AB148" s="1354"/>
      <c r="AC148" s="1354"/>
      <c r="AD148" s="1354"/>
      <c r="AE148" s="1354"/>
      <c r="AF148" s="1354"/>
    </row>
    <row r="149" spans="6:32" ht="17.1" customHeight="1">
      <c r="F149" s="1354"/>
      <c r="G149" s="1354"/>
      <c r="H149" s="1354"/>
      <c r="I149" s="1354"/>
      <c r="J149" s="1354"/>
      <c r="K149" s="1354"/>
      <c r="L149" s="1354"/>
      <c r="M149" s="1354"/>
      <c r="N149" s="1354"/>
      <c r="O149" s="1354"/>
      <c r="P149" s="1354"/>
      <c r="Q149" s="1354"/>
      <c r="R149" s="1354"/>
      <c r="S149" s="1354"/>
      <c r="T149" s="1354"/>
      <c r="U149" s="1354"/>
      <c r="V149" s="1354"/>
      <c r="W149" s="1354"/>
      <c r="X149" s="1354"/>
      <c r="Y149" s="1354"/>
      <c r="Z149" s="1354"/>
      <c r="AA149" s="1354"/>
      <c r="AB149" s="1354"/>
      <c r="AC149" s="1354"/>
      <c r="AD149" s="1354"/>
      <c r="AE149" s="1354"/>
      <c r="AF149" s="1354"/>
    </row>
    <row r="150" spans="6:32" ht="17.1" customHeight="1">
      <c r="F150" s="1354"/>
      <c r="G150" s="1354"/>
      <c r="H150" s="1354"/>
      <c r="I150" s="1354"/>
      <c r="J150" s="1354"/>
      <c r="K150" s="1354"/>
      <c r="L150" s="1354"/>
      <c r="M150" s="1354"/>
      <c r="N150" s="1354"/>
      <c r="O150" s="1354"/>
      <c r="P150" s="1354"/>
      <c r="Q150" s="1354"/>
      <c r="R150" s="1354"/>
      <c r="S150" s="1354"/>
      <c r="T150" s="1354"/>
      <c r="U150" s="1354"/>
      <c r="V150" s="1354"/>
      <c r="W150" s="1354"/>
      <c r="X150" s="1354"/>
      <c r="Y150" s="1354"/>
      <c r="Z150" s="1354"/>
      <c r="AA150" s="1354"/>
      <c r="AB150" s="1354"/>
      <c r="AC150" s="1354"/>
      <c r="AD150" s="1354"/>
      <c r="AE150" s="1354"/>
      <c r="AF150" s="1354"/>
    </row>
    <row r="151" spans="6:32" ht="17.1" customHeight="1">
      <c r="F151" s="1354"/>
      <c r="G151" s="1354"/>
      <c r="H151" s="1354"/>
      <c r="I151" s="1354"/>
      <c r="J151" s="1354"/>
      <c r="K151" s="1354"/>
      <c r="L151" s="1354"/>
      <c r="M151" s="1354"/>
      <c r="N151" s="1354"/>
      <c r="O151" s="1354"/>
      <c r="P151" s="1354"/>
      <c r="Q151" s="1354"/>
      <c r="R151" s="1354"/>
      <c r="S151" s="1354"/>
      <c r="T151" s="1354"/>
      <c r="U151" s="1354"/>
      <c r="V151" s="1354"/>
      <c r="W151" s="1354"/>
      <c r="X151" s="1354"/>
      <c r="Y151" s="1354"/>
      <c r="Z151" s="1354"/>
      <c r="AA151" s="1354"/>
      <c r="AB151" s="1354"/>
      <c r="AC151" s="1354"/>
      <c r="AD151" s="1354"/>
      <c r="AE151" s="1354"/>
      <c r="AF151" s="1354"/>
    </row>
    <row r="152" spans="6:32" ht="17.1" customHeight="1">
      <c r="F152" s="1354"/>
      <c r="G152" s="1354"/>
      <c r="H152" s="1354"/>
      <c r="I152" s="1354"/>
      <c r="J152" s="1354"/>
      <c r="K152" s="1354"/>
      <c r="L152" s="1354"/>
      <c r="M152" s="1354"/>
      <c r="N152" s="1354"/>
      <c r="O152" s="1354"/>
      <c r="P152" s="1354"/>
      <c r="Q152" s="1354"/>
      <c r="R152" s="1354"/>
      <c r="S152" s="1354"/>
      <c r="T152" s="1354"/>
      <c r="U152" s="1354"/>
      <c r="V152" s="1354"/>
      <c r="W152" s="1354"/>
      <c r="X152" s="1354"/>
      <c r="Y152" s="1354"/>
      <c r="Z152" s="1354"/>
      <c r="AA152" s="1354"/>
      <c r="AB152" s="1354"/>
      <c r="AC152" s="1354"/>
      <c r="AD152" s="1354"/>
      <c r="AE152" s="1354"/>
      <c r="AF152" s="1354"/>
    </row>
    <row r="153" ht="17.1" customHeight="1">
      <c r="AF153" s="1354"/>
    </row>
    <row r="154" ht="17.1" customHeight="1">
      <c r="AF154" s="1354"/>
    </row>
    <row r="155" ht="17.1" customHeight="1">
      <c r="AF155" s="1354"/>
    </row>
    <row r="156" ht="17.1" customHeight="1">
      <c r="AF156" s="1354"/>
    </row>
    <row r="157" ht="17.1" customHeight="1"/>
    <row r="158" ht="17.1" customHeight="1"/>
    <row r="159" ht="17.1" customHeight="1"/>
  </sheetData>
  <mergeCells count="1">
    <mergeCell ref="N14:R14"/>
  </mergeCells>
  <printOptions horizontalCentered="1"/>
  <pageMargins left="0.25" right="0.1968503937007874" top="0.62" bottom="0.58" header="0.5118110236220472" footer="0.32"/>
  <pageSetup fitToHeight="1" fitToWidth="1" horizontalDpi="600" verticalDpi="600" orientation="landscape" paperSize="9" scale="65" r:id="rId5"/>
  <headerFooter alignWithMargins="0">
    <oddFooter>&amp;L&amp;"Times New Roman,Normal"&amp;8&amp;Z&amp;F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5073" r:id="rId4" name="Button 1">
              <controlPr defaultSize="0" print="0" autoFill="0" autoPict="0" macro="[7]!Actualizar_Referencias">
                <anchor moveWithCells="1" siz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2</xdr:col>
                    <xdr:colOff>0</xdr:colOff>
                    <xdr:row>43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2">
    <pageSetUpPr fitToPage="1"/>
  </sheetPr>
  <dimension ref="A1:AE154"/>
  <sheetViews>
    <sheetView zoomScale="80" zoomScaleNormal="80" workbookViewId="0" topLeftCell="C1">
      <selection activeCell="A33" sqref="A33"/>
    </sheetView>
  </sheetViews>
  <sheetFormatPr defaultColWidth="11.421875" defaultRowHeight="12.75"/>
  <cols>
    <col min="1" max="2" width="4.140625" style="1355" customWidth="1"/>
    <col min="3" max="3" width="5.421875" style="1355" customWidth="1"/>
    <col min="4" max="5" width="13.57421875" style="1355" customWidth="1"/>
    <col min="6" max="7" width="25.7109375" style="1355" customWidth="1"/>
    <col min="8" max="8" width="9.7109375" style="1355" customWidth="1"/>
    <col min="9" max="9" width="12.7109375" style="1355" customWidth="1"/>
    <col min="10" max="10" width="13.7109375" style="1355" hidden="1" customWidth="1"/>
    <col min="11" max="11" width="16.140625" style="1355" customWidth="1"/>
    <col min="12" max="12" width="16.28125" style="1355" customWidth="1"/>
    <col min="13" max="16" width="9.7109375" style="1355" customWidth="1"/>
    <col min="17" max="17" width="5.8515625" style="1355" customWidth="1"/>
    <col min="18" max="18" width="7.00390625" style="1355" customWidth="1"/>
    <col min="19" max="19" width="13.140625" style="1355" hidden="1" customWidth="1"/>
    <col min="20" max="21" width="16.421875" style="1355" hidden="1" customWidth="1"/>
    <col min="22" max="22" width="16.57421875" style="1355" hidden="1" customWidth="1"/>
    <col min="23" max="27" width="16.28125" style="1355" hidden="1" customWidth="1"/>
    <col min="28" max="28" width="9.7109375" style="1355" customWidth="1"/>
    <col min="29" max="29" width="15.7109375" style="1355" customWidth="1"/>
    <col min="30" max="30" width="4.140625" style="1355" customWidth="1"/>
    <col min="31" max="256" width="11.421875" style="1355" customWidth="1"/>
    <col min="257" max="258" width="4.140625" style="1355" customWidth="1"/>
    <col min="259" max="259" width="5.421875" style="1355" customWidth="1"/>
    <col min="260" max="261" width="13.57421875" style="1355" customWidth="1"/>
    <col min="262" max="263" width="25.7109375" style="1355" customWidth="1"/>
    <col min="264" max="264" width="9.7109375" style="1355" customWidth="1"/>
    <col min="265" max="265" width="12.7109375" style="1355" customWidth="1"/>
    <col min="266" max="266" width="11.421875" style="1355" hidden="1" customWidth="1"/>
    <col min="267" max="268" width="15.7109375" style="1355" customWidth="1"/>
    <col min="269" max="272" width="9.7109375" style="1355" customWidth="1"/>
    <col min="273" max="273" width="5.8515625" style="1355" customWidth="1"/>
    <col min="274" max="274" width="7.00390625" style="1355" customWidth="1"/>
    <col min="275" max="283" width="11.421875" style="1355" hidden="1" customWidth="1"/>
    <col min="284" max="284" width="9.7109375" style="1355" customWidth="1"/>
    <col min="285" max="285" width="15.7109375" style="1355" customWidth="1"/>
    <col min="286" max="286" width="4.140625" style="1355" customWidth="1"/>
    <col min="287" max="512" width="11.421875" style="1355" customWidth="1"/>
    <col min="513" max="514" width="4.140625" style="1355" customWidth="1"/>
    <col min="515" max="515" width="5.421875" style="1355" customWidth="1"/>
    <col min="516" max="517" width="13.57421875" style="1355" customWidth="1"/>
    <col min="518" max="519" width="25.7109375" style="1355" customWidth="1"/>
    <col min="520" max="520" width="9.7109375" style="1355" customWidth="1"/>
    <col min="521" max="521" width="12.7109375" style="1355" customWidth="1"/>
    <col min="522" max="522" width="11.421875" style="1355" hidden="1" customWidth="1"/>
    <col min="523" max="524" width="15.7109375" style="1355" customWidth="1"/>
    <col min="525" max="528" width="9.7109375" style="1355" customWidth="1"/>
    <col min="529" max="529" width="5.8515625" style="1355" customWidth="1"/>
    <col min="530" max="530" width="7.00390625" style="1355" customWidth="1"/>
    <col min="531" max="539" width="11.421875" style="1355" hidden="1" customWidth="1"/>
    <col min="540" max="540" width="9.7109375" style="1355" customWidth="1"/>
    <col min="541" max="541" width="15.7109375" style="1355" customWidth="1"/>
    <col min="542" max="542" width="4.140625" style="1355" customWidth="1"/>
    <col min="543" max="768" width="11.421875" style="1355" customWidth="1"/>
    <col min="769" max="770" width="4.140625" style="1355" customWidth="1"/>
    <col min="771" max="771" width="5.421875" style="1355" customWidth="1"/>
    <col min="772" max="773" width="13.57421875" style="1355" customWidth="1"/>
    <col min="774" max="775" width="25.7109375" style="1355" customWidth="1"/>
    <col min="776" max="776" width="9.7109375" style="1355" customWidth="1"/>
    <col min="777" max="777" width="12.7109375" style="1355" customWidth="1"/>
    <col min="778" max="778" width="11.421875" style="1355" hidden="1" customWidth="1"/>
    <col min="779" max="780" width="15.7109375" style="1355" customWidth="1"/>
    <col min="781" max="784" width="9.7109375" style="1355" customWidth="1"/>
    <col min="785" max="785" width="5.8515625" style="1355" customWidth="1"/>
    <col min="786" max="786" width="7.00390625" style="1355" customWidth="1"/>
    <col min="787" max="795" width="11.421875" style="1355" hidden="1" customWidth="1"/>
    <col min="796" max="796" width="9.7109375" style="1355" customWidth="1"/>
    <col min="797" max="797" width="15.7109375" style="1355" customWidth="1"/>
    <col min="798" max="798" width="4.140625" style="1355" customWidth="1"/>
    <col min="799" max="1024" width="11.421875" style="1355" customWidth="1"/>
    <col min="1025" max="1026" width="4.140625" style="1355" customWidth="1"/>
    <col min="1027" max="1027" width="5.421875" style="1355" customWidth="1"/>
    <col min="1028" max="1029" width="13.57421875" style="1355" customWidth="1"/>
    <col min="1030" max="1031" width="25.7109375" style="1355" customWidth="1"/>
    <col min="1032" max="1032" width="9.7109375" style="1355" customWidth="1"/>
    <col min="1033" max="1033" width="12.7109375" style="1355" customWidth="1"/>
    <col min="1034" max="1034" width="11.421875" style="1355" hidden="1" customWidth="1"/>
    <col min="1035" max="1036" width="15.7109375" style="1355" customWidth="1"/>
    <col min="1037" max="1040" width="9.7109375" style="1355" customWidth="1"/>
    <col min="1041" max="1041" width="5.8515625" style="1355" customWidth="1"/>
    <col min="1042" max="1042" width="7.00390625" style="1355" customWidth="1"/>
    <col min="1043" max="1051" width="11.421875" style="1355" hidden="1" customWidth="1"/>
    <col min="1052" max="1052" width="9.7109375" style="1355" customWidth="1"/>
    <col min="1053" max="1053" width="15.7109375" style="1355" customWidth="1"/>
    <col min="1054" max="1054" width="4.140625" style="1355" customWidth="1"/>
    <col min="1055" max="1280" width="11.421875" style="1355" customWidth="1"/>
    <col min="1281" max="1282" width="4.140625" style="1355" customWidth="1"/>
    <col min="1283" max="1283" width="5.421875" style="1355" customWidth="1"/>
    <col min="1284" max="1285" width="13.57421875" style="1355" customWidth="1"/>
    <col min="1286" max="1287" width="25.7109375" style="1355" customWidth="1"/>
    <col min="1288" max="1288" width="9.7109375" style="1355" customWidth="1"/>
    <col min="1289" max="1289" width="12.7109375" style="1355" customWidth="1"/>
    <col min="1290" max="1290" width="11.421875" style="1355" hidden="1" customWidth="1"/>
    <col min="1291" max="1292" width="15.7109375" style="1355" customWidth="1"/>
    <col min="1293" max="1296" width="9.7109375" style="1355" customWidth="1"/>
    <col min="1297" max="1297" width="5.8515625" style="1355" customWidth="1"/>
    <col min="1298" max="1298" width="7.00390625" style="1355" customWidth="1"/>
    <col min="1299" max="1307" width="11.421875" style="1355" hidden="1" customWidth="1"/>
    <col min="1308" max="1308" width="9.7109375" style="1355" customWidth="1"/>
    <col min="1309" max="1309" width="15.7109375" style="1355" customWidth="1"/>
    <col min="1310" max="1310" width="4.140625" style="1355" customWidth="1"/>
    <col min="1311" max="1536" width="11.421875" style="1355" customWidth="1"/>
    <col min="1537" max="1538" width="4.140625" style="1355" customWidth="1"/>
    <col min="1539" max="1539" width="5.421875" style="1355" customWidth="1"/>
    <col min="1540" max="1541" width="13.57421875" style="1355" customWidth="1"/>
    <col min="1542" max="1543" width="25.7109375" style="1355" customWidth="1"/>
    <col min="1544" max="1544" width="9.7109375" style="1355" customWidth="1"/>
    <col min="1545" max="1545" width="12.7109375" style="1355" customWidth="1"/>
    <col min="1546" max="1546" width="11.421875" style="1355" hidden="1" customWidth="1"/>
    <col min="1547" max="1548" width="15.7109375" style="1355" customWidth="1"/>
    <col min="1549" max="1552" width="9.7109375" style="1355" customWidth="1"/>
    <col min="1553" max="1553" width="5.8515625" style="1355" customWidth="1"/>
    <col min="1554" max="1554" width="7.00390625" style="1355" customWidth="1"/>
    <col min="1555" max="1563" width="11.421875" style="1355" hidden="1" customWidth="1"/>
    <col min="1564" max="1564" width="9.7109375" style="1355" customWidth="1"/>
    <col min="1565" max="1565" width="15.7109375" style="1355" customWidth="1"/>
    <col min="1566" max="1566" width="4.140625" style="1355" customWidth="1"/>
    <col min="1567" max="1792" width="11.421875" style="1355" customWidth="1"/>
    <col min="1793" max="1794" width="4.140625" style="1355" customWidth="1"/>
    <col min="1795" max="1795" width="5.421875" style="1355" customWidth="1"/>
    <col min="1796" max="1797" width="13.57421875" style="1355" customWidth="1"/>
    <col min="1798" max="1799" width="25.7109375" style="1355" customWidth="1"/>
    <col min="1800" max="1800" width="9.7109375" style="1355" customWidth="1"/>
    <col min="1801" max="1801" width="12.7109375" style="1355" customWidth="1"/>
    <col min="1802" max="1802" width="11.421875" style="1355" hidden="1" customWidth="1"/>
    <col min="1803" max="1804" width="15.7109375" style="1355" customWidth="1"/>
    <col min="1805" max="1808" width="9.7109375" style="1355" customWidth="1"/>
    <col min="1809" max="1809" width="5.8515625" style="1355" customWidth="1"/>
    <col min="1810" max="1810" width="7.00390625" style="1355" customWidth="1"/>
    <col min="1811" max="1819" width="11.421875" style="1355" hidden="1" customWidth="1"/>
    <col min="1820" max="1820" width="9.7109375" style="1355" customWidth="1"/>
    <col min="1821" max="1821" width="15.7109375" style="1355" customWidth="1"/>
    <col min="1822" max="1822" width="4.140625" style="1355" customWidth="1"/>
    <col min="1823" max="2048" width="11.421875" style="1355" customWidth="1"/>
    <col min="2049" max="2050" width="4.140625" style="1355" customWidth="1"/>
    <col min="2051" max="2051" width="5.421875" style="1355" customWidth="1"/>
    <col min="2052" max="2053" width="13.57421875" style="1355" customWidth="1"/>
    <col min="2054" max="2055" width="25.7109375" style="1355" customWidth="1"/>
    <col min="2056" max="2056" width="9.7109375" style="1355" customWidth="1"/>
    <col min="2057" max="2057" width="12.7109375" style="1355" customWidth="1"/>
    <col min="2058" max="2058" width="11.421875" style="1355" hidden="1" customWidth="1"/>
    <col min="2059" max="2060" width="15.7109375" style="1355" customWidth="1"/>
    <col min="2061" max="2064" width="9.7109375" style="1355" customWidth="1"/>
    <col min="2065" max="2065" width="5.8515625" style="1355" customWidth="1"/>
    <col min="2066" max="2066" width="7.00390625" style="1355" customWidth="1"/>
    <col min="2067" max="2075" width="11.421875" style="1355" hidden="1" customWidth="1"/>
    <col min="2076" max="2076" width="9.7109375" style="1355" customWidth="1"/>
    <col min="2077" max="2077" width="15.7109375" style="1355" customWidth="1"/>
    <col min="2078" max="2078" width="4.140625" style="1355" customWidth="1"/>
    <col min="2079" max="2304" width="11.421875" style="1355" customWidth="1"/>
    <col min="2305" max="2306" width="4.140625" style="1355" customWidth="1"/>
    <col min="2307" max="2307" width="5.421875" style="1355" customWidth="1"/>
    <col min="2308" max="2309" width="13.57421875" style="1355" customWidth="1"/>
    <col min="2310" max="2311" width="25.7109375" style="1355" customWidth="1"/>
    <col min="2312" max="2312" width="9.7109375" style="1355" customWidth="1"/>
    <col min="2313" max="2313" width="12.7109375" style="1355" customWidth="1"/>
    <col min="2314" max="2314" width="11.421875" style="1355" hidden="1" customWidth="1"/>
    <col min="2315" max="2316" width="15.7109375" style="1355" customWidth="1"/>
    <col min="2317" max="2320" width="9.7109375" style="1355" customWidth="1"/>
    <col min="2321" max="2321" width="5.8515625" style="1355" customWidth="1"/>
    <col min="2322" max="2322" width="7.00390625" style="1355" customWidth="1"/>
    <col min="2323" max="2331" width="11.421875" style="1355" hidden="1" customWidth="1"/>
    <col min="2332" max="2332" width="9.7109375" style="1355" customWidth="1"/>
    <col min="2333" max="2333" width="15.7109375" style="1355" customWidth="1"/>
    <col min="2334" max="2334" width="4.140625" style="1355" customWidth="1"/>
    <col min="2335" max="2560" width="11.421875" style="1355" customWidth="1"/>
    <col min="2561" max="2562" width="4.140625" style="1355" customWidth="1"/>
    <col min="2563" max="2563" width="5.421875" style="1355" customWidth="1"/>
    <col min="2564" max="2565" width="13.57421875" style="1355" customWidth="1"/>
    <col min="2566" max="2567" width="25.7109375" style="1355" customWidth="1"/>
    <col min="2568" max="2568" width="9.7109375" style="1355" customWidth="1"/>
    <col min="2569" max="2569" width="12.7109375" style="1355" customWidth="1"/>
    <col min="2570" max="2570" width="11.421875" style="1355" hidden="1" customWidth="1"/>
    <col min="2571" max="2572" width="15.7109375" style="1355" customWidth="1"/>
    <col min="2573" max="2576" width="9.7109375" style="1355" customWidth="1"/>
    <col min="2577" max="2577" width="5.8515625" style="1355" customWidth="1"/>
    <col min="2578" max="2578" width="7.00390625" style="1355" customWidth="1"/>
    <col min="2579" max="2587" width="11.421875" style="1355" hidden="1" customWidth="1"/>
    <col min="2588" max="2588" width="9.7109375" style="1355" customWidth="1"/>
    <col min="2589" max="2589" width="15.7109375" style="1355" customWidth="1"/>
    <col min="2590" max="2590" width="4.140625" style="1355" customWidth="1"/>
    <col min="2591" max="2816" width="11.421875" style="1355" customWidth="1"/>
    <col min="2817" max="2818" width="4.140625" style="1355" customWidth="1"/>
    <col min="2819" max="2819" width="5.421875" style="1355" customWidth="1"/>
    <col min="2820" max="2821" width="13.57421875" style="1355" customWidth="1"/>
    <col min="2822" max="2823" width="25.7109375" style="1355" customWidth="1"/>
    <col min="2824" max="2824" width="9.7109375" style="1355" customWidth="1"/>
    <col min="2825" max="2825" width="12.7109375" style="1355" customWidth="1"/>
    <col min="2826" max="2826" width="11.421875" style="1355" hidden="1" customWidth="1"/>
    <col min="2827" max="2828" width="15.7109375" style="1355" customWidth="1"/>
    <col min="2829" max="2832" width="9.7109375" style="1355" customWidth="1"/>
    <col min="2833" max="2833" width="5.8515625" style="1355" customWidth="1"/>
    <col min="2834" max="2834" width="7.00390625" style="1355" customWidth="1"/>
    <col min="2835" max="2843" width="11.421875" style="1355" hidden="1" customWidth="1"/>
    <col min="2844" max="2844" width="9.7109375" style="1355" customWidth="1"/>
    <col min="2845" max="2845" width="15.7109375" style="1355" customWidth="1"/>
    <col min="2846" max="2846" width="4.140625" style="1355" customWidth="1"/>
    <col min="2847" max="3072" width="11.421875" style="1355" customWidth="1"/>
    <col min="3073" max="3074" width="4.140625" style="1355" customWidth="1"/>
    <col min="3075" max="3075" width="5.421875" style="1355" customWidth="1"/>
    <col min="3076" max="3077" width="13.57421875" style="1355" customWidth="1"/>
    <col min="3078" max="3079" width="25.7109375" style="1355" customWidth="1"/>
    <col min="3080" max="3080" width="9.7109375" style="1355" customWidth="1"/>
    <col min="3081" max="3081" width="12.7109375" style="1355" customWidth="1"/>
    <col min="3082" max="3082" width="11.421875" style="1355" hidden="1" customWidth="1"/>
    <col min="3083" max="3084" width="15.7109375" style="1355" customWidth="1"/>
    <col min="3085" max="3088" width="9.7109375" style="1355" customWidth="1"/>
    <col min="3089" max="3089" width="5.8515625" style="1355" customWidth="1"/>
    <col min="3090" max="3090" width="7.00390625" style="1355" customWidth="1"/>
    <col min="3091" max="3099" width="11.421875" style="1355" hidden="1" customWidth="1"/>
    <col min="3100" max="3100" width="9.7109375" style="1355" customWidth="1"/>
    <col min="3101" max="3101" width="15.7109375" style="1355" customWidth="1"/>
    <col min="3102" max="3102" width="4.140625" style="1355" customWidth="1"/>
    <col min="3103" max="3328" width="11.421875" style="1355" customWidth="1"/>
    <col min="3329" max="3330" width="4.140625" style="1355" customWidth="1"/>
    <col min="3331" max="3331" width="5.421875" style="1355" customWidth="1"/>
    <col min="3332" max="3333" width="13.57421875" style="1355" customWidth="1"/>
    <col min="3334" max="3335" width="25.7109375" style="1355" customWidth="1"/>
    <col min="3336" max="3336" width="9.7109375" style="1355" customWidth="1"/>
    <col min="3337" max="3337" width="12.7109375" style="1355" customWidth="1"/>
    <col min="3338" max="3338" width="11.421875" style="1355" hidden="1" customWidth="1"/>
    <col min="3339" max="3340" width="15.7109375" style="1355" customWidth="1"/>
    <col min="3341" max="3344" width="9.7109375" style="1355" customWidth="1"/>
    <col min="3345" max="3345" width="5.8515625" style="1355" customWidth="1"/>
    <col min="3346" max="3346" width="7.00390625" style="1355" customWidth="1"/>
    <col min="3347" max="3355" width="11.421875" style="1355" hidden="1" customWidth="1"/>
    <col min="3356" max="3356" width="9.7109375" style="1355" customWidth="1"/>
    <col min="3357" max="3357" width="15.7109375" style="1355" customWidth="1"/>
    <col min="3358" max="3358" width="4.140625" style="1355" customWidth="1"/>
    <col min="3359" max="3584" width="11.421875" style="1355" customWidth="1"/>
    <col min="3585" max="3586" width="4.140625" style="1355" customWidth="1"/>
    <col min="3587" max="3587" width="5.421875" style="1355" customWidth="1"/>
    <col min="3588" max="3589" width="13.57421875" style="1355" customWidth="1"/>
    <col min="3590" max="3591" width="25.7109375" style="1355" customWidth="1"/>
    <col min="3592" max="3592" width="9.7109375" style="1355" customWidth="1"/>
    <col min="3593" max="3593" width="12.7109375" style="1355" customWidth="1"/>
    <col min="3594" max="3594" width="11.421875" style="1355" hidden="1" customWidth="1"/>
    <col min="3595" max="3596" width="15.7109375" style="1355" customWidth="1"/>
    <col min="3597" max="3600" width="9.7109375" style="1355" customWidth="1"/>
    <col min="3601" max="3601" width="5.8515625" style="1355" customWidth="1"/>
    <col min="3602" max="3602" width="7.00390625" style="1355" customWidth="1"/>
    <col min="3603" max="3611" width="11.421875" style="1355" hidden="1" customWidth="1"/>
    <col min="3612" max="3612" width="9.7109375" style="1355" customWidth="1"/>
    <col min="3613" max="3613" width="15.7109375" style="1355" customWidth="1"/>
    <col min="3614" max="3614" width="4.140625" style="1355" customWidth="1"/>
    <col min="3615" max="3840" width="11.421875" style="1355" customWidth="1"/>
    <col min="3841" max="3842" width="4.140625" style="1355" customWidth="1"/>
    <col min="3843" max="3843" width="5.421875" style="1355" customWidth="1"/>
    <col min="3844" max="3845" width="13.57421875" style="1355" customWidth="1"/>
    <col min="3846" max="3847" width="25.7109375" style="1355" customWidth="1"/>
    <col min="3848" max="3848" width="9.7109375" style="1355" customWidth="1"/>
    <col min="3849" max="3849" width="12.7109375" style="1355" customWidth="1"/>
    <col min="3850" max="3850" width="11.421875" style="1355" hidden="1" customWidth="1"/>
    <col min="3851" max="3852" width="15.7109375" style="1355" customWidth="1"/>
    <col min="3853" max="3856" width="9.7109375" style="1355" customWidth="1"/>
    <col min="3857" max="3857" width="5.8515625" style="1355" customWidth="1"/>
    <col min="3858" max="3858" width="7.00390625" style="1355" customWidth="1"/>
    <col min="3859" max="3867" width="11.421875" style="1355" hidden="1" customWidth="1"/>
    <col min="3868" max="3868" width="9.7109375" style="1355" customWidth="1"/>
    <col min="3869" max="3869" width="15.7109375" style="1355" customWidth="1"/>
    <col min="3870" max="3870" width="4.140625" style="1355" customWidth="1"/>
    <col min="3871" max="4096" width="11.421875" style="1355" customWidth="1"/>
    <col min="4097" max="4098" width="4.140625" style="1355" customWidth="1"/>
    <col min="4099" max="4099" width="5.421875" style="1355" customWidth="1"/>
    <col min="4100" max="4101" width="13.57421875" style="1355" customWidth="1"/>
    <col min="4102" max="4103" width="25.7109375" style="1355" customWidth="1"/>
    <col min="4104" max="4104" width="9.7109375" style="1355" customWidth="1"/>
    <col min="4105" max="4105" width="12.7109375" style="1355" customWidth="1"/>
    <col min="4106" max="4106" width="11.421875" style="1355" hidden="1" customWidth="1"/>
    <col min="4107" max="4108" width="15.7109375" style="1355" customWidth="1"/>
    <col min="4109" max="4112" width="9.7109375" style="1355" customWidth="1"/>
    <col min="4113" max="4113" width="5.8515625" style="1355" customWidth="1"/>
    <col min="4114" max="4114" width="7.00390625" style="1355" customWidth="1"/>
    <col min="4115" max="4123" width="11.421875" style="1355" hidden="1" customWidth="1"/>
    <col min="4124" max="4124" width="9.7109375" style="1355" customWidth="1"/>
    <col min="4125" max="4125" width="15.7109375" style="1355" customWidth="1"/>
    <col min="4126" max="4126" width="4.140625" style="1355" customWidth="1"/>
    <col min="4127" max="4352" width="11.421875" style="1355" customWidth="1"/>
    <col min="4353" max="4354" width="4.140625" style="1355" customWidth="1"/>
    <col min="4355" max="4355" width="5.421875" style="1355" customWidth="1"/>
    <col min="4356" max="4357" width="13.57421875" style="1355" customWidth="1"/>
    <col min="4358" max="4359" width="25.7109375" style="1355" customWidth="1"/>
    <col min="4360" max="4360" width="9.7109375" style="1355" customWidth="1"/>
    <col min="4361" max="4361" width="12.7109375" style="1355" customWidth="1"/>
    <col min="4362" max="4362" width="11.421875" style="1355" hidden="1" customWidth="1"/>
    <col min="4363" max="4364" width="15.7109375" style="1355" customWidth="1"/>
    <col min="4365" max="4368" width="9.7109375" style="1355" customWidth="1"/>
    <col min="4369" max="4369" width="5.8515625" style="1355" customWidth="1"/>
    <col min="4370" max="4370" width="7.00390625" style="1355" customWidth="1"/>
    <col min="4371" max="4379" width="11.421875" style="1355" hidden="1" customWidth="1"/>
    <col min="4380" max="4380" width="9.7109375" style="1355" customWidth="1"/>
    <col min="4381" max="4381" width="15.7109375" style="1355" customWidth="1"/>
    <col min="4382" max="4382" width="4.140625" style="1355" customWidth="1"/>
    <col min="4383" max="4608" width="11.421875" style="1355" customWidth="1"/>
    <col min="4609" max="4610" width="4.140625" style="1355" customWidth="1"/>
    <col min="4611" max="4611" width="5.421875" style="1355" customWidth="1"/>
    <col min="4612" max="4613" width="13.57421875" style="1355" customWidth="1"/>
    <col min="4614" max="4615" width="25.7109375" style="1355" customWidth="1"/>
    <col min="4616" max="4616" width="9.7109375" style="1355" customWidth="1"/>
    <col min="4617" max="4617" width="12.7109375" style="1355" customWidth="1"/>
    <col min="4618" max="4618" width="11.421875" style="1355" hidden="1" customWidth="1"/>
    <col min="4619" max="4620" width="15.7109375" style="1355" customWidth="1"/>
    <col min="4621" max="4624" width="9.7109375" style="1355" customWidth="1"/>
    <col min="4625" max="4625" width="5.8515625" style="1355" customWidth="1"/>
    <col min="4626" max="4626" width="7.00390625" style="1355" customWidth="1"/>
    <col min="4627" max="4635" width="11.421875" style="1355" hidden="1" customWidth="1"/>
    <col min="4636" max="4636" width="9.7109375" style="1355" customWidth="1"/>
    <col min="4637" max="4637" width="15.7109375" style="1355" customWidth="1"/>
    <col min="4638" max="4638" width="4.140625" style="1355" customWidth="1"/>
    <col min="4639" max="4864" width="11.421875" style="1355" customWidth="1"/>
    <col min="4865" max="4866" width="4.140625" style="1355" customWidth="1"/>
    <col min="4867" max="4867" width="5.421875" style="1355" customWidth="1"/>
    <col min="4868" max="4869" width="13.57421875" style="1355" customWidth="1"/>
    <col min="4870" max="4871" width="25.7109375" style="1355" customWidth="1"/>
    <col min="4872" max="4872" width="9.7109375" style="1355" customWidth="1"/>
    <col min="4873" max="4873" width="12.7109375" style="1355" customWidth="1"/>
    <col min="4874" max="4874" width="11.421875" style="1355" hidden="1" customWidth="1"/>
    <col min="4875" max="4876" width="15.7109375" style="1355" customWidth="1"/>
    <col min="4877" max="4880" width="9.7109375" style="1355" customWidth="1"/>
    <col min="4881" max="4881" width="5.8515625" style="1355" customWidth="1"/>
    <col min="4882" max="4882" width="7.00390625" style="1355" customWidth="1"/>
    <col min="4883" max="4891" width="11.421875" style="1355" hidden="1" customWidth="1"/>
    <col min="4892" max="4892" width="9.7109375" style="1355" customWidth="1"/>
    <col min="4893" max="4893" width="15.7109375" style="1355" customWidth="1"/>
    <col min="4894" max="4894" width="4.140625" style="1355" customWidth="1"/>
    <col min="4895" max="5120" width="11.421875" style="1355" customWidth="1"/>
    <col min="5121" max="5122" width="4.140625" style="1355" customWidth="1"/>
    <col min="5123" max="5123" width="5.421875" style="1355" customWidth="1"/>
    <col min="5124" max="5125" width="13.57421875" style="1355" customWidth="1"/>
    <col min="5126" max="5127" width="25.7109375" style="1355" customWidth="1"/>
    <col min="5128" max="5128" width="9.7109375" style="1355" customWidth="1"/>
    <col min="5129" max="5129" width="12.7109375" style="1355" customWidth="1"/>
    <col min="5130" max="5130" width="11.421875" style="1355" hidden="1" customWidth="1"/>
    <col min="5131" max="5132" width="15.7109375" style="1355" customWidth="1"/>
    <col min="5133" max="5136" width="9.7109375" style="1355" customWidth="1"/>
    <col min="5137" max="5137" width="5.8515625" style="1355" customWidth="1"/>
    <col min="5138" max="5138" width="7.00390625" style="1355" customWidth="1"/>
    <col min="5139" max="5147" width="11.421875" style="1355" hidden="1" customWidth="1"/>
    <col min="5148" max="5148" width="9.7109375" style="1355" customWidth="1"/>
    <col min="5149" max="5149" width="15.7109375" style="1355" customWidth="1"/>
    <col min="5150" max="5150" width="4.140625" style="1355" customWidth="1"/>
    <col min="5151" max="5376" width="11.421875" style="1355" customWidth="1"/>
    <col min="5377" max="5378" width="4.140625" style="1355" customWidth="1"/>
    <col min="5379" max="5379" width="5.421875" style="1355" customWidth="1"/>
    <col min="5380" max="5381" width="13.57421875" style="1355" customWidth="1"/>
    <col min="5382" max="5383" width="25.7109375" style="1355" customWidth="1"/>
    <col min="5384" max="5384" width="9.7109375" style="1355" customWidth="1"/>
    <col min="5385" max="5385" width="12.7109375" style="1355" customWidth="1"/>
    <col min="5386" max="5386" width="11.421875" style="1355" hidden="1" customWidth="1"/>
    <col min="5387" max="5388" width="15.7109375" style="1355" customWidth="1"/>
    <col min="5389" max="5392" width="9.7109375" style="1355" customWidth="1"/>
    <col min="5393" max="5393" width="5.8515625" style="1355" customWidth="1"/>
    <col min="5394" max="5394" width="7.00390625" style="1355" customWidth="1"/>
    <col min="5395" max="5403" width="11.421875" style="1355" hidden="1" customWidth="1"/>
    <col min="5404" max="5404" width="9.7109375" style="1355" customWidth="1"/>
    <col min="5405" max="5405" width="15.7109375" style="1355" customWidth="1"/>
    <col min="5406" max="5406" width="4.140625" style="1355" customWidth="1"/>
    <col min="5407" max="5632" width="11.421875" style="1355" customWidth="1"/>
    <col min="5633" max="5634" width="4.140625" style="1355" customWidth="1"/>
    <col min="5635" max="5635" width="5.421875" style="1355" customWidth="1"/>
    <col min="5636" max="5637" width="13.57421875" style="1355" customWidth="1"/>
    <col min="5638" max="5639" width="25.7109375" style="1355" customWidth="1"/>
    <col min="5640" max="5640" width="9.7109375" style="1355" customWidth="1"/>
    <col min="5641" max="5641" width="12.7109375" style="1355" customWidth="1"/>
    <col min="5642" max="5642" width="11.421875" style="1355" hidden="1" customWidth="1"/>
    <col min="5643" max="5644" width="15.7109375" style="1355" customWidth="1"/>
    <col min="5645" max="5648" width="9.7109375" style="1355" customWidth="1"/>
    <col min="5649" max="5649" width="5.8515625" style="1355" customWidth="1"/>
    <col min="5650" max="5650" width="7.00390625" style="1355" customWidth="1"/>
    <col min="5651" max="5659" width="11.421875" style="1355" hidden="1" customWidth="1"/>
    <col min="5660" max="5660" width="9.7109375" style="1355" customWidth="1"/>
    <col min="5661" max="5661" width="15.7109375" style="1355" customWidth="1"/>
    <col min="5662" max="5662" width="4.140625" style="1355" customWidth="1"/>
    <col min="5663" max="5888" width="11.421875" style="1355" customWidth="1"/>
    <col min="5889" max="5890" width="4.140625" style="1355" customWidth="1"/>
    <col min="5891" max="5891" width="5.421875" style="1355" customWidth="1"/>
    <col min="5892" max="5893" width="13.57421875" style="1355" customWidth="1"/>
    <col min="5894" max="5895" width="25.7109375" style="1355" customWidth="1"/>
    <col min="5896" max="5896" width="9.7109375" style="1355" customWidth="1"/>
    <col min="5897" max="5897" width="12.7109375" style="1355" customWidth="1"/>
    <col min="5898" max="5898" width="11.421875" style="1355" hidden="1" customWidth="1"/>
    <col min="5899" max="5900" width="15.7109375" style="1355" customWidth="1"/>
    <col min="5901" max="5904" width="9.7109375" style="1355" customWidth="1"/>
    <col min="5905" max="5905" width="5.8515625" style="1355" customWidth="1"/>
    <col min="5906" max="5906" width="7.00390625" style="1355" customWidth="1"/>
    <col min="5907" max="5915" width="11.421875" style="1355" hidden="1" customWidth="1"/>
    <col min="5916" max="5916" width="9.7109375" style="1355" customWidth="1"/>
    <col min="5917" max="5917" width="15.7109375" style="1355" customWidth="1"/>
    <col min="5918" max="5918" width="4.140625" style="1355" customWidth="1"/>
    <col min="5919" max="6144" width="11.421875" style="1355" customWidth="1"/>
    <col min="6145" max="6146" width="4.140625" style="1355" customWidth="1"/>
    <col min="6147" max="6147" width="5.421875" style="1355" customWidth="1"/>
    <col min="6148" max="6149" width="13.57421875" style="1355" customWidth="1"/>
    <col min="6150" max="6151" width="25.7109375" style="1355" customWidth="1"/>
    <col min="6152" max="6152" width="9.7109375" style="1355" customWidth="1"/>
    <col min="6153" max="6153" width="12.7109375" style="1355" customWidth="1"/>
    <col min="6154" max="6154" width="11.421875" style="1355" hidden="1" customWidth="1"/>
    <col min="6155" max="6156" width="15.7109375" style="1355" customWidth="1"/>
    <col min="6157" max="6160" width="9.7109375" style="1355" customWidth="1"/>
    <col min="6161" max="6161" width="5.8515625" style="1355" customWidth="1"/>
    <col min="6162" max="6162" width="7.00390625" style="1355" customWidth="1"/>
    <col min="6163" max="6171" width="11.421875" style="1355" hidden="1" customWidth="1"/>
    <col min="6172" max="6172" width="9.7109375" style="1355" customWidth="1"/>
    <col min="6173" max="6173" width="15.7109375" style="1355" customWidth="1"/>
    <col min="6174" max="6174" width="4.140625" style="1355" customWidth="1"/>
    <col min="6175" max="6400" width="11.421875" style="1355" customWidth="1"/>
    <col min="6401" max="6402" width="4.140625" style="1355" customWidth="1"/>
    <col min="6403" max="6403" width="5.421875" style="1355" customWidth="1"/>
    <col min="6404" max="6405" width="13.57421875" style="1355" customWidth="1"/>
    <col min="6406" max="6407" width="25.7109375" style="1355" customWidth="1"/>
    <col min="6408" max="6408" width="9.7109375" style="1355" customWidth="1"/>
    <col min="6409" max="6409" width="12.7109375" style="1355" customWidth="1"/>
    <col min="6410" max="6410" width="11.421875" style="1355" hidden="1" customWidth="1"/>
    <col min="6411" max="6412" width="15.7109375" style="1355" customWidth="1"/>
    <col min="6413" max="6416" width="9.7109375" style="1355" customWidth="1"/>
    <col min="6417" max="6417" width="5.8515625" style="1355" customWidth="1"/>
    <col min="6418" max="6418" width="7.00390625" style="1355" customWidth="1"/>
    <col min="6419" max="6427" width="11.421875" style="1355" hidden="1" customWidth="1"/>
    <col min="6428" max="6428" width="9.7109375" style="1355" customWidth="1"/>
    <col min="6429" max="6429" width="15.7109375" style="1355" customWidth="1"/>
    <col min="6430" max="6430" width="4.140625" style="1355" customWidth="1"/>
    <col min="6431" max="6656" width="11.421875" style="1355" customWidth="1"/>
    <col min="6657" max="6658" width="4.140625" style="1355" customWidth="1"/>
    <col min="6659" max="6659" width="5.421875" style="1355" customWidth="1"/>
    <col min="6660" max="6661" width="13.57421875" style="1355" customWidth="1"/>
    <col min="6662" max="6663" width="25.7109375" style="1355" customWidth="1"/>
    <col min="6664" max="6664" width="9.7109375" style="1355" customWidth="1"/>
    <col min="6665" max="6665" width="12.7109375" style="1355" customWidth="1"/>
    <col min="6666" max="6666" width="11.421875" style="1355" hidden="1" customWidth="1"/>
    <col min="6667" max="6668" width="15.7109375" style="1355" customWidth="1"/>
    <col min="6669" max="6672" width="9.7109375" style="1355" customWidth="1"/>
    <col min="6673" max="6673" width="5.8515625" style="1355" customWidth="1"/>
    <col min="6674" max="6674" width="7.00390625" style="1355" customWidth="1"/>
    <col min="6675" max="6683" width="11.421875" style="1355" hidden="1" customWidth="1"/>
    <col min="6684" max="6684" width="9.7109375" style="1355" customWidth="1"/>
    <col min="6685" max="6685" width="15.7109375" style="1355" customWidth="1"/>
    <col min="6686" max="6686" width="4.140625" style="1355" customWidth="1"/>
    <col min="6687" max="6912" width="11.421875" style="1355" customWidth="1"/>
    <col min="6913" max="6914" width="4.140625" style="1355" customWidth="1"/>
    <col min="6915" max="6915" width="5.421875" style="1355" customWidth="1"/>
    <col min="6916" max="6917" width="13.57421875" style="1355" customWidth="1"/>
    <col min="6918" max="6919" width="25.7109375" style="1355" customWidth="1"/>
    <col min="6920" max="6920" width="9.7109375" style="1355" customWidth="1"/>
    <col min="6921" max="6921" width="12.7109375" style="1355" customWidth="1"/>
    <col min="6922" max="6922" width="11.421875" style="1355" hidden="1" customWidth="1"/>
    <col min="6923" max="6924" width="15.7109375" style="1355" customWidth="1"/>
    <col min="6925" max="6928" width="9.7109375" style="1355" customWidth="1"/>
    <col min="6929" max="6929" width="5.8515625" style="1355" customWidth="1"/>
    <col min="6930" max="6930" width="7.00390625" style="1355" customWidth="1"/>
    <col min="6931" max="6939" width="11.421875" style="1355" hidden="1" customWidth="1"/>
    <col min="6940" max="6940" width="9.7109375" style="1355" customWidth="1"/>
    <col min="6941" max="6941" width="15.7109375" style="1355" customWidth="1"/>
    <col min="6942" max="6942" width="4.140625" style="1355" customWidth="1"/>
    <col min="6943" max="7168" width="11.421875" style="1355" customWidth="1"/>
    <col min="7169" max="7170" width="4.140625" style="1355" customWidth="1"/>
    <col min="7171" max="7171" width="5.421875" style="1355" customWidth="1"/>
    <col min="7172" max="7173" width="13.57421875" style="1355" customWidth="1"/>
    <col min="7174" max="7175" width="25.7109375" style="1355" customWidth="1"/>
    <col min="7176" max="7176" width="9.7109375" style="1355" customWidth="1"/>
    <col min="7177" max="7177" width="12.7109375" style="1355" customWidth="1"/>
    <col min="7178" max="7178" width="11.421875" style="1355" hidden="1" customWidth="1"/>
    <col min="7179" max="7180" width="15.7109375" style="1355" customWidth="1"/>
    <col min="7181" max="7184" width="9.7109375" style="1355" customWidth="1"/>
    <col min="7185" max="7185" width="5.8515625" style="1355" customWidth="1"/>
    <col min="7186" max="7186" width="7.00390625" style="1355" customWidth="1"/>
    <col min="7187" max="7195" width="11.421875" style="1355" hidden="1" customWidth="1"/>
    <col min="7196" max="7196" width="9.7109375" style="1355" customWidth="1"/>
    <col min="7197" max="7197" width="15.7109375" style="1355" customWidth="1"/>
    <col min="7198" max="7198" width="4.140625" style="1355" customWidth="1"/>
    <col min="7199" max="7424" width="11.421875" style="1355" customWidth="1"/>
    <col min="7425" max="7426" width="4.140625" style="1355" customWidth="1"/>
    <col min="7427" max="7427" width="5.421875" style="1355" customWidth="1"/>
    <col min="7428" max="7429" width="13.57421875" style="1355" customWidth="1"/>
    <col min="7430" max="7431" width="25.7109375" style="1355" customWidth="1"/>
    <col min="7432" max="7432" width="9.7109375" style="1355" customWidth="1"/>
    <col min="7433" max="7433" width="12.7109375" style="1355" customWidth="1"/>
    <col min="7434" max="7434" width="11.421875" style="1355" hidden="1" customWidth="1"/>
    <col min="7435" max="7436" width="15.7109375" style="1355" customWidth="1"/>
    <col min="7437" max="7440" width="9.7109375" style="1355" customWidth="1"/>
    <col min="7441" max="7441" width="5.8515625" style="1355" customWidth="1"/>
    <col min="7442" max="7442" width="7.00390625" style="1355" customWidth="1"/>
    <col min="7443" max="7451" width="11.421875" style="1355" hidden="1" customWidth="1"/>
    <col min="7452" max="7452" width="9.7109375" style="1355" customWidth="1"/>
    <col min="7453" max="7453" width="15.7109375" style="1355" customWidth="1"/>
    <col min="7454" max="7454" width="4.140625" style="1355" customWidth="1"/>
    <col min="7455" max="7680" width="11.421875" style="1355" customWidth="1"/>
    <col min="7681" max="7682" width="4.140625" style="1355" customWidth="1"/>
    <col min="7683" max="7683" width="5.421875" style="1355" customWidth="1"/>
    <col min="7684" max="7685" width="13.57421875" style="1355" customWidth="1"/>
    <col min="7686" max="7687" width="25.7109375" style="1355" customWidth="1"/>
    <col min="7688" max="7688" width="9.7109375" style="1355" customWidth="1"/>
    <col min="7689" max="7689" width="12.7109375" style="1355" customWidth="1"/>
    <col min="7690" max="7690" width="11.421875" style="1355" hidden="1" customWidth="1"/>
    <col min="7691" max="7692" width="15.7109375" style="1355" customWidth="1"/>
    <col min="7693" max="7696" width="9.7109375" style="1355" customWidth="1"/>
    <col min="7697" max="7697" width="5.8515625" style="1355" customWidth="1"/>
    <col min="7698" max="7698" width="7.00390625" style="1355" customWidth="1"/>
    <col min="7699" max="7707" width="11.421875" style="1355" hidden="1" customWidth="1"/>
    <col min="7708" max="7708" width="9.7109375" style="1355" customWidth="1"/>
    <col min="7709" max="7709" width="15.7109375" style="1355" customWidth="1"/>
    <col min="7710" max="7710" width="4.140625" style="1355" customWidth="1"/>
    <col min="7711" max="7936" width="11.421875" style="1355" customWidth="1"/>
    <col min="7937" max="7938" width="4.140625" style="1355" customWidth="1"/>
    <col min="7939" max="7939" width="5.421875" style="1355" customWidth="1"/>
    <col min="7940" max="7941" width="13.57421875" style="1355" customWidth="1"/>
    <col min="7942" max="7943" width="25.7109375" style="1355" customWidth="1"/>
    <col min="7944" max="7944" width="9.7109375" style="1355" customWidth="1"/>
    <col min="7945" max="7945" width="12.7109375" style="1355" customWidth="1"/>
    <col min="7946" max="7946" width="11.421875" style="1355" hidden="1" customWidth="1"/>
    <col min="7947" max="7948" width="15.7109375" style="1355" customWidth="1"/>
    <col min="7949" max="7952" width="9.7109375" style="1355" customWidth="1"/>
    <col min="7953" max="7953" width="5.8515625" style="1355" customWidth="1"/>
    <col min="7954" max="7954" width="7.00390625" style="1355" customWidth="1"/>
    <col min="7955" max="7963" width="11.421875" style="1355" hidden="1" customWidth="1"/>
    <col min="7964" max="7964" width="9.7109375" style="1355" customWidth="1"/>
    <col min="7965" max="7965" width="15.7109375" style="1355" customWidth="1"/>
    <col min="7966" max="7966" width="4.140625" style="1355" customWidth="1"/>
    <col min="7967" max="8192" width="11.421875" style="1355" customWidth="1"/>
    <col min="8193" max="8194" width="4.140625" style="1355" customWidth="1"/>
    <col min="8195" max="8195" width="5.421875" style="1355" customWidth="1"/>
    <col min="8196" max="8197" width="13.57421875" style="1355" customWidth="1"/>
    <col min="8198" max="8199" width="25.7109375" style="1355" customWidth="1"/>
    <col min="8200" max="8200" width="9.7109375" style="1355" customWidth="1"/>
    <col min="8201" max="8201" width="12.7109375" style="1355" customWidth="1"/>
    <col min="8202" max="8202" width="11.421875" style="1355" hidden="1" customWidth="1"/>
    <col min="8203" max="8204" width="15.7109375" style="1355" customWidth="1"/>
    <col min="8205" max="8208" width="9.7109375" style="1355" customWidth="1"/>
    <col min="8209" max="8209" width="5.8515625" style="1355" customWidth="1"/>
    <col min="8210" max="8210" width="7.00390625" style="1355" customWidth="1"/>
    <col min="8211" max="8219" width="11.421875" style="1355" hidden="1" customWidth="1"/>
    <col min="8220" max="8220" width="9.7109375" style="1355" customWidth="1"/>
    <col min="8221" max="8221" width="15.7109375" style="1355" customWidth="1"/>
    <col min="8222" max="8222" width="4.140625" style="1355" customWidth="1"/>
    <col min="8223" max="8448" width="11.421875" style="1355" customWidth="1"/>
    <col min="8449" max="8450" width="4.140625" style="1355" customWidth="1"/>
    <col min="8451" max="8451" width="5.421875" style="1355" customWidth="1"/>
    <col min="8452" max="8453" width="13.57421875" style="1355" customWidth="1"/>
    <col min="8454" max="8455" width="25.7109375" style="1355" customWidth="1"/>
    <col min="8456" max="8456" width="9.7109375" style="1355" customWidth="1"/>
    <col min="8457" max="8457" width="12.7109375" style="1355" customWidth="1"/>
    <col min="8458" max="8458" width="11.421875" style="1355" hidden="1" customWidth="1"/>
    <col min="8459" max="8460" width="15.7109375" style="1355" customWidth="1"/>
    <col min="8461" max="8464" width="9.7109375" style="1355" customWidth="1"/>
    <col min="8465" max="8465" width="5.8515625" style="1355" customWidth="1"/>
    <col min="8466" max="8466" width="7.00390625" style="1355" customWidth="1"/>
    <col min="8467" max="8475" width="11.421875" style="1355" hidden="1" customWidth="1"/>
    <col min="8476" max="8476" width="9.7109375" style="1355" customWidth="1"/>
    <col min="8477" max="8477" width="15.7109375" style="1355" customWidth="1"/>
    <col min="8478" max="8478" width="4.140625" style="1355" customWidth="1"/>
    <col min="8479" max="8704" width="11.421875" style="1355" customWidth="1"/>
    <col min="8705" max="8706" width="4.140625" style="1355" customWidth="1"/>
    <col min="8707" max="8707" width="5.421875" style="1355" customWidth="1"/>
    <col min="8708" max="8709" width="13.57421875" style="1355" customWidth="1"/>
    <col min="8710" max="8711" width="25.7109375" style="1355" customWidth="1"/>
    <col min="8712" max="8712" width="9.7109375" style="1355" customWidth="1"/>
    <col min="8713" max="8713" width="12.7109375" style="1355" customWidth="1"/>
    <col min="8714" max="8714" width="11.421875" style="1355" hidden="1" customWidth="1"/>
    <col min="8715" max="8716" width="15.7109375" style="1355" customWidth="1"/>
    <col min="8717" max="8720" width="9.7109375" style="1355" customWidth="1"/>
    <col min="8721" max="8721" width="5.8515625" style="1355" customWidth="1"/>
    <col min="8722" max="8722" width="7.00390625" style="1355" customWidth="1"/>
    <col min="8723" max="8731" width="11.421875" style="1355" hidden="1" customWidth="1"/>
    <col min="8732" max="8732" width="9.7109375" style="1355" customWidth="1"/>
    <col min="8733" max="8733" width="15.7109375" style="1355" customWidth="1"/>
    <col min="8734" max="8734" width="4.140625" style="1355" customWidth="1"/>
    <col min="8735" max="8960" width="11.421875" style="1355" customWidth="1"/>
    <col min="8961" max="8962" width="4.140625" style="1355" customWidth="1"/>
    <col min="8963" max="8963" width="5.421875" style="1355" customWidth="1"/>
    <col min="8964" max="8965" width="13.57421875" style="1355" customWidth="1"/>
    <col min="8966" max="8967" width="25.7109375" style="1355" customWidth="1"/>
    <col min="8968" max="8968" width="9.7109375" style="1355" customWidth="1"/>
    <col min="8969" max="8969" width="12.7109375" style="1355" customWidth="1"/>
    <col min="8970" max="8970" width="11.421875" style="1355" hidden="1" customWidth="1"/>
    <col min="8971" max="8972" width="15.7109375" style="1355" customWidth="1"/>
    <col min="8973" max="8976" width="9.7109375" style="1355" customWidth="1"/>
    <col min="8977" max="8977" width="5.8515625" style="1355" customWidth="1"/>
    <col min="8978" max="8978" width="7.00390625" style="1355" customWidth="1"/>
    <col min="8979" max="8987" width="11.421875" style="1355" hidden="1" customWidth="1"/>
    <col min="8988" max="8988" width="9.7109375" style="1355" customWidth="1"/>
    <col min="8989" max="8989" width="15.7109375" style="1355" customWidth="1"/>
    <col min="8990" max="8990" width="4.140625" style="1355" customWidth="1"/>
    <col min="8991" max="9216" width="11.421875" style="1355" customWidth="1"/>
    <col min="9217" max="9218" width="4.140625" style="1355" customWidth="1"/>
    <col min="9219" max="9219" width="5.421875" style="1355" customWidth="1"/>
    <col min="9220" max="9221" width="13.57421875" style="1355" customWidth="1"/>
    <col min="9222" max="9223" width="25.7109375" style="1355" customWidth="1"/>
    <col min="9224" max="9224" width="9.7109375" style="1355" customWidth="1"/>
    <col min="9225" max="9225" width="12.7109375" style="1355" customWidth="1"/>
    <col min="9226" max="9226" width="11.421875" style="1355" hidden="1" customWidth="1"/>
    <col min="9227" max="9228" width="15.7109375" style="1355" customWidth="1"/>
    <col min="9229" max="9232" width="9.7109375" style="1355" customWidth="1"/>
    <col min="9233" max="9233" width="5.8515625" style="1355" customWidth="1"/>
    <col min="9234" max="9234" width="7.00390625" style="1355" customWidth="1"/>
    <col min="9235" max="9243" width="11.421875" style="1355" hidden="1" customWidth="1"/>
    <col min="9244" max="9244" width="9.7109375" style="1355" customWidth="1"/>
    <col min="9245" max="9245" width="15.7109375" style="1355" customWidth="1"/>
    <col min="9246" max="9246" width="4.140625" style="1355" customWidth="1"/>
    <col min="9247" max="9472" width="11.421875" style="1355" customWidth="1"/>
    <col min="9473" max="9474" width="4.140625" style="1355" customWidth="1"/>
    <col min="9475" max="9475" width="5.421875" style="1355" customWidth="1"/>
    <col min="9476" max="9477" width="13.57421875" style="1355" customWidth="1"/>
    <col min="9478" max="9479" width="25.7109375" style="1355" customWidth="1"/>
    <col min="9480" max="9480" width="9.7109375" style="1355" customWidth="1"/>
    <col min="9481" max="9481" width="12.7109375" style="1355" customWidth="1"/>
    <col min="9482" max="9482" width="11.421875" style="1355" hidden="1" customWidth="1"/>
    <col min="9483" max="9484" width="15.7109375" style="1355" customWidth="1"/>
    <col min="9485" max="9488" width="9.7109375" style="1355" customWidth="1"/>
    <col min="9489" max="9489" width="5.8515625" style="1355" customWidth="1"/>
    <col min="9490" max="9490" width="7.00390625" style="1355" customWidth="1"/>
    <col min="9491" max="9499" width="11.421875" style="1355" hidden="1" customWidth="1"/>
    <col min="9500" max="9500" width="9.7109375" style="1355" customWidth="1"/>
    <col min="9501" max="9501" width="15.7109375" style="1355" customWidth="1"/>
    <col min="9502" max="9502" width="4.140625" style="1355" customWidth="1"/>
    <col min="9503" max="9728" width="11.421875" style="1355" customWidth="1"/>
    <col min="9729" max="9730" width="4.140625" style="1355" customWidth="1"/>
    <col min="9731" max="9731" width="5.421875" style="1355" customWidth="1"/>
    <col min="9732" max="9733" width="13.57421875" style="1355" customWidth="1"/>
    <col min="9734" max="9735" width="25.7109375" style="1355" customWidth="1"/>
    <col min="9736" max="9736" width="9.7109375" style="1355" customWidth="1"/>
    <col min="9737" max="9737" width="12.7109375" style="1355" customWidth="1"/>
    <col min="9738" max="9738" width="11.421875" style="1355" hidden="1" customWidth="1"/>
    <col min="9739" max="9740" width="15.7109375" style="1355" customWidth="1"/>
    <col min="9741" max="9744" width="9.7109375" style="1355" customWidth="1"/>
    <col min="9745" max="9745" width="5.8515625" style="1355" customWidth="1"/>
    <col min="9746" max="9746" width="7.00390625" style="1355" customWidth="1"/>
    <col min="9747" max="9755" width="11.421875" style="1355" hidden="1" customWidth="1"/>
    <col min="9756" max="9756" width="9.7109375" style="1355" customWidth="1"/>
    <col min="9757" max="9757" width="15.7109375" style="1355" customWidth="1"/>
    <col min="9758" max="9758" width="4.140625" style="1355" customWidth="1"/>
    <col min="9759" max="9984" width="11.421875" style="1355" customWidth="1"/>
    <col min="9985" max="9986" width="4.140625" style="1355" customWidth="1"/>
    <col min="9987" max="9987" width="5.421875" style="1355" customWidth="1"/>
    <col min="9988" max="9989" width="13.57421875" style="1355" customWidth="1"/>
    <col min="9990" max="9991" width="25.7109375" style="1355" customWidth="1"/>
    <col min="9992" max="9992" width="9.7109375" style="1355" customWidth="1"/>
    <col min="9993" max="9993" width="12.7109375" style="1355" customWidth="1"/>
    <col min="9994" max="9994" width="11.421875" style="1355" hidden="1" customWidth="1"/>
    <col min="9995" max="9996" width="15.7109375" style="1355" customWidth="1"/>
    <col min="9997" max="10000" width="9.7109375" style="1355" customWidth="1"/>
    <col min="10001" max="10001" width="5.8515625" style="1355" customWidth="1"/>
    <col min="10002" max="10002" width="7.00390625" style="1355" customWidth="1"/>
    <col min="10003" max="10011" width="11.421875" style="1355" hidden="1" customWidth="1"/>
    <col min="10012" max="10012" width="9.7109375" style="1355" customWidth="1"/>
    <col min="10013" max="10013" width="15.7109375" style="1355" customWidth="1"/>
    <col min="10014" max="10014" width="4.140625" style="1355" customWidth="1"/>
    <col min="10015" max="10240" width="11.421875" style="1355" customWidth="1"/>
    <col min="10241" max="10242" width="4.140625" style="1355" customWidth="1"/>
    <col min="10243" max="10243" width="5.421875" style="1355" customWidth="1"/>
    <col min="10244" max="10245" width="13.57421875" style="1355" customWidth="1"/>
    <col min="10246" max="10247" width="25.7109375" style="1355" customWidth="1"/>
    <col min="10248" max="10248" width="9.7109375" style="1355" customWidth="1"/>
    <col min="10249" max="10249" width="12.7109375" style="1355" customWidth="1"/>
    <col min="10250" max="10250" width="11.421875" style="1355" hidden="1" customWidth="1"/>
    <col min="10251" max="10252" width="15.7109375" style="1355" customWidth="1"/>
    <col min="10253" max="10256" width="9.7109375" style="1355" customWidth="1"/>
    <col min="10257" max="10257" width="5.8515625" style="1355" customWidth="1"/>
    <col min="10258" max="10258" width="7.00390625" style="1355" customWidth="1"/>
    <col min="10259" max="10267" width="11.421875" style="1355" hidden="1" customWidth="1"/>
    <col min="10268" max="10268" width="9.7109375" style="1355" customWidth="1"/>
    <col min="10269" max="10269" width="15.7109375" style="1355" customWidth="1"/>
    <col min="10270" max="10270" width="4.140625" style="1355" customWidth="1"/>
    <col min="10271" max="10496" width="11.421875" style="1355" customWidth="1"/>
    <col min="10497" max="10498" width="4.140625" style="1355" customWidth="1"/>
    <col min="10499" max="10499" width="5.421875" style="1355" customWidth="1"/>
    <col min="10500" max="10501" width="13.57421875" style="1355" customWidth="1"/>
    <col min="10502" max="10503" width="25.7109375" style="1355" customWidth="1"/>
    <col min="10504" max="10504" width="9.7109375" style="1355" customWidth="1"/>
    <col min="10505" max="10505" width="12.7109375" style="1355" customWidth="1"/>
    <col min="10506" max="10506" width="11.421875" style="1355" hidden="1" customWidth="1"/>
    <col min="10507" max="10508" width="15.7109375" style="1355" customWidth="1"/>
    <col min="10509" max="10512" width="9.7109375" style="1355" customWidth="1"/>
    <col min="10513" max="10513" width="5.8515625" style="1355" customWidth="1"/>
    <col min="10514" max="10514" width="7.00390625" style="1355" customWidth="1"/>
    <col min="10515" max="10523" width="11.421875" style="1355" hidden="1" customWidth="1"/>
    <col min="10524" max="10524" width="9.7109375" style="1355" customWidth="1"/>
    <col min="10525" max="10525" width="15.7109375" style="1355" customWidth="1"/>
    <col min="10526" max="10526" width="4.140625" style="1355" customWidth="1"/>
    <col min="10527" max="10752" width="11.421875" style="1355" customWidth="1"/>
    <col min="10753" max="10754" width="4.140625" style="1355" customWidth="1"/>
    <col min="10755" max="10755" width="5.421875" style="1355" customWidth="1"/>
    <col min="10756" max="10757" width="13.57421875" style="1355" customWidth="1"/>
    <col min="10758" max="10759" width="25.7109375" style="1355" customWidth="1"/>
    <col min="10760" max="10760" width="9.7109375" style="1355" customWidth="1"/>
    <col min="10761" max="10761" width="12.7109375" style="1355" customWidth="1"/>
    <col min="10762" max="10762" width="11.421875" style="1355" hidden="1" customWidth="1"/>
    <col min="10763" max="10764" width="15.7109375" style="1355" customWidth="1"/>
    <col min="10765" max="10768" width="9.7109375" style="1355" customWidth="1"/>
    <col min="10769" max="10769" width="5.8515625" style="1355" customWidth="1"/>
    <col min="10770" max="10770" width="7.00390625" style="1355" customWidth="1"/>
    <col min="10771" max="10779" width="11.421875" style="1355" hidden="1" customWidth="1"/>
    <col min="10780" max="10780" width="9.7109375" style="1355" customWidth="1"/>
    <col min="10781" max="10781" width="15.7109375" style="1355" customWidth="1"/>
    <col min="10782" max="10782" width="4.140625" style="1355" customWidth="1"/>
    <col min="10783" max="11008" width="11.421875" style="1355" customWidth="1"/>
    <col min="11009" max="11010" width="4.140625" style="1355" customWidth="1"/>
    <col min="11011" max="11011" width="5.421875" style="1355" customWidth="1"/>
    <col min="11012" max="11013" width="13.57421875" style="1355" customWidth="1"/>
    <col min="11014" max="11015" width="25.7109375" style="1355" customWidth="1"/>
    <col min="11016" max="11016" width="9.7109375" style="1355" customWidth="1"/>
    <col min="11017" max="11017" width="12.7109375" style="1355" customWidth="1"/>
    <col min="11018" max="11018" width="11.421875" style="1355" hidden="1" customWidth="1"/>
    <col min="11019" max="11020" width="15.7109375" style="1355" customWidth="1"/>
    <col min="11021" max="11024" width="9.7109375" style="1355" customWidth="1"/>
    <col min="11025" max="11025" width="5.8515625" style="1355" customWidth="1"/>
    <col min="11026" max="11026" width="7.00390625" style="1355" customWidth="1"/>
    <col min="11027" max="11035" width="11.421875" style="1355" hidden="1" customWidth="1"/>
    <col min="11036" max="11036" width="9.7109375" style="1355" customWidth="1"/>
    <col min="11037" max="11037" width="15.7109375" style="1355" customWidth="1"/>
    <col min="11038" max="11038" width="4.140625" style="1355" customWidth="1"/>
    <col min="11039" max="11264" width="11.421875" style="1355" customWidth="1"/>
    <col min="11265" max="11266" width="4.140625" style="1355" customWidth="1"/>
    <col min="11267" max="11267" width="5.421875" style="1355" customWidth="1"/>
    <col min="11268" max="11269" width="13.57421875" style="1355" customWidth="1"/>
    <col min="11270" max="11271" width="25.7109375" style="1355" customWidth="1"/>
    <col min="11272" max="11272" width="9.7109375" style="1355" customWidth="1"/>
    <col min="11273" max="11273" width="12.7109375" style="1355" customWidth="1"/>
    <col min="11274" max="11274" width="11.421875" style="1355" hidden="1" customWidth="1"/>
    <col min="11275" max="11276" width="15.7109375" style="1355" customWidth="1"/>
    <col min="11277" max="11280" width="9.7109375" style="1355" customWidth="1"/>
    <col min="11281" max="11281" width="5.8515625" style="1355" customWidth="1"/>
    <col min="11282" max="11282" width="7.00390625" style="1355" customWidth="1"/>
    <col min="11283" max="11291" width="11.421875" style="1355" hidden="1" customWidth="1"/>
    <col min="11292" max="11292" width="9.7109375" style="1355" customWidth="1"/>
    <col min="11293" max="11293" width="15.7109375" style="1355" customWidth="1"/>
    <col min="11294" max="11294" width="4.140625" style="1355" customWidth="1"/>
    <col min="11295" max="11520" width="11.421875" style="1355" customWidth="1"/>
    <col min="11521" max="11522" width="4.140625" style="1355" customWidth="1"/>
    <col min="11523" max="11523" width="5.421875" style="1355" customWidth="1"/>
    <col min="11524" max="11525" width="13.57421875" style="1355" customWidth="1"/>
    <col min="11526" max="11527" width="25.7109375" style="1355" customWidth="1"/>
    <col min="11528" max="11528" width="9.7109375" style="1355" customWidth="1"/>
    <col min="11529" max="11529" width="12.7109375" style="1355" customWidth="1"/>
    <col min="11530" max="11530" width="11.421875" style="1355" hidden="1" customWidth="1"/>
    <col min="11531" max="11532" width="15.7109375" style="1355" customWidth="1"/>
    <col min="11533" max="11536" width="9.7109375" style="1355" customWidth="1"/>
    <col min="11537" max="11537" width="5.8515625" style="1355" customWidth="1"/>
    <col min="11538" max="11538" width="7.00390625" style="1355" customWidth="1"/>
    <col min="11539" max="11547" width="11.421875" style="1355" hidden="1" customWidth="1"/>
    <col min="11548" max="11548" width="9.7109375" style="1355" customWidth="1"/>
    <col min="11549" max="11549" width="15.7109375" style="1355" customWidth="1"/>
    <col min="11550" max="11550" width="4.140625" style="1355" customWidth="1"/>
    <col min="11551" max="11776" width="11.421875" style="1355" customWidth="1"/>
    <col min="11777" max="11778" width="4.140625" style="1355" customWidth="1"/>
    <col min="11779" max="11779" width="5.421875" style="1355" customWidth="1"/>
    <col min="11780" max="11781" width="13.57421875" style="1355" customWidth="1"/>
    <col min="11782" max="11783" width="25.7109375" style="1355" customWidth="1"/>
    <col min="11784" max="11784" width="9.7109375" style="1355" customWidth="1"/>
    <col min="11785" max="11785" width="12.7109375" style="1355" customWidth="1"/>
    <col min="11786" max="11786" width="11.421875" style="1355" hidden="1" customWidth="1"/>
    <col min="11787" max="11788" width="15.7109375" style="1355" customWidth="1"/>
    <col min="11789" max="11792" width="9.7109375" style="1355" customWidth="1"/>
    <col min="11793" max="11793" width="5.8515625" style="1355" customWidth="1"/>
    <col min="11794" max="11794" width="7.00390625" style="1355" customWidth="1"/>
    <col min="11795" max="11803" width="11.421875" style="1355" hidden="1" customWidth="1"/>
    <col min="11804" max="11804" width="9.7109375" style="1355" customWidth="1"/>
    <col min="11805" max="11805" width="15.7109375" style="1355" customWidth="1"/>
    <col min="11806" max="11806" width="4.140625" style="1355" customWidth="1"/>
    <col min="11807" max="12032" width="11.421875" style="1355" customWidth="1"/>
    <col min="12033" max="12034" width="4.140625" style="1355" customWidth="1"/>
    <col min="12035" max="12035" width="5.421875" style="1355" customWidth="1"/>
    <col min="12036" max="12037" width="13.57421875" style="1355" customWidth="1"/>
    <col min="12038" max="12039" width="25.7109375" style="1355" customWidth="1"/>
    <col min="12040" max="12040" width="9.7109375" style="1355" customWidth="1"/>
    <col min="12041" max="12041" width="12.7109375" style="1355" customWidth="1"/>
    <col min="12042" max="12042" width="11.421875" style="1355" hidden="1" customWidth="1"/>
    <col min="12043" max="12044" width="15.7109375" style="1355" customWidth="1"/>
    <col min="12045" max="12048" width="9.7109375" style="1355" customWidth="1"/>
    <col min="12049" max="12049" width="5.8515625" style="1355" customWidth="1"/>
    <col min="12050" max="12050" width="7.00390625" style="1355" customWidth="1"/>
    <col min="12051" max="12059" width="11.421875" style="1355" hidden="1" customWidth="1"/>
    <col min="12060" max="12060" width="9.7109375" style="1355" customWidth="1"/>
    <col min="12061" max="12061" width="15.7109375" style="1355" customWidth="1"/>
    <col min="12062" max="12062" width="4.140625" style="1355" customWidth="1"/>
    <col min="12063" max="12288" width="11.421875" style="1355" customWidth="1"/>
    <col min="12289" max="12290" width="4.140625" style="1355" customWidth="1"/>
    <col min="12291" max="12291" width="5.421875" style="1355" customWidth="1"/>
    <col min="12292" max="12293" width="13.57421875" style="1355" customWidth="1"/>
    <col min="12294" max="12295" width="25.7109375" style="1355" customWidth="1"/>
    <col min="12296" max="12296" width="9.7109375" style="1355" customWidth="1"/>
    <col min="12297" max="12297" width="12.7109375" style="1355" customWidth="1"/>
    <col min="12298" max="12298" width="11.421875" style="1355" hidden="1" customWidth="1"/>
    <col min="12299" max="12300" width="15.7109375" style="1355" customWidth="1"/>
    <col min="12301" max="12304" width="9.7109375" style="1355" customWidth="1"/>
    <col min="12305" max="12305" width="5.8515625" style="1355" customWidth="1"/>
    <col min="12306" max="12306" width="7.00390625" style="1355" customWidth="1"/>
    <col min="12307" max="12315" width="11.421875" style="1355" hidden="1" customWidth="1"/>
    <col min="12316" max="12316" width="9.7109375" style="1355" customWidth="1"/>
    <col min="12317" max="12317" width="15.7109375" style="1355" customWidth="1"/>
    <col min="12318" max="12318" width="4.140625" style="1355" customWidth="1"/>
    <col min="12319" max="12544" width="11.421875" style="1355" customWidth="1"/>
    <col min="12545" max="12546" width="4.140625" style="1355" customWidth="1"/>
    <col min="12547" max="12547" width="5.421875" style="1355" customWidth="1"/>
    <col min="12548" max="12549" width="13.57421875" style="1355" customWidth="1"/>
    <col min="12550" max="12551" width="25.7109375" style="1355" customWidth="1"/>
    <col min="12552" max="12552" width="9.7109375" style="1355" customWidth="1"/>
    <col min="12553" max="12553" width="12.7109375" style="1355" customWidth="1"/>
    <col min="12554" max="12554" width="11.421875" style="1355" hidden="1" customWidth="1"/>
    <col min="12555" max="12556" width="15.7109375" style="1355" customWidth="1"/>
    <col min="12557" max="12560" width="9.7109375" style="1355" customWidth="1"/>
    <col min="12561" max="12561" width="5.8515625" style="1355" customWidth="1"/>
    <col min="12562" max="12562" width="7.00390625" style="1355" customWidth="1"/>
    <col min="12563" max="12571" width="11.421875" style="1355" hidden="1" customWidth="1"/>
    <col min="12572" max="12572" width="9.7109375" style="1355" customWidth="1"/>
    <col min="12573" max="12573" width="15.7109375" style="1355" customWidth="1"/>
    <col min="12574" max="12574" width="4.140625" style="1355" customWidth="1"/>
    <col min="12575" max="12800" width="11.421875" style="1355" customWidth="1"/>
    <col min="12801" max="12802" width="4.140625" style="1355" customWidth="1"/>
    <col min="12803" max="12803" width="5.421875" style="1355" customWidth="1"/>
    <col min="12804" max="12805" width="13.57421875" style="1355" customWidth="1"/>
    <col min="12806" max="12807" width="25.7109375" style="1355" customWidth="1"/>
    <col min="12808" max="12808" width="9.7109375" style="1355" customWidth="1"/>
    <col min="12809" max="12809" width="12.7109375" style="1355" customWidth="1"/>
    <col min="12810" max="12810" width="11.421875" style="1355" hidden="1" customWidth="1"/>
    <col min="12811" max="12812" width="15.7109375" style="1355" customWidth="1"/>
    <col min="12813" max="12816" width="9.7109375" style="1355" customWidth="1"/>
    <col min="12817" max="12817" width="5.8515625" style="1355" customWidth="1"/>
    <col min="12818" max="12818" width="7.00390625" style="1355" customWidth="1"/>
    <col min="12819" max="12827" width="11.421875" style="1355" hidden="1" customWidth="1"/>
    <col min="12828" max="12828" width="9.7109375" style="1355" customWidth="1"/>
    <col min="12829" max="12829" width="15.7109375" style="1355" customWidth="1"/>
    <col min="12830" max="12830" width="4.140625" style="1355" customWidth="1"/>
    <col min="12831" max="13056" width="11.421875" style="1355" customWidth="1"/>
    <col min="13057" max="13058" width="4.140625" style="1355" customWidth="1"/>
    <col min="13059" max="13059" width="5.421875" style="1355" customWidth="1"/>
    <col min="13060" max="13061" width="13.57421875" style="1355" customWidth="1"/>
    <col min="13062" max="13063" width="25.7109375" style="1355" customWidth="1"/>
    <col min="13064" max="13064" width="9.7109375" style="1355" customWidth="1"/>
    <col min="13065" max="13065" width="12.7109375" style="1355" customWidth="1"/>
    <col min="13066" max="13066" width="11.421875" style="1355" hidden="1" customWidth="1"/>
    <col min="13067" max="13068" width="15.7109375" style="1355" customWidth="1"/>
    <col min="13069" max="13072" width="9.7109375" style="1355" customWidth="1"/>
    <col min="13073" max="13073" width="5.8515625" style="1355" customWidth="1"/>
    <col min="13074" max="13074" width="7.00390625" style="1355" customWidth="1"/>
    <col min="13075" max="13083" width="11.421875" style="1355" hidden="1" customWidth="1"/>
    <col min="13084" max="13084" width="9.7109375" style="1355" customWidth="1"/>
    <col min="13085" max="13085" width="15.7109375" style="1355" customWidth="1"/>
    <col min="13086" max="13086" width="4.140625" style="1355" customWidth="1"/>
    <col min="13087" max="13312" width="11.421875" style="1355" customWidth="1"/>
    <col min="13313" max="13314" width="4.140625" style="1355" customWidth="1"/>
    <col min="13315" max="13315" width="5.421875" style="1355" customWidth="1"/>
    <col min="13316" max="13317" width="13.57421875" style="1355" customWidth="1"/>
    <col min="13318" max="13319" width="25.7109375" style="1355" customWidth="1"/>
    <col min="13320" max="13320" width="9.7109375" style="1355" customWidth="1"/>
    <col min="13321" max="13321" width="12.7109375" style="1355" customWidth="1"/>
    <col min="13322" max="13322" width="11.421875" style="1355" hidden="1" customWidth="1"/>
    <col min="13323" max="13324" width="15.7109375" style="1355" customWidth="1"/>
    <col min="13325" max="13328" width="9.7109375" style="1355" customWidth="1"/>
    <col min="13329" max="13329" width="5.8515625" style="1355" customWidth="1"/>
    <col min="13330" max="13330" width="7.00390625" style="1355" customWidth="1"/>
    <col min="13331" max="13339" width="11.421875" style="1355" hidden="1" customWidth="1"/>
    <col min="13340" max="13340" width="9.7109375" style="1355" customWidth="1"/>
    <col min="13341" max="13341" width="15.7109375" style="1355" customWidth="1"/>
    <col min="13342" max="13342" width="4.140625" style="1355" customWidth="1"/>
    <col min="13343" max="13568" width="11.421875" style="1355" customWidth="1"/>
    <col min="13569" max="13570" width="4.140625" style="1355" customWidth="1"/>
    <col min="13571" max="13571" width="5.421875" style="1355" customWidth="1"/>
    <col min="13572" max="13573" width="13.57421875" style="1355" customWidth="1"/>
    <col min="13574" max="13575" width="25.7109375" style="1355" customWidth="1"/>
    <col min="13576" max="13576" width="9.7109375" style="1355" customWidth="1"/>
    <col min="13577" max="13577" width="12.7109375" style="1355" customWidth="1"/>
    <col min="13578" max="13578" width="11.421875" style="1355" hidden="1" customWidth="1"/>
    <col min="13579" max="13580" width="15.7109375" style="1355" customWidth="1"/>
    <col min="13581" max="13584" width="9.7109375" style="1355" customWidth="1"/>
    <col min="13585" max="13585" width="5.8515625" style="1355" customWidth="1"/>
    <col min="13586" max="13586" width="7.00390625" style="1355" customWidth="1"/>
    <col min="13587" max="13595" width="11.421875" style="1355" hidden="1" customWidth="1"/>
    <col min="13596" max="13596" width="9.7109375" style="1355" customWidth="1"/>
    <col min="13597" max="13597" width="15.7109375" style="1355" customWidth="1"/>
    <col min="13598" max="13598" width="4.140625" style="1355" customWidth="1"/>
    <col min="13599" max="13824" width="11.421875" style="1355" customWidth="1"/>
    <col min="13825" max="13826" width="4.140625" style="1355" customWidth="1"/>
    <col min="13827" max="13827" width="5.421875" style="1355" customWidth="1"/>
    <col min="13828" max="13829" width="13.57421875" style="1355" customWidth="1"/>
    <col min="13830" max="13831" width="25.7109375" style="1355" customWidth="1"/>
    <col min="13832" max="13832" width="9.7109375" style="1355" customWidth="1"/>
    <col min="13833" max="13833" width="12.7109375" style="1355" customWidth="1"/>
    <col min="13834" max="13834" width="11.421875" style="1355" hidden="1" customWidth="1"/>
    <col min="13835" max="13836" width="15.7109375" style="1355" customWidth="1"/>
    <col min="13837" max="13840" width="9.7109375" style="1355" customWidth="1"/>
    <col min="13841" max="13841" width="5.8515625" style="1355" customWidth="1"/>
    <col min="13842" max="13842" width="7.00390625" style="1355" customWidth="1"/>
    <col min="13843" max="13851" width="11.421875" style="1355" hidden="1" customWidth="1"/>
    <col min="13852" max="13852" width="9.7109375" style="1355" customWidth="1"/>
    <col min="13853" max="13853" width="15.7109375" style="1355" customWidth="1"/>
    <col min="13854" max="13854" width="4.140625" style="1355" customWidth="1"/>
    <col min="13855" max="14080" width="11.421875" style="1355" customWidth="1"/>
    <col min="14081" max="14082" width="4.140625" style="1355" customWidth="1"/>
    <col min="14083" max="14083" width="5.421875" style="1355" customWidth="1"/>
    <col min="14084" max="14085" width="13.57421875" style="1355" customWidth="1"/>
    <col min="14086" max="14087" width="25.7109375" style="1355" customWidth="1"/>
    <col min="14088" max="14088" width="9.7109375" style="1355" customWidth="1"/>
    <col min="14089" max="14089" width="12.7109375" style="1355" customWidth="1"/>
    <col min="14090" max="14090" width="11.421875" style="1355" hidden="1" customWidth="1"/>
    <col min="14091" max="14092" width="15.7109375" style="1355" customWidth="1"/>
    <col min="14093" max="14096" width="9.7109375" style="1355" customWidth="1"/>
    <col min="14097" max="14097" width="5.8515625" style="1355" customWidth="1"/>
    <col min="14098" max="14098" width="7.00390625" style="1355" customWidth="1"/>
    <col min="14099" max="14107" width="11.421875" style="1355" hidden="1" customWidth="1"/>
    <col min="14108" max="14108" width="9.7109375" style="1355" customWidth="1"/>
    <col min="14109" max="14109" width="15.7109375" style="1355" customWidth="1"/>
    <col min="14110" max="14110" width="4.140625" style="1355" customWidth="1"/>
    <col min="14111" max="14336" width="11.421875" style="1355" customWidth="1"/>
    <col min="14337" max="14338" width="4.140625" style="1355" customWidth="1"/>
    <col min="14339" max="14339" width="5.421875" style="1355" customWidth="1"/>
    <col min="14340" max="14341" width="13.57421875" style="1355" customWidth="1"/>
    <col min="14342" max="14343" width="25.7109375" style="1355" customWidth="1"/>
    <col min="14344" max="14344" width="9.7109375" style="1355" customWidth="1"/>
    <col min="14345" max="14345" width="12.7109375" style="1355" customWidth="1"/>
    <col min="14346" max="14346" width="11.421875" style="1355" hidden="1" customWidth="1"/>
    <col min="14347" max="14348" width="15.7109375" style="1355" customWidth="1"/>
    <col min="14349" max="14352" width="9.7109375" style="1355" customWidth="1"/>
    <col min="14353" max="14353" width="5.8515625" style="1355" customWidth="1"/>
    <col min="14354" max="14354" width="7.00390625" style="1355" customWidth="1"/>
    <col min="14355" max="14363" width="11.421875" style="1355" hidden="1" customWidth="1"/>
    <col min="14364" max="14364" width="9.7109375" style="1355" customWidth="1"/>
    <col min="14365" max="14365" width="15.7109375" style="1355" customWidth="1"/>
    <col min="14366" max="14366" width="4.140625" style="1355" customWidth="1"/>
    <col min="14367" max="14592" width="11.421875" style="1355" customWidth="1"/>
    <col min="14593" max="14594" width="4.140625" style="1355" customWidth="1"/>
    <col min="14595" max="14595" width="5.421875" style="1355" customWidth="1"/>
    <col min="14596" max="14597" width="13.57421875" style="1355" customWidth="1"/>
    <col min="14598" max="14599" width="25.7109375" style="1355" customWidth="1"/>
    <col min="14600" max="14600" width="9.7109375" style="1355" customWidth="1"/>
    <col min="14601" max="14601" width="12.7109375" style="1355" customWidth="1"/>
    <col min="14602" max="14602" width="11.421875" style="1355" hidden="1" customWidth="1"/>
    <col min="14603" max="14604" width="15.7109375" style="1355" customWidth="1"/>
    <col min="14605" max="14608" width="9.7109375" style="1355" customWidth="1"/>
    <col min="14609" max="14609" width="5.8515625" style="1355" customWidth="1"/>
    <col min="14610" max="14610" width="7.00390625" style="1355" customWidth="1"/>
    <col min="14611" max="14619" width="11.421875" style="1355" hidden="1" customWidth="1"/>
    <col min="14620" max="14620" width="9.7109375" style="1355" customWidth="1"/>
    <col min="14621" max="14621" width="15.7109375" style="1355" customWidth="1"/>
    <col min="14622" max="14622" width="4.140625" style="1355" customWidth="1"/>
    <col min="14623" max="14848" width="11.421875" style="1355" customWidth="1"/>
    <col min="14849" max="14850" width="4.140625" style="1355" customWidth="1"/>
    <col min="14851" max="14851" width="5.421875" style="1355" customWidth="1"/>
    <col min="14852" max="14853" width="13.57421875" style="1355" customWidth="1"/>
    <col min="14854" max="14855" width="25.7109375" style="1355" customWidth="1"/>
    <col min="14856" max="14856" width="9.7109375" style="1355" customWidth="1"/>
    <col min="14857" max="14857" width="12.7109375" style="1355" customWidth="1"/>
    <col min="14858" max="14858" width="11.421875" style="1355" hidden="1" customWidth="1"/>
    <col min="14859" max="14860" width="15.7109375" style="1355" customWidth="1"/>
    <col min="14861" max="14864" width="9.7109375" style="1355" customWidth="1"/>
    <col min="14865" max="14865" width="5.8515625" style="1355" customWidth="1"/>
    <col min="14866" max="14866" width="7.00390625" style="1355" customWidth="1"/>
    <col min="14867" max="14875" width="11.421875" style="1355" hidden="1" customWidth="1"/>
    <col min="14876" max="14876" width="9.7109375" style="1355" customWidth="1"/>
    <col min="14877" max="14877" width="15.7109375" style="1355" customWidth="1"/>
    <col min="14878" max="14878" width="4.140625" style="1355" customWidth="1"/>
    <col min="14879" max="15104" width="11.421875" style="1355" customWidth="1"/>
    <col min="15105" max="15106" width="4.140625" style="1355" customWidth="1"/>
    <col min="15107" max="15107" width="5.421875" style="1355" customWidth="1"/>
    <col min="15108" max="15109" width="13.57421875" style="1355" customWidth="1"/>
    <col min="15110" max="15111" width="25.7109375" style="1355" customWidth="1"/>
    <col min="15112" max="15112" width="9.7109375" style="1355" customWidth="1"/>
    <col min="15113" max="15113" width="12.7109375" style="1355" customWidth="1"/>
    <col min="15114" max="15114" width="11.421875" style="1355" hidden="1" customWidth="1"/>
    <col min="15115" max="15116" width="15.7109375" style="1355" customWidth="1"/>
    <col min="15117" max="15120" width="9.7109375" style="1355" customWidth="1"/>
    <col min="15121" max="15121" width="5.8515625" style="1355" customWidth="1"/>
    <col min="15122" max="15122" width="7.00390625" style="1355" customWidth="1"/>
    <col min="15123" max="15131" width="11.421875" style="1355" hidden="1" customWidth="1"/>
    <col min="15132" max="15132" width="9.7109375" style="1355" customWidth="1"/>
    <col min="15133" max="15133" width="15.7109375" style="1355" customWidth="1"/>
    <col min="15134" max="15134" width="4.140625" style="1355" customWidth="1"/>
    <col min="15135" max="15360" width="11.421875" style="1355" customWidth="1"/>
    <col min="15361" max="15362" width="4.140625" style="1355" customWidth="1"/>
    <col min="15363" max="15363" width="5.421875" style="1355" customWidth="1"/>
    <col min="15364" max="15365" width="13.57421875" style="1355" customWidth="1"/>
    <col min="15366" max="15367" width="25.7109375" style="1355" customWidth="1"/>
    <col min="15368" max="15368" width="9.7109375" style="1355" customWidth="1"/>
    <col min="15369" max="15369" width="12.7109375" style="1355" customWidth="1"/>
    <col min="15370" max="15370" width="11.421875" style="1355" hidden="1" customWidth="1"/>
    <col min="15371" max="15372" width="15.7109375" style="1355" customWidth="1"/>
    <col min="15373" max="15376" width="9.7109375" style="1355" customWidth="1"/>
    <col min="15377" max="15377" width="5.8515625" style="1355" customWidth="1"/>
    <col min="15378" max="15378" width="7.00390625" style="1355" customWidth="1"/>
    <col min="15379" max="15387" width="11.421875" style="1355" hidden="1" customWidth="1"/>
    <col min="15388" max="15388" width="9.7109375" style="1355" customWidth="1"/>
    <col min="15389" max="15389" width="15.7109375" style="1355" customWidth="1"/>
    <col min="15390" max="15390" width="4.140625" style="1355" customWidth="1"/>
    <col min="15391" max="15616" width="11.421875" style="1355" customWidth="1"/>
    <col min="15617" max="15618" width="4.140625" style="1355" customWidth="1"/>
    <col min="15619" max="15619" width="5.421875" style="1355" customWidth="1"/>
    <col min="15620" max="15621" width="13.57421875" style="1355" customWidth="1"/>
    <col min="15622" max="15623" width="25.7109375" style="1355" customWidth="1"/>
    <col min="15624" max="15624" width="9.7109375" style="1355" customWidth="1"/>
    <col min="15625" max="15625" width="12.7109375" style="1355" customWidth="1"/>
    <col min="15626" max="15626" width="11.421875" style="1355" hidden="1" customWidth="1"/>
    <col min="15627" max="15628" width="15.7109375" style="1355" customWidth="1"/>
    <col min="15629" max="15632" width="9.7109375" style="1355" customWidth="1"/>
    <col min="15633" max="15633" width="5.8515625" style="1355" customWidth="1"/>
    <col min="15634" max="15634" width="7.00390625" style="1355" customWidth="1"/>
    <col min="15635" max="15643" width="11.421875" style="1355" hidden="1" customWidth="1"/>
    <col min="15644" max="15644" width="9.7109375" style="1355" customWidth="1"/>
    <col min="15645" max="15645" width="15.7109375" style="1355" customWidth="1"/>
    <col min="15646" max="15646" width="4.140625" style="1355" customWidth="1"/>
    <col min="15647" max="15872" width="11.421875" style="1355" customWidth="1"/>
    <col min="15873" max="15874" width="4.140625" style="1355" customWidth="1"/>
    <col min="15875" max="15875" width="5.421875" style="1355" customWidth="1"/>
    <col min="15876" max="15877" width="13.57421875" style="1355" customWidth="1"/>
    <col min="15878" max="15879" width="25.7109375" style="1355" customWidth="1"/>
    <col min="15880" max="15880" width="9.7109375" style="1355" customWidth="1"/>
    <col min="15881" max="15881" width="12.7109375" style="1355" customWidth="1"/>
    <col min="15882" max="15882" width="11.421875" style="1355" hidden="1" customWidth="1"/>
    <col min="15883" max="15884" width="15.7109375" style="1355" customWidth="1"/>
    <col min="15885" max="15888" width="9.7109375" style="1355" customWidth="1"/>
    <col min="15889" max="15889" width="5.8515625" style="1355" customWidth="1"/>
    <col min="15890" max="15890" width="7.00390625" style="1355" customWidth="1"/>
    <col min="15891" max="15899" width="11.421875" style="1355" hidden="1" customWidth="1"/>
    <col min="15900" max="15900" width="9.7109375" style="1355" customWidth="1"/>
    <col min="15901" max="15901" width="15.7109375" style="1355" customWidth="1"/>
    <col min="15902" max="15902" width="4.140625" style="1355" customWidth="1"/>
    <col min="15903" max="16128" width="11.421875" style="1355" customWidth="1"/>
    <col min="16129" max="16130" width="4.140625" style="1355" customWidth="1"/>
    <col min="16131" max="16131" width="5.421875" style="1355" customWidth="1"/>
    <col min="16132" max="16133" width="13.57421875" style="1355" customWidth="1"/>
    <col min="16134" max="16135" width="25.7109375" style="1355" customWidth="1"/>
    <col min="16136" max="16136" width="9.7109375" style="1355" customWidth="1"/>
    <col min="16137" max="16137" width="12.7109375" style="1355" customWidth="1"/>
    <col min="16138" max="16138" width="11.421875" style="1355" hidden="1" customWidth="1"/>
    <col min="16139" max="16140" width="15.7109375" style="1355" customWidth="1"/>
    <col min="16141" max="16144" width="9.7109375" style="1355" customWidth="1"/>
    <col min="16145" max="16145" width="5.8515625" style="1355" customWidth="1"/>
    <col min="16146" max="16146" width="7.00390625" style="1355" customWidth="1"/>
    <col min="16147" max="16155" width="11.421875" style="1355" hidden="1" customWidth="1"/>
    <col min="16156" max="16156" width="9.7109375" style="1355" customWidth="1"/>
    <col min="16157" max="16157" width="15.7109375" style="1355" customWidth="1"/>
    <col min="16158" max="16158" width="4.140625" style="1355" customWidth="1"/>
    <col min="16159" max="16384" width="11.421875" style="1355" customWidth="1"/>
  </cols>
  <sheetData>
    <row r="1" spans="2:30" s="1356" customFormat="1" ht="26.25"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3121"/>
    </row>
    <row r="2" spans="1:30" s="1356" customFormat="1" ht="26.25">
      <c r="A2" s="1358"/>
      <c r="B2" s="3122" t="str">
        <f>'TOT-0216'!B2</f>
        <v>ANEXO III al Memorándum D.T.E.E. N° 231 / 2017</v>
      </c>
      <c r="C2" s="3122"/>
      <c r="D2" s="3122"/>
      <c r="E2" s="3122"/>
      <c r="F2" s="3122"/>
      <c r="G2" s="1359"/>
      <c r="H2" s="3122"/>
      <c r="I2" s="3122"/>
      <c r="J2" s="3122"/>
      <c r="K2" s="3122"/>
      <c r="L2" s="3122"/>
      <c r="M2" s="3122"/>
      <c r="N2" s="3122"/>
      <c r="O2" s="3122"/>
      <c r="P2" s="3122"/>
      <c r="Q2" s="3122"/>
      <c r="R2" s="3122"/>
      <c r="S2" s="3122"/>
      <c r="T2" s="3122"/>
      <c r="U2" s="3122"/>
      <c r="V2" s="3122"/>
      <c r="W2" s="3122"/>
      <c r="X2" s="3122"/>
      <c r="Y2" s="3122"/>
      <c r="Z2" s="3122"/>
      <c r="AA2" s="3122"/>
      <c r="AB2" s="3122"/>
      <c r="AC2" s="3122"/>
      <c r="AD2" s="3122"/>
    </row>
    <row r="3" spans="1:30" s="1361" customFormat="1" ht="12.75">
      <c r="A3" s="1360"/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</row>
    <row r="4" spans="1:30" s="1364" customFormat="1" ht="11.25">
      <c r="A4" s="3123" t="s">
        <v>75</v>
      </c>
      <c r="B4" s="3124"/>
      <c r="C4" s="3124"/>
      <c r="D4" s="3124"/>
      <c r="E4" s="3125"/>
      <c r="F4" s="3125"/>
      <c r="G4" s="3125"/>
      <c r="H4" s="3125"/>
      <c r="I4" s="3125"/>
      <c r="J4" s="3125"/>
      <c r="K4" s="3125"/>
      <c r="L4" s="3125"/>
      <c r="M4" s="3125"/>
      <c r="N4" s="3125"/>
      <c r="O4" s="3125"/>
      <c r="P4" s="3125"/>
      <c r="Q4" s="3125"/>
      <c r="R4" s="3125"/>
      <c r="S4" s="3125"/>
      <c r="T4" s="3125"/>
      <c r="U4" s="3125"/>
      <c r="V4" s="3125"/>
      <c r="W4" s="3125"/>
      <c r="X4" s="3125"/>
      <c r="Y4" s="3125"/>
      <c r="Z4" s="3125"/>
      <c r="AA4" s="3125"/>
      <c r="AB4" s="3125"/>
      <c r="AC4" s="3125"/>
      <c r="AD4" s="3125"/>
    </row>
    <row r="5" spans="1:30" s="1364" customFormat="1" ht="11.25">
      <c r="A5" s="3123" t="s">
        <v>3</v>
      </c>
      <c r="B5" s="3124"/>
      <c r="C5" s="3124"/>
      <c r="D5" s="3124"/>
      <c r="E5" s="3125"/>
      <c r="F5" s="3125"/>
      <c r="G5" s="3125"/>
      <c r="H5" s="3125"/>
      <c r="I5" s="3125"/>
      <c r="J5" s="3125"/>
      <c r="K5" s="3125"/>
      <c r="L5" s="3125"/>
      <c r="M5" s="3125"/>
      <c r="N5" s="3125"/>
      <c r="O5" s="3125"/>
      <c r="P5" s="3125"/>
      <c r="Q5" s="3125"/>
      <c r="R5" s="3125"/>
      <c r="S5" s="3125"/>
      <c r="T5" s="3125"/>
      <c r="U5" s="3125"/>
      <c r="V5" s="3125"/>
      <c r="W5" s="3125"/>
      <c r="X5" s="3125"/>
      <c r="Y5" s="3125"/>
      <c r="Z5" s="3125"/>
      <c r="AA5" s="3125"/>
      <c r="AB5" s="3125"/>
      <c r="AC5" s="3125"/>
      <c r="AD5" s="3125"/>
    </row>
    <row r="6" spans="1:30" s="1361" customFormat="1" ht="13.5" thickBot="1">
      <c r="A6" s="1360"/>
      <c r="B6" s="1360"/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0"/>
      <c r="X6" s="1360"/>
      <c r="Y6" s="1360"/>
      <c r="Z6" s="1360"/>
      <c r="AA6" s="1360"/>
      <c r="AB6" s="1360"/>
      <c r="AC6" s="1360"/>
      <c r="AD6" s="1360"/>
    </row>
    <row r="7" spans="1:30" s="1361" customFormat="1" ht="13.5" thickTop="1">
      <c r="A7" s="1360"/>
      <c r="B7" s="3126"/>
      <c r="C7" s="3127"/>
      <c r="D7" s="3127"/>
      <c r="E7" s="3127"/>
      <c r="F7" s="3127"/>
      <c r="G7" s="3127"/>
      <c r="H7" s="3127"/>
      <c r="I7" s="3127"/>
      <c r="J7" s="3127"/>
      <c r="K7" s="3127"/>
      <c r="L7" s="3127"/>
      <c r="M7" s="3127"/>
      <c r="N7" s="3127"/>
      <c r="O7" s="3127"/>
      <c r="P7" s="3127"/>
      <c r="Q7" s="3127"/>
      <c r="R7" s="3127"/>
      <c r="S7" s="3127"/>
      <c r="T7" s="3127"/>
      <c r="U7" s="3127"/>
      <c r="V7" s="3127"/>
      <c r="W7" s="3127"/>
      <c r="X7" s="3127"/>
      <c r="Y7" s="3127"/>
      <c r="Z7" s="3127"/>
      <c r="AA7" s="3127"/>
      <c r="AB7" s="3127"/>
      <c r="AC7" s="3127"/>
      <c r="AD7" s="1368"/>
    </row>
    <row r="8" spans="1:30" s="1369" customFormat="1" ht="20.25">
      <c r="A8" s="3045"/>
      <c r="B8" s="3128"/>
      <c r="C8" s="3046"/>
      <c r="D8" s="3046"/>
      <c r="E8" s="3045"/>
      <c r="F8" s="3129" t="s">
        <v>69</v>
      </c>
      <c r="G8" s="3045"/>
      <c r="H8" s="3045"/>
      <c r="I8" s="3130"/>
      <c r="J8" s="3045"/>
      <c r="K8" s="3045"/>
      <c r="L8" s="3045"/>
      <c r="M8" s="3045"/>
      <c r="N8" s="3045"/>
      <c r="O8" s="3045"/>
      <c r="P8" s="3045"/>
      <c r="Q8" s="3045"/>
      <c r="R8" s="3045"/>
      <c r="S8" s="3045"/>
      <c r="T8" s="3046"/>
      <c r="U8" s="3046"/>
      <c r="V8" s="3046"/>
      <c r="W8" s="3046"/>
      <c r="X8" s="3046"/>
      <c r="Y8" s="3046"/>
      <c r="Z8" s="3046"/>
      <c r="AA8" s="3046"/>
      <c r="AB8" s="3046"/>
      <c r="AC8" s="3046"/>
      <c r="AD8" s="1374"/>
    </row>
    <row r="9" spans="1:30" s="1361" customFormat="1" ht="12.75">
      <c r="A9" s="1360"/>
      <c r="B9" s="3131"/>
      <c r="C9" s="3048"/>
      <c r="D9" s="3048"/>
      <c r="E9" s="1360"/>
      <c r="F9" s="3048"/>
      <c r="G9" s="3132"/>
      <c r="H9" s="1360"/>
      <c r="I9" s="3048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3048"/>
      <c r="U9" s="3048"/>
      <c r="V9" s="3048"/>
      <c r="W9" s="3048"/>
      <c r="X9" s="3048"/>
      <c r="Y9" s="3048"/>
      <c r="Z9" s="3048"/>
      <c r="AA9" s="3048"/>
      <c r="AB9" s="3048"/>
      <c r="AC9" s="3048"/>
      <c r="AD9" s="1377"/>
    </row>
    <row r="10" spans="1:30" s="1378" customFormat="1" ht="33" customHeight="1">
      <c r="A10" s="3133"/>
      <c r="B10" s="3134"/>
      <c r="C10" s="3135"/>
      <c r="D10" s="3135"/>
      <c r="E10" s="3133"/>
      <c r="F10" s="3136" t="s">
        <v>222</v>
      </c>
      <c r="G10" s="3133"/>
      <c r="H10" s="3137"/>
      <c r="I10" s="3135"/>
      <c r="J10" s="3133"/>
      <c r="K10" s="3133"/>
      <c r="L10" s="3133"/>
      <c r="M10" s="3133"/>
      <c r="N10" s="3133"/>
      <c r="O10" s="3133"/>
      <c r="P10" s="3133"/>
      <c r="Q10" s="3133"/>
      <c r="R10" s="3133"/>
      <c r="S10" s="3133"/>
      <c r="T10" s="3135"/>
      <c r="U10" s="3135"/>
      <c r="V10" s="3135"/>
      <c r="W10" s="3135"/>
      <c r="X10" s="3135"/>
      <c r="Y10" s="3135"/>
      <c r="Z10" s="3135"/>
      <c r="AA10" s="3135"/>
      <c r="AB10" s="3135"/>
      <c r="AC10" s="3135"/>
      <c r="AD10" s="1382"/>
    </row>
    <row r="11" spans="1:30" s="1383" customFormat="1" ht="33" customHeight="1">
      <c r="A11" s="3138"/>
      <c r="B11" s="3139"/>
      <c r="C11" s="3140"/>
      <c r="D11" s="3140"/>
      <c r="E11" s="3138"/>
      <c r="F11" s="1386" t="s">
        <v>406</v>
      </c>
      <c r="G11" s="3140"/>
      <c r="H11" s="3140"/>
      <c r="I11" s="3141"/>
      <c r="J11" s="3140"/>
      <c r="K11" s="3140"/>
      <c r="L11" s="3140"/>
      <c r="M11" s="3140"/>
      <c r="N11" s="3140"/>
      <c r="O11" s="3138"/>
      <c r="P11" s="3138"/>
      <c r="Q11" s="3138"/>
      <c r="R11" s="3138"/>
      <c r="S11" s="3138"/>
      <c r="T11" s="3140"/>
      <c r="U11" s="3140"/>
      <c r="V11" s="3140"/>
      <c r="W11" s="3140"/>
      <c r="X11" s="3140"/>
      <c r="Y11" s="3140"/>
      <c r="Z11" s="3140"/>
      <c r="AA11" s="3140"/>
      <c r="AB11" s="3140"/>
      <c r="AC11" s="3140"/>
      <c r="AD11" s="1388"/>
    </row>
    <row r="12" spans="1:30" s="1389" customFormat="1" ht="19.5">
      <c r="A12" s="3142"/>
      <c r="B12" s="1210" t="str">
        <f>'TOT-0216'!B14</f>
        <v>Desde el 01 al 29 de Febrero de 2016</v>
      </c>
      <c r="C12" s="1390"/>
      <c r="D12" s="1390"/>
      <c r="E12" s="3143"/>
      <c r="F12" s="3144"/>
      <c r="G12" s="3144"/>
      <c r="H12" s="3144"/>
      <c r="I12" s="3144"/>
      <c r="J12" s="3144"/>
      <c r="K12" s="3144"/>
      <c r="L12" s="3144"/>
      <c r="M12" s="3144"/>
      <c r="N12" s="3144"/>
      <c r="O12" s="3143"/>
      <c r="P12" s="3143"/>
      <c r="Q12" s="3143"/>
      <c r="R12" s="3143"/>
      <c r="S12" s="3143"/>
      <c r="T12" s="3144"/>
      <c r="U12" s="3144"/>
      <c r="V12" s="3144"/>
      <c r="W12" s="3144"/>
      <c r="X12" s="3144"/>
      <c r="Y12" s="3144"/>
      <c r="Z12" s="3144"/>
      <c r="AA12" s="3144"/>
      <c r="AB12" s="3144"/>
      <c r="AC12" s="3144"/>
      <c r="AD12" s="3145"/>
    </row>
    <row r="13" spans="1:30" s="1361" customFormat="1" ht="13.5" thickBot="1">
      <c r="A13" s="1360"/>
      <c r="B13" s="3131"/>
      <c r="C13" s="3048"/>
      <c r="D13" s="3048"/>
      <c r="E13" s="1360"/>
      <c r="F13" s="3048"/>
      <c r="G13" s="3048"/>
      <c r="H13" s="3048"/>
      <c r="I13" s="3146"/>
      <c r="J13" s="3048"/>
      <c r="K13" s="3048"/>
      <c r="L13" s="3048"/>
      <c r="M13" s="3048"/>
      <c r="N13" s="3048"/>
      <c r="O13" s="1360"/>
      <c r="P13" s="1360"/>
      <c r="Q13" s="1360"/>
      <c r="R13" s="1360"/>
      <c r="S13" s="1360"/>
      <c r="T13" s="3048"/>
      <c r="U13" s="3048"/>
      <c r="V13" s="3048"/>
      <c r="W13" s="3048"/>
      <c r="X13" s="3048"/>
      <c r="Y13" s="3048"/>
      <c r="Z13" s="3048"/>
      <c r="AA13" s="3048"/>
      <c r="AB13" s="3048"/>
      <c r="AC13" s="3048"/>
      <c r="AD13" s="1377"/>
    </row>
    <row r="14" spans="1:30" s="1361" customFormat="1" ht="17.1" customHeight="1" thickBot="1" thickTop="1">
      <c r="A14" s="1360"/>
      <c r="B14" s="3131"/>
      <c r="C14" s="3048"/>
      <c r="D14" s="3048"/>
      <c r="E14" s="1360"/>
      <c r="F14" s="3147" t="s">
        <v>76</v>
      </c>
      <c r="G14" s="3148"/>
      <c r="H14" s="3149">
        <v>0.482</v>
      </c>
      <c r="J14" s="1360"/>
      <c r="K14" s="1360"/>
      <c r="L14" s="1360"/>
      <c r="M14" s="1360"/>
      <c r="N14" s="1360"/>
      <c r="O14" s="1360"/>
      <c r="P14" s="1360"/>
      <c r="Q14" s="3048"/>
      <c r="R14" s="3048"/>
      <c r="S14" s="3048"/>
      <c r="T14" s="3048"/>
      <c r="U14" s="3048"/>
      <c r="V14" s="3048"/>
      <c r="W14" s="3048"/>
      <c r="X14" s="3048"/>
      <c r="Y14" s="3048"/>
      <c r="Z14" s="3048"/>
      <c r="AA14" s="3048"/>
      <c r="AB14" s="3048"/>
      <c r="AC14" s="3048"/>
      <c r="AD14" s="1377"/>
    </row>
    <row r="15" spans="1:30" s="1361" customFormat="1" ht="17.1" customHeight="1" thickBot="1" thickTop="1">
      <c r="A15" s="1360"/>
      <c r="B15" s="3131"/>
      <c r="C15" s="3048"/>
      <c r="D15" s="3048"/>
      <c r="E15" s="1360"/>
      <c r="F15" s="3150" t="s">
        <v>26</v>
      </c>
      <c r="G15" s="3151"/>
      <c r="H15" s="3152">
        <v>200</v>
      </c>
      <c r="I15" s="1355"/>
      <c r="J15" s="3048"/>
      <c r="K15" s="3048"/>
      <c r="L15" s="3048"/>
      <c r="M15" s="3048"/>
      <c r="N15" s="3048"/>
      <c r="O15" s="3048"/>
      <c r="P15" s="3048"/>
      <c r="Q15" s="3048"/>
      <c r="R15" s="3048"/>
      <c r="S15" s="3048"/>
      <c r="T15" s="3048"/>
      <c r="U15" s="3048"/>
      <c r="V15" s="3048"/>
      <c r="W15" s="3153"/>
      <c r="X15" s="3153"/>
      <c r="Y15" s="3153"/>
      <c r="Z15" s="3153"/>
      <c r="AA15" s="3153"/>
      <c r="AB15" s="3153"/>
      <c r="AC15" s="1360"/>
      <c r="AD15" s="1377"/>
    </row>
    <row r="16" spans="1:30" s="1361" customFormat="1" ht="17.1" customHeight="1" thickBot="1" thickTop="1">
      <c r="A16" s="1360"/>
      <c r="B16" s="3131"/>
      <c r="C16" s="3154">
        <v>3</v>
      </c>
      <c r="D16" s="3154">
        <v>4</v>
      </c>
      <c r="E16" s="3154">
        <v>5</v>
      </c>
      <c r="F16" s="3154">
        <v>6</v>
      </c>
      <c r="G16" s="3154">
        <v>7</v>
      </c>
      <c r="H16" s="3154">
        <v>8</v>
      </c>
      <c r="I16" s="3154">
        <v>9</v>
      </c>
      <c r="J16" s="3154">
        <v>10</v>
      </c>
      <c r="K16" s="3154">
        <v>11</v>
      </c>
      <c r="L16" s="3154">
        <v>12</v>
      </c>
      <c r="M16" s="3154">
        <v>13</v>
      </c>
      <c r="N16" s="3154">
        <v>14</v>
      </c>
      <c r="O16" s="3154">
        <v>15</v>
      </c>
      <c r="P16" s="3154">
        <v>16</v>
      </c>
      <c r="Q16" s="3154">
        <v>17</v>
      </c>
      <c r="R16" s="3154">
        <v>18</v>
      </c>
      <c r="S16" s="3154">
        <v>19</v>
      </c>
      <c r="T16" s="3154">
        <v>20</v>
      </c>
      <c r="U16" s="3154">
        <v>21</v>
      </c>
      <c r="V16" s="3154">
        <v>22</v>
      </c>
      <c r="W16" s="3154">
        <v>23</v>
      </c>
      <c r="X16" s="3154">
        <v>24</v>
      </c>
      <c r="Y16" s="3154">
        <v>25</v>
      </c>
      <c r="Z16" s="3154">
        <v>26</v>
      </c>
      <c r="AA16" s="3154">
        <v>27</v>
      </c>
      <c r="AB16" s="3154">
        <v>28</v>
      </c>
      <c r="AC16" s="3154">
        <v>29</v>
      </c>
      <c r="AD16" s="1377"/>
    </row>
    <row r="17" spans="1:30" s="1361" customFormat="1" ht="33.95" customHeight="1" thickBot="1" thickTop="1">
      <c r="A17" s="1360"/>
      <c r="B17" s="3131"/>
      <c r="C17" s="3069" t="s">
        <v>13</v>
      </c>
      <c r="D17" s="1402" t="s">
        <v>233</v>
      </c>
      <c r="E17" s="1402" t="s">
        <v>234</v>
      </c>
      <c r="F17" s="3155" t="s">
        <v>27</v>
      </c>
      <c r="G17" s="3156" t="s">
        <v>28</v>
      </c>
      <c r="H17" s="3157" t="s">
        <v>29</v>
      </c>
      <c r="I17" s="3079" t="s">
        <v>14</v>
      </c>
      <c r="J17" s="3072" t="s">
        <v>16</v>
      </c>
      <c r="K17" s="3156" t="s">
        <v>17</v>
      </c>
      <c r="L17" s="3156" t="s">
        <v>18</v>
      </c>
      <c r="M17" s="3155" t="s">
        <v>30</v>
      </c>
      <c r="N17" s="3155" t="s">
        <v>31</v>
      </c>
      <c r="O17" s="1410" t="s">
        <v>19</v>
      </c>
      <c r="P17" s="1410" t="s">
        <v>58</v>
      </c>
      <c r="Q17" s="3158" t="s">
        <v>32</v>
      </c>
      <c r="R17" s="3156" t="s">
        <v>33</v>
      </c>
      <c r="S17" s="3159" t="s">
        <v>37</v>
      </c>
      <c r="T17" s="3160" t="s">
        <v>20</v>
      </c>
      <c r="U17" s="3161" t="s">
        <v>21</v>
      </c>
      <c r="V17" s="1413" t="s">
        <v>77</v>
      </c>
      <c r="W17" s="1415"/>
      <c r="X17" s="3162" t="s">
        <v>78</v>
      </c>
      <c r="Y17" s="3163"/>
      <c r="Z17" s="3164" t="s">
        <v>22</v>
      </c>
      <c r="AA17" s="3165" t="s">
        <v>73</v>
      </c>
      <c r="AB17" s="1421" t="s">
        <v>74</v>
      </c>
      <c r="AC17" s="3079" t="s">
        <v>24</v>
      </c>
      <c r="AD17" s="1377"/>
    </row>
    <row r="18" spans="1:30" s="1361" customFormat="1" ht="17.1" customHeight="1" thickTop="1">
      <c r="A18" s="1360"/>
      <c r="B18" s="3131"/>
      <c r="C18" s="3080"/>
      <c r="D18" s="3080"/>
      <c r="E18" s="3080"/>
      <c r="F18" s="3080"/>
      <c r="G18" s="3080"/>
      <c r="H18" s="3080"/>
      <c r="I18" s="3166"/>
      <c r="J18" s="3167"/>
      <c r="K18" s="3080"/>
      <c r="L18" s="3080"/>
      <c r="M18" s="3080"/>
      <c r="N18" s="3080"/>
      <c r="O18" s="3080"/>
      <c r="P18" s="1423"/>
      <c r="Q18" s="3565"/>
      <c r="R18" s="3080"/>
      <c r="S18" s="3566"/>
      <c r="T18" s="3567"/>
      <c r="U18" s="3568"/>
      <c r="V18" s="3172"/>
      <c r="W18" s="3173"/>
      <c r="X18" s="3569"/>
      <c r="Y18" s="3570"/>
      <c r="Z18" s="3571"/>
      <c r="AA18" s="3572"/>
      <c r="AB18" s="3565"/>
      <c r="AC18" s="3573"/>
      <c r="AD18" s="1377"/>
    </row>
    <row r="19" spans="1:30" s="1361" customFormat="1" ht="17.1" customHeight="1">
      <c r="A19" s="1360"/>
      <c r="B19" s="3131"/>
      <c r="C19" s="1479"/>
      <c r="D19" s="1479"/>
      <c r="E19" s="1479"/>
      <c r="F19" s="1479"/>
      <c r="G19" s="1479"/>
      <c r="H19" s="1479"/>
      <c r="I19" s="3179"/>
      <c r="J19" s="3180"/>
      <c r="K19" s="1479"/>
      <c r="L19" s="1479"/>
      <c r="M19" s="1479"/>
      <c r="N19" s="1479"/>
      <c r="O19" s="1479"/>
      <c r="P19" s="3574"/>
      <c r="Q19" s="3575"/>
      <c r="R19" s="1479"/>
      <c r="S19" s="3576"/>
      <c r="T19" s="3577"/>
      <c r="U19" s="3578"/>
      <c r="V19" s="3579"/>
      <c r="W19" s="3580"/>
      <c r="X19" s="3581"/>
      <c r="Y19" s="3582"/>
      <c r="Z19" s="3583"/>
      <c r="AA19" s="3584"/>
      <c r="AB19" s="3575"/>
      <c r="AC19" s="3194"/>
      <c r="AD19" s="1377"/>
    </row>
    <row r="20" spans="1:30" s="1361" customFormat="1" ht="17.1" customHeight="1">
      <c r="A20" s="1360"/>
      <c r="B20" s="3131"/>
      <c r="C20" s="1479">
        <v>59</v>
      </c>
      <c r="D20" s="1479">
        <v>298660</v>
      </c>
      <c r="E20" s="1476">
        <v>2599</v>
      </c>
      <c r="F20" s="1735" t="s">
        <v>460</v>
      </c>
      <c r="G20" s="1736" t="s">
        <v>461</v>
      </c>
      <c r="H20" s="1737">
        <v>300</v>
      </c>
      <c r="I20" s="1738" t="s">
        <v>405</v>
      </c>
      <c r="J20" s="3195">
        <f aca="true" t="shared" si="0" ref="J20:J39">H20*$H$14</f>
        <v>144.6</v>
      </c>
      <c r="K20" s="2709">
        <v>42408.347916666666</v>
      </c>
      <c r="L20" s="2709">
        <v>42408.71111111111</v>
      </c>
      <c r="M20" s="3196">
        <f aca="true" t="shared" si="1" ref="M20:M39">IF(F20="","",(L20-K20)*24)</f>
        <v>8.71666666661622</v>
      </c>
      <c r="N20" s="3197">
        <f aca="true" t="shared" si="2" ref="N20:N39">IF(F20="","",ROUND((L20-K20)*24*60,0))</f>
        <v>523</v>
      </c>
      <c r="O20" s="3198" t="s">
        <v>293</v>
      </c>
      <c r="P20" s="3199" t="str">
        <f aca="true" t="shared" si="3" ref="P20:P39">IF(F20="","","--")</f>
        <v>--</v>
      </c>
      <c r="Q20" s="3200" t="str">
        <f>IF(F20="","",IF(OR(O20="P",O20="RP"),"--","NO"))</f>
        <v>--</v>
      </c>
      <c r="R20" s="1453" t="str">
        <f aca="true" t="shared" si="4" ref="R20:R39">IF(F20="","","NO")</f>
        <v>NO</v>
      </c>
      <c r="S20" s="3201">
        <f aca="true" t="shared" si="5" ref="S20:S39">$H$15*IF(OR(O20="P",O20="RP"),0.1,1)*IF(R20="SI",1,0.1)</f>
        <v>2</v>
      </c>
      <c r="T20" s="3202">
        <f aca="true" t="shared" si="6" ref="T20:T39">IF(O20="P",J20*S20*ROUND(N20/60,2),"--")</f>
        <v>2521.824</v>
      </c>
      <c r="U20" s="3203" t="str">
        <f aca="true" t="shared" si="7" ref="U20:U39">IF(O20="RP",J20*S20*P20/100*ROUND(N20/60,2),"--")</f>
        <v>--</v>
      </c>
      <c r="V20" s="3187" t="str">
        <f aca="true" t="shared" si="8" ref="V20:V39">IF(AND(O20="F",Q20="NO"),J20*S20,"--")</f>
        <v>--</v>
      </c>
      <c r="W20" s="3188" t="str">
        <f aca="true" t="shared" si="9" ref="W20:W39">IF(O20="F",J20*S20*ROUND(N20/60,2),"--")</f>
        <v>--</v>
      </c>
      <c r="X20" s="3189" t="str">
        <f aca="true" t="shared" si="10" ref="X20:X39">IF(AND(O20="R",Q20="NO"),J20*S20*P20/100,"--")</f>
        <v>--</v>
      </c>
      <c r="Y20" s="3190" t="str">
        <f aca="true" t="shared" si="11" ref="Y20:Y39">IF(O20="R",J20*S20*P20/100*ROUND(N20/60,2),"--")</f>
        <v>--</v>
      </c>
      <c r="Z20" s="3204" t="str">
        <f aca="true" t="shared" si="12" ref="Z20:Z39">IF(O20="RF",J20*S20*ROUND(N20/60,2),"--")</f>
        <v>--</v>
      </c>
      <c r="AA20" s="3192" t="str">
        <f aca="true" t="shared" si="13" ref="AA20:AA39">IF(O20="RR",J20*S20*P20/100*ROUND(N20/60,2),"--")</f>
        <v>--</v>
      </c>
      <c r="AB20" s="3205" t="s">
        <v>211</v>
      </c>
      <c r="AC20" s="3206">
        <f aca="true" t="shared" si="14" ref="AC20:AC39">IF(F20="","",SUM(T20:AA20)*IF(AB20="SI",1,2)*IF(AND(P22&lt;&gt;"--",O22="RF"),P22/100,1))</f>
        <v>2521.824</v>
      </c>
      <c r="AD20" s="1377"/>
    </row>
    <row r="21" spans="1:30" s="1361" customFormat="1" ht="17.1" customHeight="1">
      <c r="A21" s="1360"/>
      <c r="B21" s="3131"/>
      <c r="C21" s="1479">
        <v>60</v>
      </c>
      <c r="D21" s="1479">
        <v>298662</v>
      </c>
      <c r="E21" s="1476">
        <v>2599</v>
      </c>
      <c r="F21" s="1735" t="s">
        <v>460</v>
      </c>
      <c r="G21" s="1736" t="s">
        <v>461</v>
      </c>
      <c r="H21" s="1737">
        <v>300</v>
      </c>
      <c r="I21" s="1738" t="s">
        <v>405</v>
      </c>
      <c r="J21" s="3195">
        <f t="shared" si="0"/>
        <v>144.6</v>
      </c>
      <c r="K21" s="2709">
        <v>42409.34097222222</v>
      </c>
      <c r="L21" s="2709">
        <v>42409.694444444445</v>
      </c>
      <c r="M21" s="3196">
        <f t="shared" si="1"/>
        <v>8.483333333395422</v>
      </c>
      <c r="N21" s="3197">
        <f t="shared" si="2"/>
        <v>509</v>
      </c>
      <c r="O21" s="3198" t="s">
        <v>293</v>
      </c>
      <c r="P21" s="3199" t="str">
        <f t="shared" si="3"/>
        <v>--</v>
      </c>
      <c r="Q21" s="3200" t="str">
        <f aca="true" t="shared" si="15" ref="Q21:Q39">IF(F21="","",IF(O21="P","--","NO"))</f>
        <v>--</v>
      </c>
      <c r="R21" s="1453" t="str">
        <f t="shared" si="4"/>
        <v>NO</v>
      </c>
      <c r="S21" s="3201">
        <f t="shared" si="5"/>
        <v>2</v>
      </c>
      <c r="T21" s="3202">
        <f t="shared" si="6"/>
        <v>2452.416</v>
      </c>
      <c r="U21" s="3203" t="str">
        <f t="shared" si="7"/>
        <v>--</v>
      </c>
      <c r="V21" s="3187" t="str">
        <f t="shared" si="8"/>
        <v>--</v>
      </c>
      <c r="W21" s="3188" t="str">
        <f t="shared" si="9"/>
        <v>--</v>
      </c>
      <c r="X21" s="3189" t="str">
        <f t="shared" si="10"/>
        <v>--</v>
      </c>
      <c r="Y21" s="3190" t="str">
        <f t="shared" si="11"/>
        <v>--</v>
      </c>
      <c r="Z21" s="3204" t="str">
        <f t="shared" si="12"/>
        <v>--</v>
      </c>
      <c r="AA21" s="3192" t="str">
        <f t="shared" si="13"/>
        <v>--</v>
      </c>
      <c r="AB21" s="3205" t="str">
        <f aca="true" t="shared" si="16" ref="AB21:AB39">IF(F21="","","SI")</f>
        <v>SI</v>
      </c>
      <c r="AC21" s="3206">
        <f t="shared" si="14"/>
        <v>2452.416</v>
      </c>
      <c r="AD21" s="1377"/>
    </row>
    <row r="22" spans="1:30" s="1361" customFormat="1" ht="17.1" customHeight="1">
      <c r="A22" s="1360"/>
      <c r="B22" s="3131"/>
      <c r="C22" s="1479">
        <v>61</v>
      </c>
      <c r="D22" s="1479">
        <v>298674</v>
      </c>
      <c r="E22" s="1479">
        <v>4619</v>
      </c>
      <c r="F22" s="1735" t="s">
        <v>460</v>
      </c>
      <c r="G22" s="1736" t="s">
        <v>462</v>
      </c>
      <c r="H22" s="1737">
        <v>300</v>
      </c>
      <c r="I22" s="1738" t="s">
        <v>405</v>
      </c>
      <c r="J22" s="3195">
        <f t="shared" si="0"/>
        <v>144.6</v>
      </c>
      <c r="K22" s="2709">
        <v>42413.42361111111</v>
      </c>
      <c r="L22" s="2709">
        <v>42413.675</v>
      </c>
      <c r="M22" s="3196">
        <f t="shared" si="1"/>
        <v>6.033333333441988</v>
      </c>
      <c r="N22" s="3197">
        <f t="shared" si="2"/>
        <v>362</v>
      </c>
      <c r="O22" s="3198" t="s">
        <v>293</v>
      </c>
      <c r="P22" s="3199" t="str">
        <f t="shared" si="3"/>
        <v>--</v>
      </c>
      <c r="Q22" s="3200" t="str">
        <f t="shared" si="15"/>
        <v>--</v>
      </c>
      <c r="R22" s="1453" t="str">
        <f t="shared" si="4"/>
        <v>NO</v>
      </c>
      <c r="S22" s="3201">
        <f t="shared" si="5"/>
        <v>2</v>
      </c>
      <c r="T22" s="3202">
        <f t="shared" si="6"/>
        <v>1743.876</v>
      </c>
      <c r="U22" s="3203" t="str">
        <f t="shared" si="7"/>
        <v>--</v>
      </c>
      <c r="V22" s="3187" t="str">
        <f t="shared" si="8"/>
        <v>--</v>
      </c>
      <c r="W22" s="3188" t="str">
        <f t="shared" si="9"/>
        <v>--</v>
      </c>
      <c r="X22" s="3189" t="str">
        <f t="shared" si="10"/>
        <v>--</v>
      </c>
      <c r="Y22" s="3190" t="str">
        <f t="shared" si="11"/>
        <v>--</v>
      </c>
      <c r="Z22" s="3204" t="str">
        <f t="shared" si="12"/>
        <v>--</v>
      </c>
      <c r="AA22" s="3192" t="str">
        <f t="shared" si="13"/>
        <v>--</v>
      </c>
      <c r="AB22" s="3205" t="str">
        <f t="shared" si="16"/>
        <v>SI</v>
      </c>
      <c r="AC22" s="3206">
        <f t="shared" si="14"/>
        <v>1743.876</v>
      </c>
      <c r="AD22" s="1377"/>
    </row>
    <row r="23" spans="1:30" s="1361" customFormat="1" ht="17.1" customHeight="1">
      <c r="A23" s="1360"/>
      <c r="B23" s="3131"/>
      <c r="C23" s="1479">
        <v>62</v>
      </c>
      <c r="D23" s="1479">
        <v>298678</v>
      </c>
      <c r="E23" s="1479">
        <v>4619</v>
      </c>
      <c r="F23" s="1735" t="s">
        <v>460</v>
      </c>
      <c r="G23" s="1736" t="s">
        <v>462</v>
      </c>
      <c r="H23" s="1737">
        <v>300</v>
      </c>
      <c r="I23" s="1738" t="s">
        <v>405</v>
      </c>
      <c r="J23" s="3195">
        <f t="shared" si="0"/>
        <v>144.6</v>
      </c>
      <c r="K23" s="2709">
        <v>42414.35763888889</v>
      </c>
      <c r="L23" s="2709">
        <v>42414.66527777778</v>
      </c>
      <c r="M23" s="3196">
        <f t="shared" si="1"/>
        <v>7.383333333302289</v>
      </c>
      <c r="N23" s="3197">
        <f t="shared" si="2"/>
        <v>443</v>
      </c>
      <c r="O23" s="3198" t="s">
        <v>293</v>
      </c>
      <c r="P23" s="3199" t="str">
        <f t="shared" si="3"/>
        <v>--</v>
      </c>
      <c r="Q23" s="3200" t="str">
        <f t="shared" si="15"/>
        <v>--</v>
      </c>
      <c r="R23" s="1453" t="str">
        <f t="shared" si="4"/>
        <v>NO</v>
      </c>
      <c r="S23" s="3201">
        <f t="shared" si="5"/>
        <v>2</v>
      </c>
      <c r="T23" s="3202">
        <f t="shared" si="6"/>
        <v>2134.296</v>
      </c>
      <c r="U23" s="3203" t="str">
        <f t="shared" si="7"/>
        <v>--</v>
      </c>
      <c r="V23" s="3187" t="str">
        <f t="shared" si="8"/>
        <v>--</v>
      </c>
      <c r="W23" s="3188" t="str">
        <f t="shared" si="9"/>
        <v>--</v>
      </c>
      <c r="X23" s="3189" t="str">
        <f t="shared" si="10"/>
        <v>--</v>
      </c>
      <c r="Y23" s="3190" t="str">
        <f t="shared" si="11"/>
        <v>--</v>
      </c>
      <c r="Z23" s="3204" t="str">
        <f t="shared" si="12"/>
        <v>--</v>
      </c>
      <c r="AA23" s="3192" t="str">
        <f t="shared" si="13"/>
        <v>--</v>
      </c>
      <c r="AB23" s="3205" t="str">
        <f t="shared" si="16"/>
        <v>SI</v>
      </c>
      <c r="AC23" s="3206">
        <f t="shared" si="14"/>
        <v>2134.296</v>
      </c>
      <c r="AD23" s="1377"/>
    </row>
    <row r="24" spans="1:30" s="1361" customFormat="1" ht="17.1" customHeight="1">
      <c r="A24" s="1360"/>
      <c r="B24" s="3131"/>
      <c r="C24" s="1479"/>
      <c r="D24" s="1479"/>
      <c r="E24" s="1476"/>
      <c r="F24" s="1735"/>
      <c r="G24" s="1736"/>
      <c r="H24" s="1737"/>
      <c r="I24" s="3207"/>
      <c r="J24" s="3195">
        <f t="shared" si="0"/>
        <v>0</v>
      </c>
      <c r="K24" s="2709"/>
      <c r="L24" s="2709"/>
      <c r="M24" s="3196" t="str">
        <f t="shared" si="1"/>
        <v/>
      </c>
      <c r="N24" s="3197" t="str">
        <f t="shared" si="2"/>
        <v/>
      </c>
      <c r="O24" s="3198"/>
      <c r="P24" s="3199" t="str">
        <f t="shared" si="3"/>
        <v/>
      </c>
      <c r="Q24" s="3200" t="str">
        <f t="shared" si="15"/>
        <v/>
      </c>
      <c r="R24" s="1453" t="str">
        <f t="shared" si="4"/>
        <v/>
      </c>
      <c r="S24" s="3201">
        <f t="shared" si="5"/>
        <v>20</v>
      </c>
      <c r="T24" s="3202" t="str">
        <f t="shared" si="6"/>
        <v>--</v>
      </c>
      <c r="U24" s="3203" t="str">
        <f t="shared" si="7"/>
        <v>--</v>
      </c>
      <c r="V24" s="3187" t="str">
        <f t="shared" si="8"/>
        <v>--</v>
      </c>
      <c r="W24" s="3188" t="str">
        <f t="shared" si="9"/>
        <v>--</v>
      </c>
      <c r="X24" s="3189" t="str">
        <f t="shared" si="10"/>
        <v>--</v>
      </c>
      <c r="Y24" s="3190" t="str">
        <f t="shared" si="11"/>
        <v>--</v>
      </c>
      <c r="Z24" s="3204" t="str">
        <f t="shared" si="12"/>
        <v>--</v>
      </c>
      <c r="AA24" s="3192" t="str">
        <f t="shared" si="13"/>
        <v>--</v>
      </c>
      <c r="AB24" s="3205" t="str">
        <f t="shared" si="16"/>
        <v/>
      </c>
      <c r="AC24" s="3206" t="str">
        <f t="shared" si="14"/>
        <v/>
      </c>
      <c r="AD24" s="1377"/>
    </row>
    <row r="25" spans="1:30" s="1361" customFormat="1" ht="17.1" customHeight="1">
      <c r="A25" s="1360"/>
      <c r="B25" s="3131"/>
      <c r="C25" s="1479"/>
      <c r="D25" s="1479"/>
      <c r="E25" s="1479"/>
      <c r="F25" s="1735"/>
      <c r="G25" s="1736"/>
      <c r="H25" s="1737"/>
      <c r="I25" s="3207"/>
      <c r="J25" s="3195">
        <f t="shared" si="0"/>
        <v>0</v>
      </c>
      <c r="K25" s="2709"/>
      <c r="L25" s="2709"/>
      <c r="M25" s="3196" t="str">
        <f t="shared" si="1"/>
        <v/>
      </c>
      <c r="N25" s="3197" t="str">
        <f t="shared" si="2"/>
        <v/>
      </c>
      <c r="O25" s="3198"/>
      <c r="P25" s="3199" t="str">
        <f t="shared" si="3"/>
        <v/>
      </c>
      <c r="Q25" s="3200" t="str">
        <f t="shared" si="15"/>
        <v/>
      </c>
      <c r="R25" s="1453" t="str">
        <f t="shared" si="4"/>
        <v/>
      </c>
      <c r="S25" s="3201">
        <f t="shared" si="5"/>
        <v>20</v>
      </c>
      <c r="T25" s="3202" t="str">
        <f t="shared" si="6"/>
        <v>--</v>
      </c>
      <c r="U25" s="3203" t="str">
        <f t="shared" si="7"/>
        <v>--</v>
      </c>
      <c r="V25" s="3187" t="str">
        <f t="shared" si="8"/>
        <v>--</v>
      </c>
      <c r="W25" s="3188" t="str">
        <f t="shared" si="9"/>
        <v>--</v>
      </c>
      <c r="X25" s="3189" t="str">
        <f t="shared" si="10"/>
        <v>--</v>
      </c>
      <c r="Y25" s="3190" t="str">
        <f t="shared" si="11"/>
        <v>--</v>
      </c>
      <c r="Z25" s="3204" t="str">
        <f t="shared" si="12"/>
        <v>--</v>
      </c>
      <c r="AA25" s="3192" t="str">
        <f t="shared" si="13"/>
        <v>--</v>
      </c>
      <c r="AB25" s="3205" t="str">
        <f t="shared" si="16"/>
        <v/>
      </c>
      <c r="AC25" s="3206" t="str">
        <f t="shared" si="14"/>
        <v/>
      </c>
      <c r="AD25" s="1377"/>
    </row>
    <row r="26" spans="1:31" s="1361" customFormat="1" ht="17.1" customHeight="1">
      <c r="A26" s="1360"/>
      <c r="B26" s="3131"/>
      <c r="C26" s="1479"/>
      <c r="D26" s="1479"/>
      <c r="E26" s="1476"/>
      <c r="F26" s="1735"/>
      <c r="G26" s="1736"/>
      <c r="H26" s="1737"/>
      <c r="I26" s="3207"/>
      <c r="J26" s="3195">
        <f t="shared" si="0"/>
        <v>0</v>
      </c>
      <c r="K26" s="2709"/>
      <c r="L26" s="2709"/>
      <c r="M26" s="3196" t="str">
        <f t="shared" si="1"/>
        <v/>
      </c>
      <c r="N26" s="3197" t="str">
        <f t="shared" si="2"/>
        <v/>
      </c>
      <c r="O26" s="3198"/>
      <c r="P26" s="3199" t="str">
        <f t="shared" si="3"/>
        <v/>
      </c>
      <c r="Q26" s="3200" t="str">
        <f t="shared" si="15"/>
        <v/>
      </c>
      <c r="R26" s="1453" t="str">
        <f t="shared" si="4"/>
        <v/>
      </c>
      <c r="S26" s="3201">
        <f t="shared" si="5"/>
        <v>20</v>
      </c>
      <c r="T26" s="3202" t="str">
        <f t="shared" si="6"/>
        <v>--</v>
      </c>
      <c r="U26" s="3203" t="str">
        <f t="shared" si="7"/>
        <v>--</v>
      </c>
      <c r="V26" s="3187" t="str">
        <f t="shared" si="8"/>
        <v>--</v>
      </c>
      <c r="W26" s="3188" t="str">
        <f t="shared" si="9"/>
        <v>--</v>
      </c>
      <c r="X26" s="3189" t="str">
        <f t="shared" si="10"/>
        <v>--</v>
      </c>
      <c r="Y26" s="3190" t="str">
        <f t="shared" si="11"/>
        <v>--</v>
      </c>
      <c r="Z26" s="3204" t="str">
        <f t="shared" si="12"/>
        <v>--</v>
      </c>
      <c r="AA26" s="3192" t="str">
        <f t="shared" si="13"/>
        <v>--</v>
      </c>
      <c r="AB26" s="3205" t="str">
        <f t="shared" si="16"/>
        <v/>
      </c>
      <c r="AC26" s="3206" t="str">
        <f t="shared" si="14"/>
        <v/>
      </c>
      <c r="AD26" s="1377"/>
      <c r="AE26" s="3048"/>
    </row>
    <row r="27" spans="1:30" s="1361" customFormat="1" ht="17.1" customHeight="1">
      <c r="A27" s="1360"/>
      <c r="B27" s="3131"/>
      <c r="C27" s="1479"/>
      <c r="D27" s="1479"/>
      <c r="E27" s="1479"/>
      <c r="F27" s="1735"/>
      <c r="G27" s="1736"/>
      <c r="H27" s="1737"/>
      <c r="I27" s="3207"/>
      <c r="J27" s="3195">
        <f t="shared" si="0"/>
        <v>0</v>
      </c>
      <c r="K27" s="2709"/>
      <c r="L27" s="2709"/>
      <c r="M27" s="3196" t="str">
        <f t="shared" si="1"/>
        <v/>
      </c>
      <c r="N27" s="3197" t="str">
        <f t="shared" si="2"/>
        <v/>
      </c>
      <c r="O27" s="3198"/>
      <c r="P27" s="3199" t="str">
        <f t="shared" si="3"/>
        <v/>
      </c>
      <c r="Q27" s="3200" t="str">
        <f t="shared" si="15"/>
        <v/>
      </c>
      <c r="R27" s="1453" t="str">
        <f t="shared" si="4"/>
        <v/>
      </c>
      <c r="S27" s="3201">
        <f t="shared" si="5"/>
        <v>20</v>
      </c>
      <c r="T27" s="3202" t="str">
        <f t="shared" si="6"/>
        <v>--</v>
      </c>
      <c r="U27" s="3203" t="str">
        <f t="shared" si="7"/>
        <v>--</v>
      </c>
      <c r="V27" s="3187" t="str">
        <f t="shared" si="8"/>
        <v>--</v>
      </c>
      <c r="W27" s="3188" t="str">
        <f t="shared" si="9"/>
        <v>--</v>
      </c>
      <c r="X27" s="3189" t="str">
        <f t="shared" si="10"/>
        <v>--</v>
      </c>
      <c r="Y27" s="3190" t="str">
        <f t="shared" si="11"/>
        <v>--</v>
      </c>
      <c r="Z27" s="3204" t="str">
        <f t="shared" si="12"/>
        <v>--</v>
      </c>
      <c r="AA27" s="3192" t="str">
        <f t="shared" si="13"/>
        <v>--</v>
      </c>
      <c r="AB27" s="3205" t="str">
        <f t="shared" si="16"/>
        <v/>
      </c>
      <c r="AC27" s="3206" t="str">
        <f t="shared" si="14"/>
        <v/>
      </c>
      <c r="AD27" s="1377"/>
    </row>
    <row r="28" spans="1:30" s="1361" customFormat="1" ht="17.1" customHeight="1">
      <c r="A28" s="1360"/>
      <c r="B28" s="3131"/>
      <c r="C28" s="1479"/>
      <c r="D28" s="1479"/>
      <c r="E28" s="1476"/>
      <c r="F28" s="1735"/>
      <c r="G28" s="1736"/>
      <c r="H28" s="1737"/>
      <c r="I28" s="3207"/>
      <c r="J28" s="3195">
        <f t="shared" si="0"/>
        <v>0</v>
      </c>
      <c r="K28" s="2709"/>
      <c r="L28" s="2709"/>
      <c r="M28" s="3196" t="str">
        <f t="shared" si="1"/>
        <v/>
      </c>
      <c r="N28" s="3197" t="str">
        <f t="shared" si="2"/>
        <v/>
      </c>
      <c r="O28" s="3198"/>
      <c r="P28" s="3199" t="str">
        <f t="shared" si="3"/>
        <v/>
      </c>
      <c r="Q28" s="3200" t="str">
        <f t="shared" si="15"/>
        <v/>
      </c>
      <c r="R28" s="1453" t="str">
        <f t="shared" si="4"/>
        <v/>
      </c>
      <c r="S28" s="3201">
        <f t="shared" si="5"/>
        <v>20</v>
      </c>
      <c r="T28" s="3202" t="str">
        <f t="shared" si="6"/>
        <v>--</v>
      </c>
      <c r="U28" s="3203" t="str">
        <f t="shared" si="7"/>
        <v>--</v>
      </c>
      <c r="V28" s="3187" t="str">
        <f t="shared" si="8"/>
        <v>--</v>
      </c>
      <c r="W28" s="3188" t="str">
        <f t="shared" si="9"/>
        <v>--</v>
      </c>
      <c r="X28" s="3189" t="str">
        <f t="shared" si="10"/>
        <v>--</v>
      </c>
      <c r="Y28" s="3190" t="str">
        <f t="shared" si="11"/>
        <v>--</v>
      </c>
      <c r="Z28" s="3204" t="str">
        <f t="shared" si="12"/>
        <v>--</v>
      </c>
      <c r="AA28" s="3192" t="str">
        <f t="shared" si="13"/>
        <v>--</v>
      </c>
      <c r="AB28" s="3205" t="str">
        <f t="shared" si="16"/>
        <v/>
      </c>
      <c r="AC28" s="3206" t="str">
        <f t="shared" si="14"/>
        <v/>
      </c>
      <c r="AD28" s="1377"/>
    </row>
    <row r="29" spans="1:30" s="1361" customFormat="1" ht="17.1" customHeight="1">
      <c r="A29" s="1360"/>
      <c r="B29" s="3131"/>
      <c r="C29" s="1479"/>
      <c r="D29" s="1479"/>
      <c r="E29" s="1479"/>
      <c r="F29" s="1735"/>
      <c r="G29" s="1736"/>
      <c r="H29" s="1737"/>
      <c r="I29" s="3207"/>
      <c r="J29" s="3195">
        <f t="shared" si="0"/>
        <v>0</v>
      </c>
      <c r="K29" s="2709"/>
      <c r="L29" s="2709"/>
      <c r="M29" s="3196" t="str">
        <f t="shared" si="1"/>
        <v/>
      </c>
      <c r="N29" s="3197" t="str">
        <f t="shared" si="2"/>
        <v/>
      </c>
      <c r="O29" s="3198"/>
      <c r="P29" s="3199" t="str">
        <f t="shared" si="3"/>
        <v/>
      </c>
      <c r="Q29" s="3200" t="str">
        <f t="shared" si="15"/>
        <v/>
      </c>
      <c r="R29" s="1453" t="str">
        <f t="shared" si="4"/>
        <v/>
      </c>
      <c r="S29" s="3201">
        <f t="shared" si="5"/>
        <v>20</v>
      </c>
      <c r="T29" s="3202" t="str">
        <f t="shared" si="6"/>
        <v>--</v>
      </c>
      <c r="U29" s="3203" t="str">
        <f t="shared" si="7"/>
        <v>--</v>
      </c>
      <c r="V29" s="3187" t="str">
        <f t="shared" si="8"/>
        <v>--</v>
      </c>
      <c r="W29" s="3188" t="str">
        <f t="shared" si="9"/>
        <v>--</v>
      </c>
      <c r="X29" s="3189" t="str">
        <f t="shared" si="10"/>
        <v>--</v>
      </c>
      <c r="Y29" s="3190" t="str">
        <f t="shared" si="11"/>
        <v>--</v>
      </c>
      <c r="Z29" s="3204" t="str">
        <f t="shared" si="12"/>
        <v>--</v>
      </c>
      <c r="AA29" s="3192" t="str">
        <f t="shared" si="13"/>
        <v>--</v>
      </c>
      <c r="AB29" s="3205" t="str">
        <f t="shared" si="16"/>
        <v/>
      </c>
      <c r="AC29" s="3206" t="str">
        <f t="shared" si="14"/>
        <v/>
      </c>
      <c r="AD29" s="1377"/>
    </row>
    <row r="30" spans="1:30" s="1361" customFormat="1" ht="17.1" customHeight="1">
      <c r="A30" s="1360"/>
      <c r="B30" s="3131"/>
      <c r="C30" s="1479"/>
      <c r="D30" s="1479"/>
      <c r="E30" s="1476"/>
      <c r="F30" s="1735"/>
      <c r="G30" s="3208"/>
      <c r="H30" s="1737"/>
      <c r="I30" s="3207"/>
      <c r="J30" s="3195">
        <f t="shared" si="0"/>
        <v>0</v>
      </c>
      <c r="K30" s="2709"/>
      <c r="L30" s="2709"/>
      <c r="M30" s="3196" t="str">
        <f t="shared" si="1"/>
        <v/>
      </c>
      <c r="N30" s="3197" t="str">
        <f t="shared" si="2"/>
        <v/>
      </c>
      <c r="O30" s="3198"/>
      <c r="P30" s="3199" t="str">
        <f t="shared" si="3"/>
        <v/>
      </c>
      <c r="Q30" s="3200" t="str">
        <f t="shared" si="15"/>
        <v/>
      </c>
      <c r="R30" s="1453" t="str">
        <f t="shared" si="4"/>
        <v/>
      </c>
      <c r="S30" s="3201">
        <f t="shared" si="5"/>
        <v>20</v>
      </c>
      <c r="T30" s="3202" t="str">
        <f t="shared" si="6"/>
        <v>--</v>
      </c>
      <c r="U30" s="3203" t="str">
        <f t="shared" si="7"/>
        <v>--</v>
      </c>
      <c r="V30" s="3187" t="str">
        <f t="shared" si="8"/>
        <v>--</v>
      </c>
      <c r="W30" s="3188" t="str">
        <f t="shared" si="9"/>
        <v>--</v>
      </c>
      <c r="X30" s="3189" t="str">
        <f t="shared" si="10"/>
        <v>--</v>
      </c>
      <c r="Y30" s="3190" t="str">
        <f t="shared" si="11"/>
        <v>--</v>
      </c>
      <c r="Z30" s="3204" t="str">
        <f t="shared" si="12"/>
        <v>--</v>
      </c>
      <c r="AA30" s="3192" t="str">
        <f t="shared" si="13"/>
        <v>--</v>
      </c>
      <c r="AB30" s="3205" t="str">
        <f t="shared" si="16"/>
        <v/>
      </c>
      <c r="AC30" s="3206" t="str">
        <f t="shared" si="14"/>
        <v/>
      </c>
      <c r="AD30" s="1377"/>
    </row>
    <row r="31" spans="1:30" s="1361" customFormat="1" ht="17.1" customHeight="1">
      <c r="A31" s="1360"/>
      <c r="B31" s="3131"/>
      <c r="C31" s="1479"/>
      <c r="D31" s="1479"/>
      <c r="E31" s="1479"/>
      <c r="F31" s="1735"/>
      <c r="G31" s="3208"/>
      <c r="H31" s="1737"/>
      <c r="I31" s="3207"/>
      <c r="J31" s="3195">
        <f t="shared" si="0"/>
        <v>0</v>
      </c>
      <c r="K31" s="2709"/>
      <c r="L31" s="2709"/>
      <c r="M31" s="3196" t="str">
        <f t="shared" si="1"/>
        <v/>
      </c>
      <c r="N31" s="3197" t="str">
        <f t="shared" si="2"/>
        <v/>
      </c>
      <c r="O31" s="3198"/>
      <c r="P31" s="3199" t="str">
        <f t="shared" si="3"/>
        <v/>
      </c>
      <c r="Q31" s="3200" t="str">
        <f t="shared" si="15"/>
        <v/>
      </c>
      <c r="R31" s="1453" t="str">
        <f t="shared" si="4"/>
        <v/>
      </c>
      <c r="S31" s="3201">
        <f t="shared" si="5"/>
        <v>20</v>
      </c>
      <c r="T31" s="3202" t="str">
        <f t="shared" si="6"/>
        <v>--</v>
      </c>
      <c r="U31" s="3203" t="str">
        <f t="shared" si="7"/>
        <v>--</v>
      </c>
      <c r="V31" s="3187" t="str">
        <f t="shared" si="8"/>
        <v>--</v>
      </c>
      <c r="W31" s="3188" t="str">
        <f t="shared" si="9"/>
        <v>--</v>
      </c>
      <c r="X31" s="3189" t="str">
        <f t="shared" si="10"/>
        <v>--</v>
      </c>
      <c r="Y31" s="3190" t="str">
        <f t="shared" si="11"/>
        <v>--</v>
      </c>
      <c r="Z31" s="3204" t="str">
        <f t="shared" si="12"/>
        <v>--</v>
      </c>
      <c r="AA31" s="3192" t="str">
        <f t="shared" si="13"/>
        <v>--</v>
      </c>
      <c r="AB31" s="3205" t="str">
        <f t="shared" si="16"/>
        <v/>
      </c>
      <c r="AC31" s="3206" t="str">
        <f t="shared" si="14"/>
        <v/>
      </c>
      <c r="AD31" s="1377"/>
    </row>
    <row r="32" spans="1:30" s="1361" customFormat="1" ht="17.1" customHeight="1">
      <c r="A32" s="1360"/>
      <c r="B32" s="3131"/>
      <c r="C32" s="1479"/>
      <c r="D32" s="1479"/>
      <c r="E32" s="1476"/>
      <c r="F32" s="1735"/>
      <c r="G32" s="3208"/>
      <c r="H32" s="1737"/>
      <c r="I32" s="3207"/>
      <c r="J32" s="3195">
        <f t="shared" si="0"/>
        <v>0</v>
      </c>
      <c r="K32" s="2709"/>
      <c r="L32" s="2709"/>
      <c r="M32" s="3196" t="str">
        <f t="shared" si="1"/>
        <v/>
      </c>
      <c r="N32" s="3197" t="str">
        <f t="shared" si="2"/>
        <v/>
      </c>
      <c r="O32" s="3198"/>
      <c r="P32" s="3199" t="str">
        <f t="shared" si="3"/>
        <v/>
      </c>
      <c r="Q32" s="3200" t="str">
        <f t="shared" si="15"/>
        <v/>
      </c>
      <c r="R32" s="1453" t="str">
        <f t="shared" si="4"/>
        <v/>
      </c>
      <c r="S32" s="3201">
        <f t="shared" si="5"/>
        <v>20</v>
      </c>
      <c r="T32" s="3202" t="str">
        <f t="shared" si="6"/>
        <v>--</v>
      </c>
      <c r="U32" s="3203" t="str">
        <f t="shared" si="7"/>
        <v>--</v>
      </c>
      <c r="V32" s="3187" t="str">
        <f t="shared" si="8"/>
        <v>--</v>
      </c>
      <c r="W32" s="3188" t="str">
        <f t="shared" si="9"/>
        <v>--</v>
      </c>
      <c r="X32" s="3189" t="str">
        <f t="shared" si="10"/>
        <v>--</v>
      </c>
      <c r="Y32" s="3190" t="str">
        <f t="shared" si="11"/>
        <v>--</v>
      </c>
      <c r="Z32" s="3204" t="str">
        <f t="shared" si="12"/>
        <v>--</v>
      </c>
      <c r="AA32" s="3192" t="str">
        <f t="shared" si="13"/>
        <v>--</v>
      </c>
      <c r="AB32" s="3205" t="str">
        <f t="shared" si="16"/>
        <v/>
      </c>
      <c r="AC32" s="3206" t="str">
        <f t="shared" si="14"/>
        <v/>
      </c>
      <c r="AD32" s="1377"/>
    </row>
    <row r="33" spans="1:30" s="1361" customFormat="1" ht="17.1" customHeight="1">
      <c r="A33" s="1360"/>
      <c r="B33" s="3131"/>
      <c r="C33" s="1479"/>
      <c r="D33" s="1479"/>
      <c r="E33" s="1479"/>
      <c r="F33" s="1735"/>
      <c r="G33" s="3208"/>
      <c r="H33" s="1737"/>
      <c r="I33" s="3207"/>
      <c r="J33" s="3195">
        <f t="shared" si="0"/>
        <v>0</v>
      </c>
      <c r="K33" s="2709"/>
      <c r="L33" s="2709"/>
      <c r="M33" s="3196" t="str">
        <f t="shared" si="1"/>
        <v/>
      </c>
      <c r="N33" s="3197" t="str">
        <f t="shared" si="2"/>
        <v/>
      </c>
      <c r="O33" s="3198"/>
      <c r="P33" s="3199" t="str">
        <f t="shared" si="3"/>
        <v/>
      </c>
      <c r="Q33" s="3200" t="str">
        <f t="shared" si="15"/>
        <v/>
      </c>
      <c r="R33" s="1453" t="str">
        <f t="shared" si="4"/>
        <v/>
      </c>
      <c r="S33" s="3201">
        <f t="shared" si="5"/>
        <v>20</v>
      </c>
      <c r="T33" s="3202" t="str">
        <f t="shared" si="6"/>
        <v>--</v>
      </c>
      <c r="U33" s="3203" t="str">
        <f t="shared" si="7"/>
        <v>--</v>
      </c>
      <c r="V33" s="3187" t="str">
        <f t="shared" si="8"/>
        <v>--</v>
      </c>
      <c r="W33" s="3188" t="str">
        <f t="shared" si="9"/>
        <v>--</v>
      </c>
      <c r="X33" s="3189" t="str">
        <f t="shared" si="10"/>
        <v>--</v>
      </c>
      <c r="Y33" s="3190" t="str">
        <f t="shared" si="11"/>
        <v>--</v>
      </c>
      <c r="Z33" s="3204" t="str">
        <f t="shared" si="12"/>
        <v>--</v>
      </c>
      <c r="AA33" s="3192" t="str">
        <f t="shared" si="13"/>
        <v>--</v>
      </c>
      <c r="AB33" s="3205" t="str">
        <f t="shared" si="16"/>
        <v/>
      </c>
      <c r="AC33" s="3206" t="str">
        <f t="shared" si="14"/>
        <v/>
      </c>
      <c r="AD33" s="1377"/>
    </row>
    <row r="34" spans="1:30" s="1361" customFormat="1" ht="17.1" customHeight="1">
      <c r="A34" s="1360"/>
      <c r="B34" s="3131"/>
      <c r="C34" s="1479"/>
      <c r="D34" s="1479"/>
      <c r="E34" s="1476"/>
      <c r="F34" s="1735"/>
      <c r="G34" s="3208"/>
      <c r="H34" s="1737"/>
      <c r="I34" s="3207"/>
      <c r="J34" s="3195">
        <f t="shared" si="0"/>
        <v>0</v>
      </c>
      <c r="K34" s="2709"/>
      <c r="L34" s="2709"/>
      <c r="M34" s="3196" t="str">
        <f t="shared" si="1"/>
        <v/>
      </c>
      <c r="N34" s="3197" t="str">
        <f t="shared" si="2"/>
        <v/>
      </c>
      <c r="O34" s="3198"/>
      <c r="P34" s="3199" t="str">
        <f t="shared" si="3"/>
        <v/>
      </c>
      <c r="Q34" s="3200" t="str">
        <f t="shared" si="15"/>
        <v/>
      </c>
      <c r="R34" s="1453" t="str">
        <f t="shared" si="4"/>
        <v/>
      </c>
      <c r="S34" s="3201">
        <f t="shared" si="5"/>
        <v>20</v>
      </c>
      <c r="T34" s="3202" t="str">
        <f t="shared" si="6"/>
        <v>--</v>
      </c>
      <c r="U34" s="3203" t="str">
        <f t="shared" si="7"/>
        <v>--</v>
      </c>
      <c r="V34" s="3187" t="str">
        <f t="shared" si="8"/>
        <v>--</v>
      </c>
      <c r="W34" s="3188" t="str">
        <f t="shared" si="9"/>
        <v>--</v>
      </c>
      <c r="X34" s="3189" t="str">
        <f t="shared" si="10"/>
        <v>--</v>
      </c>
      <c r="Y34" s="3190" t="str">
        <f t="shared" si="11"/>
        <v>--</v>
      </c>
      <c r="Z34" s="3204" t="str">
        <f t="shared" si="12"/>
        <v>--</v>
      </c>
      <c r="AA34" s="3192" t="str">
        <f t="shared" si="13"/>
        <v>--</v>
      </c>
      <c r="AB34" s="3205" t="str">
        <f t="shared" si="16"/>
        <v/>
      </c>
      <c r="AC34" s="3206" t="str">
        <f t="shared" si="14"/>
        <v/>
      </c>
      <c r="AD34" s="1377"/>
    </row>
    <row r="35" spans="1:30" s="1361" customFormat="1" ht="17.1" customHeight="1">
      <c r="A35" s="1360"/>
      <c r="B35" s="3131"/>
      <c r="C35" s="1479"/>
      <c r="D35" s="1479"/>
      <c r="E35" s="1479"/>
      <c r="F35" s="1735"/>
      <c r="G35" s="3208"/>
      <c r="H35" s="1737"/>
      <c r="I35" s="3207"/>
      <c r="J35" s="3195">
        <f t="shared" si="0"/>
        <v>0</v>
      </c>
      <c r="K35" s="2709"/>
      <c r="L35" s="2709"/>
      <c r="M35" s="3196" t="str">
        <f t="shared" si="1"/>
        <v/>
      </c>
      <c r="N35" s="3197" t="str">
        <f t="shared" si="2"/>
        <v/>
      </c>
      <c r="O35" s="3198"/>
      <c r="P35" s="3199" t="str">
        <f t="shared" si="3"/>
        <v/>
      </c>
      <c r="Q35" s="3200" t="str">
        <f t="shared" si="15"/>
        <v/>
      </c>
      <c r="R35" s="1453" t="str">
        <f t="shared" si="4"/>
        <v/>
      </c>
      <c r="S35" s="3201">
        <f t="shared" si="5"/>
        <v>20</v>
      </c>
      <c r="T35" s="3202" t="str">
        <f t="shared" si="6"/>
        <v>--</v>
      </c>
      <c r="U35" s="3203" t="str">
        <f t="shared" si="7"/>
        <v>--</v>
      </c>
      <c r="V35" s="3187" t="str">
        <f t="shared" si="8"/>
        <v>--</v>
      </c>
      <c r="W35" s="3188" t="str">
        <f t="shared" si="9"/>
        <v>--</v>
      </c>
      <c r="X35" s="3189" t="str">
        <f t="shared" si="10"/>
        <v>--</v>
      </c>
      <c r="Y35" s="3190" t="str">
        <f t="shared" si="11"/>
        <v>--</v>
      </c>
      <c r="Z35" s="3204" t="str">
        <f t="shared" si="12"/>
        <v>--</v>
      </c>
      <c r="AA35" s="3192" t="str">
        <f t="shared" si="13"/>
        <v>--</v>
      </c>
      <c r="AB35" s="3205" t="str">
        <f t="shared" si="16"/>
        <v/>
      </c>
      <c r="AC35" s="3206" t="str">
        <f t="shared" si="14"/>
        <v/>
      </c>
      <c r="AD35" s="1377"/>
    </row>
    <row r="36" spans="1:30" s="1361" customFormat="1" ht="17.1" customHeight="1">
      <c r="A36" s="1360"/>
      <c r="B36" s="3131"/>
      <c r="C36" s="1479"/>
      <c r="D36" s="1479"/>
      <c r="E36" s="1476"/>
      <c r="F36" s="1735"/>
      <c r="G36" s="3208"/>
      <c r="H36" s="1737"/>
      <c r="I36" s="3207"/>
      <c r="J36" s="3195">
        <f t="shared" si="0"/>
        <v>0</v>
      </c>
      <c r="K36" s="2709"/>
      <c r="L36" s="2709"/>
      <c r="M36" s="3196" t="str">
        <f t="shared" si="1"/>
        <v/>
      </c>
      <c r="N36" s="3197" t="str">
        <f t="shared" si="2"/>
        <v/>
      </c>
      <c r="O36" s="3198"/>
      <c r="P36" s="3199" t="str">
        <f t="shared" si="3"/>
        <v/>
      </c>
      <c r="Q36" s="3200" t="str">
        <f t="shared" si="15"/>
        <v/>
      </c>
      <c r="R36" s="1453" t="str">
        <f t="shared" si="4"/>
        <v/>
      </c>
      <c r="S36" s="3201">
        <f t="shared" si="5"/>
        <v>20</v>
      </c>
      <c r="T36" s="3202" t="str">
        <f t="shared" si="6"/>
        <v>--</v>
      </c>
      <c r="U36" s="3203" t="str">
        <f t="shared" si="7"/>
        <v>--</v>
      </c>
      <c r="V36" s="3187" t="str">
        <f t="shared" si="8"/>
        <v>--</v>
      </c>
      <c r="W36" s="3188" t="str">
        <f t="shared" si="9"/>
        <v>--</v>
      </c>
      <c r="X36" s="3189" t="str">
        <f t="shared" si="10"/>
        <v>--</v>
      </c>
      <c r="Y36" s="3190" t="str">
        <f t="shared" si="11"/>
        <v>--</v>
      </c>
      <c r="Z36" s="3204" t="str">
        <f t="shared" si="12"/>
        <v>--</v>
      </c>
      <c r="AA36" s="3192" t="str">
        <f t="shared" si="13"/>
        <v>--</v>
      </c>
      <c r="AB36" s="3205" t="str">
        <f t="shared" si="16"/>
        <v/>
      </c>
      <c r="AC36" s="3206" t="str">
        <f t="shared" si="14"/>
        <v/>
      </c>
      <c r="AD36" s="1377"/>
    </row>
    <row r="37" spans="1:30" s="1361" customFormat="1" ht="17.1" customHeight="1">
      <c r="A37" s="1360"/>
      <c r="B37" s="3131"/>
      <c r="C37" s="1479"/>
      <c r="D37" s="1479"/>
      <c r="E37" s="1479"/>
      <c r="F37" s="1735"/>
      <c r="G37" s="3208"/>
      <c r="H37" s="1737"/>
      <c r="I37" s="3207"/>
      <c r="J37" s="3195">
        <f t="shared" si="0"/>
        <v>0</v>
      </c>
      <c r="K37" s="2709"/>
      <c r="L37" s="2709"/>
      <c r="M37" s="3196" t="str">
        <f t="shared" si="1"/>
        <v/>
      </c>
      <c r="N37" s="3197" t="str">
        <f t="shared" si="2"/>
        <v/>
      </c>
      <c r="O37" s="3198"/>
      <c r="P37" s="3199" t="str">
        <f t="shared" si="3"/>
        <v/>
      </c>
      <c r="Q37" s="3200" t="str">
        <f t="shared" si="15"/>
        <v/>
      </c>
      <c r="R37" s="1453" t="str">
        <f t="shared" si="4"/>
        <v/>
      </c>
      <c r="S37" s="3201">
        <f t="shared" si="5"/>
        <v>20</v>
      </c>
      <c r="T37" s="3202" t="str">
        <f t="shared" si="6"/>
        <v>--</v>
      </c>
      <c r="U37" s="3203" t="str">
        <f t="shared" si="7"/>
        <v>--</v>
      </c>
      <c r="V37" s="3187" t="str">
        <f t="shared" si="8"/>
        <v>--</v>
      </c>
      <c r="W37" s="3188" t="str">
        <f t="shared" si="9"/>
        <v>--</v>
      </c>
      <c r="X37" s="3189" t="str">
        <f t="shared" si="10"/>
        <v>--</v>
      </c>
      <c r="Y37" s="3190" t="str">
        <f t="shared" si="11"/>
        <v>--</v>
      </c>
      <c r="Z37" s="3204" t="str">
        <f t="shared" si="12"/>
        <v>--</v>
      </c>
      <c r="AA37" s="3192" t="str">
        <f t="shared" si="13"/>
        <v>--</v>
      </c>
      <c r="AB37" s="3205" t="str">
        <f t="shared" si="16"/>
        <v/>
      </c>
      <c r="AC37" s="3206" t="str">
        <f t="shared" si="14"/>
        <v/>
      </c>
      <c r="AD37" s="1377"/>
    </row>
    <row r="38" spans="1:30" s="1361" customFormat="1" ht="17.1" customHeight="1">
      <c r="A38" s="1360"/>
      <c r="B38" s="3131"/>
      <c r="C38" s="1479"/>
      <c r="D38" s="1479"/>
      <c r="E38" s="1476"/>
      <c r="F38" s="1735"/>
      <c r="G38" s="3208"/>
      <c r="H38" s="1737"/>
      <c r="I38" s="3207"/>
      <c r="J38" s="3195">
        <f t="shared" si="0"/>
        <v>0</v>
      </c>
      <c r="K38" s="2709"/>
      <c r="L38" s="2709"/>
      <c r="M38" s="3196" t="str">
        <f t="shared" si="1"/>
        <v/>
      </c>
      <c r="N38" s="3197" t="str">
        <f t="shared" si="2"/>
        <v/>
      </c>
      <c r="O38" s="3198"/>
      <c r="P38" s="3199" t="str">
        <f t="shared" si="3"/>
        <v/>
      </c>
      <c r="Q38" s="3200" t="str">
        <f t="shared" si="15"/>
        <v/>
      </c>
      <c r="R38" s="1453" t="str">
        <f t="shared" si="4"/>
        <v/>
      </c>
      <c r="S38" s="3201">
        <f t="shared" si="5"/>
        <v>20</v>
      </c>
      <c r="T38" s="3202" t="str">
        <f t="shared" si="6"/>
        <v>--</v>
      </c>
      <c r="U38" s="3203" t="str">
        <f t="shared" si="7"/>
        <v>--</v>
      </c>
      <c r="V38" s="3187" t="str">
        <f t="shared" si="8"/>
        <v>--</v>
      </c>
      <c r="W38" s="3188" t="str">
        <f t="shared" si="9"/>
        <v>--</v>
      </c>
      <c r="X38" s="3189" t="str">
        <f t="shared" si="10"/>
        <v>--</v>
      </c>
      <c r="Y38" s="3190" t="str">
        <f t="shared" si="11"/>
        <v>--</v>
      </c>
      <c r="Z38" s="3204" t="str">
        <f t="shared" si="12"/>
        <v>--</v>
      </c>
      <c r="AA38" s="3192" t="str">
        <f t="shared" si="13"/>
        <v>--</v>
      </c>
      <c r="AB38" s="3205" t="str">
        <f t="shared" si="16"/>
        <v/>
      </c>
      <c r="AC38" s="3206" t="str">
        <f t="shared" si="14"/>
        <v/>
      </c>
      <c r="AD38" s="1377"/>
    </row>
    <row r="39" spans="1:30" s="1361" customFormat="1" ht="17.1" customHeight="1">
      <c r="A39" s="1360"/>
      <c r="B39" s="3131"/>
      <c r="C39" s="1479"/>
      <c r="D39" s="1479"/>
      <c r="E39" s="1479"/>
      <c r="F39" s="1735"/>
      <c r="G39" s="3208"/>
      <c r="H39" s="1737"/>
      <c r="I39" s="3207"/>
      <c r="J39" s="3195">
        <f t="shared" si="0"/>
        <v>0</v>
      </c>
      <c r="K39" s="2709"/>
      <c r="L39" s="2709"/>
      <c r="M39" s="3196" t="str">
        <f t="shared" si="1"/>
        <v/>
      </c>
      <c r="N39" s="3197" t="str">
        <f t="shared" si="2"/>
        <v/>
      </c>
      <c r="O39" s="3198"/>
      <c r="P39" s="3199" t="str">
        <f t="shared" si="3"/>
        <v/>
      </c>
      <c r="Q39" s="3200" t="str">
        <f t="shared" si="15"/>
        <v/>
      </c>
      <c r="R39" s="1453" t="str">
        <f t="shared" si="4"/>
        <v/>
      </c>
      <c r="S39" s="3201">
        <f t="shared" si="5"/>
        <v>20</v>
      </c>
      <c r="T39" s="3202" t="str">
        <f t="shared" si="6"/>
        <v>--</v>
      </c>
      <c r="U39" s="3203" t="str">
        <f t="shared" si="7"/>
        <v>--</v>
      </c>
      <c r="V39" s="3187" t="str">
        <f t="shared" si="8"/>
        <v>--</v>
      </c>
      <c r="W39" s="3188" t="str">
        <f t="shared" si="9"/>
        <v>--</v>
      </c>
      <c r="X39" s="3189" t="str">
        <f t="shared" si="10"/>
        <v>--</v>
      </c>
      <c r="Y39" s="3190" t="str">
        <f t="shared" si="11"/>
        <v>--</v>
      </c>
      <c r="Z39" s="3204" t="str">
        <f t="shared" si="12"/>
        <v>--</v>
      </c>
      <c r="AA39" s="3192" t="str">
        <f t="shared" si="13"/>
        <v>--</v>
      </c>
      <c r="AB39" s="3205" t="str">
        <f t="shared" si="16"/>
        <v/>
      </c>
      <c r="AC39" s="3206" t="str">
        <f t="shared" si="14"/>
        <v/>
      </c>
      <c r="AD39" s="1377"/>
    </row>
    <row r="40" spans="1:30" s="1361" customFormat="1" ht="17.1" customHeight="1" thickBot="1">
      <c r="A40" s="1360"/>
      <c r="B40" s="3131"/>
      <c r="C40" s="3209"/>
      <c r="D40" s="3209"/>
      <c r="E40" s="3209"/>
      <c r="F40" s="3209"/>
      <c r="G40" s="3209"/>
      <c r="H40" s="3209"/>
      <c r="I40" s="3210"/>
      <c r="J40" s="3104"/>
      <c r="K40" s="3211"/>
      <c r="L40" s="3212"/>
      <c r="M40" s="3213"/>
      <c r="N40" s="3214"/>
      <c r="O40" s="3215"/>
      <c r="P40" s="1496"/>
      <c r="Q40" s="3216"/>
      <c r="R40" s="3215"/>
      <c r="S40" s="3217"/>
      <c r="T40" s="3218"/>
      <c r="U40" s="3219"/>
      <c r="V40" s="3220"/>
      <c r="W40" s="3221"/>
      <c r="X40" s="3222"/>
      <c r="Y40" s="3223"/>
      <c r="Z40" s="3224"/>
      <c r="AA40" s="3225"/>
      <c r="AB40" s="3226"/>
      <c r="AC40" s="3227"/>
      <c r="AD40" s="1377"/>
    </row>
    <row r="41" spans="1:30" s="1361" customFormat="1" ht="17.1" customHeight="1" thickBot="1" thickTop="1">
      <c r="A41" s="1360"/>
      <c r="B41" s="3131"/>
      <c r="C41" s="1511" t="s">
        <v>25</v>
      </c>
      <c r="D41" s="3585" t="s">
        <v>327</v>
      </c>
      <c r="E41" s="1511"/>
      <c r="F41" s="1512"/>
      <c r="G41" s="3048"/>
      <c r="H41" s="3048"/>
      <c r="I41" s="3048"/>
      <c r="J41" s="3048"/>
      <c r="K41" s="3048"/>
      <c r="L41" s="3153"/>
      <c r="M41" s="3048"/>
      <c r="N41" s="3048"/>
      <c r="O41" s="3048"/>
      <c r="P41" s="3048"/>
      <c r="Q41" s="3048"/>
      <c r="R41" s="3048"/>
      <c r="S41" s="3048"/>
      <c r="T41" s="3228">
        <f aca="true" t="shared" si="17" ref="T41:AA41">SUM(T18:T40)</f>
        <v>8852.412</v>
      </c>
      <c r="U41" s="3229">
        <f t="shared" si="17"/>
        <v>0</v>
      </c>
      <c r="V41" s="3230">
        <f t="shared" si="17"/>
        <v>0</v>
      </c>
      <c r="W41" s="3231">
        <f t="shared" si="17"/>
        <v>0</v>
      </c>
      <c r="X41" s="3232">
        <f t="shared" si="17"/>
        <v>0</v>
      </c>
      <c r="Y41" s="3233">
        <f t="shared" si="17"/>
        <v>0</v>
      </c>
      <c r="Z41" s="3234">
        <f t="shared" si="17"/>
        <v>0</v>
      </c>
      <c r="AA41" s="3235">
        <f t="shared" si="17"/>
        <v>0</v>
      </c>
      <c r="AB41" s="1360"/>
      <c r="AC41" s="3236">
        <f>ROUND(SUM(AC18:AC40),2)</f>
        <v>8852.41</v>
      </c>
      <c r="AD41" s="1377"/>
    </row>
    <row r="42" spans="1:30" s="1361" customFormat="1" ht="17.1" customHeight="1" thickBot="1" thickTop="1">
      <c r="A42" s="1360"/>
      <c r="B42" s="3237"/>
      <c r="C42" s="3238"/>
      <c r="D42" s="3238"/>
      <c r="E42" s="3238"/>
      <c r="F42" s="3238"/>
      <c r="G42" s="3238"/>
      <c r="H42" s="3238"/>
      <c r="I42" s="3238"/>
      <c r="J42" s="3238"/>
      <c r="K42" s="3238"/>
      <c r="L42" s="3238"/>
      <c r="M42" s="3238"/>
      <c r="N42" s="3238"/>
      <c r="O42" s="3238"/>
      <c r="P42" s="3238"/>
      <c r="Q42" s="3238"/>
      <c r="R42" s="3238"/>
      <c r="S42" s="3238"/>
      <c r="T42" s="3238"/>
      <c r="U42" s="3238"/>
      <c r="V42" s="3238"/>
      <c r="W42" s="3238"/>
      <c r="X42" s="3238"/>
      <c r="Y42" s="3238"/>
      <c r="Z42" s="3238"/>
      <c r="AA42" s="3238"/>
      <c r="AB42" s="3238"/>
      <c r="AC42" s="3238"/>
      <c r="AD42" s="3239"/>
    </row>
    <row r="43" spans="1:31" ht="17.1" customHeight="1" thickTop="1">
      <c r="A43" s="3240"/>
      <c r="F43" s="3564"/>
      <c r="G43" s="3564"/>
      <c r="H43" s="3564"/>
      <c r="I43" s="3564"/>
      <c r="J43" s="3564"/>
      <c r="K43" s="3564"/>
      <c r="L43" s="3564"/>
      <c r="M43" s="3564"/>
      <c r="N43" s="3564"/>
      <c r="O43" s="3564"/>
      <c r="P43" s="3564"/>
      <c r="Q43" s="3564"/>
      <c r="R43" s="3564"/>
      <c r="S43" s="3564"/>
      <c r="T43" s="3564"/>
      <c r="U43" s="3564"/>
      <c r="V43" s="3564"/>
      <c r="W43" s="3564"/>
      <c r="X43" s="3564"/>
      <c r="Y43" s="3564"/>
      <c r="Z43" s="3564"/>
      <c r="AA43" s="3564"/>
      <c r="AB43" s="3564"/>
      <c r="AC43" s="3564"/>
      <c r="AD43" s="3564"/>
      <c r="AE43" s="3564"/>
    </row>
    <row r="44" spans="1:31" ht="17.1" customHeight="1">
      <c r="A44" s="3240"/>
      <c r="F44" s="3564"/>
      <c r="G44" s="3564"/>
      <c r="H44" s="3564"/>
      <c r="I44" s="3564"/>
      <c r="J44" s="3564"/>
      <c r="K44" s="3564"/>
      <c r="L44" s="3564"/>
      <c r="M44" s="3564"/>
      <c r="N44" s="3564"/>
      <c r="O44" s="3564"/>
      <c r="P44" s="3564"/>
      <c r="Q44" s="3564"/>
      <c r="R44" s="3564"/>
      <c r="S44" s="3564"/>
      <c r="T44" s="3564"/>
      <c r="U44" s="3564"/>
      <c r="V44" s="3564"/>
      <c r="W44" s="3564"/>
      <c r="X44" s="3564"/>
      <c r="Y44" s="3564"/>
      <c r="Z44" s="3564"/>
      <c r="AA44" s="3564"/>
      <c r="AB44" s="3564"/>
      <c r="AC44" s="3564"/>
      <c r="AD44" s="3564"/>
      <c r="AE44" s="3564"/>
    </row>
    <row r="45" spans="1:31" ht="17.1" customHeight="1">
      <c r="A45" s="3240"/>
      <c r="F45" s="3564"/>
      <c r="G45" s="3564"/>
      <c r="H45" s="3564"/>
      <c r="I45" s="3564"/>
      <c r="J45" s="3564"/>
      <c r="K45" s="3564"/>
      <c r="L45" s="3564"/>
      <c r="M45" s="3564"/>
      <c r="N45" s="3564"/>
      <c r="O45" s="3564"/>
      <c r="P45" s="3564"/>
      <c r="Q45" s="3564"/>
      <c r="R45" s="3564"/>
      <c r="S45" s="3564"/>
      <c r="T45" s="3564"/>
      <c r="U45" s="3564"/>
      <c r="V45" s="3564"/>
      <c r="W45" s="3564"/>
      <c r="X45" s="3564"/>
      <c r="Y45" s="3564"/>
      <c r="Z45" s="3564"/>
      <c r="AA45" s="3564"/>
      <c r="AB45" s="3564"/>
      <c r="AC45" s="3564"/>
      <c r="AD45" s="3564"/>
      <c r="AE45" s="3564"/>
    </row>
    <row r="46" spans="1:31" ht="17.1" customHeight="1">
      <c r="A46" s="3240"/>
      <c r="F46" s="3564"/>
      <c r="G46" s="3564"/>
      <c r="H46" s="3564"/>
      <c r="I46" s="3564"/>
      <c r="J46" s="3564"/>
      <c r="K46" s="3564"/>
      <c r="L46" s="3564"/>
      <c r="M46" s="3564"/>
      <c r="N46" s="3564"/>
      <c r="O46" s="3564"/>
      <c r="P46" s="3564"/>
      <c r="Q46" s="3564"/>
      <c r="R46" s="3564"/>
      <c r="S46" s="3564"/>
      <c r="T46" s="3564"/>
      <c r="U46" s="3564"/>
      <c r="V46" s="3564"/>
      <c r="W46" s="3564"/>
      <c r="X46" s="3564"/>
      <c r="Y46" s="3564"/>
      <c r="Z46" s="3564"/>
      <c r="AA46" s="3564"/>
      <c r="AB46" s="3564"/>
      <c r="AC46" s="3564"/>
      <c r="AD46" s="3564"/>
      <c r="AE46" s="3564"/>
    </row>
    <row r="47" spans="6:31" ht="17.1" customHeight="1">
      <c r="F47" s="3564"/>
      <c r="G47" s="3564"/>
      <c r="H47" s="3564"/>
      <c r="I47" s="3564"/>
      <c r="J47" s="3564"/>
      <c r="K47" s="3564"/>
      <c r="L47" s="3564"/>
      <c r="M47" s="3564"/>
      <c r="N47" s="3564"/>
      <c r="O47" s="3564"/>
      <c r="P47" s="3564"/>
      <c r="Q47" s="3564"/>
      <c r="R47" s="3564"/>
      <c r="S47" s="3564"/>
      <c r="T47" s="3564"/>
      <c r="U47" s="3564"/>
      <c r="V47" s="3564"/>
      <c r="W47" s="3564"/>
      <c r="X47" s="3564"/>
      <c r="Y47" s="3564"/>
      <c r="Z47" s="3564"/>
      <c r="AA47" s="3564"/>
      <c r="AB47" s="3564"/>
      <c r="AC47" s="3564"/>
      <c r="AD47" s="3564"/>
      <c r="AE47" s="3564"/>
    </row>
    <row r="48" spans="6:31" ht="17.1" customHeight="1">
      <c r="F48" s="3564"/>
      <c r="G48" s="3564"/>
      <c r="H48" s="3564"/>
      <c r="I48" s="3564"/>
      <c r="J48" s="3564"/>
      <c r="K48" s="3564"/>
      <c r="L48" s="3564"/>
      <c r="M48" s="3564"/>
      <c r="N48" s="3564"/>
      <c r="O48" s="3564"/>
      <c r="P48" s="3564"/>
      <c r="Q48" s="3564"/>
      <c r="R48" s="3564"/>
      <c r="S48" s="3564"/>
      <c r="T48" s="3564"/>
      <c r="U48" s="3564"/>
      <c r="V48" s="3564"/>
      <c r="W48" s="3564"/>
      <c r="X48" s="3564"/>
      <c r="Y48" s="3564"/>
      <c r="Z48" s="3564"/>
      <c r="AA48" s="3564"/>
      <c r="AB48" s="3564"/>
      <c r="AC48" s="3564"/>
      <c r="AD48" s="3564"/>
      <c r="AE48" s="3564"/>
    </row>
    <row r="49" spans="6:31" ht="17.1" customHeight="1">
      <c r="F49" s="3564"/>
      <c r="G49" s="3564"/>
      <c r="H49" s="3564"/>
      <c r="I49" s="3564"/>
      <c r="J49" s="3564"/>
      <c r="K49" s="3564"/>
      <c r="L49" s="3564"/>
      <c r="M49" s="3564"/>
      <c r="N49" s="3564"/>
      <c r="O49" s="3564"/>
      <c r="P49" s="3564"/>
      <c r="Q49" s="3564"/>
      <c r="R49" s="3564"/>
      <c r="S49" s="3564"/>
      <c r="T49" s="3564"/>
      <c r="U49" s="3564"/>
      <c r="V49" s="3564"/>
      <c r="W49" s="3564"/>
      <c r="X49" s="3564"/>
      <c r="Y49" s="3564"/>
      <c r="Z49" s="3564"/>
      <c r="AA49" s="3564"/>
      <c r="AB49" s="3564"/>
      <c r="AC49" s="3564"/>
      <c r="AD49" s="3564"/>
      <c r="AE49" s="3564"/>
    </row>
    <row r="50" spans="6:31" ht="17.1" customHeight="1">
      <c r="F50" s="3564"/>
      <c r="G50" s="3564"/>
      <c r="H50" s="3564"/>
      <c r="I50" s="3564"/>
      <c r="J50" s="3564"/>
      <c r="K50" s="3564"/>
      <c r="L50" s="3564"/>
      <c r="M50" s="3564"/>
      <c r="N50" s="3564"/>
      <c r="O50" s="3564"/>
      <c r="P50" s="3564"/>
      <c r="Q50" s="3564"/>
      <c r="R50" s="3564"/>
      <c r="S50" s="3564"/>
      <c r="T50" s="3564"/>
      <c r="U50" s="3564"/>
      <c r="V50" s="3564"/>
      <c r="W50" s="3564"/>
      <c r="X50" s="3564"/>
      <c r="Y50" s="3564"/>
      <c r="Z50" s="3564"/>
      <c r="AA50" s="3564"/>
      <c r="AB50" s="3564"/>
      <c r="AC50" s="3564"/>
      <c r="AD50" s="3564"/>
      <c r="AE50" s="3564"/>
    </row>
    <row r="51" spans="6:31" ht="17.1" customHeight="1">
      <c r="F51" s="3564"/>
      <c r="G51" s="3564"/>
      <c r="H51" s="3564"/>
      <c r="I51" s="3564"/>
      <c r="J51" s="3564"/>
      <c r="K51" s="3564"/>
      <c r="L51" s="3564"/>
      <c r="M51" s="3564"/>
      <c r="N51" s="3564"/>
      <c r="O51" s="3564"/>
      <c r="P51" s="3564"/>
      <c r="Q51" s="3564"/>
      <c r="R51" s="3564"/>
      <c r="S51" s="3564"/>
      <c r="T51" s="3564"/>
      <c r="U51" s="3564"/>
      <c r="V51" s="3564"/>
      <c r="W51" s="3564"/>
      <c r="X51" s="3564"/>
      <c r="Y51" s="3564"/>
      <c r="Z51" s="3564"/>
      <c r="AA51" s="3564"/>
      <c r="AB51" s="3564"/>
      <c r="AC51" s="3564"/>
      <c r="AD51" s="3564"/>
      <c r="AE51" s="3564"/>
    </row>
    <row r="52" spans="6:31" ht="17.1" customHeight="1">
      <c r="F52" s="3564"/>
      <c r="G52" s="3564"/>
      <c r="H52" s="3564"/>
      <c r="I52" s="3564"/>
      <c r="J52" s="3564"/>
      <c r="K52" s="3564"/>
      <c r="L52" s="3564"/>
      <c r="M52" s="3564"/>
      <c r="N52" s="3564"/>
      <c r="O52" s="3564"/>
      <c r="P52" s="3564"/>
      <c r="Q52" s="3564"/>
      <c r="R52" s="3564"/>
      <c r="S52" s="3564"/>
      <c r="T52" s="3564"/>
      <c r="U52" s="3564"/>
      <c r="V52" s="3564"/>
      <c r="W52" s="3564"/>
      <c r="X52" s="3564"/>
      <c r="Y52" s="3564"/>
      <c r="Z52" s="3564"/>
      <c r="AA52" s="3564"/>
      <c r="AB52" s="3564"/>
      <c r="AC52" s="3564"/>
      <c r="AD52" s="3564"/>
      <c r="AE52" s="3564"/>
    </row>
    <row r="53" spans="6:31" ht="17.1" customHeight="1">
      <c r="F53" s="3564"/>
      <c r="G53" s="3564"/>
      <c r="H53" s="3564"/>
      <c r="I53" s="3564"/>
      <c r="J53" s="3564"/>
      <c r="K53" s="3564"/>
      <c r="L53" s="3564"/>
      <c r="M53" s="3564"/>
      <c r="N53" s="3564"/>
      <c r="O53" s="3564"/>
      <c r="P53" s="3564"/>
      <c r="Q53" s="3564"/>
      <c r="R53" s="3564"/>
      <c r="S53" s="3564"/>
      <c r="T53" s="3564"/>
      <c r="U53" s="3564"/>
      <c r="V53" s="3564"/>
      <c r="W53" s="3564"/>
      <c r="X53" s="3564"/>
      <c r="Y53" s="3564"/>
      <c r="Z53" s="3564"/>
      <c r="AA53" s="3564"/>
      <c r="AB53" s="3564"/>
      <c r="AC53" s="3564"/>
      <c r="AD53" s="3564"/>
      <c r="AE53" s="3564"/>
    </row>
    <row r="54" spans="6:31" ht="17.1" customHeight="1">
      <c r="F54" s="3564"/>
      <c r="G54" s="3564"/>
      <c r="H54" s="3564"/>
      <c r="I54" s="3564"/>
      <c r="J54" s="3564"/>
      <c r="K54" s="3564"/>
      <c r="L54" s="3564"/>
      <c r="M54" s="3564"/>
      <c r="N54" s="3564"/>
      <c r="O54" s="3564"/>
      <c r="P54" s="3564"/>
      <c r="Q54" s="3564"/>
      <c r="R54" s="3564"/>
      <c r="S54" s="3564"/>
      <c r="T54" s="3564"/>
      <c r="U54" s="3564"/>
      <c r="V54" s="3564"/>
      <c r="W54" s="3564"/>
      <c r="X54" s="3564"/>
      <c r="Y54" s="3564"/>
      <c r="Z54" s="3564"/>
      <c r="AA54" s="3564"/>
      <c r="AB54" s="3564"/>
      <c r="AC54" s="3564"/>
      <c r="AD54" s="3564"/>
      <c r="AE54" s="3564"/>
    </row>
    <row r="55" spans="6:31" ht="17.1" customHeight="1">
      <c r="F55" s="3564"/>
      <c r="G55" s="3564"/>
      <c r="H55" s="3564"/>
      <c r="I55" s="3564"/>
      <c r="J55" s="3564"/>
      <c r="K55" s="3564"/>
      <c r="L55" s="3564"/>
      <c r="M55" s="3564"/>
      <c r="N55" s="3564"/>
      <c r="O55" s="3564"/>
      <c r="P55" s="3564"/>
      <c r="Q55" s="3564"/>
      <c r="R55" s="3564"/>
      <c r="S55" s="3564"/>
      <c r="T55" s="3564"/>
      <c r="U55" s="3564"/>
      <c r="V55" s="3564"/>
      <c r="W55" s="3564"/>
      <c r="X55" s="3564"/>
      <c r="Y55" s="3564"/>
      <c r="Z55" s="3564"/>
      <c r="AA55" s="3564"/>
      <c r="AB55" s="3564"/>
      <c r="AC55" s="3564"/>
      <c r="AD55" s="3564"/>
      <c r="AE55" s="3564"/>
    </row>
    <row r="56" spans="6:31" ht="17.1" customHeight="1">
      <c r="F56" s="3564"/>
      <c r="G56" s="3564"/>
      <c r="H56" s="3564"/>
      <c r="I56" s="3564"/>
      <c r="J56" s="3564"/>
      <c r="K56" s="3564"/>
      <c r="L56" s="3564"/>
      <c r="M56" s="3564"/>
      <c r="N56" s="3564"/>
      <c r="O56" s="3564"/>
      <c r="P56" s="3564"/>
      <c r="Q56" s="3564"/>
      <c r="R56" s="3564"/>
      <c r="S56" s="3564"/>
      <c r="T56" s="3564"/>
      <c r="U56" s="3564"/>
      <c r="V56" s="3564"/>
      <c r="W56" s="3564"/>
      <c r="X56" s="3564"/>
      <c r="Y56" s="3564"/>
      <c r="Z56" s="3564"/>
      <c r="AA56" s="3564"/>
      <c r="AB56" s="3564"/>
      <c r="AC56" s="3564"/>
      <c r="AD56" s="3564"/>
      <c r="AE56" s="3564"/>
    </row>
    <row r="57" spans="6:31" ht="17.1" customHeight="1">
      <c r="F57" s="3564"/>
      <c r="G57" s="3564"/>
      <c r="H57" s="3564"/>
      <c r="I57" s="3564"/>
      <c r="J57" s="3564"/>
      <c r="K57" s="3564"/>
      <c r="L57" s="3564"/>
      <c r="M57" s="3564"/>
      <c r="N57" s="3564"/>
      <c r="O57" s="3564"/>
      <c r="P57" s="3564"/>
      <c r="Q57" s="3564"/>
      <c r="R57" s="3564"/>
      <c r="S57" s="3564"/>
      <c r="T57" s="3564"/>
      <c r="U57" s="3564"/>
      <c r="V57" s="3564"/>
      <c r="W57" s="3564"/>
      <c r="X57" s="3564"/>
      <c r="Y57" s="3564"/>
      <c r="Z57" s="3564"/>
      <c r="AA57" s="3564"/>
      <c r="AB57" s="3564"/>
      <c r="AC57" s="3564"/>
      <c r="AD57" s="3564"/>
      <c r="AE57" s="3564"/>
    </row>
    <row r="58" spans="6:31" ht="17.1" customHeight="1">
      <c r="F58" s="3564"/>
      <c r="G58" s="3564"/>
      <c r="H58" s="3564"/>
      <c r="I58" s="3564"/>
      <c r="J58" s="3564"/>
      <c r="K58" s="3564"/>
      <c r="L58" s="3564"/>
      <c r="M58" s="3564"/>
      <c r="N58" s="3564"/>
      <c r="O58" s="3564"/>
      <c r="P58" s="3564"/>
      <c r="Q58" s="3564"/>
      <c r="R58" s="3564"/>
      <c r="S58" s="3564"/>
      <c r="T58" s="3564"/>
      <c r="U58" s="3564"/>
      <c r="V58" s="3564"/>
      <c r="W58" s="3564"/>
      <c r="X58" s="3564"/>
      <c r="Y58" s="3564"/>
      <c r="Z58" s="3564"/>
      <c r="AA58" s="3564"/>
      <c r="AB58" s="3564"/>
      <c r="AC58" s="3564"/>
      <c r="AD58" s="3564"/>
      <c r="AE58" s="3564"/>
    </row>
    <row r="59" spans="6:31" ht="17.1" customHeight="1">
      <c r="F59" s="3564"/>
      <c r="G59" s="3564"/>
      <c r="H59" s="3564"/>
      <c r="I59" s="3564"/>
      <c r="J59" s="3564"/>
      <c r="K59" s="3564"/>
      <c r="L59" s="3564"/>
      <c r="M59" s="3564"/>
      <c r="N59" s="3564"/>
      <c r="O59" s="3564"/>
      <c r="P59" s="3564"/>
      <c r="Q59" s="3564"/>
      <c r="R59" s="3564"/>
      <c r="S59" s="3564"/>
      <c r="T59" s="3564"/>
      <c r="U59" s="3564"/>
      <c r="V59" s="3564"/>
      <c r="W59" s="3564"/>
      <c r="X59" s="3564"/>
      <c r="Y59" s="3564"/>
      <c r="Z59" s="3564"/>
      <c r="AA59" s="3564"/>
      <c r="AB59" s="3564"/>
      <c r="AC59" s="3564"/>
      <c r="AD59" s="3564"/>
      <c r="AE59" s="3564"/>
    </row>
    <row r="60" spans="6:31" ht="17.1" customHeight="1">
      <c r="F60" s="3564"/>
      <c r="G60" s="3564"/>
      <c r="H60" s="3564"/>
      <c r="I60" s="3564"/>
      <c r="J60" s="3564"/>
      <c r="K60" s="3564"/>
      <c r="L60" s="3564"/>
      <c r="M60" s="3564"/>
      <c r="N60" s="3564"/>
      <c r="O60" s="3564"/>
      <c r="P60" s="3564"/>
      <c r="Q60" s="3564"/>
      <c r="R60" s="3564"/>
      <c r="S60" s="3564"/>
      <c r="T60" s="3564"/>
      <c r="U60" s="3564"/>
      <c r="V60" s="3564"/>
      <c r="W60" s="3564"/>
      <c r="X60" s="3564"/>
      <c r="Y60" s="3564"/>
      <c r="Z60" s="3564"/>
      <c r="AA60" s="3564"/>
      <c r="AB60" s="3564"/>
      <c r="AC60" s="3564"/>
      <c r="AD60" s="3564"/>
      <c r="AE60" s="3564"/>
    </row>
    <row r="61" spans="6:31" ht="17.1" customHeight="1">
      <c r="F61" s="3564"/>
      <c r="G61" s="3564"/>
      <c r="H61" s="3564"/>
      <c r="I61" s="3564"/>
      <c r="J61" s="3564"/>
      <c r="K61" s="3564"/>
      <c r="L61" s="3564"/>
      <c r="M61" s="3564"/>
      <c r="N61" s="3564"/>
      <c r="O61" s="3564"/>
      <c r="P61" s="3564"/>
      <c r="Q61" s="3564"/>
      <c r="R61" s="3564"/>
      <c r="S61" s="3564"/>
      <c r="T61" s="3564"/>
      <c r="U61" s="3564"/>
      <c r="V61" s="3564"/>
      <c r="W61" s="3564"/>
      <c r="X61" s="3564"/>
      <c r="Y61" s="3564"/>
      <c r="Z61" s="3564"/>
      <c r="AA61" s="3564"/>
      <c r="AB61" s="3564"/>
      <c r="AC61" s="3564"/>
      <c r="AD61" s="3564"/>
      <c r="AE61" s="3564"/>
    </row>
    <row r="62" spans="6:31" ht="17.1" customHeight="1">
      <c r="F62" s="3564"/>
      <c r="G62" s="3564"/>
      <c r="H62" s="3564"/>
      <c r="I62" s="3564"/>
      <c r="J62" s="3564"/>
      <c r="K62" s="3564"/>
      <c r="L62" s="3564"/>
      <c r="M62" s="3564"/>
      <c r="N62" s="3564"/>
      <c r="O62" s="3564"/>
      <c r="P62" s="3564"/>
      <c r="Q62" s="3564"/>
      <c r="R62" s="3564"/>
      <c r="S62" s="3564"/>
      <c r="T62" s="3564"/>
      <c r="U62" s="3564"/>
      <c r="V62" s="3564"/>
      <c r="W62" s="3564"/>
      <c r="X62" s="3564"/>
      <c r="Y62" s="3564"/>
      <c r="Z62" s="3564"/>
      <c r="AA62" s="3564"/>
      <c r="AB62" s="3564"/>
      <c r="AC62" s="3564"/>
      <c r="AD62" s="3564"/>
      <c r="AE62" s="3564"/>
    </row>
    <row r="63" spans="6:31" ht="17.1" customHeight="1">
      <c r="F63" s="3564"/>
      <c r="G63" s="3564"/>
      <c r="H63" s="3564"/>
      <c r="I63" s="3564"/>
      <c r="J63" s="3564"/>
      <c r="K63" s="3564"/>
      <c r="L63" s="3564"/>
      <c r="M63" s="3564"/>
      <c r="N63" s="3564"/>
      <c r="O63" s="3564"/>
      <c r="P63" s="3564"/>
      <c r="Q63" s="3564"/>
      <c r="R63" s="3564"/>
      <c r="S63" s="3564"/>
      <c r="T63" s="3564"/>
      <c r="U63" s="3564"/>
      <c r="V63" s="3564"/>
      <c r="W63" s="3564"/>
      <c r="X63" s="3564"/>
      <c r="Y63" s="3564"/>
      <c r="Z63" s="3564"/>
      <c r="AA63" s="3564"/>
      <c r="AB63" s="3564"/>
      <c r="AC63" s="3564"/>
      <c r="AD63" s="3564"/>
      <c r="AE63" s="3564"/>
    </row>
    <row r="64" spans="6:31" ht="17.1" customHeight="1">
      <c r="F64" s="3564"/>
      <c r="G64" s="3564"/>
      <c r="H64" s="3564"/>
      <c r="I64" s="3564"/>
      <c r="J64" s="3564"/>
      <c r="K64" s="3564"/>
      <c r="L64" s="3564"/>
      <c r="M64" s="3564"/>
      <c r="N64" s="3564"/>
      <c r="O64" s="3564"/>
      <c r="P64" s="3564"/>
      <c r="Q64" s="3564"/>
      <c r="R64" s="3564"/>
      <c r="S64" s="3564"/>
      <c r="T64" s="3564"/>
      <c r="U64" s="3564"/>
      <c r="V64" s="3564"/>
      <c r="W64" s="3564"/>
      <c r="X64" s="3564"/>
      <c r="Y64" s="3564"/>
      <c r="Z64" s="3564"/>
      <c r="AA64" s="3564"/>
      <c r="AB64" s="3564"/>
      <c r="AC64" s="3564"/>
      <c r="AD64" s="3564"/>
      <c r="AE64" s="3564"/>
    </row>
    <row r="65" spans="6:31" ht="17.1" customHeight="1">
      <c r="F65" s="3564"/>
      <c r="G65" s="3564"/>
      <c r="H65" s="3564"/>
      <c r="I65" s="3564"/>
      <c r="J65" s="3564"/>
      <c r="K65" s="3564"/>
      <c r="L65" s="3564"/>
      <c r="M65" s="3564"/>
      <c r="N65" s="3564"/>
      <c r="O65" s="3564"/>
      <c r="P65" s="3564"/>
      <c r="Q65" s="3564"/>
      <c r="R65" s="3564"/>
      <c r="S65" s="3564"/>
      <c r="T65" s="3564"/>
      <c r="U65" s="3564"/>
      <c r="V65" s="3564"/>
      <c r="W65" s="3564"/>
      <c r="X65" s="3564"/>
      <c r="Y65" s="3564"/>
      <c r="Z65" s="3564"/>
      <c r="AA65" s="3564"/>
      <c r="AB65" s="3564"/>
      <c r="AC65" s="3564"/>
      <c r="AD65" s="3564"/>
      <c r="AE65" s="3564"/>
    </row>
    <row r="66" spans="6:31" ht="17.1" customHeight="1">
      <c r="F66" s="3564"/>
      <c r="G66" s="3564"/>
      <c r="H66" s="3564"/>
      <c r="I66" s="3564"/>
      <c r="J66" s="3564"/>
      <c r="K66" s="3564"/>
      <c r="L66" s="3564"/>
      <c r="M66" s="3564"/>
      <c r="N66" s="3564"/>
      <c r="O66" s="3564"/>
      <c r="P66" s="3564"/>
      <c r="Q66" s="3564"/>
      <c r="R66" s="3564"/>
      <c r="S66" s="3564"/>
      <c r="T66" s="3564"/>
      <c r="U66" s="3564"/>
      <c r="V66" s="3564"/>
      <c r="W66" s="3564"/>
      <c r="X66" s="3564"/>
      <c r="Y66" s="3564"/>
      <c r="Z66" s="3564"/>
      <c r="AA66" s="3564"/>
      <c r="AB66" s="3564"/>
      <c r="AC66" s="3564"/>
      <c r="AD66" s="3564"/>
      <c r="AE66" s="3564"/>
    </row>
    <row r="67" spans="6:31" ht="17.1" customHeight="1">
      <c r="F67" s="3564"/>
      <c r="G67" s="3564"/>
      <c r="H67" s="3564"/>
      <c r="I67" s="3564"/>
      <c r="J67" s="3564"/>
      <c r="K67" s="3564"/>
      <c r="L67" s="3564"/>
      <c r="M67" s="3564"/>
      <c r="N67" s="3564"/>
      <c r="O67" s="3564"/>
      <c r="P67" s="3564"/>
      <c r="Q67" s="3564"/>
      <c r="R67" s="3564"/>
      <c r="S67" s="3564"/>
      <c r="T67" s="3564"/>
      <c r="U67" s="3564"/>
      <c r="V67" s="3564"/>
      <c r="W67" s="3564"/>
      <c r="X67" s="3564"/>
      <c r="Y67" s="3564"/>
      <c r="Z67" s="3564"/>
      <c r="AA67" s="3564"/>
      <c r="AB67" s="3564"/>
      <c r="AC67" s="3564"/>
      <c r="AD67" s="3564"/>
      <c r="AE67" s="3564"/>
    </row>
    <row r="68" spans="6:31" ht="17.1" customHeight="1">
      <c r="F68" s="3564"/>
      <c r="G68" s="3564"/>
      <c r="H68" s="3564"/>
      <c r="I68" s="3564"/>
      <c r="J68" s="3564"/>
      <c r="K68" s="3564"/>
      <c r="L68" s="3564"/>
      <c r="M68" s="3564"/>
      <c r="N68" s="3564"/>
      <c r="O68" s="3564"/>
      <c r="P68" s="3564"/>
      <c r="Q68" s="3564"/>
      <c r="R68" s="3564"/>
      <c r="S68" s="3564"/>
      <c r="T68" s="3564"/>
      <c r="U68" s="3564"/>
      <c r="V68" s="3564"/>
      <c r="W68" s="3564"/>
      <c r="X68" s="3564"/>
      <c r="Y68" s="3564"/>
      <c r="Z68" s="3564"/>
      <c r="AA68" s="3564"/>
      <c r="AB68" s="3564"/>
      <c r="AC68" s="3564"/>
      <c r="AD68" s="3564"/>
      <c r="AE68" s="3564"/>
    </row>
    <row r="69" spans="6:31" ht="17.1" customHeight="1">
      <c r="F69" s="3564"/>
      <c r="G69" s="3564"/>
      <c r="H69" s="3564"/>
      <c r="I69" s="3564"/>
      <c r="J69" s="3564"/>
      <c r="K69" s="3564"/>
      <c r="L69" s="3564"/>
      <c r="M69" s="3564"/>
      <c r="N69" s="3564"/>
      <c r="O69" s="3564"/>
      <c r="P69" s="3564"/>
      <c r="Q69" s="3564"/>
      <c r="R69" s="3564"/>
      <c r="S69" s="3564"/>
      <c r="T69" s="3564"/>
      <c r="U69" s="3564"/>
      <c r="V69" s="3564"/>
      <c r="W69" s="3564"/>
      <c r="X69" s="3564"/>
      <c r="Y69" s="3564"/>
      <c r="Z69" s="3564"/>
      <c r="AA69" s="3564"/>
      <c r="AB69" s="3564"/>
      <c r="AC69" s="3564"/>
      <c r="AD69" s="3564"/>
      <c r="AE69" s="3564"/>
    </row>
    <row r="70" spans="6:31" ht="17.1" customHeight="1">
      <c r="F70" s="3564"/>
      <c r="G70" s="3564"/>
      <c r="H70" s="3564"/>
      <c r="I70" s="3564"/>
      <c r="J70" s="3564"/>
      <c r="K70" s="3564"/>
      <c r="L70" s="3564"/>
      <c r="M70" s="3564"/>
      <c r="N70" s="3564"/>
      <c r="O70" s="3564"/>
      <c r="P70" s="3564"/>
      <c r="Q70" s="3564"/>
      <c r="R70" s="3564"/>
      <c r="S70" s="3564"/>
      <c r="T70" s="3564"/>
      <c r="U70" s="3564"/>
      <c r="V70" s="3564"/>
      <c r="W70" s="3564"/>
      <c r="X70" s="3564"/>
      <c r="Y70" s="3564"/>
      <c r="Z70" s="3564"/>
      <c r="AA70" s="3564"/>
      <c r="AB70" s="3564"/>
      <c r="AC70" s="3564"/>
      <c r="AD70" s="3564"/>
      <c r="AE70" s="3564"/>
    </row>
    <row r="71" spans="6:31" ht="17.1" customHeight="1">
      <c r="F71" s="3564"/>
      <c r="G71" s="3564"/>
      <c r="H71" s="3564"/>
      <c r="I71" s="3564"/>
      <c r="J71" s="3564"/>
      <c r="K71" s="3564"/>
      <c r="L71" s="3564"/>
      <c r="M71" s="3564"/>
      <c r="N71" s="3564"/>
      <c r="O71" s="3564"/>
      <c r="P71" s="3564"/>
      <c r="Q71" s="3564"/>
      <c r="R71" s="3564"/>
      <c r="S71" s="3564"/>
      <c r="T71" s="3564"/>
      <c r="U71" s="3564"/>
      <c r="V71" s="3564"/>
      <c r="W71" s="3564"/>
      <c r="X71" s="3564"/>
      <c r="Y71" s="3564"/>
      <c r="Z71" s="3564"/>
      <c r="AA71" s="3564"/>
      <c r="AB71" s="3564"/>
      <c r="AC71" s="3564"/>
      <c r="AD71" s="3564"/>
      <c r="AE71" s="3564"/>
    </row>
    <row r="72" spans="6:31" ht="17.1" customHeight="1">
      <c r="F72" s="3564"/>
      <c r="G72" s="3564"/>
      <c r="H72" s="3564"/>
      <c r="I72" s="3564"/>
      <c r="J72" s="3564"/>
      <c r="K72" s="3564"/>
      <c r="L72" s="3564"/>
      <c r="M72" s="3564"/>
      <c r="N72" s="3564"/>
      <c r="O72" s="3564"/>
      <c r="P72" s="3564"/>
      <c r="Q72" s="3564"/>
      <c r="R72" s="3564"/>
      <c r="S72" s="3564"/>
      <c r="T72" s="3564"/>
      <c r="U72" s="3564"/>
      <c r="V72" s="3564"/>
      <c r="W72" s="3564"/>
      <c r="X72" s="3564"/>
      <c r="Y72" s="3564"/>
      <c r="Z72" s="3564"/>
      <c r="AA72" s="3564"/>
      <c r="AB72" s="3564"/>
      <c r="AC72" s="3564"/>
      <c r="AD72" s="3564"/>
      <c r="AE72" s="3564"/>
    </row>
    <row r="73" spans="6:31" ht="17.1" customHeight="1">
      <c r="F73" s="3564"/>
      <c r="G73" s="3564"/>
      <c r="H73" s="3564"/>
      <c r="I73" s="3564"/>
      <c r="J73" s="3564"/>
      <c r="K73" s="3564"/>
      <c r="L73" s="3564"/>
      <c r="M73" s="3564"/>
      <c r="N73" s="3564"/>
      <c r="O73" s="3564"/>
      <c r="P73" s="3564"/>
      <c r="Q73" s="3564"/>
      <c r="R73" s="3564"/>
      <c r="S73" s="3564"/>
      <c r="T73" s="3564"/>
      <c r="U73" s="3564"/>
      <c r="V73" s="3564"/>
      <c r="W73" s="3564"/>
      <c r="X73" s="3564"/>
      <c r="Y73" s="3564"/>
      <c r="Z73" s="3564"/>
      <c r="AA73" s="3564"/>
      <c r="AB73" s="3564"/>
      <c r="AC73" s="3564"/>
      <c r="AD73" s="3564"/>
      <c r="AE73" s="3564"/>
    </row>
    <row r="74" spans="6:31" ht="17.1" customHeight="1">
      <c r="F74" s="3564"/>
      <c r="G74" s="3564"/>
      <c r="H74" s="3564"/>
      <c r="I74" s="3564"/>
      <c r="J74" s="3564"/>
      <c r="K74" s="3564"/>
      <c r="L74" s="3564"/>
      <c r="M74" s="3564"/>
      <c r="N74" s="3564"/>
      <c r="O74" s="3564"/>
      <c r="P74" s="3564"/>
      <c r="Q74" s="3564"/>
      <c r="R74" s="3564"/>
      <c r="S74" s="3564"/>
      <c r="T74" s="3564"/>
      <c r="U74" s="3564"/>
      <c r="V74" s="3564"/>
      <c r="W74" s="3564"/>
      <c r="X74" s="3564"/>
      <c r="Y74" s="3564"/>
      <c r="Z74" s="3564"/>
      <c r="AA74" s="3564"/>
      <c r="AB74" s="3564"/>
      <c r="AC74" s="3564"/>
      <c r="AD74" s="3564"/>
      <c r="AE74" s="3564"/>
    </row>
    <row r="75" spans="6:31" ht="17.1" customHeight="1">
      <c r="F75" s="3564"/>
      <c r="G75" s="3564"/>
      <c r="H75" s="3564"/>
      <c r="I75" s="3564"/>
      <c r="J75" s="3564"/>
      <c r="K75" s="3564"/>
      <c r="L75" s="3564"/>
      <c r="M75" s="3564"/>
      <c r="N75" s="3564"/>
      <c r="O75" s="3564"/>
      <c r="P75" s="3564"/>
      <c r="Q75" s="3564"/>
      <c r="R75" s="3564"/>
      <c r="S75" s="3564"/>
      <c r="T75" s="3564"/>
      <c r="U75" s="3564"/>
      <c r="V75" s="3564"/>
      <c r="W75" s="3564"/>
      <c r="X75" s="3564"/>
      <c r="Y75" s="3564"/>
      <c r="Z75" s="3564"/>
      <c r="AA75" s="3564"/>
      <c r="AB75" s="3564"/>
      <c r="AC75" s="3564"/>
      <c r="AD75" s="3564"/>
      <c r="AE75" s="3564"/>
    </row>
    <row r="76" spans="6:31" ht="17.1" customHeight="1">
      <c r="F76" s="3564"/>
      <c r="G76" s="3564"/>
      <c r="H76" s="3564"/>
      <c r="I76" s="3564"/>
      <c r="J76" s="3564"/>
      <c r="K76" s="3564"/>
      <c r="L76" s="3564"/>
      <c r="M76" s="3564"/>
      <c r="N76" s="3564"/>
      <c r="O76" s="3564"/>
      <c r="P76" s="3564"/>
      <c r="Q76" s="3564"/>
      <c r="R76" s="3564"/>
      <c r="S76" s="3564"/>
      <c r="T76" s="3564"/>
      <c r="U76" s="3564"/>
      <c r="V76" s="3564"/>
      <c r="W76" s="3564"/>
      <c r="X76" s="3564"/>
      <c r="Y76" s="3564"/>
      <c r="Z76" s="3564"/>
      <c r="AA76" s="3564"/>
      <c r="AB76" s="3564"/>
      <c r="AC76" s="3564"/>
      <c r="AD76" s="3564"/>
      <c r="AE76" s="3564"/>
    </row>
    <row r="77" spans="6:31" ht="17.1" customHeight="1">
      <c r="F77" s="3564"/>
      <c r="G77" s="3564"/>
      <c r="H77" s="3564"/>
      <c r="I77" s="3564"/>
      <c r="J77" s="3564"/>
      <c r="K77" s="3564"/>
      <c r="L77" s="3564"/>
      <c r="M77" s="3564"/>
      <c r="N77" s="3564"/>
      <c r="O77" s="3564"/>
      <c r="P77" s="3564"/>
      <c r="Q77" s="3564"/>
      <c r="R77" s="3564"/>
      <c r="S77" s="3564"/>
      <c r="T77" s="3564"/>
      <c r="U77" s="3564"/>
      <c r="V77" s="3564"/>
      <c r="W77" s="3564"/>
      <c r="X77" s="3564"/>
      <c r="Y77" s="3564"/>
      <c r="Z77" s="3564"/>
      <c r="AA77" s="3564"/>
      <c r="AB77" s="3564"/>
      <c r="AC77" s="3564"/>
      <c r="AD77" s="3564"/>
      <c r="AE77" s="3564"/>
    </row>
    <row r="78" spans="6:31" ht="17.1" customHeight="1">
      <c r="F78" s="3564"/>
      <c r="G78" s="3564"/>
      <c r="H78" s="3564"/>
      <c r="I78" s="3564"/>
      <c r="J78" s="3564"/>
      <c r="K78" s="3564"/>
      <c r="L78" s="3564"/>
      <c r="M78" s="3564"/>
      <c r="N78" s="3564"/>
      <c r="O78" s="3564"/>
      <c r="P78" s="3564"/>
      <c r="Q78" s="3564"/>
      <c r="R78" s="3564"/>
      <c r="S78" s="3564"/>
      <c r="T78" s="3564"/>
      <c r="U78" s="3564"/>
      <c r="V78" s="3564"/>
      <c r="W78" s="3564"/>
      <c r="X78" s="3564"/>
      <c r="Y78" s="3564"/>
      <c r="Z78" s="3564"/>
      <c r="AA78" s="3564"/>
      <c r="AB78" s="3564"/>
      <c r="AC78" s="3564"/>
      <c r="AD78" s="3564"/>
      <c r="AE78" s="3564"/>
    </row>
    <row r="79" spans="6:31" ht="17.1" customHeight="1">
      <c r="F79" s="3564"/>
      <c r="G79" s="3564"/>
      <c r="H79" s="3564"/>
      <c r="I79" s="3564"/>
      <c r="J79" s="3564"/>
      <c r="K79" s="3564"/>
      <c r="L79" s="3564"/>
      <c r="M79" s="3564"/>
      <c r="N79" s="3564"/>
      <c r="O79" s="3564"/>
      <c r="P79" s="3564"/>
      <c r="Q79" s="3564"/>
      <c r="R79" s="3564"/>
      <c r="S79" s="3564"/>
      <c r="T79" s="3564"/>
      <c r="U79" s="3564"/>
      <c r="V79" s="3564"/>
      <c r="W79" s="3564"/>
      <c r="X79" s="3564"/>
      <c r="Y79" s="3564"/>
      <c r="Z79" s="3564"/>
      <c r="AA79" s="3564"/>
      <c r="AB79" s="3564"/>
      <c r="AC79" s="3564"/>
      <c r="AD79" s="3564"/>
      <c r="AE79" s="3564"/>
    </row>
    <row r="80" spans="6:31" ht="17.1" customHeight="1">
      <c r="F80" s="3564"/>
      <c r="G80" s="3564"/>
      <c r="H80" s="3564"/>
      <c r="I80" s="3564"/>
      <c r="J80" s="3564"/>
      <c r="K80" s="3564"/>
      <c r="L80" s="3564"/>
      <c r="M80" s="3564"/>
      <c r="N80" s="3564"/>
      <c r="O80" s="3564"/>
      <c r="P80" s="3564"/>
      <c r="Q80" s="3564"/>
      <c r="R80" s="3564"/>
      <c r="S80" s="3564"/>
      <c r="T80" s="3564"/>
      <c r="U80" s="3564"/>
      <c r="V80" s="3564"/>
      <c r="W80" s="3564"/>
      <c r="X80" s="3564"/>
      <c r="Y80" s="3564"/>
      <c r="Z80" s="3564"/>
      <c r="AA80" s="3564"/>
      <c r="AB80" s="3564"/>
      <c r="AC80" s="3564"/>
      <c r="AD80" s="3564"/>
      <c r="AE80" s="3564"/>
    </row>
    <row r="81" spans="6:31" ht="17.1" customHeight="1">
      <c r="F81" s="3564"/>
      <c r="G81" s="3564"/>
      <c r="H81" s="3564"/>
      <c r="I81" s="3564"/>
      <c r="J81" s="3564"/>
      <c r="K81" s="3564"/>
      <c r="L81" s="3564"/>
      <c r="M81" s="3564"/>
      <c r="N81" s="3564"/>
      <c r="O81" s="3564"/>
      <c r="P81" s="3564"/>
      <c r="Q81" s="3564"/>
      <c r="R81" s="3564"/>
      <c r="S81" s="3564"/>
      <c r="T81" s="3564"/>
      <c r="U81" s="3564"/>
      <c r="V81" s="3564"/>
      <c r="W81" s="3564"/>
      <c r="X81" s="3564"/>
      <c r="Y81" s="3564"/>
      <c r="Z81" s="3564"/>
      <c r="AA81" s="3564"/>
      <c r="AB81" s="3564"/>
      <c r="AC81" s="3564"/>
      <c r="AD81" s="3564"/>
      <c r="AE81" s="3564"/>
    </row>
    <row r="82" spans="6:31" ht="17.1" customHeight="1">
      <c r="F82" s="3564"/>
      <c r="G82" s="3564"/>
      <c r="H82" s="3564"/>
      <c r="I82" s="3564"/>
      <c r="J82" s="3564"/>
      <c r="K82" s="3564"/>
      <c r="L82" s="3564"/>
      <c r="M82" s="3564"/>
      <c r="N82" s="3564"/>
      <c r="O82" s="3564"/>
      <c r="P82" s="3564"/>
      <c r="Q82" s="3564"/>
      <c r="R82" s="3564"/>
      <c r="S82" s="3564"/>
      <c r="T82" s="3564"/>
      <c r="U82" s="3564"/>
      <c r="V82" s="3564"/>
      <c r="W82" s="3564"/>
      <c r="X82" s="3564"/>
      <c r="Y82" s="3564"/>
      <c r="Z82" s="3564"/>
      <c r="AA82" s="3564"/>
      <c r="AB82" s="3564"/>
      <c r="AC82" s="3564"/>
      <c r="AD82" s="3564"/>
      <c r="AE82" s="3564"/>
    </row>
    <row r="83" spans="6:31" ht="17.1" customHeight="1">
      <c r="F83" s="3564"/>
      <c r="G83" s="3564"/>
      <c r="H83" s="3564"/>
      <c r="I83" s="3564"/>
      <c r="J83" s="3564"/>
      <c r="K83" s="3564"/>
      <c r="L83" s="3564"/>
      <c r="M83" s="3564"/>
      <c r="N83" s="3564"/>
      <c r="O83" s="3564"/>
      <c r="P83" s="3564"/>
      <c r="Q83" s="3564"/>
      <c r="R83" s="3564"/>
      <c r="S83" s="3564"/>
      <c r="T83" s="3564"/>
      <c r="U83" s="3564"/>
      <c r="V83" s="3564"/>
      <c r="W83" s="3564"/>
      <c r="X83" s="3564"/>
      <c r="Y83" s="3564"/>
      <c r="Z83" s="3564"/>
      <c r="AA83" s="3564"/>
      <c r="AB83" s="3564"/>
      <c r="AC83" s="3564"/>
      <c r="AD83" s="3564"/>
      <c r="AE83" s="3564"/>
    </row>
    <row r="84" spans="6:31" ht="17.1" customHeight="1">
      <c r="F84" s="3564"/>
      <c r="G84" s="3564"/>
      <c r="H84" s="3564"/>
      <c r="I84" s="3564"/>
      <c r="J84" s="3564"/>
      <c r="K84" s="3564"/>
      <c r="L84" s="3564"/>
      <c r="M84" s="3564"/>
      <c r="N84" s="3564"/>
      <c r="O84" s="3564"/>
      <c r="P84" s="3564"/>
      <c r="Q84" s="3564"/>
      <c r="R84" s="3564"/>
      <c r="S84" s="3564"/>
      <c r="T84" s="3564"/>
      <c r="U84" s="3564"/>
      <c r="V84" s="3564"/>
      <c r="W84" s="3564"/>
      <c r="X84" s="3564"/>
      <c r="Y84" s="3564"/>
      <c r="Z84" s="3564"/>
      <c r="AA84" s="3564"/>
      <c r="AB84" s="3564"/>
      <c r="AC84" s="3564"/>
      <c r="AD84" s="3564"/>
      <c r="AE84" s="3564"/>
    </row>
    <row r="85" spans="6:31" ht="17.1" customHeight="1">
      <c r="F85" s="3564"/>
      <c r="G85" s="3564"/>
      <c r="H85" s="3564"/>
      <c r="I85" s="3564"/>
      <c r="J85" s="3564"/>
      <c r="K85" s="3564"/>
      <c r="L85" s="3564"/>
      <c r="M85" s="3564"/>
      <c r="N85" s="3564"/>
      <c r="O85" s="3564"/>
      <c r="P85" s="3564"/>
      <c r="Q85" s="3564"/>
      <c r="R85" s="3564"/>
      <c r="S85" s="3564"/>
      <c r="T85" s="3564"/>
      <c r="U85" s="3564"/>
      <c r="V85" s="3564"/>
      <c r="W85" s="3564"/>
      <c r="X85" s="3564"/>
      <c r="Y85" s="3564"/>
      <c r="Z85" s="3564"/>
      <c r="AA85" s="3564"/>
      <c r="AB85" s="3564"/>
      <c r="AC85" s="3564"/>
      <c r="AD85" s="3564"/>
      <c r="AE85" s="3564"/>
    </row>
    <row r="86" spans="6:31" ht="17.1" customHeight="1">
      <c r="F86" s="3564"/>
      <c r="G86" s="3564"/>
      <c r="H86" s="3564"/>
      <c r="I86" s="3564"/>
      <c r="J86" s="3564"/>
      <c r="K86" s="3564"/>
      <c r="L86" s="3564"/>
      <c r="M86" s="3564"/>
      <c r="N86" s="3564"/>
      <c r="O86" s="3564"/>
      <c r="P86" s="3564"/>
      <c r="Q86" s="3564"/>
      <c r="R86" s="3564"/>
      <c r="S86" s="3564"/>
      <c r="T86" s="3564"/>
      <c r="U86" s="3564"/>
      <c r="V86" s="3564"/>
      <c r="W86" s="3564"/>
      <c r="X86" s="3564"/>
      <c r="Y86" s="3564"/>
      <c r="Z86" s="3564"/>
      <c r="AA86" s="3564"/>
      <c r="AB86" s="3564"/>
      <c r="AC86" s="3564"/>
      <c r="AD86" s="3564"/>
      <c r="AE86" s="3564"/>
    </row>
    <row r="87" spans="6:31" ht="17.1" customHeight="1">
      <c r="F87" s="3564"/>
      <c r="G87" s="3564"/>
      <c r="H87" s="3564"/>
      <c r="I87" s="3564"/>
      <c r="J87" s="3564"/>
      <c r="K87" s="3564"/>
      <c r="L87" s="3564"/>
      <c r="M87" s="3564"/>
      <c r="N87" s="3564"/>
      <c r="O87" s="3564"/>
      <c r="P87" s="3564"/>
      <c r="Q87" s="3564"/>
      <c r="R87" s="3564"/>
      <c r="S87" s="3564"/>
      <c r="T87" s="3564"/>
      <c r="U87" s="3564"/>
      <c r="V87" s="3564"/>
      <c r="W87" s="3564"/>
      <c r="X87" s="3564"/>
      <c r="Y87" s="3564"/>
      <c r="Z87" s="3564"/>
      <c r="AA87" s="3564"/>
      <c r="AB87" s="3564"/>
      <c r="AC87" s="3564"/>
      <c r="AD87" s="3564"/>
      <c r="AE87" s="3564"/>
    </row>
    <row r="88" spans="6:31" ht="17.1" customHeight="1">
      <c r="F88" s="3564"/>
      <c r="G88" s="3564"/>
      <c r="H88" s="3564"/>
      <c r="I88" s="3564"/>
      <c r="J88" s="3564"/>
      <c r="K88" s="3564"/>
      <c r="L88" s="3564"/>
      <c r="M88" s="3564"/>
      <c r="N88" s="3564"/>
      <c r="O88" s="3564"/>
      <c r="P88" s="3564"/>
      <c r="Q88" s="3564"/>
      <c r="R88" s="3564"/>
      <c r="S88" s="3564"/>
      <c r="T88" s="3564"/>
      <c r="U88" s="3564"/>
      <c r="V88" s="3564"/>
      <c r="W88" s="3564"/>
      <c r="X88" s="3564"/>
      <c r="Y88" s="3564"/>
      <c r="Z88" s="3564"/>
      <c r="AA88" s="3564"/>
      <c r="AB88" s="3564"/>
      <c r="AC88" s="3564"/>
      <c r="AD88" s="3564"/>
      <c r="AE88" s="3564"/>
    </row>
    <row r="89" spans="6:31" ht="17.1" customHeight="1">
      <c r="F89" s="3564"/>
      <c r="G89" s="3564"/>
      <c r="H89" s="3564"/>
      <c r="I89" s="3564"/>
      <c r="J89" s="3564"/>
      <c r="K89" s="3564"/>
      <c r="L89" s="3564"/>
      <c r="M89" s="3564"/>
      <c r="N89" s="3564"/>
      <c r="O89" s="3564"/>
      <c r="P89" s="3564"/>
      <c r="Q89" s="3564"/>
      <c r="R89" s="3564"/>
      <c r="S89" s="3564"/>
      <c r="T89" s="3564"/>
      <c r="U89" s="3564"/>
      <c r="V89" s="3564"/>
      <c r="W89" s="3564"/>
      <c r="X89" s="3564"/>
      <c r="Y89" s="3564"/>
      <c r="Z89" s="3564"/>
      <c r="AA89" s="3564"/>
      <c r="AB89" s="3564"/>
      <c r="AC89" s="3564"/>
      <c r="AD89" s="3564"/>
      <c r="AE89" s="3564"/>
    </row>
    <row r="90" spans="6:31" ht="17.1" customHeight="1">
      <c r="F90" s="3564"/>
      <c r="G90" s="3564"/>
      <c r="H90" s="3564"/>
      <c r="I90" s="3564"/>
      <c r="J90" s="3564"/>
      <c r="K90" s="3564"/>
      <c r="L90" s="3564"/>
      <c r="M90" s="3564"/>
      <c r="N90" s="3564"/>
      <c r="O90" s="3564"/>
      <c r="P90" s="3564"/>
      <c r="Q90" s="3564"/>
      <c r="R90" s="3564"/>
      <c r="S90" s="3564"/>
      <c r="T90" s="3564"/>
      <c r="U90" s="3564"/>
      <c r="V90" s="3564"/>
      <c r="W90" s="3564"/>
      <c r="X90" s="3564"/>
      <c r="Y90" s="3564"/>
      <c r="Z90" s="3564"/>
      <c r="AA90" s="3564"/>
      <c r="AB90" s="3564"/>
      <c r="AC90" s="3564"/>
      <c r="AD90" s="3564"/>
      <c r="AE90" s="3564"/>
    </row>
    <row r="91" spans="6:31" ht="17.1" customHeight="1">
      <c r="F91" s="3564"/>
      <c r="G91" s="3564"/>
      <c r="H91" s="3564"/>
      <c r="I91" s="3564"/>
      <c r="J91" s="3564"/>
      <c r="K91" s="3564"/>
      <c r="L91" s="3564"/>
      <c r="M91" s="3564"/>
      <c r="N91" s="3564"/>
      <c r="O91" s="3564"/>
      <c r="P91" s="3564"/>
      <c r="Q91" s="3564"/>
      <c r="R91" s="3564"/>
      <c r="S91" s="3564"/>
      <c r="T91" s="3564"/>
      <c r="U91" s="3564"/>
      <c r="V91" s="3564"/>
      <c r="W91" s="3564"/>
      <c r="X91" s="3564"/>
      <c r="Y91" s="3564"/>
      <c r="Z91" s="3564"/>
      <c r="AA91" s="3564"/>
      <c r="AB91" s="3564"/>
      <c r="AC91" s="3564"/>
      <c r="AD91" s="3564"/>
      <c r="AE91" s="3564"/>
    </row>
    <row r="92" spans="6:31" ht="17.1" customHeight="1">
      <c r="F92" s="3564"/>
      <c r="G92" s="3564"/>
      <c r="H92" s="3564"/>
      <c r="I92" s="3564"/>
      <c r="J92" s="3564"/>
      <c r="K92" s="3564"/>
      <c r="L92" s="3564"/>
      <c r="M92" s="3564"/>
      <c r="N92" s="3564"/>
      <c r="O92" s="3564"/>
      <c r="P92" s="3564"/>
      <c r="Q92" s="3564"/>
      <c r="R92" s="3564"/>
      <c r="S92" s="3564"/>
      <c r="T92" s="3564"/>
      <c r="U92" s="3564"/>
      <c r="V92" s="3564"/>
      <c r="W92" s="3564"/>
      <c r="X92" s="3564"/>
      <c r="Y92" s="3564"/>
      <c r="Z92" s="3564"/>
      <c r="AA92" s="3564"/>
      <c r="AB92" s="3564"/>
      <c r="AC92" s="3564"/>
      <c r="AD92" s="3564"/>
      <c r="AE92" s="3564"/>
    </row>
    <row r="93" spans="6:31" ht="17.1" customHeight="1">
      <c r="F93" s="3564"/>
      <c r="G93" s="3564"/>
      <c r="H93" s="3564"/>
      <c r="I93" s="3564"/>
      <c r="J93" s="3564"/>
      <c r="K93" s="3564"/>
      <c r="L93" s="3564"/>
      <c r="M93" s="3564"/>
      <c r="N93" s="3564"/>
      <c r="O93" s="3564"/>
      <c r="P93" s="3564"/>
      <c r="Q93" s="3564"/>
      <c r="R93" s="3564"/>
      <c r="S93" s="3564"/>
      <c r="T93" s="3564"/>
      <c r="U93" s="3564"/>
      <c r="V93" s="3564"/>
      <c r="W93" s="3564"/>
      <c r="X93" s="3564"/>
      <c r="Y93" s="3564"/>
      <c r="Z93" s="3564"/>
      <c r="AA93" s="3564"/>
      <c r="AB93" s="3564"/>
      <c r="AC93" s="3564"/>
      <c r="AD93" s="3564"/>
      <c r="AE93" s="3564"/>
    </row>
    <row r="94" spans="6:31" ht="17.1" customHeight="1">
      <c r="F94" s="3564"/>
      <c r="G94" s="3564"/>
      <c r="H94" s="3564"/>
      <c r="I94" s="3564"/>
      <c r="J94" s="3564"/>
      <c r="K94" s="3564"/>
      <c r="L94" s="3564"/>
      <c r="M94" s="3564"/>
      <c r="N94" s="3564"/>
      <c r="O94" s="3564"/>
      <c r="P94" s="3564"/>
      <c r="Q94" s="3564"/>
      <c r="R94" s="3564"/>
      <c r="S94" s="3564"/>
      <c r="T94" s="3564"/>
      <c r="U94" s="3564"/>
      <c r="V94" s="3564"/>
      <c r="W94" s="3564"/>
      <c r="X94" s="3564"/>
      <c r="Y94" s="3564"/>
      <c r="Z94" s="3564"/>
      <c r="AA94" s="3564"/>
      <c r="AB94" s="3564"/>
      <c r="AC94" s="3564"/>
      <c r="AD94" s="3564"/>
      <c r="AE94" s="3564"/>
    </row>
    <row r="95" spans="6:31" ht="17.1" customHeight="1">
      <c r="F95" s="3564"/>
      <c r="G95" s="3564"/>
      <c r="H95" s="3564"/>
      <c r="I95" s="3564"/>
      <c r="J95" s="3564"/>
      <c r="K95" s="3564"/>
      <c r="L95" s="3564"/>
      <c r="M95" s="3564"/>
      <c r="N95" s="3564"/>
      <c r="O95" s="3564"/>
      <c r="P95" s="3564"/>
      <c r="Q95" s="3564"/>
      <c r="R95" s="3564"/>
      <c r="S95" s="3564"/>
      <c r="T95" s="3564"/>
      <c r="U95" s="3564"/>
      <c r="V95" s="3564"/>
      <c r="W95" s="3564"/>
      <c r="X95" s="3564"/>
      <c r="Y95" s="3564"/>
      <c r="Z95" s="3564"/>
      <c r="AA95" s="3564"/>
      <c r="AB95" s="3564"/>
      <c r="AC95" s="3564"/>
      <c r="AD95" s="3564"/>
      <c r="AE95" s="3564"/>
    </row>
    <row r="96" spans="6:31" ht="17.1" customHeight="1">
      <c r="F96" s="3564"/>
      <c r="G96" s="3564"/>
      <c r="H96" s="3564"/>
      <c r="I96" s="3564"/>
      <c r="J96" s="3564"/>
      <c r="K96" s="3564"/>
      <c r="L96" s="3564"/>
      <c r="M96" s="3564"/>
      <c r="N96" s="3564"/>
      <c r="O96" s="3564"/>
      <c r="P96" s="3564"/>
      <c r="Q96" s="3564"/>
      <c r="R96" s="3564"/>
      <c r="S96" s="3564"/>
      <c r="T96" s="3564"/>
      <c r="U96" s="3564"/>
      <c r="V96" s="3564"/>
      <c r="W96" s="3564"/>
      <c r="X96" s="3564"/>
      <c r="Y96" s="3564"/>
      <c r="Z96" s="3564"/>
      <c r="AA96" s="3564"/>
      <c r="AB96" s="3564"/>
      <c r="AC96" s="3564"/>
      <c r="AD96" s="3564"/>
      <c r="AE96" s="3564"/>
    </row>
    <row r="97" spans="6:31" ht="17.1" customHeight="1">
      <c r="F97" s="3564"/>
      <c r="G97" s="3564"/>
      <c r="H97" s="3564"/>
      <c r="I97" s="3564"/>
      <c r="J97" s="3564"/>
      <c r="K97" s="3564"/>
      <c r="L97" s="3564"/>
      <c r="M97" s="3564"/>
      <c r="N97" s="3564"/>
      <c r="O97" s="3564"/>
      <c r="P97" s="3564"/>
      <c r="Q97" s="3564"/>
      <c r="R97" s="3564"/>
      <c r="S97" s="3564"/>
      <c r="T97" s="3564"/>
      <c r="U97" s="3564"/>
      <c r="V97" s="3564"/>
      <c r="W97" s="3564"/>
      <c r="X97" s="3564"/>
      <c r="Y97" s="3564"/>
      <c r="Z97" s="3564"/>
      <c r="AA97" s="3564"/>
      <c r="AB97" s="3564"/>
      <c r="AC97" s="3564"/>
      <c r="AD97" s="3564"/>
      <c r="AE97" s="3564"/>
    </row>
    <row r="98" spans="6:31" ht="17.1" customHeight="1">
      <c r="F98" s="3564"/>
      <c r="G98" s="3564"/>
      <c r="H98" s="3564"/>
      <c r="I98" s="3564"/>
      <c r="J98" s="3564"/>
      <c r="K98" s="3564"/>
      <c r="L98" s="3564"/>
      <c r="M98" s="3564"/>
      <c r="N98" s="3564"/>
      <c r="O98" s="3564"/>
      <c r="P98" s="3564"/>
      <c r="Q98" s="3564"/>
      <c r="R98" s="3564"/>
      <c r="S98" s="3564"/>
      <c r="T98" s="3564"/>
      <c r="U98" s="3564"/>
      <c r="V98" s="3564"/>
      <c r="W98" s="3564"/>
      <c r="X98" s="3564"/>
      <c r="Y98" s="3564"/>
      <c r="Z98" s="3564"/>
      <c r="AA98" s="3564"/>
      <c r="AB98" s="3564"/>
      <c r="AC98" s="3564"/>
      <c r="AD98" s="3564"/>
      <c r="AE98" s="3564"/>
    </row>
    <row r="99" spans="6:31" ht="17.1" customHeight="1">
      <c r="F99" s="3564"/>
      <c r="G99" s="3564"/>
      <c r="H99" s="3564"/>
      <c r="I99" s="3564"/>
      <c r="J99" s="3564"/>
      <c r="K99" s="3564"/>
      <c r="L99" s="3564"/>
      <c r="M99" s="3564"/>
      <c r="N99" s="3564"/>
      <c r="O99" s="3564"/>
      <c r="P99" s="3564"/>
      <c r="Q99" s="3564"/>
      <c r="R99" s="3564"/>
      <c r="S99" s="3564"/>
      <c r="T99" s="3564"/>
      <c r="U99" s="3564"/>
      <c r="V99" s="3564"/>
      <c r="W99" s="3564"/>
      <c r="X99" s="3564"/>
      <c r="Y99" s="3564"/>
      <c r="Z99" s="3564"/>
      <c r="AA99" s="3564"/>
      <c r="AB99" s="3564"/>
      <c r="AC99" s="3564"/>
      <c r="AD99" s="3564"/>
      <c r="AE99" s="3564"/>
    </row>
    <row r="100" spans="6:31" ht="17.1" customHeight="1">
      <c r="F100" s="3564"/>
      <c r="G100" s="3564"/>
      <c r="H100" s="3564"/>
      <c r="I100" s="3564"/>
      <c r="J100" s="3564"/>
      <c r="K100" s="3564"/>
      <c r="L100" s="3564"/>
      <c r="M100" s="3564"/>
      <c r="N100" s="3564"/>
      <c r="O100" s="3564"/>
      <c r="P100" s="3564"/>
      <c r="Q100" s="3564"/>
      <c r="R100" s="3564"/>
      <c r="S100" s="3564"/>
      <c r="T100" s="3564"/>
      <c r="U100" s="3564"/>
      <c r="V100" s="3564"/>
      <c r="W100" s="3564"/>
      <c r="X100" s="3564"/>
      <c r="Y100" s="3564"/>
      <c r="Z100" s="3564"/>
      <c r="AA100" s="3564"/>
      <c r="AB100" s="3564"/>
      <c r="AC100" s="3564"/>
      <c r="AD100" s="3564"/>
      <c r="AE100" s="3564"/>
    </row>
    <row r="101" spans="6:31" ht="17.1" customHeight="1">
      <c r="F101" s="3564"/>
      <c r="G101" s="3564"/>
      <c r="H101" s="3564"/>
      <c r="I101" s="3564"/>
      <c r="J101" s="3564"/>
      <c r="K101" s="3564"/>
      <c r="L101" s="3564"/>
      <c r="M101" s="3564"/>
      <c r="N101" s="3564"/>
      <c r="O101" s="3564"/>
      <c r="P101" s="3564"/>
      <c r="Q101" s="3564"/>
      <c r="R101" s="3564"/>
      <c r="S101" s="3564"/>
      <c r="T101" s="3564"/>
      <c r="U101" s="3564"/>
      <c r="V101" s="3564"/>
      <c r="W101" s="3564"/>
      <c r="X101" s="3564"/>
      <c r="Y101" s="3564"/>
      <c r="Z101" s="3564"/>
      <c r="AA101" s="3564"/>
      <c r="AB101" s="3564"/>
      <c r="AC101" s="3564"/>
      <c r="AD101" s="3564"/>
      <c r="AE101" s="3564"/>
    </row>
    <row r="102" spans="6:31" ht="17.1" customHeight="1">
      <c r="F102" s="3564"/>
      <c r="G102" s="3564"/>
      <c r="H102" s="3564"/>
      <c r="I102" s="3564"/>
      <c r="J102" s="3564"/>
      <c r="K102" s="3564"/>
      <c r="L102" s="3564"/>
      <c r="M102" s="3564"/>
      <c r="N102" s="3564"/>
      <c r="O102" s="3564"/>
      <c r="P102" s="3564"/>
      <c r="Q102" s="3564"/>
      <c r="R102" s="3564"/>
      <c r="S102" s="3564"/>
      <c r="T102" s="3564"/>
      <c r="U102" s="3564"/>
      <c r="V102" s="3564"/>
      <c r="W102" s="3564"/>
      <c r="X102" s="3564"/>
      <c r="Y102" s="3564"/>
      <c r="Z102" s="3564"/>
      <c r="AA102" s="3564"/>
      <c r="AB102" s="3564"/>
      <c r="AC102" s="3564"/>
      <c r="AD102" s="3564"/>
      <c r="AE102" s="3564"/>
    </row>
    <row r="103" spans="6:31" ht="17.1" customHeight="1">
      <c r="F103" s="3564"/>
      <c r="G103" s="3564"/>
      <c r="H103" s="3564"/>
      <c r="I103" s="3564"/>
      <c r="J103" s="3564"/>
      <c r="K103" s="3564"/>
      <c r="L103" s="3564"/>
      <c r="M103" s="3564"/>
      <c r="N103" s="3564"/>
      <c r="O103" s="3564"/>
      <c r="P103" s="3564"/>
      <c r="Q103" s="3564"/>
      <c r="R103" s="3564"/>
      <c r="S103" s="3564"/>
      <c r="T103" s="3564"/>
      <c r="U103" s="3564"/>
      <c r="V103" s="3564"/>
      <c r="W103" s="3564"/>
      <c r="X103" s="3564"/>
      <c r="Y103" s="3564"/>
      <c r="Z103" s="3564"/>
      <c r="AA103" s="3564"/>
      <c r="AB103" s="3564"/>
      <c r="AC103" s="3564"/>
      <c r="AD103" s="3564"/>
      <c r="AE103" s="3564"/>
    </row>
    <row r="104" spans="6:31" ht="17.1" customHeight="1">
      <c r="F104" s="3564"/>
      <c r="G104" s="3564"/>
      <c r="H104" s="3564"/>
      <c r="I104" s="3564"/>
      <c r="J104" s="3564"/>
      <c r="K104" s="3564"/>
      <c r="L104" s="3564"/>
      <c r="M104" s="3564"/>
      <c r="N104" s="3564"/>
      <c r="O104" s="3564"/>
      <c r="P104" s="3564"/>
      <c r="Q104" s="3564"/>
      <c r="R104" s="3564"/>
      <c r="S104" s="3564"/>
      <c r="T104" s="3564"/>
      <c r="U104" s="3564"/>
      <c r="V104" s="3564"/>
      <c r="W104" s="3564"/>
      <c r="X104" s="3564"/>
      <c r="Y104" s="3564"/>
      <c r="Z104" s="3564"/>
      <c r="AA104" s="3564"/>
      <c r="AB104" s="3564"/>
      <c r="AC104" s="3564"/>
      <c r="AD104" s="3564"/>
      <c r="AE104" s="3564"/>
    </row>
    <row r="105" spans="6:31" ht="17.1" customHeight="1">
      <c r="F105" s="3564"/>
      <c r="G105" s="3564"/>
      <c r="H105" s="3564"/>
      <c r="I105" s="3564"/>
      <c r="J105" s="3564"/>
      <c r="K105" s="3564"/>
      <c r="L105" s="3564"/>
      <c r="M105" s="3564"/>
      <c r="N105" s="3564"/>
      <c r="O105" s="3564"/>
      <c r="P105" s="3564"/>
      <c r="Q105" s="3564"/>
      <c r="R105" s="3564"/>
      <c r="S105" s="3564"/>
      <c r="T105" s="3564"/>
      <c r="U105" s="3564"/>
      <c r="V105" s="3564"/>
      <c r="W105" s="3564"/>
      <c r="X105" s="3564"/>
      <c r="Y105" s="3564"/>
      <c r="Z105" s="3564"/>
      <c r="AA105" s="3564"/>
      <c r="AB105" s="3564"/>
      <c r="AC105" s="3564"/>
      <c r="AD105" s="3564"/>
      <c r="AE105" s="3564"/>
    </row>
    <row r="106" spans="6:31" ht="17.1" customHeight="1">
      <c r="F106" s="3564"/>
      <c r="G106" s="3564"/>
      <c r="H106" s="3564"/>
      <c r="I106" s="3564"/>
      <c r="J106" s="3564"/>
      <c r="K106" s="3564"/>
      <c r="L106" s="3564"/>
      <c r="M106" s="3564"/>
      <c r="N106" s="3564"/>
      <c r="O106" s="3564"/>
      <c r="P106" s="3564"/>
      <c r="Q106" s="3564"/>
      <c r="R106" s="3564"/>
      <c r="S106" s="3564"/>
      <c r="T106" s="3564"/>
      <c r="U106" s="3564"/>
      <c r="V106" s="3564"/>
      <c r="W106" s="3564"/>
      <c r="X106" s="3564"/>
      <c r="Y106" s="3564"/>
      <c r="Z106" s="3564"/>
      <c r="AA106" s="3564"/>
      <c r="AB106" s="3564"/>
      <c r="AC106" s="3564"/>
      <c r="AD106" s="3564"/>
      <c r="AE106" s="3564"/>
    </row>
    <row r="107" spans="6:31" ht="17.1" customHeight="1">
      <c r="F107" s="3564"/>
      <c r="G107" s="3564"/>
      <c r="H107" s="3564"/>
      <c r="I107" s="3564"/>
      <c r="J107" s="3564"/>
      <c r="K107" s="3564"/>
      <c r="L107" s="3564"/>
      <c r="M107" s="3564"/>
      <c r="N107" s="3564"/>
      <c r="O107" s="3564"/>
      <c r="P107" s="3564"/>
      <c r="Q107" s="3564"/>
      <c r="R107" s="3564"/>
      <c r="S107" s="3564"/>
      <c r="T107" s="3564"/>
      <c r="U107" s="3564"/>
      <c r="V107" s="3564"/>
      <c r="W107" s="3564"/>
      <c r="X107" s="3564"/>
      <c r="Y107" s="3564"/>
      <c r="Z107" s="3564"/>
      <c r="AA107" s="3564"/>
      <c r="AB107" s="3564"/>
      <c r="AC107" s="3564"/>
      <c r="AD107" s="3564"/>
      <c r="AE107" s="3564"/>
    </row>
    <row r="108" spans="6:31" ht="17.1" customHeight="1">
      <c r="F108" s="3564"/>
      <c r="G108" s="3564"/>
      <c r="H108" s="3564"/>
      <c r="I108" s="3564"/>
      <c r="J108" s="3564"/>
      <c r="K108" s="3564"/>
      <c r="L108" s="3564"/>
      <c r="M108" s="3564"/>
      <c r="N108" s="3564"/>
      <c r="O108" s="3564"/>
      <c r="P108" s="3564"/>
      <c r="Q108" s="3564"/>
      <c r="R108" s="3564"/>
      <c r="S108" s="3564"/>
      <c r="T108" s="3564"/>
      <c r="U108" s="3564"/>
      <c r="V108" s="3564"/>
      <c r="W108" s="3564"/>
      <c r="X108" s="3564"/>
      <c r="Y108" s="3564"/>
      <c r="Z108" s="3564"/>
      <c r="AA108" s="3564"/>
      <c r="AB108" s="3564"/>
      <c r="AC108" s="3564"/>
      <c r="AD108" s="3564"/>
      <c r="AE108" s="3564"/>
    </row>
    <row r="109" spans="6:31" ht="17.1" customHeight="1">
      <c r="F109" s="3564"/>
      <c r="G109" s="3564"/>
      <c r="H109" s="3564"/>
      <c r="I109" s="3564"/>
      <c r="J109" s="3564"/>
      <c r="K109" s="3564"/>
      <c r="L109" s="3564"/>
      <c r="M109" s="3564"/>
      <c r="N109" s="3564"/>
      <c r="O109" s="3564"/>
      <c r="P109" s="3564"/>
      <c r="Q109" s="3564"/>
      <c r="R109" s="3564"/>
      <c r="S109" s="3564"/>
      <c r="T109" s="3564"/>
      <c r="U109" s="3564"/>
      <c r="V109" s="3564"/>
      <c r="W109" s="3564"/>
      <c r="X109" s="3564"/>
      <c r="Y109" s="3564"/>
      <c r="Z109" s="3564"/>
      <c r="AA109" s="3564"/>
      <c r="AB109" s="3564"/>
      <c r="AC109" s="3564"/>
      <c r="AD109" s="3564"/>
      <c r="AE109" s="3564"/>
    </row>
    <row r="110" spans="6:31" ht="17.1" customHeight="1">
      <c r="F110" s="3564"/>
      <c r="G110" s="3564"/>
      <c r="H110" s="3564"/>
      <c r="I110" s="3564"/>
      <c r="J110" s="3564"/>
      <c r="K110" s="3564"/>
      <c r="L110" s="3564"/>
      <c r="M110" s="3564"/>
      <c r="N110" s="3564"/>
      <c r="O110" s="3564"/>
      <c r="P110" s="3564"/>
      <c r="Q110" s="3564"/>
      <c r="R110" s="3564"/>
      <c r="S110" s="3564"/>
      <c r="T110" s="3564"/>
      <c r="U110" s="3564"/>
      <c r="V110" s="3564"/>
      <c r="W110" s="3564"/>
      <c r="X110" s="3564"/>
      <c r="Y110" s="3564"/>
      <c r="Z110" s="3564"/>
      <c r="AA110" s="3564"/>
      <c r="AB110" s="3564"/>
      <c r="AC110" s="3564"/>
      <c r="AD110" s="3564"/>
      <c r="AE110" s="3564"/>
    </row>
    <row r="111" spans="6:31" ht="17.1" customHeight="1">
      <c r="F111" s="3564"/>
      <c r="G111" s="3564"/>
      <c r="H111" s="3564"/>
      <c r="I111" s="3564"/>
      <c r="J111" s="3564"/>
      <c r="K111" s="3564"/>
      <c r="L111" s="3564"/>
      <c r="M111" s="3564"/>
      <c r="N111" s="3564"/>
      <c r="O111" s="3564"/>
      <c r="P111" s="3564"/>
      <c r="Q111" s="3564"/>
      <c r="R111" s="3564"/>
      <c r="S111" s="3564"/>
      <c r="T111" s="3564"/>
      <c r="U111" s="3564"/>
      <c r="V111" s="3564"/>
      <c r="W111" s="3564"/>
      <c r="X111" s="3564"/>
      <c r="Y111" s="3564"/>
      <c r="Z111" s="3564"/>
      <c r="AA111" s="3564"/>
      <c r="AB111" s="3564"/>
      <c r="AC111" s="3564"/>
      <c r="AD111" s="3564"/>
      <c r="AE111" s="3564"/>
    </row>
    <row r="112" spans="6:31" ht="17.1" customHeight="1">
      <c r="F112" s="3564"/>
      <c r="G112" s="3564"/>
      <c r="H112" s="3564"/>
      <c r="I112" s="3564"/>
      <c r="J112" s="3564"/>
      <c r="K112" s="3564"/>
      <c r="L112" s="3564"/>
      <c r="M112" s="3564"/>
      <c r="N112" s="3564"/>
      <c r="O112" s="3564"/>
      <c r="P112" s="3564"/>
      <c r="Q112" s="3564"/>
      <c r="R112" s="3564"/>
      <c r="S112" s="3564"/>
      <c r="T112" s="3564"/>
      <c r="U112" s="3564"/>
      <c r="V112" s="3564"/>
      <c r="W112" s="3564"/>
      <c r="X112" s="3564"/>
      <c r="Y112" s="3564"/>
      <c r="Z112" s="3564"/>
      <c r="AA112" s="3564"/>
      <c r="AB112" s="3564"/>
      <c r="AC112" s="3564"/>
      <c r="AD112" s="3564"/>
      <c r="AE112" s="3564"/>
    </row>
    <row r="113" spans="6:31" ht="17.1" customHeight="1">
      <c r="F113" s="3564"/>
      <c r="G113" s="3564"/>
      <c r="H113" s="3564"/>
      <c r="I113" s="3564"/>
      <c r="J113" s="3564"/>
      <c r="K113" s="3564"/>
      <c r="L113" s="3564"/>
      <c r="M113" s="3564"/>
      <c r="N113" s="3564"/>
      <c r="O113" s="3564"/>
      <c r="P113" s="3564"/>
      <c r="Q113" s="3564"/>
      <c r="R113" s="3564"/>
      <c r="S113" s="3564"/>
      <c r="T113" s="3564"/>
      <c r="U113" s="3564"/>
      <c r="V113" s="3564"/>
      <c r="W113" s="3564"/>
      <c r="X113" s="3564"/>
      <c r="Y113" s="3564"/>
      <c r="Z113" s="3564"/>
      <c r="AA113" s="3564"/>
      <c r="AB113" s="3564"/>
      <c r="AC113" s="3564"/>
      <c r="AD113" s="3564"/>
      <c r="AE113" s="3564"/>
    </row>
    <row r="114" spans="6:31" ht="17.1" customHeight="1">
      <c r="F114" s="3564"/>
      <c r="G114" s="3564"/>
      <c r="H114" s="3564"/>
      <c r="I114" s="3564"/>
      <c r="J114" s="3564"/>
      <c r="K114" s="3564"/>
      <c r="L114" s="3564"/>
      <c r="M114" s="3564"/>
      <c r="N114" s="3564"/>
      <c r="O114" s="3564"/>
      <c r="P114" s="3564"/>
      <c r="Q114" s="3564"/>
      <c r="R114" s="3564"/>
      <c r="S114" s="3564"/>
      <c r="T114" s="3564"/>
      <c r="U114" s="3564"/>
      <c r="V114" s="3564"/>
      <c r="W114" s="3564"/>
      <c r="X114" s="3564"/>
      <c r="Y114" s="3564"/>
      <c r="Z114" s="3564"/>
      <c r="AA114" s="3564"/>
      <c r="AB114" s="3564"/>
      <c r="AC114" s="3564"/>
      <c r="AD114" s="3564"/>
      <c r="AE114" s="3564"/>
    </row>
    <row r="115" spans="6:31" ht="17.1" customHeight="1">
      <c r="F115" s="3564"/>
      <c r="G115" s="3564"/>
      <c r="H115" s="3564"/>
      <c r="I115" s="3564"/>
      <c r="J115" s="3564"/>
      <c r="K115" s="3564"/>
      <c r="L115" s="3564"/>
      <c r="M115" s="3564"/>
      <c r="N115" s="3564"/>
      <c r="O115" s="3564"/>
      <c r="P115" s="3564"/>
      <c r="Q115" s="3564"/>
      <c r="R115" s="3564"/>
      <c r="S115" s="3564"/>
      <c r="T115" s="3564"/>
      <c r="U115" s="3564"/>
      <c r="V115" s="3564"/>
      <c r="W115" s="3564"/>
      <c r="X115" s="3564"/>
      <c r="Y115" s="3564"/>
      <c r="Z115" s="3564"/>
      <c r="AA115" s="3564"/>
      <c r="AB115" s="3564"/>
      <c r="AC115" s="3564"/>
      <c r="AD115" s="3564"/>
      <c r="AE115" s="3564"/>
    </row>
    <row r="116" spans="6:31" ht="17.1" customHeight="1">
      <c r="F116" s="3564"/>
      <c r="G116" s="3564"/>
      <c r="H116" s="3564"/>
      <c r="I116" s="3564"/>
      <c r="J116" s="3564"/>
      <c r="K116" s="3564"/>
      <c r="L116" s="3564"/>
      <c r="M116" s="3564"/>
      <c r="N116" s="3564"/>
      <c r="O116" s="3564"/>
      <c r="P116" s="3564"/>
      <c r="Q116" s="3564"/>
      <c r="R116" s="3564"/>
      <c r="S116" s="3564"/>
      <c r="T116" s="3564"/>
      <c r="U116" s="3564"/>
      <c r="V116" s="3564"/>
      <c r="W116" s="3564"/>
      <c r="X116" s="3564"/>
      <c r="Y116" s="3564"/>
      <c r="Z116" s="3564"/>
      <c r="AA116" s="3564"/>
      <c r="AB116" s="3564"/>
      <c r="AC116" s="3564"/>
      <c r="AD116" s="3564"/>
      <c r="AE116" s="3564"/>
    </row>
    <row r="117" spans="6:31" ht="17.1" customHeight="1">
      <c r="F117" s="3564"/>
      <c r="G117" s="3564"/>
      <c r="H117" s="3564"/>
      <c r="I117" s="3564"/>
      <c r="J117" s="3564"/>
      <c r="K117" s="3564"/>
      <c r="L117" s="3564"/>
      <c r="M117" s="3564"/>
      <c r="N117" s="3564"/>
      <c r="O117" s="3564"/>
      <c r="P117" s="3564"/>
      <c r="Q117" s="3564"/>
      <c r="R117" s="3564"/>
      <c r="S117" s="3564"/>
      <c r="T117" s="3564"/>
      <c r="U117" s="3564"/>
      <c r="V117" s="3564"/>
      <c r="W117" s="3564"/>
      <c r="X117" s="3564"/>
      <c r="Y117" s="3564"/>
      <c r="Z117" s="3564"/>
      <c r="AA117" s="3564"/>
      <c r="AB117" s="3564"/>
      <c r="AC117" s="3564"/>
      <c r="AD117" s="3564"/>
      <c r="AE117" s="3564"/>
    </row>
    <row r="118" spans="6:31" ht="17.1" customHeight="1">
      <c r="F118" s="3564"/>
      <c r="G118" s="3564"/>
      <c r="H118" s="3564"/>
      <c r="I118" s="3564"/>
      <c r="J118" s="3564"/>
      <c r="K118" s="3564"/>
      <c r="L118" s="3564"/>
      <c r="M118" s="3564"/>
      <c r="N118" s="3564"/>
      <c r="O118" s="3564"/>
      <c r="P118" s="3564"/>
      <c r="Q118" s="3564"/>
      <c r="R118" s="3564"/>
      <c r="S118" s="3564"/>
      <c r="T118" s="3564"/>
      <c r="U118" s="3564"/>
      <c r="V118" s="3564"/>
      <c r="W118" s="3564"/>
      <c r="X118" s="3564"/>
      <c r="Y118" s="3564"/>
      <c r="Z118" s="3564"/>
      <c r="AA118" s="3564"/>
      <c r="AB118" s="3564"/>
      <c r="AC118" s="3564"/>
      <c r="AD118" s="3564"/>
      <c r="AE118" s="3564"/>
    </row>
    <row r="119" spans="6:31" ht="17.1" customHeight="1">
      <c r="F119" s="3564"/>
      <c r="G119" s="3564"/>
      <c r="H119" s="3564"/>
      <c r="I119" s="3564"/>
      <c r="J119" s="3564"/>
      <c r="K119" s="3564"/>
      <c r="L119" s="3564"/>
      <c r="M119" s="3564"/>
      <c r="N119" s="3564"/>
      <c r="O119" s="3564"/>
      <c r="P119" s="3564"/>
      <c r="Q119" s="3564"/>
      <c r="R119" s="3564"/>
      <c r="S119" s="3564"/>
      <c r="T119" s="3564"/>
      <c r="U119" s="3564"/>
      <c r="V119" s="3564"/>
      <c r="W119" s="3564"/>
      <c r="X119" s="3564"/>
      <c r="Y119" s="3564"/>
      <c r="Z119" s="3564"/>
      <c r="AA119" s="3564"/>
      <c r="AB119" s="3564"/>
      <c r="AC119" s="3564"/>
      <c r="AD119" s="3564"/>
      <c r="AE119" s="3564"/>
    </row>
    <row r="120" spans="6:31" ht="17.1" customHeight="1">
      <c r="F120" s="3564"/>
      <c r="G120" s="3564"/>
      <c r="H120" s="3564"/>
      <c r="I120" s="3564"/>
      <c r="J120" s="3564"/>
      <c r="K120" s="3564"/>
      <c r="L120" s="3564"/>
      <c r="M120" s="3564"/>
      <c r="N120" s="3564"/>
      <c r="O120" s="3564"/>
      <c r="P120" s="3564"/>
      <c r="Q120" s="3564"/>
      <c r="R120" s="3564"/>
      <c r="S120" s="3564"/>
      <c r="T120" s="3564"/>
      <c r="U120" s="3564"/>
      <c r="V120" s="3564"/>
      <c r="W120" s="3564"/>
      <c r="X120" s="3564"/>
      <c r="Y120" s="3564"/>
      <c r="Z120" s="3564"/>
      <c r="AA120" s="3564"/>
      <c r="AB120" s="3564"/>
      <c r="AC120" s="3564"/>
      <c r="AD120" s="3564"/>
      <c r="AE120" s="3564"/>
    </row>
    <row r="121" spans="6:31" ht="17.1" customHeight="1">
      <c r="F121" s="3564"/>
      <c r="G121" s="3564"/>
      <c r="H121" s="3564"/>
      <c r="I121" s="3564"/>
      <c r="J121" s="3564"/>
      <c r="K121" s="3564"/>
      <c r="L121" s="3564"/>
      <c r="M121" s="3564"/>
      <c r="N121" s="3564"/>
      <c r="O121" s="3564"/>
      <c r="P121" s="3564"/>
      <c r="Q121" s="3564"/>
      <c r="R121" s="3564"/>
      <c r="S121" s="3564"/>
      <c r="T121" s="3564"/>
      <c r="U121" s="3564"/>
      <c r="V121" s="3564"/>
      <c r="W121" s="3564"/>
      <c r="X121" s="3564"/>
      <c r="Y121" s="3564"/>
      <c r="Z121" s="3564"/>
      <c r="AA121" s="3564"/>
      <c r="AB121" s="3564"/>
      <c r="AC121" s="3564"/>
      <c r="AD121" s="3564"/>
      <c r="AE121" s="3564"/>
    </row>
    <row r="122" spans="6:31" ht="17.1" customHeight="1">
      <c r="F122" s="3564"/>
      <c r="G122" s="3564"/>
      <c r="H122" s="3564"/>
      <c r="I122" s="3564"/>
      <c r="J122" s="3564"/>
      <c r="K122" s="3564"/>
      <c r="L122" s="3564"/>
      <c r="M122" s="3564"/>
      <c r="N122" s="3564"/>
      <c r="O122" s="3564"/>
      <c r="P122" s="3564"/>
      <c r="Q122" s="3564"/>
      <c r="R122" s="3564"/>
      <c r="S122" s="3564"/>
      <c r="T122" s="3564"/>
      <c r="U122" s="3564"/>
      <c r="V122" s="3564"/>
      <c r="W122" s="3564"/>
      <c r="X122" s="3564"/>
      <c r="Y122" s="3564"/>
      <c r="Z122" s="3564"/>
      <c r="AA122" s="3564"/>
      <c r="AB122" s="3564"/>
      <c r="AC122" s="3564"/>
      <c r="AD122" s="3564"/>
      <c r="AE122" s="3564"/>
    </row>
    <row r="123" spans="6:31" ht="17.1" customHeight="1">
      <c r="F123" s="3564"/>
      <c r="G123" s="3564"/>
      <c r="H123" s="3564"/>
      <c r="I123" s="3564"/>
      <c r="J123" s="3564"/>
      <c r="K123" s="3564"/>
      <c r="L123" s="3564"/>
      <c r="M123" s="3564"/>
      <c r="N123" s="3564"/>
      <c r="O123" s="3564"/>
      <c r="P123" s="3564"/>
      <c r="Q123" s="3564"/>
      <c r="R123" s="3564"/>
      <c r="S123" s="3564"/>
      <c r="T123" s="3564"/>
      <c r="U123" s="3564"/>
      <c r="V123" s="3564"/>
      <c r="W123" s="3564"/>
      <c r="X123" s="3564"/>
      <c r="Y123" s="3564"/>
      <c r="Z123" s="3564"/>
      <c r="AA123" s="3564"/>
      <c r="AB123" s="3564"/>
      <c r="AC123" s="3564"/>
      <c r="AD123" s="3564"/>
      <c r="AE123" s="3564"/>
    </row>
    <row r="124" spans="6:31" ht="17.1" customHeight="1">
      <c r="F124" s="3564"/>
      <c r="G124" s="3564"/>
      <c r="H124" s="3564"/>
      <c r="I124" s="3564"/>
      <c r="J124" s="3564"/>
      <c r="K124" s="3564"/>
      <c r="L124" s="3564"/>
      <c r="M124" s="3564"/>
      <c r="N124" s="3564"/>
      <c r="O124" s="3564"/>
      <c r="P124" s="3564"/>
      <c r="Q124" s="3564"/>
      <c r="R124" s="3564"/>
      <c r="S124" s="3564"/>
      <c r="T124" s="3564"/>
      <c r="U124" s="3564"/>
      <c r="V124" s="3564"/>
      <c r="W124" s="3564"/>
      <c r="X124" s="3564"/>
      <c r="Y124" s="3564"/>
      <c r="Z124" s="3564"/>
      <c r="AA124" s="3564"/>
      <c r="AB124" s="3564"/>
      <c r="AC124" s="3564"/>
      <c r="AD124" s="3564"/>
      <c r="AE124" s="3564"/>
    </row>
    <row r="125" spans="6:31" ht="17.1" customHeight="1">
      <c r="F125" s="3564"/>
      <c r="G125" s="3564"/>
      <c r="H125" s="3564"/>
      <c r="I125" s="3564"/>
      <c r="J125" s="3564"/>
      <c r="K125" s="3564"/>
      <c r="L125" s="3564"/>
      <c r="M125" s="3564"/>
      <c r="N125" s="3564"/>
      <c r="O125" s="3564"/>
      <c r="P125" s="3564"/>
      <c r="Q125" s="3564"/>
      <c r="R125" s="3564"/>
      <c r="S125" s="3564"/>
      <c r="T125" s="3564"/>
      <c r="U125" s="3564"/>
      <c r="V125" s="3564"/>
      <c r="W125" s="3564"/>
      <c r="X125" s="3564"/>
      <c r="Y125" s="3564"/>
      <c r="Z125" s="3564"/>
      <c r="AA125" s="3564"/>
      <c r="AB125" s="3564"/>
      <c r="AC125" s="3564"/>
      <c r="AD125" s="3564"/>
      <c r="AE125" s="3564"/>
    </row>
    <row r="126" spans="6:31" ht="17.1" customHeight="1">
      <c r="F126" s="3564"/>
      <c r="G126" s="3564"/>
      <c r="H126" s="3564"/>
      <c r="I126" s="3564"/>
      <c r="J126" s="3564"/>
      <c r="K126" s="3564"/>
      <c r="L126" s="3564"/>
      <c r="M126" s="3564"/>
      <c r="N126" s="3564"/>
      <c r="O126" s="3564"/>
      <c r="P126" s="3564"/>
      <c r="Q126" s="3564"/>
      <c r="R126" s="3564"/>
      <c r="S126" s="3564"/>
      <c r="T126" s="3564"/>
      <c r="U126" s="3564"/>
      <c r="V126" s="3564"/>
      <c r="W126" s="3564"/>
      <c r="X126" s="3564"/>
      <c r="Y126" s="3564"/>
      <c r="Z126" s="3564"/>
      <c r="AA126" s="3564"/>
      <c r="AB126" s="3564"/>
      <c r="AC126" s="3564"/>
      <c r="AD126" s="3564"/>
      <c r="AE126" s="3564"/>
    </row>
    <row r="127" spans="6:31" ht="17.1" customHeight="1">
      <c r="F127" s="3564"/>
      <c r="G127" s="3564"/>
      <c r="H127" s="3564"/>
      <c r="I127" s="3564"/>
      <c r="J127" s="3564"/>
      <c r="K127" s="3564"/>
      <c r="L127" s="3564"/>
      <c r="M127" s="3564"/>
      <c r="N127" s="3564"/>
      <c r="O127" s="3564"/>
      <c r="P127" s="3564"/>
      <c r="Q127" s="3564"/>
      <c r="R127" s="3564"/>
      <c r="S127" s="3564"/>
      <c r="T127" s="3564"/>
      <c r="U127" s="3564"/>
      <c r="V127" s="3564"/>
      <c r="W127" s="3564"/>
      <c r="X127" s="3564"/>
      <c r="Y127" s="3564"/>
      <c r="Z127" s="3564"/>
      <c r="AA127" s="3564"/>
      <c r="AB127" s="3564"/>
      <c r="AC127" s="3564"/>
      <c r="AD127" s="3564"/>
      <c r="AE127" s="3564"/>
    </row>
    <row r="128" spans="6:31" ht="17.1" customHeight="1">
      <c r="F128" s="3564"/>
      <c r="G128" s="3564"/>
      <c r="H128" s="3564"/>
      <c r="I128" s="3564"/>
      <c r="J128" s="3564"/>
      <c r="K128" s="3564"/>
      <c r="L128" s="3564"/>
      <c r="M128" s="3564"/>
      <c r="N128" s="3564"/>
      <c r="O128" s="3564"/>
      <c r="P128" s="3564"/>
      <c r="Q128" s="3564"/>
      <c r="R128" s="3564"/>
      <c r="S128" s="3564"/>
      <c r="T128" s="3564"/>
      <c r="U128" s="3564"/>
      <c r="V128" s="3564"/>
      <c r="W128" s="3564"/>
      <c r="X128" s="3564"/>
      <c r="Y128" s="3564"/>
      <c r="Z128" s="3564"/>
      <c r="AA128" s="3564"/>
      <c r="AB128" s="3564"/>
      <c r="AC128" s="3564"/>
      <c r="AD128" s="3564"/>
      <c r="AE128" s="3564"/>
    </row>
    <row r="129" spans="6:31" ht="17.1" customHeight="1">
      <c r="F129" s="3564"/>
      <c r="G129" s="3564"/>
      <c r="H129" s="3564"/>
      <c r="I129" s="3564"/>
      <c r="J129" s="3564"/>
      <c r="K129" s="3564"/>
      <c r="L129" s="3564"/>
      <c r="M129" s="3564"/>
      <c r="N129" s="3564"/>
      <c r="O129" s="3564"/>
      <c r="P129" s="3564"/>
      <c r="Q129" s="3564"/>
      <c r="R129" s="3564"/>
      <c r="S129" s="3564"/>
      <c r="T129" s="3564"/>
      <c r="U129" s="3564"/>
      <c r="V129" s="3564"/>
      <c r="W129" s="3564"/>
      <c r="X129" s="3564"/>
      <c r="Y129" s="3564"/>
      <c r="Z129" s="3564"/>
      <c r="AA129" s="3564"/>
      <c r="AB129" s="3564"/>
      <c r="AC129" s="3564"/>
      <c r="AD129" s="3564"/>
      <c r="AE129" s="3564"/>
    </row>
    <row r="130" spans="6:31" ht="17.1" customHeight="1">
      <c r="F130" s="3564"/>
      <c r="G130" s="3564"/>
      <c r="H130" s="3564"/>
      <c r="I130" s="3564"/>
      <c r="J130" s="3564"/>
      <c r="K130" s="3564"/>
      <c r="L130" s="3564"/>
      <c r="M130" s="3564"/>
      <c r="N130" s="3564"/>
      <c r="O130" s="3564"/>
      <c r="P130" s="3564"/>
      <c r="Q130" s="3564"/>
      <c r="R130" s="3564"/>
      <c r="S130" s="3564"/>
      <c r="T130" s="3564"/>
      <c r="U130" s="3564"/>
      <c r="V130" s="3564"/>
      <c r="W130" s="3564"/>
      <c r="X130" s="3564"/>
      <c r="Y130" s="3564"/>
      <c r="Z130" s="3564"/>
      <c r="AA130" s="3564"/>
      <c r="AB130" s="3564"/>
      <c r="AC130" s="3564"/>
      <c r="AD130" s="3564"/>
      <c r="AE130" s="3564"/>
    </row>
    <row r="131" spans="6:31" ht="17.1" customHeight="1">
      <c r="F131" s="3564"/>
      <c r="G131" s="3564"/>
      <c r="H131" s="3564"/>
      <c r="I131" s="3564"/>
      <c r="J131" s="3564"/>
      <c r="K131" s="3564"/>
      <c r="L131" s="3564"/>
      <c r="M131" s="3564"/>
      <c r="N131" s="3564"/>
      <c r="O131" s="3564"/>
      <c r="P131" s="3564"/>
      <c r="Q131" s="3564"/>
      <c r="R131" s="3564"/>
      <c r="S131" s="3564"/>
      <c r="T131" s="3564"/>
      <c r="U131" s="3564"/>
      <c r="V131" s="3564"/>
      <c r="W131" s="3564"/>
      <c r="X131" s="3564"/>
      <c r="Y131" s="3564"/>
      <c r="Z131" s="3564"/>
      <c r="AA131" s="3564"/>
      <c r="AB131" s="3564"/>
      <c r="AC131" s="3564"/>
      <c r="AD131" s="3564"/>
      <c r="AE131" s="3564"/>
    </row>
    <row r="132" spans="6:31" ht="17.1" customHeight="1">
      <c r="F132" s="3564"/>
      <c r="G132" s="3564"/>
      <c r="H132" s="3564"/>
      <c r="I132" s="3564"/>
      <c r="J132" s="3564"/>
      <c r="K132" s="3564"/>
      <c r="L132" s="3564"/>
      <c r="M132" s="3564"/>
      <c r="N132" s="3564"/>
      <c r="O132" s="3564"/>
      <c r="P132" s="3564"/>
      <c r="Q132" s="3564"/>
      <c r="R132" s="3564"/>
      <c r="S132" s="3564"/>
      <c r="T132" s="3564"/>
      <c r="U132" s="3564"/>
      <c r="V132" s="3564"/>
      <c r="W132" s="3564"/>
      <c r="X132" s="3564"/>
      <c r="Y132" s="3564"/>
      <c r="Z132" s="3564"/>
      <c r="AA132" s="3564"/>
      <c r="AB132" s="3564"/>
      <c r="AC132" s="3564"/>
      <c r="AD132" s="3564"/>
      <c r="AE132" s="3564"/>
    </row>
    <row r="133" spans="6:31" ht="17.1" customHeight="1">
      <c r="F133" s="3564"/>
      <c r="G133" s="3564"/>
      <c r="H133" s="3564"/>
      <c r="I133" s="3564"/>
      <c r="J133" s="3564"/>
      <c r="K133" s="3564"/>
      <c r="L133" s="3564"/>
      <c r="M133" s="3564"/>
      <c r="N133" s="3564"/>
      <c r="O133" s="3564"/>
      <c r="P133" s="3564"/>
      <c r="Q133" s="3564"/>
      <c r="R133" s="3564"/>
      <c r="S133" s="3564"/>
      <c r="T133" s="3564"/>
      <c r="U133" s="3564"/>
      <c r="V133" s="3564"/>
      <c r="W133" s="3564"/>
      <c r="X133" s="3564"/>
      <c r="Y133" s="3564"/>
      <c r="Z133" s="3564"/>
      <c r="AA133" s="3564"/>
      <c r="AB133" s="3564"/>
      <c r="AC133" s="3564"/>
      <c r="AD133" s="3564"/>
      <c r="AE133" s="3564"/>
    </row>
    <row r="134" spans="6:31" ht="17.1" customHeight="1">
      <c r="F134" s="3564"/>
      <c r="G134" s="3564"/>
      <c r="H134" s="3564"/>
      <c r="I134" s="3564"/>
      <c r="J134" s="3564"/>
      <c r="K134" s="3564"/>
      <c r="L134" s="3564"/>
      <c r="M134" s="3564"/>
      <c r="N134" s="3564"/>
      <c r="O134" s="3564"/>
      <c r="P134" s="3564"/>
      <c r="Q134" s="3564"/>
      <c r="R134" s="3564"/>
      <c r="S134" s="3564"/>
      <c r="T134" s="3564"/>
      <c r="U134" s="3564"/>
      <c r="V134" s="3564"/>
      <c r="W134" s="3564"/>
      <c r="X134" s="3564"/>
      <c r="Y134" s="3564"/>
      <c r="Z134" s="3564"/>
      <c r="AA134" s="3564"/>
      <c r="AB134" s="3564"/>
      <c r="AC134" s="3564"/>
      <c r="AD134" s="3564"/>
      <c r="AE134" s="3564"/>
    </row>
    <row r="135" spans="6:31" ht="17.1" customHeight="1">
      <c r="F135" s="3564"/>
      <c r="G135" s="3564"/>
      <c r="H135" s="3564"/>
      <c r="I135" s="3564"/>
      <c r="J135" s="3564"/>
      <c r="K135" s="3564"/>
      <c r="L135" s="3564"/>
      <c r="M135" s="3564"/>
      <c r="N135" s="3564"/>
      <c r="O135" s="3564"/>
      <c r="P135" s="3564"/>
      <c r="Q135" s="3564"/>
      <c r="R135" s="3564"/>
      <c r="S135" s="3564"/>
      <c r="T135" s="3564"/>
      <c r="U135" s="3564"/>
      <c r="V135" s="3564"/>
      <c r="W135" s="3564"/>
      <c r="X135" s="3564"/>
      <c r="Y135" s="3564"/>
      <c r="Z135" s="3564"/>
      <c r="AA135" s="3564"/>
      <c r="AB135" s="3564"/>
      <c r="AC135" s="3564"/>
      <c r="AD135" s="3564"/>
      <c r="AE135" s="3564"/>
    </row>
    <row r="136" spans="6:31" ht="17.1" customHeight="1">
      <c r="F136" s="3564"/>
      <c r="G136" s="3564"/>
      <c r="H136" s="3564"/>
      <c r="I136" s="3564"/>
      <c r="J136" s="3564"/>
      <c r="K136" s="3564"/>
      <c r="L136" s="3564"/>
      <c r="M136" s="3564"/>
      <c r="N136" s="3564"/>
      <c r="O136" s="3564"/>
      <c r="P136" s="3564"/>
      <c r="Q136" s="3564"/>
      <c r="R136" s="3564"/>
      <c r="S136" s="3564"/>
      <c r="T136" s="3564"/>
      <c r="U136" s="3564"/>
      <c r="V136" s="3564"/>
      <c r="W136" s="3564"/>
      <c r="X136" s="3564"/>
      <c r="Y136" s="3564"/>
      <c r="Z136" s="3564"/>
      <c r="AA136" s="3564"/>
      <c r="AB136" s="3564"/>
      <c r="AC136" s="3564"/>
      <c r="AD136" s="3564"/>
      <c r="AE136" s="3564"/>
    </row>
    <row r="137" spans="6:31" ht="17.1" customHeight="1">
      <c r="F137" s="3564"/>
      <c r="G137" s="3564"/>
      <c r="H137" s="3564"/>
      <c r="I137" s="3564"/>
      <c r="J137" s="3564"/>
      <c r="K137" s="3564"/>
      <c r="L137" s="3564"/>
      <c r="M137" s="3564"/>
      <c r="N137" s="3564"/>
      <c r="O137" s="3564"/>
      <c r="P137" s="3564"/>
      <c r="Q137" s="3564"/>
      <c r="R137" s="3564"/>
      <c r="S137" s="3564"/>
      <c r="T137" s="3564"/>
      <c r="U137" s="3564"/>
      <c r="V137" s="3564"/>
      <c r="W137" s="3564"/>
      <c r="X137" s="3564"/>
      <c r="Y137" s="3564"/>
      <c r="Z137" s="3564"/>
      <c r="AA137" s="3564"/>
      <c r="AB137" s="3564"/>
      <c r="AC137" s="3564"/>
      <c r="AD137" s="3564"/>
      <c r="AE137" s="3564"/>
    </row>
    <row r="138" spans="6:31" ht="17.1" customHeight="1">
      <c r="F138" s="3564"/>
      <c r="G138" s="3564"/>
      <c r="H138" s="3564"/>
      <c r="I138" s="3564"/>
      <c r="J138" s="3564"/>
      <c r="K138" s="3564"/>
      <c r="L138" s="3564"/>
      <c r="M138" s="3564"/>
      <c r="N138" s="3564"/>
      <c r="O138" s="3564"/>
      <c r="P138" s="3564"/>
      <c r="Q138" s="3564"/>
      <c r="R138" s="3564"/>
      <c r="S138" s="3564"/>
      <c r="T138" s="3564"/>
      <c r="U138" s="3564"/>
      <c r="V138" s="3564"/>
      <c r="W138" s="3564"/>
      <c r="X138" s="3564"/>
      <c r="Y138" s="3564"/>
      <c r="Z138" s="3564"/>
      <c r="AA138" s="3564"/>
      <c r="AB138" s="3564"/>
      <c r="AC138" s="3564"/>
      <c r="AD138" s="3564"/>
      <c r="AE138" s="3564"/>
    </row>
    <row r="139" spans="6:31" ht="17.1" customHeight="1">
      <c r="F139" s="3564"/>
      <c r="G139" s="3564"/>
      <c r="H139" s="3564"/>
      <c r="I139" s="3564"/>
      <c r="J139" s="3564"/>
      <c r="K139" s="3564"/>
      <c r="L139" s="3564"/>
      <c r="M139" s="3564"/>
      <c r="N139" s="3564"/>
      <c r="O139" s="3564"/>
      <c r="P139" s="3564"/>
      <c r="Q139" s="3564"/>
      <c r="R139" s="3564"/>
      <c r="S139" s="3564"/>
      <c r="T139" s="3564"/>
      <c r="U139" s="3564"/>
      <c r="V139" s="3564"/>
      <c r="W139" s="3564"/>
      <c r="X139" s="3564"/>
      <c r="Y139" s="3564"/>
      <c r="Z139" s="3564"/>
      <c r="AA139" s="3564"/>
      <c r="AB139" s="3564"/>
      <c r="AC139" s="3564"/>
      <c r="AD139" s="3564"/>
      <c r="AE139" s="3564"/>
    </row>
    <row r="140" spans="6:31" ht="17.1" customHeight="1">
      <c r="F140" s="3564"/>
      <c r="G140" s="3564"/>
      <c r="H140" s="3564"/>
      <c r="I140" s="3564"/>
      <c r="J140" s="3564"/>
      <c r="K140" s="3564"/>
      <c r="L140" s="3564"/>
      <c r="M140" s="3564"/>
      <c r="N140" s="3564"/>
      <c r="O140" s="3564"/>
      <c r="P140" s="3564"/>
      <c r="Q140" s="3564"/>
      <c r="R140" s="3564"/>
      <c r="S140" s="3564"/>
      <c r="T140" s="3564"/>
      <c r="U140" s="3564"/>
      <c r="V140" s="3564"/>
      <c r="W140" s="3564"/>
      <c r="X140" s="3564"/>
      <c r="Y140" s="3564"/>
      <c r="Z140" s="3564"/>
      <c r="AA140" s="3564"/>
      <c r="AB140" s="3564"/>
      <c r="AC140" s="3564"/>
      <c r="AD140" s="3564"/>
      <c r="AE140" s="3564"/>
    </row>
    <row r="141" spans="6:31" ht="17.1" customHeight="1">
      <c r="F141" s="3564"/>
      <c r="G141" s="3564"/>
      <c r="H141" s="3564"/>
      <c r="I141" s="3564"/>
      <c r="J141" s="3564"/>
      <c r="K141" s="3564"/>
      <c r="L141" s="3564"/>
      <c r="M141" s="3564"/>
      <c r="N141" s="3564"/>
      <c r="O141" s="3564"/>
      <c r="P141" s="3564"/>
      <c r="Q141" s="3564"/>
      <c r="R141" s="3564"/>
      <c r="S141" s="3564"/>
      <c r="T141" s="3564"/>
      <c r="U141" s="3564"/>
      <c r="V141" s="3564"/>
      <c r="W141" s="3564"/>
      <c r="X141" s="3564"/>
      <c r="Y141" s="3564"/>
      <c r="Z141" s="3564"/>
      <c r="AA141" s="3564"/>
      <c r="AB141" s="3564"/>
      <c r="AC141" s="3564"/>
      <c r="AD141" s="3564"/>
      <c r="AE141" s="3564"/>
    </row>
    <row r="142" spans="6:31" ht="17.1" customHeight="1">
      <c r="F142" s="3564"/>
      <c r="G142" s="3564"/>
      <c r="H142" s="3564"/>
      <c r="I142" s="3564"/>
      <c r="J142" s="3564"/>
      <c r="K142" s="3564"/>
      <c r="L142" s="3564"/>
      <c r="M142" s="3564"/>
      <c r="N142" s="3564"/>
      <c r="O142" s="3564"/>
      <c r="P142" s="3564"/>
      <c r="Q142" s="3564"/>
      <c r="R142" s="3564"/>
      <c r="S142" s="3564"/>
      <c r="T142" s="3564"/>
      <c r="U142" s="3564"/>
      <c r="V142" s="3564"/>
      <c r="W142" s="3564"/>
      <c r="X142" s="3564"/>
      <c r="Y142" s="3564"/>
      <c r="Z142" s="3564"/>
      <c r="AA142" s="3564"/>
      <c r="AB142" s="3564"/>
      <c r="AC142" s="3564"/>
      <c r="AD142" s="3564"/>
      <c r="AE142" s="3564"/>
    </row>
    <row r="143" spans="6:31" ht="17.1" customHeight="1">
      <c r="F143" s="3564"/>
      <c r="G143" s="3564"/>
      <c r="H143" s="3564"/>
      <c r="I143" s="3564"/>
      <c r="J143" s="3564"/>
      <c r="K143" s="3564"/>
      <c r="L143" s="3564"/>
      <c r="M143" s="3564"/>
      <c r="N143" s="3564"/>
      <c r="O143" s="3564"/>
      <c r="P143" s="3564"/>
      <c r="Q143" s="3564"/>
      <c r="R143" s="3564"/>
      <c r="S143" s="3564"/>
      <c r="T143" s="3564"/>
      <c r="U143" s="3564"/>
      <c r="V143" s="3564"/>
      <c r="W143" s="3564"/>
      <c r="X143" s="3564"/>
      <c r="Y143" s="3564"/>
      <c r="Z143" s="3564"/>
      <c r="AA143" s="3564"/>
      <c r="AB143" s="3564"/>
      <c r="AC143" s="3564"/>
      <c r="AD143" s="3564"/>
      <c r="AE143" s="3564"/>
    </row>
    <row r="144" spans="6:31" ht="17.1" customHeight="1">
      <c r="F144" s="3564"/>
      <c r="G144" s="3564"/>
      <c r="H144" s="3564"/>
      <c r="I144" s="3564"/>
      <c r="J144" s="3564"/>
      <c r="K144" s="3564"/>
      <c r="L144" s="3564"/>
      <c r="M144" s="3564"/>
      <c r="N144" s="3564"/>
      <c r="O144" s="3564"/>
      <c r="P144" s="3564"/>
      <c r="Q144" s="3564"/>
      <c r="R144" s="3564"/>
      <c r="S144" s="3564"/>
      <c r="T144" s="3564"/>
      <c r="U144" s="3564"/>
      <c r="V144" s="3564"/>
      <c r="W144" s="3564"/>
      <c r="X144" s="3564"/>
      <c r="Y144" s="3564"/>
      <c r="Z144" s="3564"/>
      <c r="AA144" s="3564"/>
      <c r="AB144" s="3564"/>
      <c r="AC144" s="3564"/>
      <c r="AD144" s="3564"/>
      <c r="AE144" s="3564"/>
    </row>
    <row r="145" spans="6:31" ht="17.1" customHeight="1">
      <c r="F145" s="3564"/>
      <c r="G145" s="3564"/>
      <c r="H145" s="3564"/>
      <c r="I145" s="3564"/>
      <c r="J145" s="3564"/>
      <c r="K145" s="3564"/>
      <c r="L145" s="3564"/>
      <c r="M145" s="3564"/>
      <c r="N145" s="3564"/>
      <c r="O145" s="3564"/>
      <c r="P145" s="3564"/>
      <c r="Q145" s="3564"/>
      <c r="R145" s="3564"/>
      <c r="S145" s="3564"/>
      <c r="T145" s="3564"/>
      <c r="U145" s="3564"/>
      <c r="V145" s="3564"/>
      <c r="W145" s="3564"/>
      <c r="X145" s="3564"/>
      <c r="Y145" s="3564"/>
      <c r="Z145" s="3564"/>
      <c r="AA145" s="3564"/>
      <c r="AB145" s="3564"/>
      <c r="AC145" s="3564"/>
      <c r="AD145" s="3564"/>
      <c r="AE145" s="3564"/>
    </row>
    <row r="146" spans="6:31" ht="17.1" customHeight="1">
      <c r="F146" s="3564"/>
      <c r="G146" s="3564"/>
      <c r="H146" s="3564"/>
      <c r="I146" s="3564"/>
      <c r="J146" s="3564"/>
      <c r="K146" s="3564"/>
      <c r="L146" s="3564"/>
      <c r="M146" s="3564"/>
      <c r="N146" s="3564"/>
      <c r="O146" s="3564"/>
      <c r="P146" s="3564"/>
      <c r="Q146" s="3564"/>
      <c r="R146" s="3564"/>
      <c r="S146" s="3564"/>
      <c r="T146" s="3564"/>
      <c r="U146" s="3564"/>
      <c r="V146" s="3564"/>
      <c r="W146" s="3564"/>
      <c r="X146" s="3564"/>
      <c r="Y146" s="3564"/>
      <c r="Z146" s="3564"/>
      <c r="AA146" s="3564"/>
      <c r="AB146" s="3564"/>
      <c r="AC146" s="3564"/>
      <c r="AD146" s="3564"/>
      <c r="AE146" s="3564"/>
    </row>
    <row r="147" spans="6:31" ht="17.1" customHeight="1">
      <c r="F147" s="3564"/>
      <c r="G147" s="3564"/>
      <c r="H147" s="3564"/>
      <c r="I147" s="3564"/>
      <c r="J147" s="3564"/>
      <c r="K147" s="3564"/>
      <c r="L147" s="3564"/>
      <c r="M147" s="3564"/>
      <c r="N147" s="3564"/>
      <c r="O147" s="3564"/>
      <c r="P147" s="3564"/>
      <c r="Q147" s="3564"/>
      <c r="R147" s="3564"/>
      <c r="S147" s="3564"/>
      <c r="T147" s="3564"/>
      <c r="U147" s="3564"/>
      <c r="V147" s="3564"/>
      <c r="W147" s="3564"/>
      <c r="X147" s="3564"/>
      <c r="Y147" s="3564"/>
      <c r="Z147" s="3564"/>
      <c r="AA147" s="3564"/>
      <c r="AB147" s="3564"/>
      <c r="AC147" s="3564"/>
      <c r="AD147" s="3564"/>
      <c r="AE147" s="3564"/>
    </row>
    <row r="148" spans="6:31" ht="17.1" customHeight="1">
      <c r="F148" s="3564"/>
      <c r="G148" s="3564"/>
      <c r="H148" s="3564"/>
      <c r="I148" s="3564"/>
      <c r="J148" s="3564"/>
      <c r="K148" s="3564"/>
      <c r="L148" s="3564"/>
      <c r="M148" s="3564"/>
      <c r="N148" s="3564"/>
      <c r="O148" s="3564"/>
      <c r="P148" s="3564"/>
      <c r="Q148" s="3564"/>
      <c r="R148" s="3564"/>
      <c r="S148" s="3564"/>
      <c r="T148" s="3564"/>
      <c r="U148" s="3564"/>
      <c r="V148" s="3564"/>
      <c r="W148" s="3564"/>
      <c r="X148" s="3564"/>
      <c r="Y148" s="3564"/>
      <c r="Z148" s="3564"/>
      <c r="AA148" s="3564"/>
      <c r="AB148" s="3564"/>
      <c r="AC148" s="3564"/>
      <c r="AD148" s="3564"/>
      <c r="AE148" s="3564"/>
    </row>
    <row r="149" spans="6:31" ht="17.1" customHeight="1">
      <c r="F149" s="3564"/>
      <c r="G149" s="3564"/>
      <c r="H149" s="3564"/>
      <c r="I149" s="3564"/>
      <c r="J149" s="3564"/>
      <c r="K149" s="3564"/>
      <c r="L149" s="3564"/>
      <c r="M149" s="3564"/>
      <c r="N149" s="3564"/>
      <c r="O149" s="3564"/>
      <c r="P149" s="3564"/>
      <c r="Q149" s="3564"/>
      <c r="R149" s="3564"/>
      <c r="S149" s="3564"/>
      <c r="T149" s="3564"/>
      <c r="U149" s="3564"/>
      <c r="V149" s="3564"/>
      <c r="W149" s="3564"/>
      <c r="X149" s="3564"/>
      <c r="Y149" s="3564"/>
      <c r="Z149" s="3564"/>
      <c r="AA149" s="3564"/>
      <c r="AB149" s="3564"/>
      <c r="AC149" s="3564"/>
      <c r="AD149" s="3564"/>
      <c r="AE149" s="3564"/>
    </row>
    <row r="150" spans="6:31" ht="17.1" customHeight="1">
      <c r="F150" s="3564"/>
      <c r="G150" s="3564"/>
      <c r="H150" s="3564"/>
      <c r="I150" s="3564"/>
      <c r="J150" s="3564"/>
      <c r="K150" s="3564"/>
      <c r="L150" s="3564"/>
      <c r="M150" s="3564"/>
      <c r="N150" s="3564"/>
      <c r="O150" s="3564"/>
      <c r="P150" s="3564"/>
      <c r="Q150" s="3564"/>
      <c r="R150" s="3564"/>
      <c r="S150" s="3564"/>
      <c r="T150" s="3564"/>
      <c r="U150" s="3564"/>
      <c r="V150" s="3564"/>
      <c r="W150" s="3564"/>
      <c r="X150" s="3564"/>
      <c r="Y150" s="3564"/>
      <c r="Z150" s="3564"/>
      <c r="AA150" s="3564"/>
      <c r="AB150" s="3564"/>
      <c r="AC150" s="3564"/>
      <c r="AD150" s="3564"/>
      <c r="AE150" s="3564"/>
    </row>
    <row r="151" ht="17.1" customHeight="1">
      <c r="AE151" s="3564"/>
    </row>
    <row r="152" ht="17.1" customHeight="1">
      <c r="AE152" s="3564"/>
    </row>
    <row r="153" ht="17.1" customHeight="1">
      <c r="AE153" s="3564"/>
    </row>
    <row r="154" ht="17.1" customHeight="1">
      <c r="AE154" s="3564"/>
    </row>
    <row r="155" ht="17.1" customHeight="1"/>
    <row r="156" ht="17.1" customHeight="1"/>
    <row r="157" ht="17.1" customHeight="1"/>
  </sheetData>
  <printOptions horizontalCentered="1"/>
  <pageMargins left="0.3937007874015748" right="0.1968503937007874" top="0.55" bottom="0.7874015748031497" header="0.5118110236220472" footer="0.5118110236220472"/>
  <pageSetup fitToHeight="1" fitToWidth="1" horizontalDpi="1200" verticalDpi="12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001" r:id="rId4" name="Button 1">
              <controlPr defaultSize="0" print="0" autoFill="0" autoPict="0" macro="[4]!Actualizar_Referencias">
                <anchor moveWithCells="1" sizeWithCells="1">
                  <from>
                    <xdr:col>0</xdr:col>
                    <xdr:colOff>76200</xdr:colOff>
                    <xdr:row>40</xdr:row>
                    <xdr:rowOff>28575</xdr:rowOff>
                  </from>
                  <to>
                    <xdr:col>2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pageSetUpPr fitToPage="1"/>
  </sheetPr>
  <dimension ref="A1:Y156"/>
  <sheetViews>
    <sheetView zoomScale="80" zoomScaleNormal="80" workbookViewId="0" topLeftCell="A5">
      <selection activeCell="A33" sqref="A33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6.2812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221</v>
      </c>
      <c r="G10" s="326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7"/>
      <c r="G11" s="327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80</v>
      </c>
      <c r="G12" s="326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7"/>
      <c r="G13" s="327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'TOT-0216'!B14</f>
        <v>Desde el 01 al 29 de Febrero de 2016</v>
      </c>
      <c r="C14" s="40"/>
      <c r="D14" s="40"/>
      <c r="E14" s="40"/>
      <c r="F14" s="40"/>
      <c r="G14" s="40"/>
      <c r="H14" s="40"/>
      <c r="I14" s="328"/>
      <c r="J14" s="328"/>
      <c r="K14" s="328"/>
      <c r="L14" s="328"/>
      <c r="M14" s="328"/>
      <c r="N14" s="328"/>
      <c r="O14" s="328"/>
      <c r="P14" s="328"/>
      <c r="Q14" s="40"/>
      <c r="R14" s="40"/>
      <c r="S14" s="40"/>
      <c r="T14" s="40"/>
      <c r="U14" s="40"/>
      <c r="V14" s="40"/>
      <c r="W14" s="329"/>
    </row>
    <row r="15" spans="2:23" s="5" customFormat="1" ht="14.25" thickBot="1">
      <c r="B15" s="330"/>
      <c r="C15" s="331"/>
      <c r="D15" s="331"/>
      <c r="E15" s="331"/>
      <c r="F15" s="331"/>
      <c r="G15" s="331"/>
      <c r="H15" s="331"/>
      <c r="I15" s="332"/>
      <c r="J15" s="332"/>
      <c r="K15" s="332"/>
      <c r="L15" s="332"/>
      <c r="M15" s="332"/>
      <c r="N15" s="332"/>
      <c r="O15" s="332"/>
      <c r="P15" s="332"/>
      <c r="Q15" s="331"/>
      <c r="R15" s="331"/>
      <c r="S15" s="331"/>
      <c r="T15" s="331"/>
      <c r="U15" s="331"/>
      <c r="V15" s="331"/>
      <c r="W15" s="333"/>
    </row>
    <row r="16" spans="2:23" s="5" customFormat="1" ht="15" thickBot="1" thickTop="1">
      <c r="B16" s="50"/>
      <c r="C16" s="4"/>
      <c r="D16" s="4"/>
      <c r="E16" s="4"/>
      <c r="F16" s="334"/>
      <c r="G16" s="334"/>
      <c r="H16" s="117" t="s">
        <v>81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35" t="s">
        <v>82</v>
      </c>
      <c r="G17" s="336">
        <v>276.033</v>
      </c>
      <c r="H17" s="337">
        <v>200</v>
      </c>
      <c r="V17" s="115"/>
      <c r="W17" s="6"/>
    </row>
    <row r="18" spans="2:23" s="5" customFormat="1" ht="17.1" customHeight="1" thickBot="1" thickTop="1">
      <c r="B18" s="50"/>
      <c r="C18" s="4"/>
      <c r="D18" s="4"/>
      <c r="E18" s="4"/>
      <c r="F18" s="338" t="s">
        <v>83</v>
      </c>
      <c r="G18" s="339">
        <v>248.394</v>
      </c>
      <c r="H18" s="337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7.1" customHeight="1" thickBot="1" thickTop="1">
      <c r="B19" s="50"/>
      <c r="C19" s="4"/>
      <c r="D19" s="4"/>
      <c r="E19" s="4"/>
      <c r="F19" s="340" t="s">
        <v>84</v>
      </c>
      <c r="G19" s="339">
        <v>220.831</v>
      </c>
      <c r="H19" s="337">
        <v>40</v>
      </c>
      <c r="K19" s="194"/>
      <c r="L19" s="19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7.1" customHeight="1" thickBot="1" thickTop="1">
      <c r="B20" s="50"/>
      <c r="C20" s="826">
        <v>3</v>
      </c>
      <c r="D20" s="826">
        <v>4</v>
      </c>
      <c r="E20" s="826">
        <v>5</v>
      </c>
      <c r="F20" s="826">
        <v>6</v>
      </c>
      <c r="G20" s="826">
        <v>7</v>
      </c>
      <c r="H20" s="826">
        <v>8</v>
      </c>
      <c r="I20" s="826">
        <v>9</v>
      </c>
      <c r="J20" s="826">
        <v>10</v>
      </c>
      <c r="K20" s="826">
        <v>11</v>
      </c>
      <c r="L20" s="826">
        <v>12</v>
      </c>
      <c r="M20" s="826">
        <v>13</v>
      </c>
      <c r="N20" s="826">
        <v>14</v>
      </c>
      <c r="O20" s="826">
        <v>15</v>
      </c>
      <c r="P20" s="826">
        <v>16</v>
      </c>
      <c r="Q20" s="826">
        <v>17</v>
      </c>
      <c r="R20" s="826">
        <v>18</v>
      </c>
      <c r="S20" s="826">
        <v>19</v>
      </c>
      <c r="T20" s="826">
        <v>20</v>
      </c>
      <c r="U20" s="826">
        <v>21</v>
      </c>
      <c r="V20" s="826">
        <v>22</v>
      </c>
      <c r="W20" s="6"/>
    </row>
    <row r="21" spans="2:23" s="5" customFormat="1" ht="33.95" customHeight="1" thickBot="1" thickTop="1">
      <c r="B21" s="50"/>
      <c r="C21" s="122" t="s">
        <v>13</v>
      </c>
      <c r="D21" s="84" t="s">
        <v>233</v>
      </c>
      <c r="E21" s="84" t="s">
        <v>234</v>
      </c>
      <c r="F21" s="86" t="s">
        <v>27</v>
      </c>
      <c r="G21" s="341" t="s">
        <v>28</v>
      </c>
      <c r="H21" s="342" t="s">
        <v>14</v>
      </c>
      <c r="I21" s="128" t="s">
        <v>16</v>
      </c>
      <c r="J21" s="85" t="s">
        <v>17</v>
      </c>
      <c r="K21" s="341" t="s">
        <v>18</v>
      </c>
      <c r="L21" s="343" t="s">
        <v>36</v>
      </c>
      <c r="M21" s="343" t="s">
        <v>31</v>
      </c>
      <c r="N21" s="88" t="s">
        <v>19</v>
      </c>
      <c r="O21" s="171" t="s">
        <v>32</v>
      </c>
      <c r="P21" s="134" t="s">
        <v>37</v>
      </c>
      <c r="Q21" s="344" t="s">
        <v>70</v>
      </c>
      <c r="R21" s="172" t="s">
        <v>35</v>
      </c>
      <c r="S21" s="345"/>
      <c r="T21" s="133" t="s">
        <v>22</v>
      </c>
      <c r="U21" s="131" t="s">
        <v>74</v>
      </c>
      <c r="V21" s="121" t="s">
        <v>24</v>
      </c>
      <c r="W21" s="6"/>
    </row>
    <row r="22" spans="2:23" s="5" customFormat="1" ht="17.1" customHeight="1" thickTop="1">
      <c r="B22" s="50"/>
      <c r="C22" s="255"/>
      <c r="D22" s="255"/>
      <c r="E22" s="255"/>
      <c r="F22" s="346"/>
      <c r="G22" s="346"/>
      <c r="H22" s="346"/>
      <c r="I22" s="213"/>
      <c r="J22" s="346"/>
      <c r="K22" s="346"/>
      <c r="L22" s="346"/>
      <c r="M22" s="346"/>
      <c r="N22" s="346"/>
      <c r="O22" s="346"/>
      <c r="P22" s="347"/>
      <c r="Q22" s="348"/>
      <c r="R22" s="349"/>
      <c r="S22" s="350"/>
      <c r="T22" s="351"/>
      <c r="U22" s="346"/>
      <c r="V22" s="352"/>
      <c r="W22" s="6"/>
    </row>
    <row r="23" spans="2:23" s="5" customFormat="1" ht="17.1" customHeight="1">
      <c r="B23" s="50"/>
      <c r="C23" s="269"/>
      <c r="D23" s="269"/>
      <c r="E23" s="269"/>
      <c r="F23" s="353"/>
      <c r="G23" s="353"/>
      <c r="H23" s="353"/>
      <c r="I23" s="354"/>
      <c r="J23" s="353"/>
      <c r="K23" s="353"/>
      <c r="L23" s="353"/>
      <c r="M23" s="353"/>
      <c r="N23" s="353"/>
      <c r="O23" s="353"/>
      <c r="P23" s="355"/>
      <c r="Q23" s="356"/>
      <c r="R23" s="183"/>
      <c r="S23" s="357"/>
      <c r="T23" s="358"/>
      <c r="U23" s="353"/>
      <c r="V23" s="359"/>
      <c r="W23" s="6"/>
    </row>
    <row r="24" spans="2:23" s="5" customFormat="1" ht="17.1" customHeight="1">
      <c r="B24" s="50"/>
      <c r="C24" s="269">
        <v>63</v>
      </c>
      <c r="D24" s="269">
        <v>298452</v>
      </c>
      <c r="E24" s="1466">
        <v>88</v>
      </c>
      <c r="F24" s="2586" t="s">
        <v>467</v>
      </c>
      <c r="G24" s="2586" t="s">
        <v>469</v>
      </c>
      <c r="H24" s="4037">
        <v>500</v>
      </c>
      <c r="I24" s="129">
        <f aca="true" t="shared" si="0" ref="I24:I40">IF(H24=500,$G$17,IF(H24=220,$G$18,$G$19))</f>
        <v>276.033</v>
      </c>
      <c r="J24" s="362">
        <v>42402.425</v>
      </c>
      <c r="K24" s="146">
        <v>42402.72986111111</v>
      </c>
      <c r="L24" s="363">
        <f aca="true" t="shared" si="1" ref="L24:L40">IF(F24="","",(K24-J24)*24)</f>
        <v>7.316666666592937</v>
      </c>
      <c r="M24" s="364">
        <f aca="true" t="shared" si="2" ref="M24:M40">IF(F24="","",ROUND((K24-J24)*24*60,0))</f>
        <v>439</v>
      </c>
      <c r="N24" s="215" t="s">
        <v>293</v>
      </c>
      <c r="O24" s="216" t="str">
        <f aca="true" t="shared" si="3" ref="O24:O40">IF(F24="","",IF(N24="P","--","NO"))</f>
        <v>--</v>
      </c>
      <c r="P24" s="673">
        <f aca="true" t="shared" si="4" ref="P24:P40">IF(H24=500,$H$17,IF(H24=220,$H$18,$H$19))</f>
        <v>200</v>
      </c>
      <c r="Q24" s="799">
        <f aca="true" t="shared" si="5" ref="Q24:Q40">IF(N24="P",I24*P24*ROUND(M24/60,2)*0.1,"--")</f>
        <v>40411.23120000001</v>
      </c>
      <c r="R24" s="183" t="str">
        <f aca="true" t="shared" si="6" ref="R24:R40">IF(AND(N24="F",O24="NO"),I24*P24,"--")</f>
        <v>--</v>
      </c>
      <c r="S24" s="357" t="str">
        <f aca="true" t="shared" si="7" ref="S24:S40">IF(N24="F",I24*P24*ROUND(M24/60,2),"--")</f>
        <v>--</v>
      </c>
      <c r="T24" s="358" t="str">
        <f aca="true" t="shared" si="8" ref="T24:T40">IF(N24="RF",I24*P24*ROUND(M24/60,2),"--")</f>
        <v>--</v>
      </c>
      <c r="U24" s="216" t="s">
        <v>211</v>
      </c>
      <c r="V24" s="365">
        <f aca="true" t="shared" si="9" ref="V24:V40">IF(F24="","",SUM(Q24:T24)*IF(U24="SI",1,2))</f>
        <v>40411.23120000001</v>
      </c>
      <c r="W24" s="6"/>
    </row>
    <row r="25" spans="2:23" s="5" customFormat="1" ht="17.1" customHeight="1">
      <c r="B25" s="50"/>
      <c r="C25" s="269">
        <v>64</v>
      </c>
      <c r="D25" s="269">
        <v>298452</v>
      </c>
      <c r="E25" s="269">
        <v>89</v>
      </c>
      <c r="F25" s="2586" t="s">
        <v>467</v>
      </c>
      <c r="G25" s="2586" t="s">
        <v>468</v>
      </c>
      <c r="H25" s="2587">
        <v>500</v>
      </c>
      <c r="I25" s="129">
        <f t="shared" si="0"/>
        <v>276.033</v>
      </c>
      <c r="J25" s="362">
        <v>42402.42569444444</v>
      </c>
      <c r="K25" s="146">
        <v>42402.72986111111</v>
      </c>
      <c r="L25" s="363">
        <f t="shared" si="1"/>
        <v>7.300000000046566</v>
      </c>
      <c r="M25" s="364">
        <f t="shared" si="2"/>
        <v>438</v>
      </c>
      <c r="N25" s="215" t="s">
        <v>293</v>
      </c>
      <c r="O25" s="216" t="str">
        <f t="shared" si="3"/>
        <v>--</v>
      </c>
      <c r="P25" s="673">
        <f t="shared" si="4"/>
        <v>200</v>
      </c>
      <c r="Q25" s="799">
        <f t="shared" si="5"/>
        <v>40300.81800000001</v>
      </c>
      <c r="R25" s="183" t="str">
        <f t="shared" si="6"/>
        <v>--</v>
      </c>
      <c r="S25" s="357" t="str">
        <f t="shared" si="7"/>
        <v>--</v>
      </c>
      <c r="T25" s="358" t="str">
        <f t="shared" si="8"/>
        <v>--</v>
      </c>
      <c r="U25" s="216" t="s">
        <v>211</v>
      </c>
      <c r="V25" s="365">
        <f t="shared" si="9"/>
        <v>40300.81800000001</v>
      </c>
      <c r="W25" s="6"/>
    </row>
    <row r="26" spans="2:23" s="5" customFormat="1" ht="17.1" customHeight="1">
      <c r="B26" s="50"/>
      <c r="C26" s="269">
        <v>65</v>
      </c>
      <c r="D26" s="269">
        <v>298488</v>
      </c>
      <c r="E26" s="148">
        <v>2600</v>
      </c>
      <c r="F26" s="360" t="s">
        <v>460</v>
      </c>
      <c r="G26" s="360" t="s">
        <v>483</v>
      </c>
      <c r="H26" s="361">
        <v>500</v>
      </c>
      <c r="I26" s="129">
        <f t="shared" si="0"/>
        <v>276.033</v>
      </c>
      <c r="J26" s="362">
        <v>42406.379166666666</v>
      </c>
      <c r="K26" s="146">
        <v>42406.509722222225</v>
      </c>
      <c r="L26" s="363">
        <f t="shared" si="1"/>
        <v>3.1333333334187046</v>
      </c>
      <c r="M26" s="364">
        <f t="shared" si="2"/>
        <v>188</v>
      </c>
      <c r="N26" s="215" t="s">
        <v>293</v>
      </c>
      <c r="O26" s="216" t="str">
        <f t="shared" si="3"/>
        <v>--</v>
      </c>
      <c r="P26" s="673">
        <f t="shared" si="4"/>
        <v>200</v>
      </c>
      <c r="Q26" s="799">
        <f t="shared" si="5"/>
        <v>17279.665800000002</v>
      </c>
      <c r="R26" s="183" t="str">
        <f t="shared" si="6"/>
        <v>--</v>
      </c>
      <c r="S26" s="357" t="str">
        <f t="shared" si="7"/>
        <v>--</v>
      </c>
      <c r="T26" s="358" t="str">
        <f t="shared" si="8"/>
        <v>--</v>
      </c>
      <c r="U26" s="216" t="s">
        <v>211</v>
      </c>
      <c r="V26" s="365">
        <v>0</v>
      </c>
      <c r="W26" s="6"/>
    </row>
    <row r="27" spans="2:23" s="5" customFormat="1" ht="17.1" customHeight="1">
      <c r="B27" s="50"/>
      <c r="C27" s="269">
        <v>66</v>
      </c>
      <c r="D27" s="269">
        <v>298491</v>
      </c>
      <c r="E27" s="1466">
        <v>2601</v>
      </c>
      <c r="F27" s="2586" t="s">
        <v>460</v>
      </c>
      <c r="G27" s="2586" t="s">
        <v>470</v>
      </c>
      <c r="H27" s="4037">
        <v>500</v>
      </c>
      <c r="I27" s="129">
        <f t="shared" si="0"/>
        <v>276.033</v>
      </c>
      <c r="J27" s="362">
        <v>42406.52013888889</v>
      </c>
      <c r="K27" s="146">
        <v>42406.728472222225</v>
      </c>
      <c r="L27" s="363">
        <f t="shared" si="1"/>
        <v>5.000000000058208</v>
      </c>
      <c r="M27" s="364">
        <f t="shared" si="2"/>
        <v>300</v>
      </c>
      <c r="N27" s="215" t="s">
        <v>293</v>
      </c>
      <c r="O27" s="216" t="str">
        <f t="shared" si="3"/>
        <v>--</v>
      </c>
      <c r="P27" s="673">
        <f t="shared" si="4"/>
        <v>200</v>
      </c>
      <c r="Q27" s="799">
        <f t="shared" si="5"/>
        <v>27603.300000000003</v>
      </c>
      <c r="R27" s="183" t="str">
        <f t="shared" si="6"/>
        <v>--</v>
      </c>
      <c r="S27" s="357" t="str">
        <f t="shared" si="7"/>
        <v>--</v>
      </c>
      <c r="T27" s="358" t="str">
        <f t="shared" si="8"/>
        <v>--</v>
      </c>
      <c r="U27" s="216" t="s">
        <v>211</v>
      </c>
      <c r="V27" s="365">
        <v>0</v>
      </c>
      <c r="W27" s="6"/>
    </row>
    <row r="28" spans="2:23" s="5" customFormat="1" ht="17.1" customHeight="1">
      <c r="B28" s="50"/>
      <c r="C28" s="269">
        <v>67</v>
      </c>
      <c r="D28" s="269">
        <v>298492</v>
      </c>
      <c r="E28" s="1475">
        <v>100</v>
      </c>
      <c r="F28" s="2586" t="s">
        <v>474</v>
      </c>
      <c r="G28" s="2586" t="s">
        <v>475</v>
      </c>
      <c r="H28" s="2587">
        <v>500</v>
      </c>
      <c r="I28" s="129">
        <f t="shared" si="0"/>
        <v>276.033</v>
      </c>
      <c r="J28" s="362">
        <v>42406.70208333333</v>
      </c>
      <c r="K28" s="146">
        <v>42406.75277777778</v>
      </c>
      <c r="L28" s="363">
        <f t="shared" si="1"/>
        <v>1.216666666790843</v>
      </c>
      <c r="M28" s="364">
        <f t="shared" si="2"/>
        <v>73</v>
      </c>
      <c r="N28" s="215" t="s">
        <v>296</v>
      </c>
      <c r="O28" s="216" t="s">
        <v>211</v>
      </c>
      <c r="P28" s="673">
        <f t="shared" si="4"/>
        <v>200</v>
      </c>
      <c r="Q28" s="799" t="str">
        <f t="shared" si="5"/>
        <v>--</v>
      </c>
      <c r="R28" s="183" t="str">
        <f t="shared" si="6"/>
        <v>--</v>
      </c>
      <c r="S28" s="357">
        <f t="shared" si="7"/>
        <v>67352.05200000001</v>
      </c>
      <c r="T28" s="358" t="str">
        <f t="shared" si="8"/>
        <v>--</v>
      </c>
      <c r="U28" s="216" t="s">
        <v>211</v>
      </c>
      <c r="V28" s="365">
        <f t="shared" si="9"/>
        <v>67352.05200000001</v>
      </c>
      <c r="W28" s="6"/>
    </row>
    <row r="29" spans="2:23" s="5" customFormat="1" ht="17.1" customHeight="1">
      <c r="B29" s="50"/>
      <c r="C29" s="269">
        <v>68</v>
      </c>
      <c r="D29" s="269">
        <v>298496</v>
      </c>
      <c r="E29" s="269">
        <v>4823</v>
      </c>
      <c r="F29" s="360" t="s">
        <v>484</v>
      </c>
      <c r="G29" s="360" t="s">
        <v>485</v>
      </c>
      <c r="H29" s="361">
        <v>500</v>
      </c>
      <c r="I29" s="129">
        <f t="shared" si="0"/>
        <v>276.033</v>
      </c>
      <c r="J29" s="362">
        <v>42407.450694444444</v>
      </c>
      <c r="K29" s="146">
        <v>42407.86736111111</v>
      </c>
      <c r="L29" s="363">
        <f t="shared" si="1"/>
        <v>9.999999999941792</v>
      </c>
      <c r="M29" s="364">
        <f t="shared" si="2"/>
        <v>600</v>
      </c>
      <c r="N29" s="215" t="s">
        <v>293</v>
      </c>
      <c r="O29" s="216" t="str">
        <f t="shared" si="3"/>
        <v>--</v>
      </c>
      <c r="P29" s="673">
        <f t="shared" si="4"/>
        <v>200</v>
      </c>
      <c r="Q29" s="799">
        <f t="shared" si="5"/>
        <v>55206.600000000006</v>
      </c>
      <c r="R29" s="183" t="str">
        <f t="shared" si="6"/>
        <v>--</v>
      </c>
      <c r="S29" s="357" t="str">
        <f t="shared" si="7"/>
        <v>--</v>
      </c>
      <c r="T29" s="358" t="str">
        <f t="shared" si="8"/>
        <v>--</v>
      </c>
      <c r="U29" s="216" t="s">
        <v>211</v>
      </c>
      <c r="V29" s="365">
        <v>0</v>
      </c>
      <c r="W29" s="6"/>
    </row>
    <row r="30" spans="2:23" s="5" customFormat="1" ht="17.1" customHeight="1">
      <c r="B30" s="50"/>
      <c r="C30" s="269">
        <v>69</v>
      </c>
      <c r="D30" s="269">
        <v>298675</v>
      </c>
      <c r="E30" s="148">
        <v>86</v>
      </c>
      <c r="F30" s="360" t="s">
        <v>497</v>
      </c>
      <c r="G30" s="360" t="s">
        <v>488</v>
      </c>
      <c r="H30" s="361">
        <v>500</v>
      </c>
      <c r="I30" s="129">
        <f t="shared" si="0"/>
        <v>276.033</v>
      </c>
      <c r="J30" s="362">
        <v>42414.135416666664</v>
      </c>
      <c r="K30" s="146">
        <v>42414.552083333336</v>
      </c>
      <c r="L30" s="363">
        <f t="shared" si="1"/>
        <v>10.000000000116415</v>
      </c>
      <c r="M30" s="364">
        <f t="shared" si="2"/>
        <v>600</v>
      </c>
      <c r="N30" s="215" t="s">
        <v>293</v>
      </c>
      <c r="O30" s="216" t="str">
        <f t="shared" si="3"/>
        <v>--</v>
      </c>
      <c r="P30" s="673">
        <f t="shared" si="4"/>
        <v>200</v>
      </c>
      <c r="Q30" s="799">
        <f t="shared" si="5"/>
        <v>55206.600000000006</v>
      </c>
      <c r="R30" s="183" t="str">
        <f t="shared" si="6"/>
        <v>--</v>
      </c>
      <c r="S30" s="357" t="str">
        <f t="shared" si="7"/>
        <v>--</v>
      </c>
      <c r="T30" s="358" t="str">
        <f t="shared" si="8"/>
        <v>--</v>
      </c>
      <c r="U30" s="216" t="s">
        <v>211</v>
      </c>
      <c r="V30" s="365">
        <v>0</v>
      </c>
      <c r="W30" s="6"/>
    </row>
    <row r="31" spans="2:23" s="5" customFormat="1" ht="17.1" customHeight="1">
      <c r="B31" s="50"/>
      <c r="C31" s="269">
        <v>70</v>
      </c>
      <c r="D31" s="269">
        <v>298998</v>
      </c>
      <c r="E31" s="1466">
        <v>5210</v>
      </c>
      <c r="F31" s="2586" t="s">
        <v>455</v>
      </c>
      <c r="G31" s="2586" t="s">
        <v>476</v>
      </c>
      <c r="H31" s="4037">
        <v>132</v>
      </c>
      <c r="I31" s="129">
        <f t="shared" si="0"/>
        <v>220.831</v>
      </c>
      <c r="J31" s="362">
        <v>42415.33888888889</v>
      </c>
      <c r="K31" s="146">
        <v>42415.52013888889</v>
      </c>
      <c r="L31" s="363">
        <f t="shared" si="1"/>
        <v>4.350000000034925</v>
      </c>
      <c r="M31" s="364">
        <f t="shared" si="2"/>
        <v>261</v>
      </c>
      <c r="N31" s="215" t="s">
        <v>293</v>
      </c>
      <c r="O31" s="216" t="str">
        <f t="shared" si="3"/>
        <v>--</v>
      </c>
      <c r="P31" s="673">
        <f t="shared" si="4"/>
        <v>40</v>
      </c>
      <c r="Q31" s="799">
        <f t="shared" si="5"/>
        <v>3842.4593999999997</v>
      </c>
      <c r="R31" s="183" t="str">
        <f t="shared" si="6"/>
        <v>--</v>
      </c>
      <c r="S31" s="357" t="str">
        <f t="shared" si="7"/>
        <v>--</v>
      </c>
      <c r="T31" s="358" t="str">
        <f t="shared" si="8"/>
        <v>--</v>
      </c>
      <c r="U31" s="216" t="s">
        <v>211</v>
      </c>
      <c r="V31" s="365">
        <v>0</v>
      </c>
      <c r="W31" s="6"/>
    </row>
    <row r="32" spans="2:23" s="5" customFormat="1" ht="17.1" customHeight="1">
      <c r="B32" s="50"/>
      <c r="C32" s="269">
        <v>71</v>
      </c>
      <c r="D32" s="269">
        <v>299011</v>
      </c>
      <c r="E32" s="1475">
        <v>142</v>
      </c>
      <c r="F32" s="2586" t="s">
        <v>302</v>
      </c>
      <c r="G32" s="2586" t="s">
        <v>477</v>
      </c>
      <c r="H32" s="2587">
        <v>132</v>
      </c>
      <c r="I32" s="129">
        <f t="shared" si="0"/>
        <v>220.831</v>
      </c>
      <c r="J32" s="362">
        <v>42419.60625</v>
      </c>
      <c r="K32" s="146">
        <v>42419.802777777775</v>
      </c>
      <c r="L32" s="363">
        <f t="shared" si="1"/>
        <v>4.716666666674428</v>
      </c>
      <c r="M32" s="364">
        <f t="shared" si="2"/>
        <v>283</v>
      </c>
      <c r="N32" s="215" t="s">
        <v>296</v>
      </c>
      <c r="O32" s="216" t="str">
        <f t="shared" si="3"/>
        <v>NO</v>
      </c>
      <c r="P32" s="673">
        <f t="shared" si="4"/>
        <v>40</v>
      </c>
      <c r="Q32" s="799" t="str">
        <f t="shared" si="5"/>
        <v>--</v>
      </c>
      <c r="R32" s="183">
        <f t="shared" si="6"/>
        <v>8833.24</v>
      </c>
      <c r="S32" s="357">
        <f t="shared" si="7"/>
        <v>41692.892799999994</v>
      </c>
      <c r="T32" s="358" t="str">
        <f t="shared" si="8"/>
        <v>--</v>
      </c>
      <c r="U32" s="216" t="s">
        <v>211</v>
      </c>
      <c r="V32" s="365">
        <f t="shared" si="9"/>
        <v>50526.13279999999</v>
      </c>
      <c r="W32" s="6"/>
    </row>
    <row r="33" spans="2:23" s="5" customFormat="1" ht="17.1" customHeight="1">
      <c r="B33" s="50"/>
      <c r="C33" s="269">
        <v>72</v>
      </c>
      <c r="D33" s="269">
        <v>299028</v>
      </c>
      <c r="E33" s="1475">
        <v>143</v>
      </c>
      <c r="F33" s="2586" t="s">
        <v>302</v>
      </c>
      <c r="G33" s="2586" t="s">
        <v>478</v>
      </c>
      <c r="H33" s="2587">
        <v>132</v>
      </c>
      <c r="I33" s="129">
        <f t="shared" si="0"/>
        <v>220.831</v>
      </c>
      <c r="J33" s="362">
        <v>42419.60625</v>
      </c>
      <c r="K33" s="146">
        <v>42419.884722222225</v>
      </c>
      <c r="L33" s="363">
        <f t="shared" si="1"/>
        <v>6.683333333465271</v>
      </c>
      <c r="M33" s="364">
        <f t="shared" si="2"/>
        <v>401</v>
      </c>
      <c r="N33" s="215" t="s">
        <v>296</v>
      </c>
      <c r="O33" s="216" t="str">
        <f t="shared" si="3"/>
        <v>NO</v>
      </c>
      <c r="P33" s="673">
        <f t="shared" si="4"/>
        <v>40</v>
      </c>
      <c r="Q33" s="799" t="str">
        <f t="shared" si="5"/>
        <v>--</v>
      </c>
      <c r="R33" s="183">
        <f t="shared" si="6"/>
        <v>8833.24</v>
      </c>
      <c r="S33" s="357">
        <f t="shared" si="7"/>
        <v>59006.04319999999</v>
      </c>
      <c r="T33" s="358" t="str">
        <f t="shared" si="8"/>
        <v>--</v>
      </c>
      <c r="U33" s="216" t="s">
        <v>211</v>
      </c>
      <c r="V33" s="365">
        <f t="shared" si="9"/>
        <v>67839.28319999999</v>
      </c>
      <c r="W33" s="6"/>
    </row>
    <row r="34" spans="2:23" s="5" customFormat="1" ht="17.1" customHeight="1">
      <c r="B34" s="50"/>
      <c r="C34" s="269">
        <v>73</v>
      </c>
      <c r="D34" s="269">
        <v>299464</v>
      </c>
      <c r="E34" s="148">
        <v>5744</v>
      </c>
      <c r="F34" s="360" t="s">
        <v>489</v>
      </c>
      <c r="G34" s="360" t="s">
        <v>491</v>
      </c>
      <c r="H34" s="361">
        <v>500</v>
      </c>
      <c r="I34" s="129">
        <f t="shared" si="0"/>
        <v>276.033</v>
      </c>
      <c r="J34" s="362">
        <v>42419.652083333334</v>
      </c>
      <c r="K34" s="146">
        <v>42420.06875</v>
      </c>
      <c r="L34" s="363">
        <f t="shared" si="1"/>
        <v>9.999999999941792</v>
      </c>
      <c r="M34" s="364">
        <f t="shared" si="2"/>
        <v>600</v>
      </c>
      <c r="N34" s="215" t="s">
        <v>293</v>
      </c>
      <c r="O34" s="216" t="str">
        <f t="shared" si="3"/>
        <v>--</v>
      </c>
      <c r="P34" s="673">
        <f t="shared" si="4"/>
        <v>200</v>
      </c>
      <c r="Q34" s="799">
        <f t="shared" si="5"/>
        <v>55206.600000000006</v>
      </c>
      <c r="R34" s="183" t="str">
        <f t="shared" si="6"/>
        <v>--</v>
      </c>
      <c r="S34" s="357" t="str">
        <f t="shared" si="7"/>
        <v>--</v>
      </c>
      <c r="T34" s="358" t="str">
        <f t="shared" si="8"/>
        <v>--</v>
      </c>
      <c r="U34" s="216" t="s">
        <v>211</v>
      </c>
      <c r="V34" s="365">
        <v>0</v>
      </c>
      <c r="W34" s="6"/>
    </row>
    <row r="35" spans="2:23" s="5" customFormat="1" ht="17.1" customHeight="1">
      <c r="B35" s="50"/>
      <c r="C35" s="269">
        <v>74</v>
      </c>
      <c r="D35" s="269">
        <v>299017</v>
      </c>
      <c r="E35" s="1475">
        <v>146</v>
      </c>
      <c r="F35" s="2586" t="s">
        <v>302</v>
      </c>
      <c r="G35" s="2586" t="s">
        <v>479</v>
      </c>
      <c r="H35" s="2587">
        <v>132</v>
      </c>
      <c r="I35" s="129">
        <f t="shared" si="0"/>
        <v>220.831</v>
      </c>
      <c r="J35" s="362">
        <v>42421.08125</v>
      </c>
      <c r="K35" s="146">
        <v>42421.13888888889</v>
      </c>
      <c r="L35" s="363">
        <f t="shared" si="1"/>
        <v>1.3833333333022892</v>
      </c>
      <c r="M35" s="364">
        <f t="shared" si="2"/>
        <v>83</v>
      </c>
      <c r="N35" s="215" t="s">
        <v>296</v>
      </c>
      <c r="O35" s="216" t="str">
        <f t="shared" si="3"/>
        <v>NO</v>
      </c>
      <c r="P35" s="673">
        <f t="shared" si="4"/>
        <v>40</v>
      </c>
      <c r="Q35" s="799" t="str">
        <f t="shared" si="5"/>
        <v>--</v>
      </c>
      <c r="R35" s="183">
        <f t="shared" si="6"/>
        <v>8833.24</v>
      </c>
      <c r="S35" s="357">
        <f t="shared" si="7"/>
        <v>12189.8712</v>
      </c>
      <c r="T35" s="358" t="str">
        <f t="shared" si="8"/>
        <v>--</v>
      </c>
      <c r="U35" s="216" t="s">
        <v>211</v>
      </c>
      <c r="V35" s="365">
        <f t="shared" si="9"/>
        <v>21023.1112</v>
      </c>
      <c r="W35" s="6"/>
    </row>
    <row r="36" spans="2:23" s="5" customFormat="1" ht="17.1" customHeight="1">
      <c r="B36" s="50"/>
      <c r="C36" s="269">
        <v>75</v>
      </c>
      <c r="D36" s="269">
        <v>299019</v>
      </c>
      <c r="E36" s="1466">
        <v>85</v>
      </c>
      <c r="F36" s="2586" t="s">
        <v>471</v>
      </c>
      <c r="G36" s="2586" t="s">
        <v>472</v>
      </c>
      <c r="H36" s="2587">
        <v>500</v>
      </c>
      <c r="I36" s="129">
        <f t="shared" si="0"/>
        <v>276.033</v>
      </c>
      <c r="J36" s="362">
        <v>42421.308333333334</v>
      </c>
      <c r="K36" s="146">
        <v>42421.708333333336</v>
      </c>
      <c r="L36" s="363">
        <f t="shared" si="1"/>
        <v>9.600000000034925</v>
      </c>
      <c r="M36" s="364">
        <f t="shared" si="2"/>
        <v>576</v>
      </c>
      <c r="N36" s="215" t="s">
        <v>293</v>
      </c>
      <c r="O36" s="216" t="str">
        <f t="shared" si="3"/>
        <v>--</v>
      </c>
      <c r="P36" s="673">
        <f t="shared" si="4"/>
        <v>200</v>
      </c>
      <c r="Q36" s="799">
        <f t="shared" si="5"/>
        <v>52998.336</v>
      </c>
      <c r="R36" s="183" t="str">
        <f t="shared" si="6"/>
        <v>--</v>
      </c>
      <c r="S36" s="357" t="str">
        <f t="shared" si="7"/>
        <v>--</v>
      </c>
      <c r="T36" s="358" t="str">
        <f t="shared" si="8"/>
        <v>--</v>
      </c>
      <c r="U36" s="216" t="s">
        <v>211</v>
      </c>
      <c r="V36" s="365">
        <v>0</v>
      </c>
      <c r="W36" s="6"/>
    </row>
    <row r="37" spans="2:23" s="5" customFormat="1" ht="17.1" customHeight="1">
      <c r="B37" s="50"/>
      <c r="C37" s="269">
        <v>76</v>
      </c>
      <c r="D37" s="269">
        <v>299027</v>
      </c>
      <c r="E37" s="1475">
        <v>3455</v>
      </c>
      <c r="F37" s="2586" t="s">
        <v>300</v>
      </c>
      <c r="G37" s="2586" t="s">
        <v>473</v>
      </c>
      <c r="H37" s="2587">
        <v>132</v>
      </c>
      <c r="I37" s="129">
        <f t="shared" si="0"/>
        <v>220.831</v>
      </c>
      <c r="J37" s="362">
        <v>42421.373611111114</v>
      </c>
      <c r="K37" s="146">
        <v>42421.77291666667</v>
      </c>
      <c r="L37" s="363">
        <f t="shared" si="1"/>
        <v>9.58333333331393</v>
      </c>
      <c r="M37" s="364">
        <f t="shared" si="2"/>
        <v>575</v>
      </c>
      <c r="N37" s="215" t="s">
        <v>293</v>
      </c>
      <c r="O37" s="216" t="str">
        <f t="shared" si="3"/>
        <v>--</v>
      </c>
      <c r="P37" s="673">
        <f t="shared" si="4"/>
        <v>40</v>
      </c>
      <c r="Q37" s="799">
        <f t="shared" si="5"/>
        <v>8462.243919999999</v>
      </c>
      <c r="R37" s="183" t="str">
        <f t="shared" si="6"/>
        <v>--</v>
      </c>
      <c r="S37" s="357" t="str">
        <f t="shared" si="7"/>
        <v>--</v>
      </c>
      <c r="T37" s="358" t="str">
        <f t="shared" si="8"/>
        <v>--</v>
      </c>
      <c r="U37" s="216" t="s">
        <v>211</v>
      </c>
      <c r="V37" s="365">
        <f t="shared" si="9"/>
        <v>8462.243919999999</v>
      </c>
      <c r="W37" s="6"/>
    </row>
    <row r="38" spans="2:23" s="5" customFormat="1" ht="17.1" customHeight="1">
      <c r="B38" s="50"/>
      <c r="C38" s="269">
        <v>77</v>
      </c>
      <c r="D38" s="269">
        <v>299470</v>
      </c>
      <c r="E38" s="1479">
        <v>1598</v>
      </c>
      <c r="F38" s="2243" t="s">
        <v>303</v>
      </c>
      <c r="G38" s="2243" t="s">
        <v>480</v>
      </c>
      <c r="H38" s="3103">
        <v>132</v>
      </c>
      <c r="I38" s="129">
        <f t="shared" si="0"/>
        <v>220.831</v>
      </c>
      <c r="J38" s="362">
        <v>42423.37430555555</v>
      </c>
      <c r="K38" s="146">
        <v>42423.72777777778</v>
      </c>
      <c r="L38" s="363">
        <f t="shared" si="1"/>
        <v>8.483333333395422</v>
      </c>
      <c r="M38" s="364">
        <f t="shared" si="2"/>
        <v>509</v>
      </c>
      <c r="N38" s="215" t="s">
        <v>293</v>
      </c>
      <c r="O38" s="216" t="str">
        <f t="shared" si="3"/>
        <v>--</v>
      </c>
      <c r="P38" s="673">
        <f t="shared" si="4"/>
        <v>40</v>
      </c>
      <c r="Q38" s="799">
        <f t="shared" si="5"/>
        <v>7490.58752</v>
      </c>
      <c r="R38" s="183" t="str">
        <f t="shared" si="6"/>
        <v>--</v>
      </c>
      <c r="S38" s="357" t="str">
        <f t="shared" si="7"/>
        <v>--</v>
      </c>
      <c r="T38" s="358" t="str">
        <f t="shared" si="8"/>
        <v>--</v>
      </c>
      <c r="U38" s="216" t="s">
        <v>211</v>
      </c>
      <c r="V38" s="365">
        <v>0</v>
      </c>
      <c r="W38" s="6"/>
    </row>
    <row r="39" spans="2:23" s="5" customFormat="1" ht="17.1" customHeight="1">
      <c r="B39" s="50"/>
      <c r="C39" s="269">
        <v>78</v>
      </c>
      <c r="D39" s="269">
        <v>299471</v>
      </c>
      <c r="E39" s="1475">
        <v>146</v>
      </c>
      <c r="F39" s="2586" t="s">
        <v>302</v>
      </c>
      <c r="G39" s="2586" t="s">
        <v>479</v>
      </c>
      <c r="H39" s="2587">
        <v>132</v>
      </c>
      <c r="I39" s="129">
        <f t="shared" si="0"/>
        <v>220.831</v>
      </c>
      <c r="J39" s="362">
        <v>42424.25208333333</v>
      </c>
      <c r="K39" s="146">
        <v>42424.49791666667</v>
      </c>
      <c r="L39" s="363">
        <f t="shared" si="1"/>
        <v>5.900000000023283</v>
      </c>
      <c r="M39" s="364">
        <f t="shared" si="2"/>
        <v>354</v>
      </c>
      <c r="N39" s="215" t="s">
        <v>293</v>
      </c>
      <c r="O39" s="216" t="str">
        <f t="shared" si="3"/>
        <v>--</v>
      </c>
      <c r="P39" s="673">
        <f t="shared" si="4"/>
        <v>40</v>
      </c>
      <c r="Q39" s="799">
        <f t="shared" si="5"/>
        <v>5211.6116</v>
      </c>
      <c r="R39" s="183" t="str">
        <f t="shared" si="6"/>
        <v>--</v>
      </c>
      <c r="S39" s="357" t="str">
        <f t="shared" si="7"/>
        <v>--</v>
      </c>
      <c r="T39" s="358" t="str">
        <f t="shared" si="8"/>
        <v>--</v>
      </c>
      <c r="U39" s="216" t="s">
        <v>211</v>
      </c>
      <c r="V39" s="365">
        <f t="shared" si="9"/>
        <v>5211.6116</v>
      </c>
      <c r="W39" s="6"/>
    </row>
    <row r="40" spans="2:23" s="5" customFormat="1" ht="17.1" customHeight="1">
      <c r="B40" s="50"/>
      <c r="C40" s="269"/>
      <c r="D40" s="269"/>
      <c r="E40" s="269"/>
      <c r="F40" s="360"/>
      <c r="G40" s="360"/>
      <c r="H40" s="361"/>
      <c r="I40" s="129">
        <f t="shared" si="0"/>
        <v>220.831</v>
      </c>
      <c r="J40" s="362"/>
      <c r="K40" s="146"/>
      <c r="L40" s="363" t="str">
        <f t="shared" si="1"/>
        <v/>
      </c>
      <c r="M40" s="364" t="str">
        <f t="shared" si="2"/>
        <v/>
      </c>
      <c r="N40" s="215"/>
      <c r="O40" s="216" t="str">
        <f t="shared" si="3"/>
        <v/>
      </c>
      <c r="P40" s="673">
        <f t="shared" si="4"/>
        <v>40</v>
      </c>
      <c r="Q40" s="799" t="str">
        <f t="shared" si="5"/>
        <v>--</v>
      </c>
      <c r="R40" s="183" t="str">
        <f t="shared" si="6"/>
        <v>--</v>
      </c>
      <c r="S40" s="357" t="str">
        <f t="shared" si="7"/>
        <v>--</v>
      </c>
      <c r="T40" s="358" t="str">
        <f t="shared" si="8"/>
        <v>--</v>
      </c>
      <c r="U40" s="216" t="str">
        <f>IF(F40="","","SI")</f>
        <v/>
      </c>
      <c r="V40" s="365" t="str">
        <f t="shared" si="9"/>
        <v/>
      </c>
      <c r="W40" s="6"/>
    </row>
    <row r="41" spans="2:23" s="5" customFormat="1" ht="17.1" customHeight="1" thickBot="1">
      <c r="B41" s="50"/>
      <c r="C41" s="223"/>
      <c r="D41" s="223"/>
      <c r="E41" s="223"/>
      <c r="F41" s="223"/>
      <c r="G41" s="223"/>
      <c r="H41" s="223"/>
      <c r="I41" s="130"/>
      <c r="J41" s="366"/>
      <c r="K41" s="366"/>
      <c r="L41" s="367"/>
      <c r="M41" s="367"/>
      <c r="N41" s="366"/>
      <c r="O41" s="147"/>
      <c r="P41" s="368"/>
      <c r="Q41" s="369"/>
      <c r="R41" s="370"/>
      <c r="S41" s="371"/>
      <c r="T41" s="153"/>
      <c r="U41" s="147"/>
      <c r="V41" s="372"/>
      <c r="W41" s="6"/>
    </row>
    <row r="42" spans="2:23" s="5" customFormat="1" ht="17.1" customHeight="1" thickBot="1" thickTop="1">
      <c r="B42" s="50"/>
      <c r="C42" s="126" t="s">
        <v>25</v>
      </c>
      <c r="D42" s="73" t="s">
        <v>329</v>
      </c>
      <c r="E42" s="126"/>
      <c r="F42" s="127"/>
      <c r="G42"/>
      <c r="H42" s="4"/>
      <c r="I42" s="4"/>
      <c r="J42" s="4"/>
      <c r="K42" s="4"/>
      <c r="L42" s="4"/>
      <c r="M42" s="4"/>
      <c r="N42" s="4"/>
      <c r="O42" s="4"/>
      <c r="P42" s="4"/>
      <c r="Q42" s="373">
        <f>SUM(Q22:Q41)</f>
        <v>369220.05344</v>
      </c>
      <c r="R42" s="374">
        <f>SUM(R22:R41)</f>
        <v>26499.72</v>
      </c>
      <c r="S42" s="375">
        <f>SUM(S22:S41)</f>
        <v>180240.85919999998</v>
      </c>
      <c r="T42" s="376">
        <f>SUM(T22:T41)</f>
        <v>0</v>
      </c>
      <c r="U42" s="377"/>
      <c r="V42" s="100">
        <f>ROUND(SUM(V22:V41),2)</f>
        <v>301126.48</v>
      </c>
      <c r="W42" s="6"/>
    </row>
    <row r="43" spans="2:23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</row>
    <row r="44" spans="23:25" ht="17.1" customHeight="1" thickTop="1">
      <c r="W44" s="167"/>
      <c r="X44" s="167"/>
      <c r="Y44" s="167"/>
    </row>
    <row r="45" spans="23:25" ht="17.1" customHeight="1">
      <c r="W45" s="167"/>
      <c r="X45" s="167"/>
      <c r="Y45" s="167"/>
    </row>
    <row r="46" spans="23:25" ht="17.1" customHeight="1">
      <c r="W46" s="167"/>
      <c r="X46" s="167"/>
      <c r="Y46" s="167"/>
    </row>
    <row r="47" spans="23:25" ht="17.1" customHeight="1">
      <c r="W47" s="167"/>
      <c r="X47" s="167"/>
      <c r="Y47" s="167"/>
    </row>
    <row r="48" spans="23:25" ht="17.1" customHeight="1">
      <c r="W48" s="167"/>
      <c r="X48" s="167"/>
      <c r="Y48" s="167"/>
    </row>
    <row r="49" spans="6:25" ht="17.1" customHeight="1"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6:25" ht="17.1" customHeight="1"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6:25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6:25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6:25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6:25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6:25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6:25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</row>
    <row r="57" spans="6:25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</row>
    <row r="58" spans="6:25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6:25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6:25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6:25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6:25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</row>
    <row r="63" spans="6:25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6:25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6:25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6:25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</row>
    <row r="67" spans="6:25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</row>
    <row r="68" spans="6:25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</row>
    <row r="69" spans="6:25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</row>
    <row r="70" spans="6:25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</row>
    <row r="71" spans="6:25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</row>
    <row r="72" spans="6:25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</row>
    <row r="73" spans="6:25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</row>
    <row r="74" spans="6:25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  <row r="75" spans="6:25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6:25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</row>
    <row r="77" spans="6:25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</row>
    <row r="78" spans="6:25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</row>
    <row r="79" spans="6:25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</row>
    <row r="80" spans="6:25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</row>
    <row r="81" spans="6:25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</row>
    <row r="82" spans="6:25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</row>
    <row r="83" spans="6:25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6:25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</row>
    <row r="85" spans="6:25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</row>
    <row r="86" spans="6:25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</row>
    <row r="87" spans="6:25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</row>
    <row r="88" spans="6:25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</row>
    <row r="89" spans="6:25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</row>
    <row r="90" spans="6:25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</row>
    <row r="91" spans="6:25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</row>
    <row r="92" spans="6:25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</row>
    <row r="93" spans="6:25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</row>
    <row r="94" spans="6:25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</row>
    <row r="95" spans="6:25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</row>
    <row r="96" spans="6:25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</row>
    <row r="97" spans="6:25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</row>
    <row r="98" spans="6:25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</row>
    <row r="99" spans="6:25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</row>
    <row r="100" spans="6:25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</row>
    <row r="101" spans="6:25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</row>
    <row r="102" spans="6:25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</row>
    <row r="103" spans="6:25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</row>
    <row r="104" spans="6:25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</row>
    <row r="105" spans="6:25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</row>
    <row r="106" spans="6:25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</row>
    <row r="107" spans="6:25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</row>
    <row r="108" spans="6:25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</row>
    <row r="109" spans="6:25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</row>
    <row r="110" spans="6:25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</row>
    <row r="111" spans="6:25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</row>
    <row r="112" spans="6:25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</row>
    <row r="113" spans="6:25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</row>
    <row r="114" spans="6:25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</row>
    <row r="115" spans="6:25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</row>
    <row r="116" spans="6:25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</row>
    <row r="117" spans="6:25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</row>
    <row r="118" spans="6:25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</row>
    <row r="119" spans="6:25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</row>
    <row r="120" spans="6:25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</row>
    <row r="121" spans="6:25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</row>
    <row r="122" spans="6:25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</row>
    <row r="123" spans="6:25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</row>
    <row r="124" spans="6:25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</row>
    <row r="125" spans="6:25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</row>
    <row r="126" spans="6:25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6:25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</row>
    <row r="128" spans="6:25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6:25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6:25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</row>
    <row r="131" spans="6:25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</row>
    <row r="132" spans="6:25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</row>
    <row r="133" spans="6:25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</row>
    <row r="134" spans="6:25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</row>
    <row r="135" spans="6:25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</row>
    <row r="136" spans="6:25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</row>
    <row r="137" spans="6:25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</row>
    <row r="138" spans="6:25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</row>
    <row r="139" spans="6:25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</row>
    <row r="140" spans="6:25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</row>
    <row r="141" spans="6:25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</row>
    <row r="142" spans="6:25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</row>
    <row r="143" spans="6:25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</row>
    <row r="144" spans="6:25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</row>
    <row r="145" spans="6:25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</row>
    <row r="146" spans="6:25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</row>
    <row r="147" spans="6:25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</row>
    <row r="148" spans="6:25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</row>
    <row r="149" spans="6:25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</row>
    <row r="150" spans="6:25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</row>
    <row r="151" spans="6:25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</row>
    <row r="152" spans="6:25" ht="17.1" customHeight="1"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</row>
    <row r="153" spans="6:25" ht="17.1" customHeight="1"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</row>
    <row r="154" spans="6:25" ht="17.1" customHeight="1"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</row>
    <row r="155" spans="6:25" ht="17.1" customHeight="1"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</row>
    <row r="156" spans="6:25" ht="17.1" customHeight="1"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5"/>
  <headerFooter alignWithMargins="0">
    <oddFooter>&amp;L&amp;"Times New Roman,Normal"&amp;8&amp;Z&amp;F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3457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76200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fitToPage="1"/>
  </sheetPr>
  <dimension ref="A1:Y159"/>
  <sheetViews>
    <sheetView zoomScale="80" zoomScaleNormal="80" workbookViewId="0" topLeftCell="A1">
      <selection activeCell="A33" sqref="A33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6.14062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221</v>
      </c>
      <c r="G10" s="326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7"/>
      <c r="G11" s="327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80</v>
      </c>
      <c r="G12" s="326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7"/>
      <c r="G13" s="327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'TOT-0216'!B14</f>
        <v>Desde el 01 al 29 de Febrero de 2016</v>
      </c>
      <c r="C14" s="40"/>
      <c r="D14" s="40"/>
      <c r="E14" s="40"/>
      <c r="F14" s="40"/>
      <c r="G14" s="40"/>
      <c r="H14" s="40"/>
      <c r="I14" s="328"/>
      <c r="J14" s="328"/>
      <c r="K14" s="328"/>
      <c r="L14" s="328"/>
      <c r="M14" s="328"/>
      <c r="N14" s="328"/>
      <c r="O14" s="328"/>
      <c r="P14" s="328"/>
      <c r="Q14" s="40"/>
      <c r="R14" s="40"/>
      <c r="S14" s="40"/>
      <c r="T14" s="40"/>
      <c r="U14" s="40"/>
      <c r="V14" s="40"/>
      <c r="W14" s="329"/>
    </row>
    <row r="15" spans="2:23" s="5" customFormat="1" ht="14.25" thickBot="1">
      <c r="B15" s="330"/>
      <c r="C15" s="331"/>
      <c r="D15" s="331"/>
      <c r="E15" s="331"/>
      <c r="F15" s="331"/>
      <c r="G15" s="331"/>
      <c r="H15" s="331"/>
      <c r="I15" s="332"/>
      <c r="J15" s="332"/>
      <c r="K15" s="332"/>
      <c r="L15" s="332"/>
      <c r="M15" s="332"/>
      <c r="N15" s="332"/>
      <c r="O15" s="332"/>
      <c r="P15" s="332"/>
      <c r="Q15" s="331"/>
      <c r="R15" s="331"/>
      <c r="S15" s="331"/>
      <c r="T15" s="331"/>
      <c r="U15" s="331"/>
      <c r="V15" s="331"/>
      <c r="W15" s="333"/>
    </row>
    <row r="16" spans="2:23" s="5" customFormat="1" ht="15" thickBot="1" thickTop="1">
      <c r="B16" s="50"/>
      <c r="C16" s="4"/>
      <c r="D16" s="4"/>
      <c r="E16" s="4"/>
      <c r="F16" s="334"/>
      <c r="G16" s="334"/>
      <c r="H16" s="117" t="s">
        <v>81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35" t="s">
        <v>82</v>
      </c>
      <c r="G17" s="336">
        <v>276.033</v>
      </c>
      <c r="H17" s="337">
        <v>200</v>
      </c>
      <c r="V17" s="115"/>
      <c r="W17" s="6"/>
    </row>
    <row r="18" spans="2:23" s="5" customFormat="1" ht="17.1" customHeight="1" thickBot="1" thickTop="1">
      <c r="B18" s="50"/>
      <c r="C18" s="4"/>
      <c r="D18" s="4"/>
      <c r="E18" s="4"/>
      <c r="F18" s="338" t="s">
        <v>83</v>
      </c>
      <c r="G18" s="339">
        <v>248.394</v>
      </c>
      <c r="H18" s="337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7.1" customHeight="1" thickBot="1" thickTop="1">
      <c r="B19" s="50"/>
      <c r="C19" s="4"/>
      <c r="D19" s="4"/>
      <c r="E19" s="4"/>
      <c r="F19" s="340" t="s">
        <v>84</v>
      </c>
      <c r="G19" s="339">
        <v>220.831</v>
      </c>
      <c r="H19" s="337">
        <v>40</v>
      </c>
      <c r="K19" s="194"/>
      <c r="L19" s="19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7.1" customHeight="1" thickBot="1" thickTop="1">
      <c r="B20" s="50"/>
      <c r="C20" s="826">
        <v>3</v>
      </c>
      <c r="D20" s="826">
        <v>4</v>
      </c>
      <c r="E20" s="826">
        <v>5</v>
      </c>
      <c r="F20" s="826">
        <v>6</v>
      </c>
      <c r="G20" s="826">
        <v>7</v>
      </c>
      <c r="H20" s="826">
        <v>8</v>
      </c>
      <c r="I20" s="826">
        <v>9</v>
      </c>
      <c r="J20" s="826">
        <v>10</v>
      </c>
      <c r="K20" s="826">
        <v>11</v>
      </c>
      <c r="L20" s="826">
        <v>12</v>
      </c>
      <c r="M20" s="826">
        <v>13</v>
      </c>
      <c r="N20" s="826">
        <v>14</v>
      </c>
      <c r="O20" s="826">
        <v>15</v>
      </c>
      <c r="P20" s="826">
        <v>16</v>
      </c>
      <c r="Q20" s="826">
        <v>17</v>
      </c>
      <c r="R20" s="826">
        <v>18</v>
      </c>
      <c r="S20" s="826">
        <v>19</v>
      </c>
      <c r="T20" s="826">
        <v>20</v>
      </c>
      <c r="U20" s="826">
        <v>21</v>
      </c>
      <c r="V20" s="826">
        <v>22</v>
      </c>
      <c r="W20" s="6"/>
    </row>
    <row r="21" spans="2:23" s="5" customFormat="1" ht="33.95" customHeight="1" thickBot="1" thickTop="1">
      <c r="B21" s="50"/>
      <c r="C21" s="122" t="s">
        <v>13</v>
      </c>
      <c r="D21" s="84" t="s">
        <v>233</v>
      </c>
      <c r="E21" s="84" t="s">
        <v>234</v>
      </c>
      <c r="F21" s="86" t="s">
        <v>27</v>
      </c>
      <c r="G21" s="341" t="s">
        <v>28</v>
      </c>
      <c r="H21" s="342" t="s">
        <v>14</v>
      </c>
      <c r="I21" s="128" t="s">
        <v>16</v>
      </c>
      <c r="J21" s="85" t="s">
        <v>17</v>
      </c>
      <c r="K21" s="341" t="s">
        <v>18</v>
      </c>
      <c r="L21" s="343" t="s">
        <v>36</v>
      </c>
      <c r="M21" s="343" t="s">
        <v>31</v>
      </c>
      <c r="N21" s="88" t="s">
        <v>19</v>
      </c>
      <c r="O21" s="171" t="s">
        <v>32</v>
      </c>
      <c r="P21" s="134" t="s">
        <v>37</v>
      </c>
      <c r="Q21" s="344" t="s">
        <v>70</v>
      </c>
      <c r="R21" s="172" t="s">
        <v>35</v>
      </c>
      <c r="S21" s="345"/>
      <c r="T21" s="133" t="s">
        <v>22</v>
      </c>
      <c r="U21" s="131" t="s">
        <v>74</v>
      </c>
      <c r="V21" s="121" t="s">
        <v>24</v>
      </c>
      <c r="W21" s="6"/>
    </row>
    <row r="22" spans="2:23" s="5" customFormat="1" ht="17.1" customHeight="1" thickTop="1">
      <c r="B22" s="50"/>
      <c r="C22" s="255"/>
      <c r="D22" s="255"/>
      <c r="E22" s="255"/>
      <c r="F22" s="346"/>
      <c r="G22" s="346"/>
      <c r="H22" s="346"/>
      <c r="I22" s="213"/>
      <c r="J22" s="346"/>
      <c r="K22" s="346"/>
      <c r="L22" s="346"/>
      <c r="M22" s="346"/>
      <c r="N22" s="346"/>
      <c r="O22" s="346"/>
      <c r="P22" s="347"/>
      <c r="Q22" s="348"/>
      <c r="R22" s="349"/>
      <c r="S22" s="350"/>
      <c r="T22" s="351"/>
      <c r="U22" s="346"/>
      <c r="V22" s="352">
        <f>'SA-02 (1)'!V42</f>
        <v>301126.48</v>
      </c>
      <c r="W22" s="6"/>
    </row>
    <row r="23" spans="2:23" s="5" customFormat="1" ht="17.1" customHeight="1">
      <c r="B23" s="50"/>
      <c r="C23" s="269"/>
      <c r="D23" s="269"/>
      <c r="E23" s="269"/>
      <c r="F23" s="353"/>
      <c r="G23" s="353"/>
      <c r="H23" s="353"/>
      <c r="I23" s="354"/>
      <c r="J23" s="353"/>
      <c r="K23" s="353"/>
      <c r="L23" s="353"/>
      <c r="M23" s="353"/>
      <c r="N23" s="353"/>
      <c r="O23" s="353"/>
      <c r="P23" s="355"/>
      <c r="Q23" s="356"/>
      <c r="R23" s="183"/>
      <c r="S23" s="357"/>
      <c r="T23" s="358"/>
      <c r="U23" s="353"/>
      <c r="V23" s="359"/>
      <c r="W23" s="6"/>
    </row>
    <row r="24" spans="2:23" s="5" customFormat="1" ht="17.1" customHeight="1">
      <c r="B24" s="50"/>
      <c r="C24" s="269">
        <v>79</v>
      </c>
      <c r="D24" s="269">
        <v>299473</v>
      </c>
      <c r="E24" s="269">
        <v>5745</v>
      </c>
      <c r="F24" s="360" t="s">
        <v>489</v>
      </c>
      <c r="G24" s="360" t="s">
        <v>490</v>
      </c>
      <c r="H24" s="361">
        <v>500</v>
      </c>
      <c r="I24" s="129">
        <f aca="true" t="shared" si="0" ref="I24:I43">IF(H24=500,$G$17,IF(H24=220,$G$18,$G$19))</f>
        <v>276.033</v>
      </c>
      <c r="J24" s="362">
        <v>42425.521527777775</v>
      </c>
      <c r="K24" s="146">
        <v>42425.93819444445</v>
      </c>
      <c r="L24" s="363">
        <f aca="true" t="shared" si="1" ref="L24:L43">IF(F24="","",(K24-J24)*24)</f>
        <v>10.000000000116415</v>
      </c>
      <c r="M24" s="364">
        <f aca="true" t="shared" si="2" ref="M24:M43">IF(F24="","",ROUND((K24-J24)*24*60,0))</f>
        <v>600</v>
      </c>
      <c r="N24" s="215" t="s">
        <v>293</v>
      </c>
      <c r="O24" s="216" t="str">
        <f aca="true" t="shared" si="3" ref="O24:O43">IF(F24="","",IF(N24="P","--","NO"))</f>
        <v>--</v>
      </c>
      <c r="P24" s="673">
        <f aca="true" t="shared" si="4" ref="P24:P43">IF(H24=500,$H$17,IF(H24=220,$H$18,$H$19))</f>
        <v>200</v>
      </c>
      <c r="Q24" s="799">
        <f aca="true" t="shared" si="5" ref="Q24:Q43">IF(N24="P",I24*P24*ROUND(M24/60,2)*0.1,"--")</f>
        <v>55206.600000000006</v>
      </c>
      <c r="R24" s="183" t="str">
        <f aca="true" t="shared" si="6" ref="R24:R43">IF(AND(N24="F",O24="NO"),I24*P24,"--")</f>
        <v>--</v>
      </c>
      <c r="S24" s="357" t="str">
        <f aca="true" t="shared" si="7" ref="S24:S43">IF(N24="F",I24*P24*ROUND(M24/60,2),"--")</f>
        <v>--</v>
      </c>
      <c r="T24" s="358" t="str">
        <f aca="true" t="shared" si="8" ref="T24:T43">IF(N24="RF",I24*P24*ROUND(M24/60,2),"--")</f>
        <v>--</v>
      </c>
      <c r="U24" s="216" t="s">
        <v>211</v>
      </c>
      <c r="V24" s="365">
        <v>0</v>
      </c>
      <c r="W24" s="6"/>
    </row>
    <row r="25" spans="2:23" s="5" customFormat="1" ht="17.1" customHeight="1">
      <c r="B25" s="50"/>
      <c r="C25" s="269">
        <v>80</v>
      </c>
      <c r="D25" s="269">
        <v>299474</v>
      </c>
      <c r="E25" s="148">
        <v>2867</v>
      </c>
      <c r="F25" s="360" t="s">
        <v>486</v>
      </c>
      <c r="G25" s="360" t="s">
        <v>487</v>
      </c>
      <c r="H25" s="361">
        <v>132</v>
      </c>
      <c r="I25" s="129">
        <f t="shared" si="0"/>
        <v>220.831</v>
      </c>
      <c r="J25" s="362">
        <v>42427.27847222222</v>
      </c>
      <c r="K25" s="146">
        <v>42427.68472222222</v>
      </c>
      <c r="L25" s="363">
        <f t="shared" si="1"/>
        <v>9.75</v>
      </c>
      <c r="M25" s="364">
        <f t="shared" si="2"/>
        <v>585</v>
      </c>
      <c r="N25" s="215" t="s">
        <v>293</v>
      </c>
      <c r="O25" s="216" t="str">
        <f t="shared" si="3"/>
        <v>--</v>
      </c>
      <c r="P25" s="673">
        <f t="shared" si="4"/>
        <v>40</v>
      </c>
      <c r="Q25" s="799">
        <f t="shared" si="5"/>
        <v>8612.409</v>
      </c>
      <c r="R25" s="183" t="str">
        <f t="shared" si="6"/>
        <v>--</v>
      </c>
      <c r="S25" s="357" t="str">
        <f t="shared" si="7"/>
        <v>--</v>
      </c>
      <c r="T25" s="358" t="str">
        <f t="shared" si="8"/>
        <v>--</v>
      </c>
      <c r="U25" s="216" t="s">
        <v>211</v>
      </c>
      <c r="V25" s="365">
        <f aca="true" t="shared" si="9" ref="V25:V43">IF(F25="","",SUM(Q25:T25)*IF(U25="SI",1,2))</f>
        <v>8612.409</v>
      </c>
      <c r="W25" s="6"/>
    </row>
    <row r="26" spans="2:23" s="5" customFormat="1" ht="17.1" customHeight="1">
      <c r="B26" s="50"/>
      <c r="C26" s="269">
        <v>81</v>
      </c>
      <c r="D26" s="269">
        <v>299484</v>
      </c>
      <c r="E26" s="269">
        <v>2867</v>
      </c>
      <c r="F26" s="360" t="s">
        <v>486</v>
      </c>
      <c r="G26" s="360" t="s">
        <v>487</v>
      </c>
      <c r="H26" s="361">
        <v>132</v>
      </c>
      <c r="I26" s="129">
        <f t="shared" si="0"/>
        <v>220.831</v>
      </c>
      <c r="J26" s="362">
        <v>42428.32708333333</v>
      </c>
      <c r="K26" s="146">
        <v>42428.59097222222</v>
      </c>
      <c r="L26" s="363">
        <f t="shared" si="1"/>
        <v>6.333333333372138</v>
      </c>
      <c r="M26" s="364">
        <f t="shared" si="2"/>
        <v>380</v>
      </c>
      <c r="N26" s="215" t="s">
        <v>293</v>
      </c>
      <c r="O26" s="216" t="str">
        <f t="shared" si="3"/>
        <v>--</v>
      </c>
      <c r="P26" s="673">
        <f t="shared" si="4"/>
        <v>40</v>
      </c>
      <c r="Q26" s="799">
        <f t="shared" si="5"/>
        <v>5591.440920000001</v>
      </c>
      <c r="R26" s="183" t="str">
        <f t="shared" si="6"/>
        <v>--</v>
      </c>
      <c r="S26" s="357" t="str">
        <f t="shared" si="7"/>
        <v>--</v>
      </c>
      <c r="T26" s="358" t="str">
        <f t="shared" si="8"/>
        <v>--</v>
      </c>
      <c r="U26" s="216" t="str">
        <f aca="true" t="shared" si="10" ref="U26:U43">IF(F26="","","SI")</f>
        <v>SI</v>
      </c>
      <c r="V26" s="365">
        <f>IF(F26="","",SUM(Q26:T26)*IF(U26="SI",1,2))</f>
        <v>5591.440920000001</v>
      </c>
      <c r="W26" s="6"/>
    </row>
    <row r="27" spans="2:23" s="5" customFormat="1" ht="17.1" customHeight="1">
      <c r="B27" s="50"/>
      <c r="C27" s="269">
        <v>82</v>
      </c>
      <c r="D27" s="269">
        <v>299486</v>
      </c>
      <c r="E27" s="1475">
        <v>115</v>
      </c>
      <c r="F27" s="2586" t="s">
        <v>481</v>
      </c>
      <c r="G27" s="2586" t="s">
        <v>482</v>
      </c>
      <c r="H27" s="2587">
        <v>132</v>
      </c>
      <c r="I27" s="129">
        <f t="shared" si="0"/>
        <v>220.831</v>
      </c>
      <c r="J27" s="362">
        <v>42428.34097222222</v>
      </c>
      <c r="K27" s="146">
        <v>42428.71597222222</v>
      </c>
      <c r="L27" s="363">
        <f t="shared" si="1"/>
        <v>9</v>
      </c>
      <c r="M27" s="364">
        <f t="shared" si="2"/>
        <v>540</v>
      </c>
      <c r="N27" s="215" t="s">
        <v>293</v>
      </c>
      <c r="O27" s="216" t="str">
        <f t="shared" si="3"/>
        <v>--</v>
      </c>
      <c r="P27" s="673">
        <f t="shared" si="4"/>
        <v>40</v>
      </c>
      <c r="Q27" s="799">
        <f t="shared" si="5"/>
        <v>7949.916000000001</v>
      </c>
      <c r="R27" s="183" t="str">
        <f t="shared" si="6"/>
        <v>--</v>
      </c>
      <c r="S27" s="357" t="str">
        <f t="shared" si="7"/>
        <v>--</v>
      </c>
      <c r="T27" s="358" t="str">
        <f t="shared" si="8"/>
        <v>--</v>
      </c>
      <c r="U27" s="216" t="str">
        <f t="shared" si="10"/>
        <v>SI</v>
      </c>
      <c r="V27" s="365">
        <f t="shared" si="9"/>
        <v>7949.916000000001</v>
      </c>
      <c r="W27" s="6"/>
    </row>
    <row r="28" spans="2:23" s="5" customFormat="1" ht="17.1" customHeight="1">
      <c r="B28" s="50"/>
      <c r="C28" s="269">
        <v>83</v>
      </c>
      <c r="D28" s="269">
        <v>299485</v>
      </c>
      <c r="E28" s="1475">
        <v>3455</v>
      </c>
      <c r="F28" s="2586" t="s">
        <v>300</v>
      </c>
      <c r="G28" s="2586" t="s">
        <v>473</v>
      </c>
      <c r="H28" s="2587">
        <v>132</v>
      </c>
      <c r="I28" s="129">
        <f t="shared" si="0"/>
        <v>220.831</v>
      </c>
      <c r="J28" s="362">
        <v>42428.375</v>
      </c>
      <c r="K28" s="146">
        <v>42428.70694444444</v>
      </c>
      <c r="L28" s="363">
        <f t="shared" si="1"/>
        <v>7.96666666661622</v>
      </c>
      <c r="M28" s="364">
        <f t="shared" si="2"/>
        <v>478</v>
      </c>
      <c r="N28" s="215" t="s">
        <v>293</v>
      </c>
      <c r="O28" s="216" t="str">
        <f t="shared" si="3"/>
        <v>--</v>
      </c>
      <c r="P28" s="673">
        <f t="shared" si="4"/>
        <v>40</v>
      </c>
      <c r="Q28" s="799">
        <f t="shared" si="5"/>
        <v>7040.092280000001</v>
      </c>
      <c r="R28" s="183" t="str">
        <f t="shared" si="6"/>
        <v>--</v>
      </c>
      <c r="S28" s="357" t="str">
        <f t="shared" si="7"/>
        <v>--</v>
      </c>
      <c r="T28" s="358" t="str">
        <f t="shared" si="8"/>
        <v>--</v>
      </c>
      <c r="U28" s="216" t="str">
        <f t="shared" si="10"/>
        <v>SI</v>
      </c>
      <c r="V28" s="365">
        <f t="shared" si="9"/>
        <v>7040.092280000001</v>
      </c>
      <c r="W28" s="6"/>
    </row>
    <row r="29" spans="2:23" s="5" customFormat="1" ht="17.1" customHeight="1">
      <c r="B29" s="50"/>
      <c r="C29" s="269">
        <v>84</v>
      </c>
      <c r="D29" s="269">
        <v>299487</v>
      </c>
      <c r="E29" s="148">
        <v>4823</v>
      </c>
      <c r="F29" s="360" t="s">
        <v>484</v>
      </c>
      <c r="G29" s="360" t="s">
        <v>485</v>
      </c>
      <c r="H29" s="361">
        <v>500</v>
      </c>
      <c r="I29" s="129">
        <f t="shared" si="0"/>
        <v>276.033</v>
      </c>
      <c r="J29" s="362">
        <v>42429.43194444444</v>
      </c>
      <c r="K29" s="146">
        <v>42429.84861111111</v>
      </c>
      <c r="L29" s="363">
        <f t="shared" si="1"/>
        <v>10.000000000116415</v>
      </c>
      <c r="M29" s="364">
        <f t="shared" si="2"/>
        <v>600</v>
      </c>
      <c r="N29" s="215" t="s">
        <v>293</v>
      </c>
      <c r="O29" s="216" t="str">
        <f t="shared" si="3"/>
        <v>--</v>
      </c>
      <c r="P29" s="673">
        <f t="shared" si="4"/>
        <v>200</v>
      </c>
      <c r="Q29" s="799">
        <f t="shared" si="5"/>
        <v>55206.600000000006</v>
      </c>
      <c r="R29" s="183" t="str">
        <f t="shared" si="6"/>
        <v>--</v>
      </c>
      <c r="S29" s="357" t="str">
        <f t="shared" si="7"/>
        <v>--</v>
      </c>
      <c r="T29" s="358" t="str">
        <f t="shared" si="8"/>
        <v>--</v>
      </c>
      <c r="U29" s="216" t="str">
        <f t="shared" si="10"/>
        <v>SI</v>
      </c>
      <c r="V29" s="365">
        <v>0</v>
      </c>
      <c r="W29" s="6"/>
    </row>
    <row r="30" spans="2:23" s="5" customFormat="1" ht="17.1" customHeight="1">
      <c r="B30" s="50"/>
      <c r="C30" s="269"/>
      <c r="D30" s="269"/>
      <c r="E30" s="269"/>
      <c r="F30" s="360"/>
      <c r="G30" s="360"/>
      <c r="H30" s="361"/>
      <c r="I30" s="129">
        <f t="shared" si="0"/>
        <v>220.831</v>
      </c>
      <c r="J30" s="362"/>
      <c r="K30" s="146"/>
      <c r="L30" s="363" t="str">
        <f t="shared" si="1"/>
        <v/>
      </c>
      <c r="M30" s="364" t="str">
        <f t="shared" si="2"/>
        <v/>
      </c>
      <c r="N30" s="215"/>
      <c r="O30" s="216" t="str">
        <f t="shared" si="3"/>
        <v/>
      </c>
      <c r="P30" s="673">
        <f t="shared" si="4"/>
        <v>40</v>
      </c>
      <c r="Q30" s="799" t="str">
        <f t="shared" si="5"/>
        <v>--</v>
      </c>
      <c r="R30" s="183" t="str">
        <f t="shared" si="6"/>
        <v>--</v>
      </c>
      <c r="S30" s="357" t="str">
        <f t="shared" si="7"/>
        <v>--</v>
      </c>
      <c r="T30" s="358" t="str">
        <f t="shared" si="8"/>
        <v>--</v>
      </c>
      <c r="U30" s="216" t="str">
        <f t="shared" si="10"/>
        <v/>
      </c>
      <c r="V30" s="365" t="str">
        <f t="shared" si="9"/>
        <v/>
      </c>
      <c r="W30" s="6"/>
    </row>
    <row r="31" spans="2:23" s="5" customFormat="1" ht="17.1" customHeight="1">
      <c r="B31" s="50"/>
      <c r="C31" s="269"/>
      <c r="D31" s="269"/>
      <c r="E31" s="10"/>
      <c r="F31" s="360"/>
      <c r="G31" s="360"/>
      <c r="H31" s="361"/>
      <c r="I31" s="129"/>
      <c r="J31" s="362"/>
      <c r="K31" s="146"/>
      <c r="L31" s="363"/>
      <c r="M31" s="364"/>
      <c r="N31" s="215"/>
      <c r="O31" s="216"/>
      <c r="P31" s="673"/>
      <c r="Q31" s="799"/>
      <c r="R31" s="183"/>
      <c r="S31" s="357"/>
      <c r="T31" s="358"/>
      <c r="U31" s="216"/>
      <c r="V31" s="365"/>
      <c r="W31" s="6"/>
    </row>
    <row r="32" spans="2:23" s="5" customFormat="1" ht="17.1" customHeight="1">
      <c r="B32" s="50"/>
      <c r="C32" s="269"/>
      <c r="D32" s="269"/>
      <c r="E32" s="148"/>
      <c r="F32" s="360"/>
      <c r="G32" s="360"/>
      <c r="H32" s="361"/>
      <c r="I32" s="129">
        <f t="shared" si="0"/>
        <v>220.831</v>
      </c>
      <c r="J32" s="362"/>
      <c r="K32" s="146"/>
      <c r="L32" s="363" t="str">
        <f t="shared" si="1"/>
        <v/>
      </c>
      <c r="M32" s="364" t="str">
        <f t="shared" si="2"/>
        <v/>
      </c>
      <c r="N32" s="215"/>
      <c r="O32" s="216" t="str">
        <f t="shared" si="3"/>
        <v/>
      </c>
      <c r="P32" s="673">
        <f t="shared" si="4"/>
        <v>40</v>
      </c>
      <c r="Q32" s="799" t="str">
        <f t="shared" si="5"/>
        <v>--</v>
      </c>
      <c r="R32" s="183" t="str">
        <f t="shared" si="6"/>
        <v>--</v>
      </c>
      <c r="S32" s="357" t="str">
        <f t="shared" si="7"/>
        <v>--</v>
      </c>
      <c r="T32" s="358" t="str">
        <f t="shared" si="8"/>
        <v>--</v>
      </c>
      <c r="U32" s="216" t="str">
        <f t="shared" si="10"/>
        <v/>
      </c>
      <c r="V32" s="365" t="str">
        <f t="shared" si="9"/>
        <v/>
      </c>
      <c r="W32" s="6"/>
    </row>
    <row r="33" spans="2:23" s="5" customFormat="1" ht="17.1" customHeight="1">
      <c r="B33" s="50"/>
      <c r="C33" s="269"/>
      <c r="D33" s="269"/>
      <c r="E33" s="269"/>
      <c r="F33" s="360"/>
      <c r="G33" s="360"/>
      <c r="H33" s="361"/>
      <c r="I33" s="129">
        <f t="shared" si="0"/>
        <v>220.831</v>
      </c>
      <c r="J33" s="362"/>
      <c r="K33" s="146"/>
      <c r="L33" s="363" t="str">
        <f t="shared" si="1"/>
        <v/>
      </c>
      <c r="M33" s="364" t="str">
        <f t="shared" si="2"/>
        <v/>
      </c>
      <c r="N33" s="215"/>
      <c r="O33" s="216" t="str">
        <f t="shared" si="3"/>
        <v/>
      </c>
      <c r="P33" s="673">
        <f t="shared" si="4"/>
        <v>40</v>
      </c>
      <c r="Q33" s="799" t="str">
        <f t="shared" si="5"/>
        <v>--</v>
      </c>
      <c r="R33" s="183" t="str">
        <f t="shared" si="6"/>
        <v>--</v>
      </c>
      <c r="S33" s="357" t="str">
        <f t="shared" si="7"/>
        <v>--</v>
      </c>
      <c r="T33" s="358" t="str">
        <f t="shared" si="8"/>
        <v>--</v>
      </c>
      <c r="U33" s="216" t="str">
        <f t="shared" si="10"/>
        <v/>
      </c>
      <c r="V33" s="365" t="str">
        <f t="shared" si="9"/>
        <v/>
      </c>
      <c r="W33" s="6"/>
    </row>
    <row r="34" spans="2:23" s="5" customFormat="1" ht="17.1" customHeight="1">
      <c r="B34" s="50"/>
      <c r="C34" s="269"/>
      <c r="D34" s="269"/>
      <c r="E34" s="148"/>
      <c r="F34" s="360"/>
      <c r="G34" s="360"/>
      <c r="H34" s="361"/>
      <c r="I34" s="129">
        <f t="shared" si="0"/>
        <v>220.831</v>
      </c>
      <c r="J34" s="362"/>
      <c r="K34" s="146"/>
      <c r="L34" s="363" t="str">
        <f t="shared" si="1"/>
        <v/>
      </c>
      <c r="M34" s="364" t="str">
        <f t="shared" si="2"/>
        <v/>
      </c>
      <c r="N34" s="215"/>
      <c r="O34" s="216" t="str">
        <f t="shared" si="3"/>
        <v/>
      </c>
      <c r="P34" s="673">
        <f t="shared" si="4"/>
        <v>40</v>
      </c>
      <c r="Q34" s="799" t="str">
        <f t="shared" si="5"/>
        <v>--</v>
      </c>
      <c r="R34" s="183" t="str">
        <f t="shared" si="6"/>
        <v>--</v>
      </c>
      <c r="S34" s="357" t="str">
        <f t="shared" si="7"/>
        <v>--</v>
      </c>
      <c r="T34" s="358" t="str">
        <f t="shared" si="8"/>
        <v>--</v>
      </c>
      <c r="U34" s="216" t="str">
        <f t="shared" si="10"/>
        <v/>
      </c>
      <c r="V34" s="365" t="str">
        <f t="shared" si="9"/>
        <v/>
      </c>
      <c r="W34" s="6"/>
    </row>
    <row r="35" spans="2:23" s="5" customFormat="1" ht="17.1" customHeight="1">
      <c r="B35" s="50"/>
      <c r="C35" s="269"/>
      <c r="D35" s="269"/>
      <c r="E35" s="269"/>
      <c r="F35" s="360"/>
      <c r="G35" s="360"/>
      <c r="H35" s="361"/>
      <c r="I35" s="129">
        <f t="shared" si="0"/>
        <v>220.831</v>
      </c>
      <c r="J35" s="362"/>
      <c r="K35" s="146"/>
      <c r="L35" s="363" t="str">
        <f t="shared" si="1"/>
        <v/>
      </c>
      <c r="M35" s="364" t="str">
        <f t="shared" si="2"/>
        <v/>
      </c>
      <c r="N35" s="215"/>
      <c r="O35" s="216" t="str">
        <f t="shared" si="3"/>
        <v/>
      </c>
      <c r="P35" s="673">
        <f t="shared" si="4"/>
        <v>40</v>
      </c>
      <c r="Q35" s="799" t="str">
        <f t="shared" si="5"/>
        <v>--</v>
      </c>
      <c r="R35" s="183" t="str">
        <f t="shared" si="6"/>
        <v>--</v>
      </c>
      <c r="S35" s="357" t="str">
        <f t="shared" si="7"/>
        <v>--</v>
      </c>
      <c r="T35" s="358" t="str">
        <f t="shared" si="8"/>
        <v>--</v>
      </c>
      <c r="U35" s="216" t="str">
        <f t="shared" si="10"/>
        <v/>
      </c>
      <c r="V35" s="365" t="str">
        <f t="shared" si="9"/>
        <v/>
      </c>
      <c r="W35" s="6"/>
    </row>
    <row r="36" spans="2:23" s="5" customFormat="1" ht="17.1" customHeight="1">
      <c r="B36" s="50"/>
      <c r="C36" s="269"/>
      <c r="D36" s="269"/>
      <c r="E36" s="148"/>
      <c r="F36" s="360"/>
      <c r="G36" s="360"/>
      <c r="H36" s="361"/>
      <c r="I36" s="129">
        <f t="shared" si="0"/>
        <v>220.831</v>
      </c>
      <c r="J36" s="362"/>
      <c r="K36" s="146"/>
      <c r="L36" s="363" t="str">
        <f t="shared" si="1"/>
        <v/>
      </c>
      <c r="M36" s="364" t="str">
        <f t="shared" si="2"/>
        <v/>
      </c>
      <c r="N36" s="215"/>
      <c r="O36" s="216" t="str">
        <f t="shared" si="3"/>
        <v/>
      </c>
      <c r="P36" s="673">
        <f t="shared" si="4"/>
        <v>40</v>
      </c>
      <c r="Q36" s="799" t="str">
        <f t="shared" si="5"/>
        <v>--</v>
      </c>
      <c r="R36" s="183" t="str">
        <f t="shared" si="6"/>
        <v>--</v>
      </c>
      <c r="S36" s="357" t="str">
        <f t="shared" si="7"/>
        <v>--</v>
      </c>
      <c r="T36" s="358" t="str">
        <f t="shared" si="8"/>
        <v>--</v>
      </c>
      <c r="U36" s="216" t="str">
        <f t="shared" si="10"/>
        <v/>
      </c>
      <c r="V36" s="365" t="str">
        <f t="shared" si="9"/>
        <v/>
      </c>
      <c r="W36" s="6"/>
    </row>
    <row r="37" spans="2:23" s="5" customFormat="1" ht="17.1" customHeight="1">
      <c r="B37" s="50"/>
      <c r="C37" s="269"/>
      <c r="D37" s="269"/>
      <c r="E37" s="269"/>
      <c r="F37" s="360"/>
      <c r="G37" s="360"/>
      <c r="H37" s="361"/>
      <c r="I37" s="129">
        <f t="shared" si="0"/>
        <v>220.831</v>
      </c>
      <c r="J37" s="362"/>
      <c r="K37" s="146"/>
      <c r="L37" s="363" t="str">
        <f t="shared" si="1"/>
        <v/>
      </c>
      <c r="M37" s="364" t="str">
        <f t="shared" si="2"/>
        <v/>
      </c>
      <c r="N37" s="215"/>
      <c r="O37" s="216" t="str">
        <f t="shared" si="3"/>
        <v/>
      </c>
      <c r="P37" s="673">
        <f t="shared" si="4"/>
        <v>40</v>
      </c>
      <c r="Q37" s="799" t="str">
        <f t="shared" si="5"/>
        <v>--</v>
      </c>
      <c r="R37" s="183" t="str">
        <f t="shared" si="6"/>
        <v>--</v>
      </c>
      <c r="S37" s="357" t="str">
        <f t="shared" si="7"/>
        <v>--</v>
      </c>
      <c r="T37" s="358" t="str">
        <f t="shared" si="8"/>
        <v>--</v>
      </c>
      <c r="U37" s="216" t="str">
        <f t="shared" si="10"/>
        <v/>
      </c>
      <c r="V37" s="365" t="str">
        <f t="shared" si="9"/>
        <v/>
      </c>
      <c r="W37" s="6"/>
    </row>
    <row r="38" spans="2:23" s="5" customFormat="1" ht="17.1" customHeight="1">
      <c r="B38" s="50"/>
      <c r="C38" s="269"/>
      <c r="D38" s="269"/>
      <c r="E38" s="148"/>
      <c r="F38" s="360"/>
      <c r="G38" s="360"/>
      <c r="H38" s="361"/>
      <c r="I38" s="129">
        <f t="shared" si="0"/>
        <v>220.831</v>
      </c>
      <c r="J38" s="362"/>
      <c r="K38" s="146"/>
      <c r="L38" s="363" t="str">
        <f t="shared" si="1"/>
        <v/>
      </c>
      <c r="M38" s="364" t="str">
        <f t="shared" si="2"/>
        <v/>
      </c>
      <c r="N38" s="215"/>
      <c r="O38" s="216" t="str">
        <f t="shared" si="3"/>
        <v/>
      </c>
      <c r="P38" s="673">
        <f t="shared" si="4"/>
        <v>40</v>
      </c>
      <c r="Q38" s="799" t="str">
        <f t="shared" si="5"/>
        <v>--</v>
      </c>
      <c r="R38" s="183" t="str">
        <f t="shared" si="6"/>
        <v>--</v>
      </c>
      <c r="S38" s="357" t="str">
        <f t="shared" si="7"/>
        <v>--</v>
      </c>
      <c r="T38" s="358" t="str">
        <f t="shared" si="8"/>
        <v>--</v>
      </c>
      <c r="U38" s="216" t="str">
        <f t="shared" si="10"/>
        <v/>
      </c>
      <c r="V38" s="365" t="str">
        <f t="shared" si="9"/>
        <v/>
      </c>
      <c r="W38" s="6"/>
    </row>
    <row r="39" spans="2:23" s="5" customFormat="1" ht="17.1" customHeight="1">
      <c r="B39" s="50"/>
      <c r="C39" s="269"/>
      <c r="D39" s="269"/>
      <c r="E39" s="269"/>
      <c r="F39" s="360"/>
      <c r="G39" s="360"/>
      <c r="H39" s="361"/>
      <c r="I39" s="129">
        <f t="shared" si="0"/>
        <v>220.831</v>
      </c>
      <c r="J39" s="362"/>
      <c r="K39" s="146"/>
      <c r="L39" s="363" t="str">
        <f t="shared" si="1"/>
        <v/>
      </c>
      <c r="M39" s="364" t="str">
        <f t="shared" si="2"/>
        <v/>
      </c>
      <c r="N39" s="215"/>
      <c r="O39" s="216" t="str">
        <f t="shared" si="3"/>
        <v/>
      </c>
      <c r="P39" s="673">
        <f t="shared" si="4"/>
        <v>40</v>
      </c>
      <c r="Q39" s="799" t="str">
        <f t="shared" si="5"/>
        <v>--</v>
      </c>
      <c r="R39" s="183" t="str">
        <f t="shared" si="6"/>
        <v>--</v>
      </c>
      <c r="S39" s="357" t="str">
        <f t="shared" si="7"/>
        <v>--</v>
      </c>
      <c r="T39" s="358" t="str">
        <f t="shared" si="8"/>
        <v>--</v>
      </c>
      <c r="U39" s="216" t="str">
        <f t="shared" si="10"/>
        <v/>
      </c>
      <c r="V39" s="365" t="str">
        <f t="shared" si="9"/>
        <v/>
      </c>
      <c r="W39" s="6"/>
    </row>
    <row r="40" spans="2:23" s="5" customFormat="1" ht="17.1" customHeight="1">
      <c r="B40" s="50"/>
      <c r="C40" s="269"/>
      <c r="D40" s="269"/>
      <c r="E40" s="148"/>
      <c r="F40" s="360"/>
      <c r="G40" s="360"/>
      <c r="H40" s="361"/>
      <c r="I40" s="129">
        <f t="shared" si="0"/>
        <v>220.831</v>
      </c>
      <c r="J40" s="362"/>
      <c r="K40" s="146"/>
      <c r="L40" s="363" t="str">
        <f t="shared" si="1"/>
        <v/>
      </c>
      <c r="M40" s="364" t="str">
        <f t="shared" si="2"/>
        <v/>
      </c>
      <c r="N40" s="215"/>
      <c r="O40" s="216" t="str">
        <f t="shared" si="3"/>
        <v/>
      </c>
      <c r="P40" s="673">
        <f t="shared" si="4"/>
        <v>40</v>
      </c>
      <c r="Q40" s="799" t="str">
        <f t="shared" si="5"/>
        <v>--</v>
      </c>
      <c r="R40" s="183" t="str">
        <f t="shared" si="6"/>
        <v>--</v>
      </c>
      <c r="S40" s="357" t="str">
        <f t="shared" si="7"/>
        <v>--</v>
      </c>
      <c r="T40" s="358" t="str">
        <f t="shared" si="8"/>
        <v>--</v>
      </c>
      <c r="U40" s="216" t="str">
        <f t="shared" si="10"/>
        <v/>
      </c>
      <c r="V40" s="365" t="str">
        <f t="shared" si="9"/>
        <v/>
      </c>
      <c r="W40" s="6"/>
    </row>
    <row r="41" spans="2:23" s="5" customFormat="1" ht="17.1" customHeight="1">
      <c r="B41" s="50"/>
      <c r="C41" s="269"/>
      <c r="D41" s="269"/>
      <c r="E41" s="269"/>
      <c r="F41" s="360"/>
      <c r="G41" s="360"/>
      <c r="H41" s="361"/>
      <c r="I41" s="129">
        <f t="shared" si="0"/>
        <v>220.831</v>
      </c>
      <c r="J41" s="362"/>
      <c r="K41" s="146"/>
      <c r="L41" s="363" t="str">
        <f t="shared" si="1"/>
        <v/>
      </c>
      <c r="M41" s="364" t="str">
        <f t="shared" si="2"/>
        <v/>
      </c>
      <c r="N41" s="215"/>
      <c r="O41" s="216" t="str">
        <f t="shared" si="3"/>
        <v/>
      </c>
      <c r="P41" s="673">
        <f t="shared" si="4"/>
        <v>40</v>
      </c>
      <c r="Q41" s="799" t="str">
        <f t="shared" si="5"/>
        <v>--</v>
      </c>
      <c r="R41" s="183" t="str">
        <f t="shared" si="6"/>
        <v>--</v>
      </c>
      <c r="S41" s="357" t="str">
        <f t="shared" si="7"/>
        <v>--</v>
      </c>
      <c r="T41" s="358" t="str">
        <f t="shared" si="8"/>
        <v>--</v>
      </c>
      <c r="U41" s="216" t="str">
        <f t="shared" si="10"/>
        <v/>
      </c>
      <c r="V41" s="365" t="str">
        <f t="shared" si="9"/>
        <v/>
      </c>
      <c r="W41" s="6"/>
    </row>
    <row r="42" spans="2:23" s="5" customFormat="1" ht="17.1" customHeight="1">
      <c r="B42" s="50"/>
      <c r="C42" s="269"/>
      <c r="D42" s="269"/>
      <c r="E42" s="148"/>
      <c r="F42" s="360"/>
      <c r="G42" s="360"/>
      <c r="H42" s="361"/>
      <c r="I42" s="129">
        <f t="shared" si="0"/>
        <v>220.831</v>
      </c>
      <c r="J42" s="362"/>
      <c r="K42" s="146"/>
      <c r="L42" s="363" t="str">
        <f t="shared" si="1"/>
        <v/>
      </c>
      <c r="M42" s="364" t="str">
        <f t="shared" si="2"/>
        <v/>
      </c>
      <c r="N42" s="215"/>
      <c r="O42" s="216" t="str">
        <f t="shared" si="3"/>
        <v/>
      </c>
      <c r="P42" s="673">
        <f t="shared" si="4"/>
        <v>40</v>
      </c>
      <c r="Q42" s="799" t="str">
        <f t="shared" si="5"/>
        <v>--</v>
      </c>
      <c r="R42" s="183" t="str">
        <f t="shared" si="6"/>
        <v>--</v>
      </c>
      <c r="S42" s="357" t="str">
        <f t="shared" si="7"/>
        <v>--</v>
      </c>
      <c r="T42" s="358" t="str">
        <f t="shared" si="8"/>
        <v>--</v>
      </c>
      <c r="U42" s="216" t="str">
        <f t="shared" si="10"/>
        <v/>
      </c>
      <c r="V42" s="365" t="str">
        <f t="shared" si="9"/>
        <v/>
      </c>
      <c r="W42" s="6"/>
    </row>
    <row r="43" spans="2:23" s="5" customFormat="1" ht="17.1" customHeight="1">
      <c r="B43" s="50"/>
      <c r="C43" s="269"/>
      <c r="D43" s="269"/>
      <c r="E43" s="269"/>
      <c r="F43" s="360"/>
      <c r="G43" s="360"/>
      <c r="H43" s="361"/>
      <c r="I43" s="129">
        <f t="shared" si="0"/>
        <v>220.831</v>
      </c>
      <c r="J43" s="362"/>
      <c r="K43" s="146"/>
      <c r="L43" s="363" t="str">
        <f t="shared" si="1"/>
        <v/>
      </c>
      <c r="M43" s="364" t="str">
        <f t="shared" si="2"/>
        <v/>
      </c>
      <c r="N43" s="215"/>
      <c r="O43" s="216" t="str">
        <f t="shared" si="3"/>
        <v/>
      </c>
      <c r="P43" s="673">
        <f t="shared" si="4"/>
        <v>40</v>
      </c>
      <c r="Q43" s="799" t="str">
        <f t="shared" si="5"/>
        <v>--</v>
      </c>
      <c r="R43" s="183" t="str">
        <f t="shared" si="6"/>
        <v>--</v>
      </c>
      <c r="S43" s="357" t="str">
        <f t="shared" si="7"/>
        <v>--</v>
      </c>
      <c r="T43" s="358" t="str">
        <f t="shared" si="8"/>
        <v>--</v>
      </c>
      <c r="U43" s="216" t="str">
        <f t="shared" si="10"/>
        <v/>
      </c>
      <c r="V43" s="365" t="str">
        <f t="shared" si="9"/>
        <v/>
      </c>
      <c r="W43" s="6"/>
    </row>
    <row r="44" spans="2:23" s="5" customFormat="1" ht="17.1" customHeight="1" thickBot="1">
      <c r="B44" s="50"/>
      <c r="C44" s="223"/>
      <c r="D44" s="223"/>
      <c r="E44" s="223"/>
      <c r="F44" s="223"/>
      <c r="G44" s="223"/>
      <c r="H44" s="223"/>
      <c r="I44" s="130"/>
      <c r="J44" s="366"/>
      <c r="K44" s="366"/>
      <c r="L44" s="367"/>
      <c r="M44" s="367"/>
      <c r="N44" s="366"/>
      <c r="O44" s="147"/>
      <c r="P44" s="368"/>
      <c r="Q44" s="369"/>
      <c r="R44" s="370"/>
      <c r="S44" s="371"/>
      <c r="T44" s="153"/>
      <c r="U44" s="147"/>
      <c r="V44" s="372"/>
      <c r="W44" s="6"/>
    </row>
    <row r="45" spans="2:23" s="5" customFormat="1" ht="17.1" customHeight="1" thickBot="1" thickTop="1">
      <c r="B45" s="50"/>
      <c r="C45" s="126" t="s">
        <v>25</v>
      </c>
      <c r="D45" s="73" t="s">
        <v>327</v>
      </c>
      <c r="E45" s="126"/>
      <c r="F45" s="127"/>
      <c r="G45"/>
      <c r="H45" s="4"/>
      <c r="I45" s="4"/>
      <c r="J45" s="4"/>
      <c r="K45" s="4"/>
      <c r="L45" s="4"/>
      <c r="M45" s="4"/>
      <c r="N45" s="4"/>
      <c r="O45" s="4"/>
      <c r="P45" s="4"/>
      <c r="Q45" s="373">
        <f>SUM(Q22:Q44)</f>
        <v>139607.05820000003</v>
      </c>
      <c r="R45" s="374">
        <f>SUM(R22:R44)</f>
        <v>0</v>
      </c>
      <c r="S45" s="375">
        <f>SUM(S22:S44)</f>
        <v>0</v>
      </c>
      <c r="T45" s="376">
        <f>SUM(T22:T44)</f>
        <v>0</v>
      </c>
      <c r="U45" s="377"/>
      <c r="V45" s="100">
        <f>ROUND(SUM(V22:V44),2)</f>
        <v>330320.34</v>
      </c>
      <c r="W45" s="6"/>
    </row>
    <row r="46" spans="2:23" s="5" customFormat="1" ht="17.1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7.1" customHeight="1" thickTop="1">
      <c r="W47" s="167"/>
      <c r="X47" s="167"/>
      <c r="Y47" s="167"/>
    </row>
    <row r="48" spans="23:25" ht="17.1" customHeight="1">
      <c r="W48" s="167"/>
      <c r="X48" s="167"/>
      <c r="Y48" s="167"/>
    </row>
    <row r="49" spans="23:25" ht="17.1" customHeight="1">
      <c r="W49" s="167"/>
      <c r="X49" s="167"/>
      <c r="Y49" s="167"/>
    </row>
    <row r="50" spans="23:25" ht="17.1" customHeight="1">
      <c r="W50" s="167"/>
      <c r="X50" s="167"/>
      <c r="Y50" s="167"/>
    </row>
    <row r="51" spans="23:25" ht="17.1" customHeight="1">
      <c r="W51" s="167"/>
      <c r="X51" s="167"/>
      <c r="Y51" s="167"/>
    </row>
    <row r="52" spans="6:25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6:25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6:25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6:25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6:25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</row>
    <row r="57" spans="6:25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</row>
    <row r="58" spans="6:25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6:25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6:25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6:25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6:25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</row>
    <row r="63" spans="6:25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6:25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6:25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6:25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</row>
    <row r="67" spans="6:25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</row>
    <row r="68" spans="6:25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</row>
    <row r="69" spans="6:25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</row>
    <row r="70" spans="6:25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</row>
    <row r="71" spans="6:25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</row>
    <row r="72" spans="6:25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</row>
    <row r="73" spans="6:25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</row>
    <row r="74" spans="6:25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  <row r="75" spans="6:25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6:25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</row>
    <row r="77" spans="6:25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</row>
    <row r="78" spans="6:25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</row>
    <row r="79" spans="6:25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</row>
    <row r="80" spans="6:25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</row>
    <row r="81" spans="6:25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</row>
    <row r="82" spans="6:25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</row>
    <row r="83" spans="6:25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6:25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</row>
    <row r="85" spans="6:25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</row>
    <row r="86" spans="6:25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</row>
    <row r="87" spans="6:25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</row>
    <row r="88" spans="6:25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</row>
    <row r="89" spans="6:25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</row>
    <row r="90" spans="6:25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</row>
    <row r="91" spans="6:25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</row>
    <row r="92" spans="6:25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</row>
    <row r="93" spans="6:25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</row>
    <row r="94" spans="6:25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</row>
    <row r="95" spans="6:25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</row>
    <row r="96" spans="6:25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</row>
    <row r="97" spans="6:25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</row>
    <row r="98" spans="6:25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</row>
    <row r="99" spans="6:25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</row>
    <row r="100" spans="6:25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</row>
    <row r="101" spans="6:25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</row>
    <row r="102" spans="6:25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</row>
    <row r="103" spans="6:25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</row>
    <row r="104" spans="6:25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</row>
    <row r="105" spans="6:25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</row>
    <row r="106" spans="6:25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</row>
    <row r="107" spans="6:25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</row>
    <row r="108" spans="6:25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</row>
    <row r="109" spans="6:25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</row>
    <row r="110" spans="6:25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</row>
    <row r="111" spans="6:25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</row>
    <row r="112" spans="6:25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</row>
    <row r="113" spans="6:25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</row>
    <row r="114" spans="6:25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</row>
    <row r="115" spans="6:25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</row>
    <row r="116" spans="6:25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</row>
    <row r="117" spans="6:25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</row>
    <row r="118" spans="6:25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</row>
    <row r="119" spans="6:25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</row>
    <row r="120" spans="6:25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</row>
    <row r="121" spans="6:25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</row>
    <row r="122" spans="6:25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</row>
    <row r="123" spans="6:25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</row>
    <row r="124" spans="6:25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</row>
    <row r="125" spans="6:25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</row>
    <row r="126" spans="6:25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6:25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</row>
    <row r="128" spans="6:25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6:25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6:25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</row>
    <row r="131" spans="6:25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</row>
    <row r="132" spans="6:25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</row>
    <row r="133" spans="6:25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</row>
    <row r="134" spans="6:25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</row>
    <row r="135" spans="6:25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</row>
    <row r="136" spans="6:25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</row>
    <row r="137" spans="6:25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</row>
    <row r="138" spans="6:25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</row>
    <row r="139" spans="6:25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</row>
    <row r="140" spans="6:25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</row>
    <row r="141" spans="6:25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</row>
    <row r="142" spans="6:25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</row>
    <row r="143" spans="6:25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</row>
    <row r="144" spans="6:25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</row>
    <row r="145" spans="6:25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</row>
    <row r="146" spans="6:25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</row>
    <row r="147" spans="6:25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</row>
    <row r="148" spans="6:25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</row>
    <row r="149" spans="6:25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</row>
    <row r="150" spans="6:25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</row>
    <row r="151" spans="6:25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</row>
    <row r="152" spans="6:25" ht="17.1" customHeight="1"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</row>
    <row r="153" spans="6:25" ht="17.1" customHeight="1"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</row>
    <row r="154" spans="6:25" ht="17.1" customHeight="1"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</row>
    <row r="155" spans="6:25" ht="17.1" customHeight="1"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</row>
    <row r="156" spans="6:25" ht="17.1" customHeight="1"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</row>
    <row r="157" spans="6:25" ht="17.1" customHeight="1"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</row>
    <row r="158" spans="6:25" ht="17.1" customHeight="1"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</row>
    <row r="159" spans="6:25" ht="17.1" customHeight="1"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5"/>
  <headerFooter alignWithMargins="0">
    <oddFooter>&amp;L&amp;"Times New Roman,Normal"&amp;8&amp;Z&amp;F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4481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AF43"/>
  <sheetViews>
    <sheetView zoomScale="80" zoomScaleNormal="80" workbookViewId="0" topLeftCell="A1">
      <selection activeCell="C8" sqref="C8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6.2812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2" width="12.28125" style="0" hidden="1" customWidth="1"/>
    <col min="23" max="23" width="10.57421875" style="0" hidden="1" customWidth="1"/>
    <col min="24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145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'TOT-0216'!B14</f>
        <v>Desde el 01 al 29 de Febrero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1"/>
      <c r="Q14" s="19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2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89</v>
      </c>
      <c r="G16" s="739">
        <v>506.119</v>
      </c>
      <c r="H16" s="19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90</v>
      </c>
      <c r="G17" s="739">
        <v>421.774</v>
      </c>
      <c r="H17" s="193"/>
      <c r="I17" s="4"/>
      <c r="J17" s="4"/>
      <c r="K17" s="4"/>
      <c r="L17" s="194"/>
      <c r="M17" s="195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826">
        <v>27</v>
      </c>
      <c r="AB18" s="826">
        <v>28</v>
      </c>
      <c r="AC18" s="826">
        <v>29</v>
      </c>
      <c r="AD18" s="826">
        <v>30</v>
      </c>
      <c r="AE18" s="82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233</v>
      </c>
      <c r="E19" s="84" t="s">
        <v>234</v>
      </c>
      <c r="F19" s="85" t="s">
        <v>0</v>
      </c>
      <c r="G19" s="674" t="s">
        <v>14</v>
      </c>
      <c r="H19" s="86" t="s">
        <v>15</v>
      </c>
      <c r="I19" s="198" t="s">
        <v>71</v>
      </c>
      <c r="J19" s="675" t="s">
        <v>37</v>
      </c>
      <c r="K19" s="676" t="s">
        <v>16</v>
      </c>
      <c r="L19" s="85" t="s">
        <v>17</v>
      </c>
      <c r="M19" s="171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1" t="s">
        <v>59</v>
      </c>
      <c r="S19" s="85" t="s">
        <v>32</v>
      </c>
      <c r="T19" s="135" t="s">
        <v>20</v>
      </c>
      <c r="U19" s="677" t="s">
        <v>21</v>
      </c>
      <c r="V19" s="200" t="s">
        <v>60</v>
      </c>
      <c r="W19" s="201"/>
      <c r="X19" s="202"/>
      <c r="Y19" s="678" t="s">
        <v>146</v>
      </c>
      <c r="Z19" s="679"/>
      <c r="AA19" s="680"/>
      <c r="AB19" s="203" t="s">
        <v>22</v>
      </c>
      <c r="AC19" s="204" t="s">
        <v>73</v>
      </c>
      <c r="AD19" s="131" t="s">
        <v>74</v>
      </c>
      <c r="AE19" s="131" t="s">
        <v>24</v>
      </c>
      <c r="AF19" s="205"/>
    </row>
    <row r="20" spans="2:32" s="5" customFormat="1" ht="17.1" customHeight="1" thickTop="1">
      <c r="B20" s="50"/>
      <c r="C20" s="173"/>
      <c r="D20" s="173"/>
      <c r="E20" s="173"/>
      <c r="F20" s="722"/>
      <c r="G20" s="722"/>
      <c r="H20" s="740"/>
      <c r="I20" s="721"/>
      <c r="J20" s="723"/>
      <c r="K20" s="724"/>
      <c r="L20" s="735"/>
      <c r="M20" s="735"/>
      <c r="N20" s="721"/>
      <c r="O20" s="721"/>
      <c r="P20" s="721"/>
      <c r="Q20" s="721"/>
      <c r="R20" s="721"/>
      <c r="S20" s="721"/>
      <c r="T20" s="725"/>
      <c r="U20" s="726"/>
      <c r="V20" s="727"/>
      <c r="W20" s="728"/>
      <c r="X20" s="729"/>
      <c r="Y20" s="730"/>
      <c r="Z20" s="731"/>
      <c r="AA20" s="732"/>
      <c r="AB20" s="733"/>
      <c r="AC20" s="734"/>
      <c r="AD20" s="721"/>
      <c r="AE20" s="681"/>
      <c r="AF20" s="17"/>
    </row>
    <row r="21" spans="2:32" s="5" customFormat="1" ht="17.1" customHeight="1">
      <c r="B21" s="50"/>
      <c r="C21" s="269"/>
      <c r="D21" s="269"/>
      <c r="E21" s="269"/>
      <c r="F21" s="175"/>
      <c r="G21" s="7"/>
      <c r="H21" s="741"/>
      <c r="I21" s="175"/>
      <c r="J21" s="682"/>
      <c r="K21" s="683"/>
      <c r="L21" s="206"/>
      <c r="M21" s="115"/>
      <c r="N21" s="175"/>
      <c r="O21" s="175"/>
      <c r="P21" s="176"/>
      <c r="Q21" s="175"/>
      <c r="R21" s="175"/>
      <c r="S21" s="175"/>
      <c r="T21" s="684"/>
      <c r="U21" s="685"/>
      <c r="V21" s="686"/>
      <c r="W21" s="687"/>
      <c r="X21" s="688"/>
      <c r="Y21" s="689"/>
      <c r="Z21" s="690"/>
      <c r="AA21" s="691"/>
      <c r="AB21" s="210"/>
      <c r="AC21" s="211"/>
      <c r="AD21" s="175"/>
      <c r="AE21" s="212"/>
      <c r="AF21" s="17"/>
    </row>
    <row r="22" spans="2:32" s="5" customFormat="1" ht="17.1" customHeight="1">
      <c r="B22" s="50"/>
      <c r="C22" s="148"/>
      <c r="D22" s="148"/>
      <c r="E22" s="148"/>
      <c r="F22" s="148"/>
      <c r="G22" s="178"/>
      <c r="H22" s="742"/>
      <c r="I22" s="178"/>
      <c r="J22" s="692"/>
      <c r="K22" s="693"/>
      <c r="L22" s="694"/>
      <c r="M22" s="695"/>
      <c r="N22" s="181"/>
      <c r="O22" s="182"/>
      <c r="P22" s="215"/>
      <c r="Q22" s="787"/>
      <c r="R22" s="216"/>
      <c r="S22" s="216"/>
      <c r="T22" s="696"/>
      <c r="U22" s="697"/>
      <c r="V22" s="217"/>
      <c r="W22" s="218"/>
      <c r="X22" s="219"/>
      <c r="Y22" s="698"/>
      <c r="Z22" s="699"/>
      <c r="AA22" s="700"/>
      <c r="AB22" s="220"/>
      <c r="AC22" s="221"/>
      <c r="AD22" s="788"/>
      <c r="AE22" s="16"/>
      <c r="AF22" s="701"/>
    </row>
    <row r="23" spans="2:32" s="5" customFormat="1" ht="17.1" customHeight="1">
      <c r="B23" s="50"/>
      <c r="C23" s="269">
        <v>2</v>
      </c>
      <c r="D23" s="269">
        <v>298477</v>
      </c>
      <c r="E23" s="148">
        <v>4734</v>
      </c>
      <c r="F23" s="148" t="s">
        <v>295</v>
      </c>
      <c r="G23" s="178">
        <v>220</v>
      </c>
      <c r="H23" s="742">
        <v>77</v>
      </c>
      <c r="I23" s="178" t="s">
        <v>292</v>
      </c>
      <c r="J23" s="692">
        <f aca="true" t="shared" si="0" ref="J23:J39">IF(I23="A",200,IF(I23="B",60,20))</f>
        <v>20</v>
      </c>
      <c r="K23" s="693">
        <f aca="true" t="shared" si="1" ref="K23:K39">IF(G23=500,IF(H23&lt;100,100*$G$16/100,H23*$G$16/100),IF(H23&lt;100,100*$G$17/100,H23*$G$17/100))</f>
        <v>421.774</v>
      </c>
      <c r="L23" s="694">
        <v>42405.34097222222</v>
      </c>
      <c r="M23" s="695">
        <v>42405.708333333336</v>
      </c>
      <c r="N23" s="181">
        <f aca="true" t="shared" si="2" ref="N23:N39">IF(F23="","",(M23-L23)*24)</f>
        <v>8.81666666676756</v>
      </c>
      <c r="O23" s="182">
        <f aca="true" t="shared" si="3" ref="O23:O39">IF(F23="","",ROUND((M23-L23)*24*60,0))</f>
        <v>529</v>
      </c>
      <c r="P23" s="215" t="s">
        <v>293</v>
      </c>
      <c r="Q23" s="787" t="str">
        <f aca="true" t="shared" si="4" ref="Q23:Q39">IF(F23="","","--")</f>
        <v>--</v>
      </c>
      <c r="R23" s="216" t="str">
        <f aca="true" t="shared" si="5" ref="R23:R39">IF(F23="","","NO")</f>
        <v>NO</v>
      </c>
      <c r="S23" s="216" t="str">
        <f aca="true" t="shared" si="6" ref="S23:S39">IF(F23="","",IF(OR(P23="P",P23="RP"),"--","NO"))</f>
        <v>--</v>
      </c>
      <c r="T23" s="696">
        <f aca="true" t="shared" si="7" ref="T23:T39">IF(P23="P",K23*J23*ROUND(O23/60,2)*0.01,"--")</f>
        <v>744.0093360000001</v>
      </c>
      <c r="U23" s="697" t="str">
        <f aca="true" t="shared" si="8" ref="U23:U39">IF(P23="RP",K23*J23*ROUND(O23/60,2)*0.01*Q23/100,"--")</f>
        <v>--</v>
      </c>
      <c r="V23" s="217" t="str">
        <f aca="true" t="shared" si="9" ref="V23:V39">IF(AND(P23="F",S23="NO"),K23*J23*IF(R23="SI",1.2,1),"--")</f>
        <v>--</v>
      </c>
      <c r="W23" s="218" t="str">
        <f aca="true" t="shared" si="10" ref="W23:W39">IF(AND(P23="F",O23&gt;=10),K23*J23*IF(R23="SI",1.2,1)*IF(O23&lt;=300,ROUND(O23/60,2),5),"--")</f>
        <v>--</v>
      </c>
      <c r="X23" s="219" t="str">
        <f aca="true" t="shared" si="11" ref="X23:X39">IF(AND(P23="F",O23&gt;300),(ROUND(O23/60,2)-5)*K23*J23*0.1*IF(R23="SI",1.2,1),"--")</f>
        <v>--</v>
      </c>
      <c r="Y23" s="698" t="str">
        <f aca="true" t="shared" si="12" ref="Y23:Y39">IF(AND(P23="R",S23="NO"),K23*J23*Q23/100*IF(R23="SI",1.2,1),"--")</f>
        <v>--</v>
      </c>
      <c r="Z23" s="699" t="str">
        <f aca="true" t="shared" si="13" ref="Z23:Z39">IF(AND(P23="R",O23&gt;=10),K23*J23*Q23/100*IF(R23="SI",1.2,1)*IF(O23&lt;=300,ROUND(O23/60,2),5),"--")</f>
        <v>--</v>
      </c>
      <c r="AA23" s="700" t="str">
        <f aca="true" t="shared" si="14" ref="AA23:AA39">IF(AND(P23="R",O23&gt;300),(ROUND(O23/60,2)-5)*K23*J23*0.1*Q23/100*IF(R23="SI",1.2,1),"--")</f>
        <v>--</v>
      </c>
      <c r="AB23" s="220" t="str">
        <f aca="true" t="shared" si="15" ref="AB23:AB39">IF(P23="RF",ROUND(O23/60,2)*K23*J23*0.1*IF(R23="SI",1.2,1),"--")</f>
        <v>--</v>
      </c>
      <c r="AC23" s="221" t="str">
        <f aca="true" t="shared" si="16" ref="AC23:AC39">IF(P23="RR",ROUND(O23/60,2)*K23*J23*0.1*Q23/100*IF(R23="SI",1.2,1),"--")</f>
        <v>--</v>
      </c>
      <c r="AD23" s="788" t="s">
        <v>211</v>
      </c>
      <c r="AE23" s="16">
        <f aca="true" t="shared" si="17" ref="AE23:AE38">IF(F23="","",SUM(T23:AC23)*IF(AD23="SI",1,2))</f>
        <v>744.0093360000001</v>
      </c>
      <c r="AF23" s="701"/>
    </row>
    <row r="24" spans="2:32" s="5" customFormat="1" ht="17.1" customHeight="1">
      <c r="B24" s="50"/>
      <c r="C24" s="148">
        <v>3</v>
      </c>
      <c r="D24" s="148">
        <v>298493</v>
      </c>
      <c r="E24" s="148">
        <v>2</v>
      </c>
      <c r="F24" s="702" t="s">
        <v>443</v>
      </c>
      <c r="G24" s="703">
        <v>500</v>
      </c>
      <c r="H24" s="743">
        <v>58</v>
      </c>
      <c r="I24" s="703" t="s">
        <v>292</v>
      </c>
      <c r="J24" s="692">
        <f t="shared" si="0"/>
        <v>20</v>
      </c>
      <c r="K24" s="693">
        <f t="shared" si="1"/>
        <v>506.119</v>
      </c>
      <c r="L24" s="704">
        <v>42407.063888888886</v>
      </c>
      <c r="M24" s="705">
        <v>42408.48055555556</v>
      </c>
      <c r="N24" s="181">
        <f t="shared" si="2"/>
        <v>34.000000000116415</v>
      </c>
      <c r="O24" s="182">
        <f t="shared" si="3"/>
        <v>2040</v>
      </c>
      <c r="P24" s="215" t="s">
        <v>293</v>
      </c>
      <c r="Q24" s="787" t="str">
        <f t="shared" si="4"/>
        <v>--</v>
      </c>
      <c r="R24" s="216" t="str">
        <f t="shared" si="5"/>
        <v>NO</v>
      </c>
      <c r="S24" s="216" t="str">
        <f t="shared" si="6"/>
        <v>--</v>
      </c>
      <c r="T24" s="696">
        <f t="shared" si="7"/>
        <v>3441.6092000000003</v>
      </c>
      <c r="U24" s="697" t="str">
        <f t="shared" si="8"/>
        <v>--</v>
      </c>
      <c r="V24" s="217" t="str">
        <f t="shared" si="9"/>
        <v>--</v>
      </c>
      <c r="W24" s="218" t="str">
        <f t="shared" si="10"/>
        <v>--</v>
      </c>
      <c r="X24" s="219" t="str">
        <f t="shared" si="11"/>
        <v>--</v>
      </c>
      <c r="Y24" s="698" t="str">
        <f t="shared" si="12"/>
        <v>--</v>
      </c>
      <c r="Z24" s="699" t="str">
        <f t="shared" si="13"/>
        <v>--</v>
      </c>
      <c r="AA24" s="700" t="str">
        <f t="shared" si="14"/>
        <v>--</v>
      </c>
      <c r="AB24" s="220" t="str">
        <f t="shared" si="15"/>
        <v>--</v>
      </c>
      <c r="AC24" s="221" t="str">
        <f t="shared" si="16"/>
        <v>--</v>
      </c>
      <c r="AD24" s="788" t="s">
        <v>211</v>
      </c>
      <c r="AE24" s="16">
        <v>0</v>
      </c>
      <c r="AF24" s="701"/>
    </row>
    <row r="25" spans="2:32" s="5" customFormat="1" ht="17.1" customHeight="1">
      <c r="B25" s="50"/>
      <c r="C25" s="269">
        <v>4</v>
      </c>
      <c r="D25" s="269">
        <v>298495</v>
      </c>
      <c r="E25" s="269">
        <v>30</v>
      </c>
      <c r="F25" s="702" t="s">
        <v>445</v>
      </c>
      <c r="G25" s="703">
        <v>500</v>
      </c>
      <c r="H25" s="743">
        <v>4.5</v>
      </c>
      <c r="I25" s="703" t="s">
        <v>292</v>
      </c>
      <c r="J25" s="692">
        <f t="shared" si="0"/>
        <v>20</v>
      </c>
      <c r="K25" s="693">
        <f t="shared" si="1"/>
        <v>506.119</v>
      </c>
      <c r="L25" s="704">
        <v>42407.35763888889</v>
      </c>
      <c r="M25" s="705">
        <v>42407.72083333333</v>
      </c>
      <c r="N25" s="181">
        <f t="shared" si="2"/>
        <v>8.71666666661622</v>
      </c>
      <c r="O25" s="182">
        <f t="shared" si="3"/>
        <v>523</v>
      </c>
      <c r="P25" s="215" t="s">
        <v>293</v>
      </c>
      <c r="Q25" s="787" t="str">
        <f t="shared" si="4"/>
        <v>--</v>
      </c>
      <c r="R25" s="216" t="str">
        <f t="shared" si="5"/>
        <v>NO</v>
      </c>
      <c r="S25" s="216" t="str">
        <f t="shared" si="6"/>
        <v>--</v>
      </c>
      <c r="T25" s="696">
        <f t="shared" si="7"/>
        <v>882.6715360000002</v>
      </c>
      <c r="U25" s="697" t="str">
        <f t="shared" si="8"/>
        <v>--</v>
      </c>
      <c r="V25" s="217" t="str">
        <f t="shared" si="9"/>
        <v>--</v>
      </c>
      <c r="W25" s="218" t="str">
        <f t="shared" si="10"/>
        <v>--</v>
      </c>
      <c r="X25" s="219" t="str">
        <f t="shared" si="11"/>
        <v>--</v>
      </c>
      <c r="Y25" s="698" t="str">
        <f t="shared" si="12"/>
        <v>--</v>
      </c>
      <c r="Z25" s="699" t="str">
        <f t="shared" si="13"/>
        <v>--</v>
      </c>
      <c r="AA25" s="700" t="str">
        <f t="shared" si="14"/>
        <v>--</v>
      </c>
      <c r="AB25" s="220" t="str">
        <f t="shared" si="15"/>
        <v>--</v>
      </c>
      <c r="AC25" s="221" t="str">
        <f t="shared" si="16"/>
        <v>--</v>
      </c>
      <c r="AD25" s="788" t="s">
        <v>211</v>
      </c>
      <c r="AE25" s="16">
        <f t="shared" si="17"/>
        <v>882.6715360000002</v>
      </c>
      <c r="AF25" s="701"/>
    </row>
    <row r="26" spans="2:32" s="5" customFormat="1" ht="17.1" customHeight="1">
      <c r="B26" s="50"/>
      <c r="C26" s="148">
        <v>5</v>
      </c>
      <c r="D26" s="148">
        <v>298497</v>
      </c>
      <c r="E26" s="148">
        <v>5167</v>
      </c>
      <c r="F26" s="141" t="s">
        <v>444</v>
      </c>
      <c r="G26" s="142">
        <v>500</v>
      </c>
      <c r="H26" s="744">
        <v>255.08</v>
      </c>
      <c r="I26" s="142" t="s">
        <v>294</v>
      </c>
      <c r="J26" s="692">
        <f t="shared" si="0"/>
        <v>200</v>
      </c>
      <c r="K26" s="693">
        <f t="shared" si="1"/>
        <v>1291.0083452000001</v>
      </c>
      <c r="L26" s="694">
        <v>42407.433333333334</v>
      </c>
      <c r="M26" s="695">
        <v>42407.64791666667</v>
      </c>
      <c r="N26" s="181">
        <f t="shared" si="2"/>
        <v>5.150000000023283</v>
      </c>
      <c r="O26" s="182">
        <f t="shared" si="3"/>
        <v>309</v>
      </c>
      <c r="P26" s="215" t="s">
        <v>293</v>
      </c>
      <c r="Q26" s="787" t="str">
        <f t="shared" si="4"/>
        <v>--</v>
      </c>
      <c r="R26" s="216" t="str">
        <f t="shared" si="5"/>
        <v>NO</v>
      </c>
      <c r="S26" s="216" t="str">
        <f t="shared" si="6"/>
        <v>--</v>
      </c>
      <c r="T26" s="696">
        <f t="shared" si="7"/>
        <v>13297.385955560003</v>
      </c>
      <c r="U26" s="697" t="str">
        <f t="shared" si="8"/>
        <v>--</v>
      </c>
      <c r="V26" s="217" t="str">
        <f t="shared" si="9"/>
        <v>--</v>
      </c>
      <c r="W26" s="218" t="str">
        <f t="shared" si="10"/>
        <v>--</v>
      </c>
      <c r="X26" s="219" t="str">
        <f t="shared" si="11"/>
        <v>--</v>
      </c>
      <c r="Y26" s="698" t="str">
        <f t="shared" si="12"/>
        <v>--</v>
      </c>
      <c r="Z26" s="699" t="str">
        <f t="shared" si="13"/>
        <v>--</v>
      </c>
      <c r="AA26" s="700" t="str">
        <f t="shared" si="14"/>
        <v>--</v>
      </c>
      <c r="AB26" s="220" t="str">
        <f t="shared" si="15"/>
        <v>--</v>
      </c>
      <c r="AC26" s="221" t="str">
        <f t="shared" si="16"/>
        <v>--</v>
      </c>
      <c r="AD26" s="788" t="s">
        <v>211</v>
      </c>
      <c r="AE26" s="16">
        <f t="shared" si="17"/>
        <v>13297.385955560003</v>
      </c>
      <c r="AF26" s="701"/>
    </row>
    <row r="27" spans="2:32" s="5" customFormat="1" ht="17.1" customHeight="1">
      <c r="B27" s="50"/>
      <c r="C27" s="269">
        <v>6</v>
      </c>
      <c r="D27" s="269">
        <v>298658</v>
      </c>
      <c r="E27" s="269">
        <v>30</v>
      </c>
      <c r="F27" s="702" t="s">
        <v>445</v>
      </c>
      <c r="G27" s="703">
        <v>500</v>
      </c>
      <c r="H27" s="743">
        <v>4.5</v>
      </c>
      <c r="I27" s="178" t="s">
        <v>292</v>
      </c>
      <c r="J27" s="692">
        <f t="shared" si="0"/>
        <v>20</v>
      </c>
      <c r="K27" s="693">
        <f t="shared" si="1"/>
        <v>506.119</v>
      </c>
      <c r="L27" s="694">
        <v>42408.345138888886</v>
      </c>
      <c r="M27" s="695">
        <v>42408.74791666667</v>
      </c>
      <c r="N27" s="181">
        <f t="shared" si="2"/>
        <v>9.666666666744277</v>
      </c>
      <c r="O27" s="182">
        <f t="shared" si="3"/>
        <v>580</v>
      </c>
      <c r="P27" s="215" t="s">
        <v>293</v>
      </c>
      <c r="Q27" s="787" t="str">
        <f t="shared" si="4"/>
        <v>--</v>
      </c>
      <c r="R27" s="216" t="str">
        <f t="shared" si="5"/>
        <v>NO</v>
      </c>
      <c r="S27" s="216" t="str">
        <f t="shared" si="6"/>
        <v>--</v>
      </c>
      <c r="T27" s="696">
        <f t="shared" si="7"/>
        <v>978.834146</v>
      </c>
      <c r="U27" s="697" t="str">
        <f t="shared" si="8"/>
        <v>--</v>
      </c>
      <c r="V27" s="217" t="str">
        <f t="shared" si="9"/>
        <v>--</v>
      </c>
      <c r="W27" s="218" t="str">
        <f t="shared" si="10"/>
        <v>--</v>
      </c>
      <c r="X27" s="219" t="str">
        <f t="shared" si="11"/>
        <v>--</v>
      </c>
      <c r="Y27" s="698" t="str">
        <f t="shared" si="12"/>
        <v>--</v>
      </c>
      <c r="Z27" s="699" t="str">
        <f t="shared" si="13"/>
        <v>--</v>
      </c>
      <c r="AA27" s="700" t="str">
        <f t="shared" si="14"/>
        <v>--</v>
      </c>
      <c r="AB27" s="220" t="str">
        <f t="shared" si="15"/>
        <v>--</v>
      </c>
      <c r="AC27" s="221" t="str">
        <f t="shared" si="16"/>
        <v>--</v>
      </c>
      <c r="AD27" s="788" t="s">
        <v>211</v>
      </c>
      <c r="AE27" s="16">
        <f t="shared" si="17"/>
        <v>978.834146</v>
      </c>
      <c r="AF27" s="701"/>
    </row>
    <row r="28" spans="2:32" s="5" customFormat="1" ht="17.1" customHeight="1">
      <c r="B28" s="50"/>
      <c r="C28" s="148">
        <v>7</v>
      </c>
      <c r="D28" s="148">
        <v>298661</v>
      </c>
      <c r="E28" s="148">
        <v>32</v>
      </c>
      <c r="F28" s="141" t="s">
        <v>446</v>
      </c>
      <c r="G28" s="142">
        <v>500</v>
      </c>
      <c r="H28" s="744">
        <v>269</v>
      </c>
      <c r="I28" s="142" t="s">
        <v>298</v>
      </c>
      <c r="J28" s="692">
        <f t="shared" si="0"/>
        <v>60</v>
      </c>
      <c r="K28" s="693">
        <f t="shared" si="1"/>
        <v>1361.46011</v>
      </c>
      <c r="L28" s="179">
        <v>42408.83819444444</v>
      </c>
      <c r="M28" s="214">
        <v>42409.67916666667</v>
      </c>
      <c r="N28" s="181">
        <f t="shared" si="2"/>
        <v>20.18333333346527</v>
      </c>
      <c r="O28" s="182">
        <f t="shared" si="3"/>
        <v>1211</v>
      </c>
      <c r="P28" s="215" t="s">
        <v>296</v>
      </c>
      <c r="Q28" s="787" t="str">
        <f t="shared" si="4"/>
        <v>--</v>
      </c>
      <c r="R28" s="216" t="str">
        <f t="shared" si="5"/>
        <v>NO</v>
      </c>
      <c r="S28" s="216" t="str">
        <f t="shared" si="6"/>
        <v>NO</v>
      </c>
      <c r="T28" s="696" t="str">
        <f t="shared" si="7"/>
        <v>--</v>
      </c>
      <c r="U28" s="697" t="str">
        <f t="shared" si="8"/>
        <v>--</v>
      </c>
      <c r="V28" s="217">
        <f t="shared" si="9"/>
        <v>81687.6066</v>
      </c>
      <c r="W28" s="218">
        <f t="shared" si="10"/>
        <v>408438.033</v>
      </c>
      <c r="X28" s="219">
        <f t="shared" si="11"/>
        <v>124001.78681880001</v>
      </c>
      <c r="Y28" s="698" t="str">
        <f t="shared" si="12"/>
        <v>--</v>
      </c>
      <c r="Z28" s="699" t="str">
        <f t="shared" si="13"/>
        <v>--</v>
      </c>
      <c r="AA28" s="700" t="str">
        <f t="shared" si="14"/>
        <v>--</v>
      </c>
      <c r="AB28" s="220" t="str">
        <f t="shared" si="15"/>
        <v>--</v>
      </c>
      <c r="AC28" s="221" t="str">
        <f t="shared" si="16"/>
        <v>--</v>
      </c>
      <c r="AD28" s="788" t="s">
        <v>211</v>
      </c>
      <c r="AE28" s="16">
        <f t="shared" si="17"/>
        <v>614127.4264188</v>
      </c>
      <c r="AF28" s="701"/>
    </row>
    <row r="29" spans="2:32" s="5" customFormat="1" ht="17.1" customHeight="1">
      <c r="B29" s="50"/>
      <c r="C29" s="269">
        <v>8</v>
      </c>
      <c r="D29" s="269">
        <v>298665</v>
      </c>
      <c r="E29" s="269">
        <v>2</v>
      </c>
      <c r="F29" s="702" t="s">
        <v>443</v>
      </c>
      <c r="G29" s="703">
        <v>500</v>
      </c>
      <c r="H29" s="743">
        <v>58</v>
      </c>
      <c r="I29" s="703" t="s">
        <v>292</v>
      </c>
      <c r="J29" s="692">
        <f t="shared" si="0"/>
        <v>20</v>
      </c>
      <c r="K29" s="693">
        <f t="shared" si="1"/>
        <v>506.119</v>
      </c>
      <c r="L29" s="179">
        <v>42410.73819444444</v>
      </c>
      <c r="M29" s="214">
        <v>42411.154861111114</v>
      </c>
      <c r="N29" s="181">
        <f t="shared" si="2"/>
        <v>10.000000000116415</v>
      </c>
      <c r="O29" s="182">
        <f t="shared" si="3"/>
        <v>600</v>
      </c>
      <c r="P29" s="215" t="s">
        <v>293</v>
      </c>
      <c r="Q29" s="787" t="str">
        <f t="shared" si="4"/>
        <v>--</v>
      </c>
      <c r="R29" s="216" t="str">
        <f t="shared" si="5"/>
        <v>NO</v>
      </c>
      <c r="S29" s="216" t="str">
        <f t="shared" si="6"/>
        <v>--</v>
      </c>
      <c r="T29" s="696">
        <f t="shared" si="7"/>
        <v>1012.2380000000002</v>
      </c>
      <c r="U29" s="697" t="str">
        <f t="shared" si="8"/>
        <v>--</v>
      </c>
      <c r="V29" s="217" t="str">
        <f t="shared" si="9"/>
        <v>--</v>
      </c>
      <c r="W29" s="218" t="str">
        <f t="shared" si="10"/>
        <v>--</v>
      </c>
      <c r="X29" s="219" t="str">
        <f t="shared" si="11"/>
        <v>--</v>
      </c>
      <c r="Y29" s="698" t="str">
        <f t="shared" si="12"/>
        <v>--</v>
      </c>
      <c r="Z29" s="699" t="str">
        <f t="shared" si="13"/>
        <v>--</v>
      </c>
      <c r="AA29" s="700" t="str">
        <f t="shared" si="14"/>
        <v>--</v>
      </c>
      <c r="AB29" s="220" t="str">
        <f t="shared" si="15"/>
        <v>--</v>
      </c>
      <c r="AC29" s="221" t="str">
        <f t="shared" si="16"/>
        <v>--</v>
      </c>
      <c r="AD29" s="788" t="s">
        <v>211</v>
      </c>
      <c r="AE29" s="16">
        <v>0</v>
      </c>
      <c r="AF29" s="701"/>
    </row>
    <row r="30" spans="2:32" s="5" customFormat="1" ht="17.1" customHeight="1">
      <c r="B30" s="50"/>
      <c r="C30" s="148"/>
      <c r="D30" s="148"/>
      <c r="E30" s="148"/>
      <c r="F30" s="141"/>
      <c r="G30" s="142"/>
      <c r="H30" s="744"/>
      <c r="I30" s="142"/>
      <c r="J30" s="692"/>
      <c r="K30" s="693"/>
      <c r="L30" s="179"/>
      <c r="M30" s="214"/>
      <c r="N30" s="181"/>
      <c r="O30" s="182"/>
      <c r="P30" s="215"/>
      <c r="Q30" s="787"/>
      <c r="R30" s="216"/>
      <c r="S30" s="216"/>
      <c r="T30" s="696"/>
      <c r="U30" s="697"/>
      <c r="V30" s="217"/>
      <c r="W30" s="218"/>
      <c r="X30" s="219"/>
      <c r="Y30" s="698"/>
      <c r="Z30" s="699"/>
      <c r="AA30" s="700"/>
      <c r="AB30" s="220"/>
      <c r="AC30" s="221"/>
      <c r="AD30" s="788"/>
      <c r="AE30" s="16"/>
      <c r="AF30" s="701"/>
    </row>
    <row r="31" spans="2:32" s="5" customFormat="1" ht="17.1" customHeight="1">
      <c r="B31" s="50"/>
      <c r="C31" s="269">
        <v>10</v>
      </c>
      <c r="D31" s="269">
        <v>298671</v>
      </c>
      <c r="E31" s="269">
        <v>11</v>
      </c>
      <c r="F31" s="141" t="s">
        <v>447</v>
      </c>
      <c r="G31" s="142">
        <v>500</v>
      </c>
      <c r="H31" s="744">
        <v>12</v>
      </c>
      <c r="I31" s="142" t="s">
        <v>292</v>
      </c>
      <c r="J31" s="692">
        <f t="shared" si="0"/>
        <v>20</v>
      </c>
      <c r="K31" s="693">
        <f t="shared" si="1"/>
        <v>506.119</v>
      </c>
      <c r="L31" s="179">
        <v>42412.67569444444</v>
      </c>
      <c r="M31" s="214">
        <v>42412.70486111111</v>
      </c>
      <c r="N31" s="181">
        <f t="shared" si="2"/>
        <v>0.7000000000116415</v>
      </c>
      <c r="O31" s="182">
        <f t="shared" si="3"/>
        <v>42</v>
      </c>
      <c r="P31" s="215" t="s">
        <v>296</v>
      </c>
      <c r="Q31" s="787" t="str">
        <f t="shared" si="4"/>
        <v>--</v>
      </c>
      <c r="R31" s="216" t="str">
        <f t="shared" si="5"/>
        <v>NO</v>
      </c>
      <c r="S31" s="216" t="str">
        <f t="shared" si="6"/>
        <v>NO</v>
      </c>
      <c r="T31" s="696" t="str">
        <f t="shared" si="7"/>
        <v>--</v>
      </c>
      <c r="U31" s="697" t="str">
        <f t="shared" si="8"/>
        <v>--</v>
      </c>
      <c r="V31" s="217">
        <f t="shared" si="9"/>
        <v>10122.380000000001</v>
      </c>
      <c r="W31" s="218">
        <f t="shared" si="10"/>
        <v>7085.666</v>
      </c>
      <c r="X31" s="219" t="str">
        <f t="shared" si="11"/>
        <v>--</v>
      </c>
      <c r="Y31" s="698" t="str">
        <f t="shared" si="12"/>
        <v>--</v>
      </c>
      <c r="Z31" s="699" t="str">
        <f t="shared" si="13"/>
        <v>--</v>
      </c>
      <c r="AA31" s="700" t="str">
        <f t="shared" si="14"/>
        <v>--</v>
      </c>
      <c r="AB31" s="220" t="str">
        <f t="shared" si="15"/>
        <v>--</v>
      </c>
      <c r="AC31" s="221" t="str">
        <f t="shared" si="16"/>
        <v>--</v>
      </c>
      <c r="AD31" s="788" t="s">
        <v>211</v>
      </c>
      <c r="AE31" s="16">
        <f t="shared" si="17"/>
        <v>17208.046000000002</v>
      </c>
      <c r="AF31" s="701"/>
    </row>
    <row r="32" spans="2:32" s="5" customFormat="1" ht="17.1" customHeight="1">
      <c r="B32" s="50"/>
      <c r="C32" s="148">
        <v>11</v>
      </c>
      <c r="D32" s="148">
        <v>298676</v>
      </c>
      <c r="E32" s="269">
        <v>4820</v>
      </c>
      <c r="F32" s="141" t="s">
        <v>389</v>
      </c>
      <c r="G32" s="142">
        <v>500</v>
      </c>
      <c r="H32" s="744">
        <v>64.99</v>
      </c>
      <c r="I32" s="142" t="s">
        <v>298</v>
      </c>
      <c r="J32" s="692">
        <f t="shared" si="0"/>
        <v>60</v>
      </c>
      <c r="K32" s="693">
        <f t="shared" si="1"/>
        <v>506.119</v>
      </c>
      <c r="L32" s="179">
        <v>42414.32361111111</v>
      </c>
      <c r="M32" s="214">
        <v>42414.575694444444</v>
      </c>
      <c r="N32" s="181">
        <f t="shared" si="2"/>
        <v>6.0499999999883585</v>
      </c>
      <c r="O32" s="182">
        <f t="shared" si="3"/>
        <v>363</v>
      </c>
      <c r="P32" s="215" t="s">
        <v>293</v>
      </c>
      <c r="Q32" s="787" t="str">
        <f t="shared" si="4"/>
        <v>--</v>
      </c>
      <c r="R32" s="216" t="str">
        <f t="shared" si="5"/>
        <v>NO</v>
      </c>
      <c r="S32" s="216" t="str">
        <f t="shared" si="6"/>
        <v>--</v>
      </c>
      <c r="T32" s="696">
        <f t="shared" si="7"/>
        <v>1837.2119700000003</v>
      </c>
      <c r="U32" s="697" t="str">
        <f t="shared" si="8"/>
        <v>--</v>
      </c>
      <c r="V32" s="217" t="str">
        <f t="shared" si="9"/>
        <v>--</v>
      </c>
      <c r="W32" s="218" t="str">
        <f t="shared" si="10"/>
        <v>--</v>
      </c>
      <c r="X32" s="219" t="str">
        <f t="shared" si="11"/>
        <v>--</v>
      </c>
      <c r="Y32" s="698" t="str">
        <f t="shared" si="12"/>
        <v>--</v>
      </c>
      <c r="Z32" s="699" t="str">
        <f t="shared" si="13"/>
        <v>--</v>
      </c>
      <c r="AA32" s="700" t="str">
        <f t="shared" si="14"/>
        <v>--</v>
      </c>
      <c r="AB32" s="220" t="str">
        <f t="shared" si="15"/>
        <v>--</v>
      </c>
      <c r="AC32" s="221" t="str">
        <f t="shared" si="16"/>
        <v>--</v>
      </c>
      <c r="AD32" s="788" t="s">
        <v>211</v>
      </c>
      <c r="AE32" s="16">
        <f t="shared" si="17"/>
        <v>1837.2119700000003</v>
      </c>
      <c r="AF32" s="701"/>
    </row>
    <row r="33" spans="2:32" s="5" customFormat="1" ht="17.1" customHeight="1">
      <c r="B33" s="50"/>
      <c r="C33" s="269">
        <v>12</v>
      </c>
      <c r="D33" s="269">
        <v>299000</v>
      </c>
      <c r="E33" s="269">
        <v>5169</v>
      </c>
      <c r="F33" s="141" t="s">
        <v>448</v>
      </c>
      <c r="G33" s="142">
        <v>500</v>
      </c>
      <c r="H33" s="744">
        <v>117.26</v>
      </c>
      <c r="I33" s="142" t="s">
        <v>292</v>
      </c>
      <c r="J33" s="692">
        <f t="shared" si="0"/>
        <v>20</v>
      </c>
      <c r="K33" s="693">
        <f t="shared" si="1"/>
        <v>593.4751394</v>
      </c>
      <c r="L33" s="179">
        <v>42417.125</v>
      </c>
      <c r="M33" s="180">
        <v>42417.13263888889</v>
      </c>
      <c r="N33" s="181">
        <f t="shared" si="2"/>
        <v>0.18333333340706304</v>
      </c>
      <c r="O33" s="182">
        <f t="shared" si="3"/>
        <v>11</v>
      </c>
      <c r="P33" s="215" t="s">
        <v>296</v>
      </c>
      <c r="Q33" s="787" t="str">
        <f t="shared" si="4"/>
        <v>--</v>
      </c>
      <c r="R33" s="216" t="str">
        <f t="shared" si="5"/>
        <v>NO</v>
      </c>
      <c r="S33" s="216" t="str">
        <f t="shared" si="6"/>
        <v>NO</v>
      </c>
      <c r="T33" s="696" t="str">
        <f t="shared" si="7"/>
        <v>--</v>
      </c>
      <c r="U33" s="697" t="str">
        <f t="shared" si="8"/>
        <v>--</v>
      </c>
      <c r="V33" s="217">
        <f t="shared" si="9"/>
        <v>11869.502788</v>
      </c>
      <c r="W33" s="218">
        <f t="shared" si="10"/>
        <v>2136.51050184</v>
      </c>
      <c r="X33" s="219" t="str">
        <f t="shared" si="11"/>
        <v>--</v>
      </c>
      <c r="Y33" s="698" t="str">
        <f t="shared" si="12"/>
        <v>--</v>
      </c>
      <c r="Z33" s="699" t="str">
        <f t="shared" si="13"/>
        <v>--</v>
      </c>
      <c r="AA33" s="700" t="str">
        <f t="shared" si="14"/>
        <v>--</v>
      </c>
      <c r="AB33" s="220" t="str">
        <f t="shared" si="15"/>
        <v>--</v>
      </c>
      <c r="AC33" s="221" t="str">
        <f t="shared" si="16"/>
        <v>--</v>
      </c>
      <c r="AD33" s="788" t="s">
        <v>211</v>
      </c>
      <c r="AE33" s="16">
        <f t="shared" si="17"/>
        <v>14006.01328984</v>
      </c>
      <c r="AF33" s="701"/>
    </row>
    <row r="34" spans="2:32" s="5" customFormat="1" ht="17.1" customHeight="1">
      <c r="B34" s="50"/>
      <c r="C34" s="148"/>
      <c r="D34" s="148"/>
      <c r="E34" s="1475"/>
      <c r="F34" s="1467"/>
      <c r="G34" s="3798"/>
      <c r="H34" s="1469"/>
      <c r="I34" s="3798"/>
      <c r="J34" s="692"/>
      <c r="K34" s="693"/>
      <c r="L34" s="179"/>
      <c r="M34" s="180"/>
      <c r="N34" s="181"/>
      <c r="O34" s="182"/>
      <c r="P34" s="215"/>
      <c r="Q34" s="787"/>
      <c r="R34" s="216"/>
      <c r="S34" s="216"/>
      <c r="T34" s="696"/>
      <c r="U34" s="697"/>
      <c r="V34" s="217"/>
      <c r="W34" s="218"/>
      <c r="X34" s="219"/>
      <c r="Y34" s="698"/>
      <c r="Z34" s="699"/>
      <c r="AA34" s="700"/>
      <c r="AB34" s="220"/>
      <c r="AC34" s="221"/>
      <c r="AD34" s="788"/>
      <c r="AE34" s="16"/>
      <c r="AF34" s="701"/>
    </row>
    <row r="35" spans="2:32" s="5" customFormat="1" ht="17.1" customHeight="1">
      <c r="B35" s="50"/>
      <c r="C35" s="269">
        <v>14</v>
      </c>
      <c r="D35" s="148">
        <v>299021</v>
      </c>
      <c r="E35" s="148">
        <v>5730</v>
      </c>
      <c r="F35" s="1467" t="s">
        <v>449</v>
      </c>
      <c r="G35" s="3798">
        <v>500</v>
      </c>
      <c r="H35" s="1469">
        <v>46</v>
      </c>
      <c r="I35" s="3798" t="s">
        <v>292</v>
      </c>
      <c r="J35" s="692">
        <f t="shared" si="0"/>
        <v>20</v>
      </c>
      <c r="K35" s="693">
        <f t="shared" si="1"/>
        <v>506.119</v>
      </c>
      <c r="L35" s="179">
        <v>42419.334027777775</v>
      </c>
      <c r="M35" s="180">
        <v>42419.62013888889</v>
      </c>
      <c r="N35" s="181">
        <f t="shared" si="2"/>
        <v>6.866666666697711</v>
      </c>
      <c r="O35" s="182">
        <f t="shared" si="3"/>
        <v>412</v>
      </c>
      <c r="P35" s="215" t="s">
        <v>296</v>
      </c>
      <c r="Q35" s="787" t="str">
        <f t="shared" si="4"/>
        <v>--</v>
      </c>
      <c r="R35" s="216" t="str">
        <f t="shared" si="5"/>
        <v>NO</v>
      </c>
      <c r="S35" s="216" t="str">
        <f t="shared" si="6"/>
        <v>NO</v>
      </c>
      <c r="T35" s="696" t="str">
        <f t="shared" si="7"/>
        <v>--</v>
      </c>
      <c r="U35" s="697" t="str">
        <f t="shared" si="8"/>
        <v>--</v>
      </c>
      <c r="V35" s="217">
        <f t="shared" si="9"/>
        <v>10122.380000000001</v>
      </c>
      <c r="W35" s="218">
        <f t="shared" si="10"/>
        <v>50611.90000000001</v>
      </c>
      <c r="X35" s="219">
        <f t="shared" si="11"/>
        <v>1892.8850600000003</v>
      </c>
      <c r="Y35" s="698" t="str">
        <f t="shared" si="12"/>
        <v>--</v>
      </c>
      <c r="Z35" s="699" t="str">
        <f t="shared" si="13"/>
        <v>--</v>
      </c>
      <c r="AA35" s="700" t="str">
        <f t="shared" si="14"/>
        <v>--</v>
      </c>
      <c r="AB35" s="220" t="str">
        <f t="shared" si="15"/>
        <v>--</v>
      </c>
      <c r="AC35" s="221" t="str">
        <f t="shared" si="16"/>
        <v>--</v>
      </c>
      <c r="AD35" s="788" t="s">
        <v>211</v>
      </c>
      <c r="AE35" s="16">
        <f t="shared" si="17"/>
        <v>62627.165060000014</v>
      </c>
      <c r="AF35" s="701"/>
    </row>
    <row r="36" spans="2:32" s="5" customFormat="1" ht="17.1" customHeight="1">
      <c r="B36" s="50"/>
      <c r="C36" s="148"/>
      <c r="D36" s="269"/>
      <c r="E36" s="1475"/>
      <c r="F36" s="1467"/>
      <c r="G36" s="3798"/>
      <c r="H36" s="1469"/>
      <c r="I36" s="3798"/>
      <c r="J36" s="692"/>
      <c r="K36" s="693"/>
      <c r="L36" s="179"/>
      <c r="M36" s="180"/>
      <c r="N36" s="181"/>
      <c r="O36" s="182"/>
      <c r="P36" s="215"/>
      <c r="Q36" s="787"/>
      <c r="R36" s="216"/>
      <c r="S36" s="216"/>
      <c r="T36" s="696"/>
      <c r="U36" s="697"/>
      <c r="V36" s="217"/>
      <c r="W36" s="218"/>
      <c r="X36" s="219"/>
      <c r="Y36" s="698"/>
      <c r="Z36" s="699"/>
      <c r="AA36" s="700"/>
      <c r="AB36" s="220"/>
      <c r="AC36" s="221"/>
      <c r="AD36" s="788"/>
      <c r="AE36" s="16"/>
      <c r="AF36" s="701"/>
    </row>
    <row r="37" spans="2:32" s="5" customFormat="1" ht="17.1" customHeight="1">
      <c r="B37" s="50"/>
      <c r="C37" s="269">
        <v>16</v>
      </c>
      <c r="D37" s="148">
        <v>299016</v>
      </c>
      <c r="E37" s="148">
        <v>38</v>
      </c>
      <c r="F37" s="141" t="s">
        <v>450</v>
      </c>
      <c r="G37" s="142">
        <v>500</v>
      </c>
      <c r="H37" s="744">
        <v>291</v>
      </c>
      <c r="I37" s="142" t="s">
        <v>292</v>
      </c>
      <c r="J37" s="692">
        <f t="shared" si="0"/>
        <v>20</v>
      </c>
      <c r="K37" s="693">
        <f t="shared" si="1"/>
        <v>1472.8062900000002</v>
      </c>
      <c r="L37" s="179">
        <v>42421.035416666666</v>
      </c>
      <c r="M37" s="180">
        <v>42421.67569444444</v>
      </c>
      <c r="N37" s="181">
        <f t="shared" si="2"/>
        <v>15.366666666639503</v>
      </c>
      <c r="O37" s="182">
        <f t="shared" si="3"/>
        <v>922</v>
      </c>
      <c r="P37" s="215" t="s">
        <v>296</v>
      </c>
      <c r="Q37" s="787" t="str">
        <f t="shared" si="4"/>
        <v>--</v>
      </c>
      <c r="R37" s="216" t="str">
        <f t="shared" si="5"/>
        <v>NO</v>
      </c>
      <c r="S37" s="216" t="str">
        <f t="shared" si="6"/>
        <v>NO</v>
      </c>
      <c r="T37" s="696" t="str">
        <f t="shared" si="7"/>
        <v>--</v>
      </c>
      <c r="U37" s="697" t="str">
        <f t="shared" si="8"/>
        <v>--</v>
      </c>
      <c r="V37" s="217">
        <f t="shared" si="9"/>
        <v>29456.125800000005</v>
      </c>
      <c r="W37" s="218">
        <f t="shared" si="10"/>
        <v>147280.62900000002</v>
      </c>
      <c r="X37" s="219">
        <f t="shared" si="11"/>
        <v>30546.002454600002</v>
      </c>
      <c r="Y37" s="698" t="str">
        <f t="shared" si="12"/>
        <v>--</v>
      </c>
      <c r="Z37" s="699" t="str">
        <f t="shared" si="13"/>
        <v>--</v>
      </c>
      <c r="AA37" s="700" t="str">
        <f t="shared" si="14"/>
        <v>--</v>
      </c>
      <c r="AB37" s="220" t="str">
        <f t="shared" si="15"/>
        <v>--</v>
      </c>
      <c r="AC37" s="221" t="str">
        <f t="shared" si="16"/>
        <v>--</v>
      </c>
      <c r="AD37" s="788" t="s">
        <v>211</v>
      </c>
      <c r="AE37" s="16">
        <f t="shared" si="17"/>
        <v>207282.75725460003</v>
      </c>
      <c r="AF37" s="701"/>
    </row>
    <row r="38" spans="2:32" s="5" customFormat="1" ht="17.1" customHeight="1">
      <c r="B38" s="50"/>
      <c r="C38" s="148">
        <v>17</v>
      </c>
      <c r="D38" s="269">
        <v>299467</v>
      </c>
      <c r="E38" s="269">
        <v>20</v>
      </c>
      <c r="F38" s="141" t="s">
        <v>451</v>
      </c>
      <c r="G38" s="142">
        <v>500</v>
      </c>
      <c r="H38" s="744">
        <v>346</v>
      </c>
      <c r="I38" s="142" t="s">
        <v>298</v>
      </c>
      <c r="J38" s="692">
        <f t="shared" si="0"/>
        <v>60</v>
      </c>
      <c r="K38" s="693">
        <f t="shared" si="1"/>
        <v>1751.17174</v>
      </c>
      <c r="L38" s="179">
        <v>42422.70763888889</v>
      </c>
      <c r="M38" s="180">
        <v>42422.76388888889</v>
      </c>
      <c r="N38" s="181">
        <f t="shared" si="2"/>
        <v>1.3500000000349246</v>
      </c>
      <c r="O38" s="182">
        <f t="shared" si="3"/>
        <v>81</v>
      </c>
      <c r="P38" s="215" t="s">
        <v>296</v>
      </c>
      <c r="Q38" s="787" t="str">
        <f t="shared" si="4"/>
        <v>--</v>
      </c>
      <c r="R38" s="216" t="str">
        <f t="shared" si="5"/>
        <v>NO</v>
      </c>
      <c r="S38" s="216" t="str">
        <f t="shared" si="6"/>
        <v>NO</v>
      </c>
      <c r="T38" s="696" t="str">
        <f t="shared" si="7"/>
        <v>--</v>
      </c>
      <c r="U38" s="697" t="str">
        <f t="shared" si="8"/>
        <v>--</v>
      </c>
      <c r="V38" s="217">
        <f t="shared" si="9"/>
        <v>105070.3044</v>
      </c>
      <c r="W38" s="218">
        <f t="shared" si="10"/>
        <v>141844.91094</v>
      </c>
      <c r="X38" s="219" t="str">
        <f t="shared" si="11"/>
        <v>--</v>
      </c>
      <c r="Y38" s="698" t="str">
        <f t="shared" si="12"/>
        <v>--</v>
      </c>
      <c r="Z38" s="699" t="str">
        <f t="shared" si="13"/>
        <v>--</v>
      </c>
      <c r="AA38" s="700" t="str">
        <f t="shared" si="14"/>
        <v>--</v>
      </c>
      <c r="AB38" s="220" t="str">
        <f t="shared" si="15"/>
        <v>--</v>
      </c>
      <c r="AC38" s="221" t="str">
        <f t="shared" si="16"/>
        <v>--</v>
      </c>
      <c r="AD38" s="788" t="s">
        <v>211</v>
      </c>
      <c r="AE38" s="16">
        <f t="shared" si="17"/>
        <v>246915.21534</v>
      </c>
      <c r="AF38" s="701"/>
    </row>
    <row r="39" spans="2:32" s="5" customFormat="1" ht="17.1" customHeight="1">
      <c r="B39" s="50"/>
      <c r="C39" s="269">
        <v>18</v>
      </c>
      <c r="D39" s="269">
        <v>299477</v>
      </c>
      <c r="E39" s="148">
        <v>29</v>
      </c>
      <c r="F39" s="141" t="s">
        <v>452</v>
      </c>
      <c r="G39" s="142">
        <v>500</v>
      </c>
      <c r="H39" s="744">
        <v>3</v>
      </c>
      <c r="I39" s="142" t="s">
        <v>292</v>
      </c>
      <c r="J39" s="692">
        <f t="shared" si="0"/>
        <v>20</v>
      </c>
      <c r="K39" s="693">
        <f t="shared" si="1"/>
        <v>506.119</v>
      </c>
      <c r="L39" s="179">
        <v>42426.21388888889</v>
      </c>
      <c r="M39" s="180">
        <v>42426.373611111114</v>
      </c>
      <c r="N39" s="181">
        <f t="shared" si="2"/>
        <v>3.833333333430346</v>
      </c>
      <c r="O39" s="182">
        <f t="shared" si="3"/>
        <v>230</v>
      </c>
      <c r="P39" s="215" t="s">
        <v>293</v>
      </c>
      <c r="Q39" s="787" t="str">
        <f t="shared" si="4"/>
        <v>--</v>
      </c>
      <c r="R39" s="216" t="str">
        <f t="shared" si="5"/>
        <v>NO</v>
      </c>
      <c r="S39" s="216" t="str">
        <f t="shared" si="6"/>
        <v>--</v>
      </c>
      <c r="T39" s="696">
        <f t="shared" si="7"/>
        <v>387.6871540000001</v>
      </c>
      <c r="U39" s="697" t="str">
        <f t="shared" si="8"/>
        <v>--</v>
      </c>
      <c r="V39" s="217" t="str">
        <f t="shared" si="9"/>
        <v>--</v>
      </c>
      <c r="W39" s="218" t="str">
        <f t="shared" si="10"/>
        <v>--</v>
      </c>
      <c r="X39" s="219" t="str">
        <f t="shared" si="11"/>
        <v>--</v>
      </c>
      <c r="Y39" s="698" t="str">
        <f t="shared" si="12"/>
        <v>--</v>
      </c>
      <c r="Z39" s="699" t="str">
        <f t="shared" si="13"/>
        <v>--</v>
      </c>
      <c r="AA39" s="700" t="str">
        <f t="shared" si="14"/>
        <v>--</v>
      </c>
      <c r="AB39" s="220" t="str">
        <f t="shared" si="15"/>
        <v>--</v>
      </c>
      <c r="AC39" s="221" t="str">
        <f t="shared" si="16"/>
        <v>--</v>
      </c>
      <c r="AD39" s="788" t="s">
        <v>211</v>
      </c>
      <c r="AE39" s="16">
        <v>0</v>
      </c>
      <c r="AF39" s="701"/>
    </row>
    <row r="40" spans="2:32" s="5" customFormat="1" ht="17.1" customHeight="1" thickBot="1">
      <c r="B40" s="50"/>
      <c r="C40" s="786"/>
      <c r="D40" s="789"/>
      <c r="E40" s="148"/>
      <c r="F40" s="145"/>
      <c r="G40" s="223"/>
      <c r="H40" s="738"/>
      <c r="I40" s="224"/>
      <c r="J40" s="706"/>
      <c r="K40" s="707"/>
      <c r="L40" s="736"/>
      <c r="M40" s="736"/>
      <c r="N40" s="9"/>
      <c r="O40" s="9"/>
      <c r="P40" s="147"/>
      <c r="Q40" s="184"/>
      <c r="R40" s="147"/>
      <c r="S40" s="147"/>
      <c r="T40" s="708"/>
      <c r="U40" s="709"/>
      <c r="V40" s="225"/>
      <c r="W40" s="226"/>
      <c r="X40" s="227"/>
      <c r="Y40" s="710"/>
      <c r="Z40" s="711"/>
      <c r="AA40" s="712"/>
      <c r="AB40" s="228"/>
      <c r="AC40" s="229"/>
      <c r="AD40" s="713"/>
      <c r="AE40" s="230"/>
      <c r="AF40" s="701"/>
    </row>
    <row r="41" spans="2:32" s="5" customFormat="1" ht="17.1" customHeight="1" thickBot="1" thickTop="1">
      <c r="B41" s="50"/>
      <c r="C41" s="126" t="s">
        <v>25</v>
      </c>
      <c r="D41" s="3032" t="s">
        <v>329</v>
      </c>
      <c r="E41" s="126"/>
      <c r="F41" s="127"/>
      <c r="G41" s="231"/>
      <c r="H41" s="196"/>
      <c r="I41" s="232"/>
      <c r="J41" s="196"/>
      <c r="K41" s="185"/>
      <c r="L41" s="185"/>
      <c r="M41" s="185"/>
      <c r="N41" s="185"/>
      <c r="O41" s="185"/>
      <c r="P41" s="185"/>
      <c r="Q41" s="233"/>
      <c r="R41" s="185"/>
      <c r="S41" s="185"/>
      <c r="T41" s="714">
        <f aca="true" t="shared" si="18" ref="T41:AC41">SUM(T20:T40)</f>
        <v>22581.647297560005</v>
      </c>
      <c r="U41" s="715">
        <f t="shared" si="18"/>
        <v>0</v>
      </c>
      <c r="V41" s="716">
        <f t="shared" si="18"/>
        <v>248328.299588</v>
      </c>
      <c r="W41" s="716">
        <f t="shared" si="18"/>
        <v>757397.64944184</v>
      </c>
      <c r="X41" s="716">
        <f t="shared" si="18"/>
        <v>156440.6743334</v>
      </c>
      <c r="Y41" s="717">
        <f t="shared" si="18"/>
        <v>0</v>
      </c>
      <c r="Z41" s="717">
        <f t="shared" si="18"/>
        <v>0</v>
      </c>
      <c r="AA41" s="717">
        <f t="shared" si="18"/>
        <v>0</v>
      </c>
      <c r="AB41" s="234">
        <f t="shared" si="18"/>
        <v>0</v>
      </c>
      <c r="AC41" s="235">
        <f t="shared" si="18"/>
        <v>0</v>
      </c>
      <c r="AD41" s="236"/>
      <c r="AE41" s="237">
        <f>ROUND(SUM(AE20:AE40),2)</f>
        <v>1179906.74</v>
      </c>
      <c r="AF41" s="701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8604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39</xdr:row>
                    <xdr:rowOff>190500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7">
    <pageSetUpPr fitToPage="1"/>
  </sheetPr>
  <dimension ref="A1:Y159"/>
  <sheetViews>
    <sheetView zoomScale="80" zoomScaleNormal="80" workbookViewId="0" topLeftCell="B10">
      <selection activeCell="A33" sqref="A33"/>
    </sheetView>
  </sheetViews>
  <sheetFormatPr defaultColWidth="11.421875" defaultRowHeight="16.5" customHeight="1"/>
  <cols>
    <col min="1" max="2" width="4.140625" style="1355" customWidth="1"/>
    <col min="3" max="3" width="5.421875" style="1355" customWidth="1"/>
    <col min="4" max="5" width="13.57421875" style="1355" customWidth="1"/>
    <col min="6" max="6" width="30.7109375" style="1355" customWidth="1"/>
    <col min="7" max="7" width="40.7109375" style="1355" customWidth="1"/>
    <col min="8" max="8" width="11.00390625" style="1355" customWidth="1"/>
    <col min="9" max="9" width="6.421875" style="1355" hidden="1" customWidth="1"/>
    <col min="10" max="10" width="16.28125" style="1355" customWidth="1"/>
    <col min="11" max="11" width="16.140625" style="1355" customWidth="1"/>
    <col min="12" max="14" width="9.7109375" style="1355" customWidth="1"/>
    <col min="15" max="15" width="6.421875" style="1355" customWidth="1"/>
    <col min="16" max="16" width="4.00390625" style="1355" hidden="1" customWidth="1"/>
    <col min="17" max="17" width="12.8515625" style="1355" hidden="1" customWidth="1"/>
    <col min="18" max="19" width="6.00390625" style="1355" hidden="1" customWidth="1"/>
    <col min="20" max="20" width="11.7109375" style="1355" hidden="1" customWidth="1"/>
    <col min="21" max="21" width="9.7109375" style="1355" customWidth="1"/>
    <col min="22" max="22" width="15.7109375" style="1355" customWidth="1"/>
    <col min="23" max="23" width="4.140625" style="1355" customWidth="1"/>
    <col min="24" max="256" width="11.421875" style="1355" customWidth="1"/>
    <col min="257" max="258" width="4.140625" style="1355" customWidth="1"/>
    <col min="259" max="259" width="5.421875" style="1355" customWidth="1"/>
    <col min="260" max="261" width="13.57421875" style="1355" customWidth="1"/>
    <col min="262" max="262" width="30.7109375" style="1355" customWidth="1"/>
    <col min="263" max="263" width="40.7109375" style="1355" customWidth="1"/>
    <col min="264" max="264" width="11.00390625" style="1355" customWidth="1"/>
    <col min="265" max="265" width="11.421875" style="1355" hidden="1" customWidth="1"/>
    <col min="266" max="266" width="16.28125" style="1355" customWidth="1"/>
    <col min="267" max="267" width="16.140625" style="1355" customWidth="1"/>
    <col min="268" max="270" width="9.7109375" style="1355" customWidth="1"/>
    <col min="271" max="271" width="6.421875" style="1355" customWidth="1"/>
    <col min="272" max="276" width="11.421875" style="1355" hidden="1" customWidth="1"/>
    <col min="277" max="277" width="9.7109375" style="1355" customWidth="1"/>
    <col min="278" max="278" width="15.7109375" style="1355" customWidth="1"/>
    <col min="279" max="279" width="4.140625" style="1355" customWidth="1"/>
    <col min="280" max="512" width="11.421875" style="1355" customWidth="1"/>
    <col min="513" max="514" width="4.140625" style="1355" customWidth="1"/>
    <col min="515" max="515" width="5.421875" style="1355" customWidth="1"/>
    <col min="516" max="517" width="13.57421875" style="1355" customWidth="1"/>
    <col min="518" max="518" width="30.7109375" style="1355" customWidth="1"/>
    <col min="519" max="519" width="40.7109375" style="1355" customWidth="1"/>
    <col min="520" max="520" width="11.00390625" style="1355" customWidth="1"/>
    <col min="521" max="521" width="11.421875" style="1355" hidden="1" customWidth="1"/>
    <col min="522" max="522" width="16.28125" style="1355" customWidth="1"/>
    <col min="523" max="523" width="16.140625" style="1355" customWidth="1"/>
    <col min="524" max="526" width="9.7109375" style="1355" customWidth="1"/>
    <col min="527" max="527" width="6.421875" style="1355" customWidth="1"/>
    <col min="528" max="532" width="11.421875" style="1355" hidden="1" customWidth="1"/>
    <col min="533" max="533" width="9.7109375" style="1355" customWidth="1"/>
    <col min="534" max="534" width="15.7109375" style="1355" customWidth="1"/>
    <col min="535" max="535" width="4.140625" style="1355" customWidth="1"/>
    <col min="536" max="768" width="11.421875" style="1355" customWidth="1"/>
    <col min="769" max="770" width="4.140625" style="1355" customWidth="1"/>
    <col min="771" max="771" width="5.421875" style="1355" customWidth="1"/>
    <col min="772" max="773" width="13.57421875" style="1355" customWidth="1"/>
    <col min="774" max="774" width="30.7109375" style="1355" customWidth="1"/>
    <col min="775" max="775" width="40.7109375" style="1355" customWidth="1"/>
    <col min="776" max="776" width="11.00390625" style="1355" customWidth="1"/>
    <col min="777" max="777" width="11.421875" style="1355" hidden="1" customWidth="1"/>
    <col min="778" max="778" width="16.28125" style="1355" customWidth="1"/>
    <col min="779" max="779" width="16.140625" style="1355" customWidth="1"/>
    <col min="780" max="782" width="9.7109375" style="1355" customWidth="1"/>
    <col min="783" max="783" width="6.421875" style="1355" customWidth="1"/>
    <col min="784" max="788" width="11.421875" style="1355" hidden="1" customWidth="1"/>
    <col min="789" max="789" width="9.7109375" style="1355" customWidth="1"/>
    <col min="790" max="790" width="15.7109375" style="1355" customWidth="1"/>
    <col min="791" max="791" width="4.140625" style="1355" customWidth="1"/>
    <col min="792" max="1024" width="11.421875" style="1355" customWidth="1"/>
    <col min="1025" max="1026" width="4.140625" style="1355" customWidth="1"/>
    <col min="1027" max="1027" width="5.421875" style="1355" customWidth="1"/>
    <col min="1028" max="1029" width="13.57421875" style="1355" customWidth="1"/>
    <col min="1030" max="1030" width="30.7109375" style="1355" customWidth="1"/>
    <col min="1031" max="1031" width="40.7109375" style="1355" customWidth="1"/>
    <col min="1032" max="1032" width="11.00390625" style="1355" customWidth="1"/>
    <col min="1033" max="1033" width="11.421875" style="1355" hidden="1" customWidth="1"/>
    <col min="1034" max="1034" width="16.28125" style="1355" customWidth="1"/>
    <col min="1035" max="1035" width="16.140625" style="1355" customWidth="1"/>
    <col min="1036" max="1038" width="9.7109375" style="1355" customWidth="1"/>
    <col min="1039" max="1039" width="6.421875" style="1355" customWidth="1"/>
    <col min="1040" max="1044" width="11.421875" style="1355" hidden="1" customWidth="1"/>
    <col min="1045" max="1045" width="9.7109375" style="1355" customWidth="1"/>
    <col min="1046" max="1046" width="15.7109375" style="1355" customWidth="1"/>
    <col min="1047" max="1047" width="4.140625" style="1355" customWidth="1"/>
    <col min="1048" max="1280" width="11.421875" style="1355" customWidth="1"/>
    <col min="1281" max="1282" width="4.140625" style="1355" customWidth="1"/>
    <col min="1283" max="1283" width="5.421875" style="1355" customWidth="1"/>
    <col min="1284" max="1285" width="13.57421875" style="1355" customWidth="1"/>
    <col min="1286" max="1286" width="30.7109375" style="1355" customWidth="1"/>
    <col min="1287" max="1287" width="40.7109375" style="1355" customWidth="1"/>
    <col min="1288" max="1288" width="11.00390625" style="1355" customWidth="1"/>
    <col min="1289" max="1289" width="11.421875" style="1355" hidden="1" customWidth="1"/>
    <col min="1290" max="1290" width="16.28125" style="1355" customWidth="1"/>
    <col min="1291" max="1291" width="16.140625" style="1355" customWidth="1"/>
    <col min="1292" max="1294" width="9.7109375" style="1355" customWidth="1"/>
    <col min="1295" max="1295" width="6.421875" style="1355" customWidth="1"/>
    <col min="1296" max="1300" width="11.421875" style="1355" hidden="1" customWidth="1"/>
    <col min="1301" max="1301" width="9.7109375" style="1355" customWidth="1"/>
    <col min="1302" max="1302" width="15.7109375" style="1355" customWidth="1"/>
    <col min="1303" max="1303" width="4.140625" style="1355" customWidth="1"/>
    <col min="1304" max="1536" width="11.421875" style="1355" customWidth="1"/>
    <col min="1537" max="1538" width="4.140625" style="1355" customWidth="1"/>
    <col min="1539" max="1539" width="5.421875" style="1355" customWidth="1"/>
    <col min="1540" max="1541" width="13.57421875" style="1355" customWidth="1"/>
    <col min="1542" max="1542" width="30.7109375" style="1355" customWidth="1"/>
    <col min="1543" max="1543" width="40.7109375" style="1355" customWidth="1"/>
    <col min="1544" max="1544" width="11.00390625" style="1355" customWidth="1"/>
    <col min="1545" max="1545" width="11.421875" style="1355" hidden="1" customWidth="1"/>
    <col min="1546" max="1546" width="16.28125" style="1355" customWidth="1"/>
    <col min="1547" max="1547" width="16.140625" style="1355" customWidth="1"/>
    <col min="1548" max="1550" width="9.7109375" style="1355" customWidth="1"/>
    <col min="1551" max="1551" width="6.421875" style="1355" customWidth="1"/>
    <col min="1552" max="1556" width="11.421875" style="1355" hidden="1" customWidth="1"/>
    <col min="1557" max="1557" width="9.7109375" style="1355" customWidth="1"/>
    <col min="1558" max="1558" width="15.7109375" style="1355" customWidth="1"/>
    <col min="1559" max="1559" width="4.140625" style="1355" customWidth="1"/>
    <col min="1560" max="1792" width="11.421875" style="1355" customWidth="1"/>
    <col min="1793" max="1794" width="4.140625" style="1355" customWidth="1"/>
    <col min="1795" max="1795" width="5.421875" style="1355" customWidth="1"/>
    <col min="1796" max="1797" width="13.57421875" style="1355" customWidth="1"/>
    <col min="1798" max="1798" width="30.7109375" style="1355" customWidth="1"/>
    <col min="1799" max="1799" width="40.7109375" style="1355" customWidth="1"/>
    <col min="1800" max="1800" width="11.00390625" style="1355" customWidth="1"/>
    <col min="1801" max="1801" width="11.421875" style="1355" hidden="1" customWidth="1"/>
    <col min="1802" max="1802" width="16.28125" style="1355" customWidth="1"/>
    <col min="1803" max="1803" width="16.140625" style="1355" customWidth="1"/>
    <col min="1804" max="1806" width="9.7109375" style="1355" customWidth="1"/>
    <col min="1807" max="1807" width="6.421875" style="1355" customWidth="1"/>
    <col min="1808" max="1812" width="11.421875" style="1355" hidden="1" customWidth="1"/>
    <col min="1813" max="1813" width="9.7109375" style="1355" customWidth="1"/>
    <col min="1814" max="1814" width="15.7109375" style="1355" customWidth="1"/>
    <col min="1815" max="1815" width="4.140625" style="1355" customWidth="1"/>
    <col min="1816" max="2048" width="11.421875" style="1355" customWidth="1"/>
    <col min="2049" max="2050" width="4.140625" style="1355" customWidth="1"/>
    <col min="2051" max="2051" width="5.421875" style="1355" customWidth="1"/>
    <col min="2052" max="2053" width="13.57421875" style="1355" customWidth="1"/>
    <col min="2054" max="2054" width="30.7109375" style="1355" customWidth="1"/>
    <col min="2055" max="2055" width="40.7109375" style="1355" customWidth="1"/>
    <col min="2056" max="2056" width="11.00390625" style="1355" customWidth="1"/>
    <col min="2057" max="2057" width="11.421875" style="1355" hidden="1" customWidth="1"/>
    <col min="2058" max="2058" width="16.28125" style="1355" customWidth="1"/>
    <col min="2059" max="2059" width="16.140625" style="1355" customWidth="1"/>
    <col min="2060" max="2062" width="9.7109375" style="1355" customWidth="1"/>
    <col min="2063" max="2063" width="6.421875" style="1355" customWidth="1"/>
    <col min="2064" max="2068" width="11.421875" style="1355" hidden="1" customWidth="1"/>
    <col min="2069" max="2069" width="9.7109375" style="1355" customWidth="1"/>
    <col min="2070" max="2070" width="15.7109375" style="1355" customWidth="1"/>
    <col min="2071" max="2071" width="4.140625" style="1355" customWidth="1"/>
    <col min="2072" max="2304" width="11.421875" style="1355" customWidth="1"/>
    <col min="2305" max="2306" width="4.140625" style="1355" customWidth="1"/>
    <col min="2307" max="2307" width="5.421875" style="1355" customWidth="1"/>
    <col min="2308" max="2309" width="13.57421875" style="1355" customWidth="1"/>
    <col min="2310" max="2310" width="30.7109375" style="1355" customWidth="1"/>
    <col min="2311" max="2311" width="40.7109375" style="1355" customWidth="1"/>
    <col min="2312" max="2312" width="11.00390625" style="1355" customWidth="1"/>
    <col min="2313" max="2313" width="11.421875" style="1355" hidden="1" customWidth="1"/>
    <col min="2314" max="2314" width="16.28125" style="1355" customWidth="1"/>
    <col min="2315" max="2315" width="16.140625" style="1355" customWidth="1"/>
    <col min="2316" max="2318" width="9.7109375" style="1355" customWidth="1"/>
    <col min="2319" max="2319" width="6.421875" style="1355" customWidth="1"/>
    <col min="2320" max="2324" width="11.421875" style="1355" hidden="1" customWidth="1"/>
    <col min="2325" max="2325" width="9.7109375" style="1355" customWidth="1"/>
    <col min="2326" max="2326" width="15.7109375" style="1355" customWidth="1"/>
    <col min="2327" max="2327" width="4.140625" style="1355" customWidth="1"/>
    <col min="2328" max="2560" width="11.421875" style="1355" customWidth="1"/>
    <col min="2561" max="2562" width="4.140625" style="1355" customWidth="1"/>
    <col min="2563" max="2563" width="5.421875" style="1355" customWidth="1"/>
    <col min="2564" max="2565" width="13.57421875" style="1355" customWidth="1"/>
    <col min="2566" max="2566" width="30.7109375" style="1355" customWidth="1"/>
    <col min="2567" max="2567" width="40.7109375" style="1355" customWidth="1"/>
    <col min="2568" max="2568" width="11.00390625" style="1355" customWidth="1"/>
    <col min="2569" max="2569" width="11.421875" style="1355" hidden="1" customWidth="1"/>
    <col min="2570" max="2570" width="16.28125" style="1355" customWidth="1"/>
    <col min="2571" max="2571" width="16.140625" style="1355" customWidth="1"/>
    <col min="2572" max="2574" width="9.7109375" style="1355" customWidth="1"/>
    <col min="2575" max="2575" width="6.421875" style="1355" customWidth="1"/>
    <col min="2576" max="2580" width="11.421875" style="1355" hidden="1" customWidth="1"/>
    <col min="2581" max="2581" width="9.7109375" style="1355" customWidth="1"/>
    <col min="2582" max="2582" width="15.7109375" style="1355" customWidth="1"/>
    <col min="2583" max="2583" width="4.140625" style="1355" customWidth="1"/>
    <col min="2584" max="2816" width="11.421875" style="1355" customWidth="1"/>
    <col min="2817" max="2818" width="4.140625" style="1355" customWidth="1"/>
    <col min="2819" max="2819" width="5.421875" style="1355" customWidth="1"/>
    <col min="2820" max="2821" width="13.57421875" style="1355" customWidth="1"/>
    <col min="2822" max="2822" width="30.7109375" style="1355" customWidth="1"/>
    <col min="2823" max="2823" width="40.7109375" style="1355" customWidth="1"/>
    <col min="2824" max="2824" width="11.00390625" style="1355" customWidth="1"/>
    <col min="2825" max="2825" width="11.421875" style="1355" hidden="1" customWidth="1"/>
    <col min="2826" max="2826" width="16.28125" style="1355" customWidth="1"/>
    <col min="2827" max="2827" width="16.140625" style="1355" customWidth="1"/>
    <col min="2828" max="2830" width="9.7109375" style="1355" customWidth="1"/>
    <col min="2831" max="2831" width="6.421875" style="1355" customWidth="1"/>
    <col min="2832" max="2836" width="11.421875" style="1355" hidden="1" customWidth="1"/>
    <col min="2837" max="2837" width="9.7109375" style="1355" customWidth="1"/>
    <col min="2838" max="2838" width="15.7109375" style="1355" customWidth="1"/>
    <col min="2839" max="2839" width="4.140625" style="1355" customWidth="1"/>
    <col min="2840" max="3072" width="11.421875" style="1355" customWidth="1"/>
    <col min="3073" max="3074" width="4.140625" style="1355" customWidth="1"/>
    <col min="3075" max="3075" width="5.421875" style="1355" customWidth="1"/>
    <col min="3076" max="3077" width="13.57421875" style="1355" customWidth="1"/>
    <col min="3078" max="3078" width="30.7109375" style="1355" customWidth="1"/>
    <col min="3079" max="3079" width="40.7109375" style="1355" customWidth="1"/>
    <col min="3080" max="3080" width="11.00390625" style="1355" customWidth="1"/>
    <col min="3081" max="3081" width="11.421875" style="1355" hidden="1" customWidth="1"/>
    <col min="3082" max="3082" width="16.28125" style="1355" customWidth="1"/>
    <col min="3083" max="3083" width="16.140625" style="1355" customWidth="1"/>
    <col min="3084" max="3086" width="9.7109375" style="1355" customWidth="1"/>
    <col min="3087" max="3087" width="6.421875" style="1355" customWidth="1"/>
    <col min="3088" max="3092" width="11.421875" style="1355" hidden="1" customWidth="1"/>
    <col min="3093" max="3093" width="9.7109375" style="1355" customWidth="1"/>
    <col min="3094" max="3094" width="15.7109375" style="1355" customWidth="1"/>
    <col min="3095" max="3095" width="4.140625" style="1355" customWidth="1"/>
    <col min="3096" max="3328" width="11.421875" style="1355" customWidth="1"/>
    <col min="3329" max="3330" width="4.140625" style="1355" customWidth="1"/>
    <col min="3331" max="3331" width="5.421875" style="1355" customWidth="1"/>
    <col min="3332" max="3333" width="13.57421875" style="1355" customWidth="1"/>
    <col min="3334" max="3334" width="30.7109375" style="1355" customWidth="1"/>
    <col min="3335" max="3335" width="40.7109375" style="1355" customWidth="1"/>
    <col min="3336" max="3336" width="11.00390625" style="1355" customWidth="1"/>
    <col min="3337" max="3337" width="11.421875" style="1355" hidden="1" customWidth="1"/>
    <col min="3338" max="3338" width="16.28125" style="1355" customWidth="1"/>
    <col min="3339" max="3339" width="16.140625" style="1355" customWidth="1"/>
    <col min="3340" max="3342" width="9.7109375" style="1355" customWidth="1"/>
    <col min="3343" max="3343" width="6.421875" style="1355" customWidth="1"/>
    <col min="3344" max="3348" width="11.421875" style="1355" hidden="1" customWidth="1"/>
    <col min="3349" max="3349" width="9.7109375" style="1355" customWidth="1"/>
    <col min="3350" max="3350" width="15.7109375" style="1355" customWidth="1"/>
    <col min="3351" max="3351" width="4.140625" style="1355" customWidth="1"/>
    <col min="3352" max="3584" width="11.421875" style="1355" customWidth="1"/>
    <col min="3585" max="3586" width="4.140625" style="1355" customWidth="1"/>
    <col min="3587" max="3587" width="5.421875" style="1355" customWidth="1"/>
    <col min="3588" max="3589" width="13.57421875" style="1355" customWidth="1"/>
    <col min="3590" max="3590" width="30.7109375" style="1355" customWidth="1"/>
    <col min="3591" max="3591" width="40.7109375" style="1355" customWidth="1"/>
    <col min="3592" max="3592" width="11.00390625" style="1355" customWidth="1"/>
    <col min="3593" max="3593" width="11.421875" style="1355" hidden="1" customWidth="1"/>
    <col min="3594" max="3594" width="16.28125" style="1355" customWidth="1"/>
    <col min="3595" max="3595" width="16.140625" style="1355" customWidth="1"/>
    <col min="3596" max="3598" width="9.7109375" style="1355" customWidth="1"/>
    <col min="3599" max="3599" width="6.421875" style="1355" customWidth="1"/>
    <col min="3600" max="3604" width="11.421875" style="1355" hidden="1" customWidth="1"/>
    <col min="3605" max="3605" width="9.7109375" style="1355" customWidth="1"/>
    <col min="3606" max="3606" width="15.7109375" style="1355" customWidth="1"/>
    <col min="3607" max="3607" width="4.140625" style="1355" customWidth="1"/>
    <col min="3608" max="3840" width="11.421875" style="1355" customWidth="1"/>
    <col min="3841" max="3842" width="4.140625" style="1355" customWidth="1"/>
    <col min="3843" max="3843" width="5.421875" style="1355" customWidth="1"/>
    <col min="3844" max="3845" width="13.57421875" style="1355" customWidth="1"/>
    <col min="3846" max="3846" width="30.7109375" style="1355" customWidth="1"/>
    <col min="3847" max="3847" width="40.7109375" style="1355" customWidth="1"/>
    <col min="3848" max="3848" width="11.00390625" style="1355" customWidth="1"/>
    <col min="3849" max="3849" width="11.421875" style="1355" hidden="1" customWidth="1"/>
    <col min="3850" max="3850" width="16.28125" style="1355" customWidth="1"/>
    <col min="3851" max="3851" width="16.140625" style="1355" customWidth="1"/>
    <col min="3852" max="3854" width="9.7109375" style="1355" customWidth="1"/>
    <col min="3855" max="3855" width="6.421875" style="1355" customWidth="1"/>
    <col min="3856" max="3860" width="11.421875" style="1355" hidden="1" customWidth="1"/>
    <col min="3861" max="3861" width="9.7109375" style="1355" customWidth="1"/>
    <col min="3862" max="3862" width="15.7109375" style="1355" customWidth="1"/>
    <col min="3863" max="3863" width="4.140625" style="1355" customWidth="1"/>
    <col min="3864" max="4096" width="11.421875" style="1355" customWidth="1"/>
    <col min="4097" max="4098" width="4.140625" style="1355" customWidth="1"/>
    <col min="4099" max="4099" width="5.421875" style="1355" customWidth="1"/>
    <col min="4100" max="4101" width="13.57421875" style="1355" customWidth="1"/>
    <col min="4102" max="4102" width="30.7109375" style="1355" customWidth="1"/>
    <col min="4103" max="4103" width="40.7109375" style="1355" customWidth="1"/>
    <col min="4104" max="4104" width="11.00390625" style="1355" customWidth="1"/>
    <col min="4105" max="4105" width="11.421875" style="1355" hidden="1" customWidth="1"/>
    <col min="4106" max="4106" width="16.28125" style="1355" customWidth="1"/>
    <col min="4107" max="4107" width="16.140625" style="1355" customWidth="1"/>
    <col min="4108" max="4110" width="9.7109375" style="1355" customWidth="1"/>
    <col min="4111" max="4111" width="6.421875" style="1355" customWidth="1"/>
    <col min="4112" max="4116" width="11.421875" style="1355" hidden="1" customWidth="1"/>
    <col min="4117" max="4117" width="9.7109375" style="1355" customWidth="1"/>
    <col min="4118" max="4118" width="15.7109375" style="1355" customWidth="1"/>
    <col min="4119" max="4119" width="4.140625" style="1355" customWidth="1"/>
    <col min="4120" max="4352" width="11.421875" style="1355" customWidth="1"/>
    <col min="4353" max="4354" width="4.140625" style="1355" customWidth="1"/>
    <col min="4355" max="4355" width="5.421875" style="1355" customWidth="1"/>
    <col min="4356" max="4357" width="13.57421875" style="1355" customWidth="1"/>
    <col min="4358" max="4358" width="30.7109375" style="1355" customWidth="1"/>
    <col min="4359" max="4359" width="40.7109375" style="1355" customWidth="1"/>
    <col min="4360" max="4360" width="11.00390625" style="1355" customWidth="1"/>
    <col min="4361" max="4361" width="11.421875" style="1355" hidden="1" customWidth="1"/>
    <col min="4362" max="4362" width="16.28125" style="1355" customWidth="1"/>
    <col min="4363" max="4363" width="16.140625" style="1355" customWidth="1"/>
    <col min="4364" max="4366" width="9.7109375" style="1355" customWidth="1"/>
    <col min="4367" max="4367" width="6.421875" style="1355" customWidth="1"/>
    <col min="4368" max="4372" width="11.421875" style="1355" hidden="1" customWidth="1"/>
    <col min="4373" max="4373" width="9.7109375" style="1355" customWidth="1"/>
    <col min="4374" max="4374" width="15.7109375" style="1355" customWidth="1"/>
    <col min="4375" max="4375" width="4.140625" style="1355" customWidth="1"/>
    <col min="4376" max="4608" width="11.421875" style="1355" customWidth="1"/>
    <col min="4609" max="4610" width="4.140625" style="1355" customWidth="1"/>
    <col min="4611" max="4611" width="5.421875" style="1355" customWidth="1"/>
    <col min="4612" max="4613" width="13.57421875" style="1355" customWidth="1"/>
    <col min="4614" max="4614" width="30.7109375" style="1355" customWidth="1"/>
    <col min="4615" max="4615" width="40.7109375" style="1355" customWidth="1"/>
    <col min="4616" max="4616" width="11.00390625" style="1355" customWidth="1"/>
    <col min="4617" max="4617" width="11.421875" style="1355" hidden="1" customWidth="1"/>
    <col min="4618" max="4618" width="16.28125" style="1355" customWidth="1"/>
    <col min="4619" max="4619" width="16.140625" style="1355" customWidth="1"/>
    <col min="4620" max="4622" width="9.7109375" style="1355" customWidth="1"/>
    <col min="4623" max="4623" width="6.421875" style="1355" customWidth="1"/>
    <col min="4624" max="4628" width="11.421875" style="1355" hidden="1" customWidth="1"/>
    <col min="4629" max="4629" width="9.7109375" style="1355" customWidth="1"/>
    <col min="4630" max="4630" width="15.7109375" style="1355" customWidth="1"/>
    <col min="4631" max="4631" width="4.140625" style="1355" customWidth="1"/>
    <col min="4632" max="4864" width="11.421875" style="1355" customWidth="1"/>
    <col min="4865" max="4866" width="4.140625" style="1355" customWidth="1"/>
    <col min="4867" max="4867" width="5.421875" style="1355" customWidth="1"/>
    <col min="4868" max="4869" width="13.57421875" style="1355" customWidth="1"/>
    <col min="4870" max="4870" width="30.7109375" style="1355" customWidth="1"/>
    <col min="4871" max="4871" width="40.7109375" style="1355" customWidth="1"/>
    <col min="4872" max="4872" width="11.00390625" style="1355" customWidth="1"/>
    <col min="4873" max="4873" width="11.421875" style="1355" hidden="1" customWidth="1"/>
    <col min="4874" max="4874" width="16.28125" style="1355" customWidth="1"/>
    <col min="4875" max="4875" width="16.140625" style="1355" customWidth="1"/>
    <col min="4876" max="4878" width="9.7109375" style="1355" customWidth="1"/>
    <col min="4879" max="4879" width="6.421875" style="1355" customWidth="1"/>
    <col min="4880" max="4884" width="11.421875" style="1355" hidden="1" customWidth="1"/>
    <col min="4885" max="4885" width="9.7109375" style="1355" customWidth="1"/>
    <col min="4886" max="4886" width="15.7109375" style="1355" customWidth="1"/>
    <col min="4887" max="4887" width="4.140625" style="1355" customWidth="1"/>
    <col min="4888" max="5120" width="11.421875" style="1355" customWidth="1"/>
    <col min="5121" max="5122" width="4.140625" style="1355" customWidth="1"/>
    <col min="5123" max="5123" width="5.421875" style="1355" customWidth="1"/>
    <col min="5124" max="5125" width="13.57421875" style="1355" customWidth="1"/>
    <col min="5126" max="5126" width="30.7109375" style="1355" customWidth="1"/>
    <col min="5127" max="5127" width="40.7109375" style="1355" customWidth="1"/>
    <col min="5128" max="5128" width="11.00390625" style="1355" customWidth="1"/>
    <col min="5129" max="5129" width="11.421875" style="1355" hidden="1" customWidth="1"/>
    <col min="5130" max="5130" width="16.28125" style="1355" customWidth="1"/>
    <col min="5131" max="5131" width="16.140625" style="1355" customWidth="1"/>
    <col min="5132" max="5134" width="9.7109375" style="1355" customWidth="1"/>
    <col min="5135" max="5135" width="6.421875" style="1355" customWidth="1"/>
    <col min="5136" max="5140" width="11.421875" style="1355" hidden="1" customWidth="1"/>
    <col min="5141" max="5141" width="9.7109375" style="1355" customWidth="1"/>
    <col min="5142" max="5142" width="15.7109375" style="1355" customWidth="1"/>
    <col min="5143" max="5143" width="4.140625" style="1355" customWidth="1"/>
    <col min="5144" max="5376" width="11.421875" style="1355" customWidth="1"/>
    <col min="5377" max="5378" width="4.140625" style="1355" customWidth="1"/>
    <col min="5379" max="5379" width="5.421875" style="1355" customWidth="1"/>
    <col min="5380" max="5381" width="13.57421875" style="1355" customWidth="1"/>
    <col min="5382" max="5382" width="30.7109375" style="1355" customWidth="1"/>
    <col min="5383" max="5383" width="40.7109375" style="1355" customWidth="1"/>
    <col min="5384" max="5384" width="11.00390625" style="1355" customWidth="1"/>
    <col min="5385" max="5385" width="11.421875" style="1355" hidden="1" customWidth="1"/>
    <col min="5386" max="5386" width="16.28125" style="1355" customWidth="1"/>
    <col min="5387" max="5387" width="16.140625" style="1355" customWidth="1"/>
    <col min="5388" max="5390" width="9.7109375" style="1355" customWidth="1"/>
    <col min="5391" max="5391" width="6.421875" style="1355" customWidth="1"/>
    <col min="5392" max="5396" width="11.421875" style="1355" hidden="1" customWidth="1"/>
    <col min="5397" max="5397" width="9.7109375" style="1355" customWidth="1"/>
    <col min="5398" max="5398" width="15.7109375" style="1355" customWidth="1"/>
    <col min="5399" max="5399" width="4.140625" style="1355" customWidth="1"/>
    <col min="5400" max="5632" width="11.421875" style="1355" customWidth="1"/>
    <col min="5633" max="5634" width="4.140625" style="1355" customWidth="1"/>
    <col min="5635" max="5635" width="5.421875" style="1355" customWidth="1"/>
    <col min="5636" max="5637" width="13.57421875" style="1355" customWidth="1"/>
    <col min="5638" max="5638" width="30.7109375" style="1355" customWidth="1"/>
    <col min="5639" max="5639" width="40.7109375" style="1355" customWidth="1"/>
    <col min="5640" max="5640" width="11.00390625" style="1355" customWidth="1"/>
    <col min="5641" max="5641" width="11.421875" style="1355" hidden="1" customWidth="1"/>
    <col min="5642" max="5642" width="16.28125" style="1355" customWidth="1"/>
    <col min="5643" max="5643" width="16.140625" style="1355" customWidth="1"/>
    <col min="5644" max="5646" width="9.7109375" style="1355" customWidth="1"/>
    <col min="5647" max="5647" width="6.421875" style="1355" customWidth="1"/>
    <col min="5648" max="5652" width="11.421875" style="1355" hidden="1" customWidth="1"/>
    <col min="5653" max="5653" width="9.7109375" style="1355" customWidth="1"/>
    <col min="5654" max="5654" width="15.7109375" style="1355" customWidth="1"/>
    <col min="5655" max="5655" width="4.140625" style="1355" customWidth="1"/>
    <col min="5656" max="5888" width="11.421875" style="1355" customWidth="1"/>
    <col min="5889" max="5890" width="4.140625" style="1355" customWidth="1"/>
    <col min="5891" max="5891" width="5.421875" style="1355" customWidth="1"/>
    <col min="5892" max="5893" width="13.57421875" style="1355" customWidth="1"/>
    <col min="5894" max="5894" width="30.7109375" style="1355" customWidth="1"/>
    <col min="5895" max="5895" width="40.7109375" style="1355" customWidth="1"/>
    <col min="5896" max="5896" width="11.00390625" style="1355" customWidth="1"/>
    <col min="5897" max="5897" width="11.421875" style="1355" hidden="1" customWidth="1"/>
    <col min="5898" max="5898" width="16.28125" style="1355" customWidth="1"/>
    <col min="5899" max="5899" width="16.140625" style="1355" customWidth="1"/>
    <col min="5900" max="5902" width="9.7109375" style="1355" customWidth="1"/>
    <col min="5903" max="5903" width="6.421875" style="1355" customWidth="1"/>
    <col min="5904" max="5908" width="11.421875" style="1355" hidden="1" customWidth="1"/>
    <col min="5909" max="5909" width="9.7109375" style="1355" customWidth="1"/>
    <col min="5910" max="5910" width="15.7109375" style="1355" customWidth="1"/>
    <col min="5911" max="5911" width="4.140625" style="1355" customWidth="1"/>
    <col min="5912" max="6144" width="11.421875" style="1355" customWidth="1"/>
    <col min="6145" max="6146" width="4.140625" style="1355" customWidth="1"/>
    <col min="6147" max="6147" width="5.421875" style="1355" customWidth="1"/>
    <col min="6148" max="6149" width="13.57421875" style="1355" customWidth="1"/>
    <col min="6150" max="6150" width="30.7109375" style="1355" customWidth="1"/>
    <col min="6151" max="6151" width="40.7109375" style="1355" customWidth="1"/>
    <col min="6152" max="6152" width="11.00390625" style="1355" customWidth="1"/>
    <col min="6153" max="6153" width="11.421875" style="1355" hidden="1" customWidth="1"/>
    <col min="6154" max="6154" width="16.28125" style="1355" customWidth="1"/>
    <col min="6155" max="6155" width="16.140625" style="1355" customWidth="1"/>
    <col min="6156" max="6158" width="9.7109375" style="1355" customWidth="1"/>
    <col min="6159" max="6159" width="6.421875" style="1355" customWidth="1"/>
    <col min="6160" max="6164" width="11.421875" style="1355" hidden="1" customWidth="1"/>
    <col min="6165" max="6165" width="9.7109375" style="1355" customWidth="1"/>
    <col min="6166" max="6166" width="15.7109375" style="1355" customWidth="1"/>
    <col min="6167" max="6167" width="4.140625" style="1355" customWidth="1"/>
    <col min="6168" max="6400" width="11.421875" style="1355" customWidth="1"/>
    <col min="6401" max="6402" width="4.140625" style="1355" customWidth="1"/>
    <col min="6403" max="6403" width="5.421875" style="1355" customWidth="1"/>
    <col min="6404" max="6405" width="13.57421875" style="1355" customWidth="1"/>
    <col min="6406" max="6406" width="30.7109375" style="1355" customWidth="1"/>
    <col min="6407" max="6407" width="40.7109375" style="1355" customWidth="1"/>
    <col min="6408" max="6408" width="11.00390625" style="1355" customWidth="1"/>
    <col min="6409" max="6409" width="11.421875" style="1355" hidden="1" customWidth="1"/>
    <col min="6410" max="6410" width="16.28125" style="1355" customWidth="1"/>
    <col min="6411" max="6411" width="16.140625" style="1355" customWidth="1"/>
    <col min="6412" max="6414" width="9.7109375" style="1355" customWidth="1"/>
    <col min="6415" max="6415" width="6.421875" style="1355" customWidth="1"/>
    <col min="6416" max="6420" width="11.421875" style="1355" hidden="1" customWidth="1"/>
    <col min="6421" max="6421" width="9.7109375" style="1355" customWidth="1"/>
    <col min="6422" max="6422" width="15.7109375" style="1355" customWidth="1"/>
    <col min="6423" max="6423" width="4.140625" style="1355" customWidth="1"/>
    <col min="6424" max="6656" width="11.421875" style="1355" customWidth="1"/>
    <col min="6657" max="6658" width="4.140625" style="1355" customWidth="1"/>
    <col min="6659" max="6659" width="5.421875" style="1355" customWidth="1"/>
    <col min="6660" max="6661" width="13.57421875" style="1355" customWidth="1"/>
    <col min="6662" max="6662" width="30.7109375" style="1355" customWidth="1"/>
    <col min="6663" max="6663" width="40.7109375" style="1355" customWidth="1"/>
    <col min="6664" max="6664" width="11.00390625" style="1355" customWidth="1"/>
    <col min="6665" max="6665" width="11.421875" style="1355" hidden="1" customWidth="1"/>
    <col min="6666" max="6666" width="16.28125" style="1355" customWidth="1"/>
    <col min="6667" max="6667" width="16.140625" style="1355" customWidth="1"/>
    <col min="6668" max="6670" width="9.7109375" style="1355" customWidth="1"/>
    <col min="6671" max="6671" width="6.421875" style="1355" customWidth="1"/>
    <col min="6672" max="6676" width="11.421875" style="1355" hidden="1" customWidth="1"/>
    <col min="6677" max="6677" width="9.7109375" style="1355" customWidth="1"/>
    <col min="6678" max="6678" width="15.7109375" style="1355" customWidth="1"/>
    <col min="6679" max="6679" width="4.140625" style="1355" customWidth="1"/>
    <col min="6680" max="6912" width="11.421875" style="1355" customWidth="1"/>
    <col min="6913" max="6914" width="4.140625" style="1355" customWidth="1"/>
    <col min="6915" max="6915" width="5.421875" style="1355" customWidth="1"/>
    <col min="6916" max="6917" width="13.57421875" style="1355" customWidth="1"/>
    <col min="6918" max="6918" width="30.7109375" style="1355" customWidth="1"/>
    <col min="6919" max="6919" width="40.7109375" style="1355" customWidth="1"/>
    <col min="6920" max="6920" width="11.00390625" style="1355" customWidth="1"/>
    <col min="6921" max="6921" width="11.421875" style="1355" hidden="1" customWidth="1"/>
    <col min="6922" max="6922" width="16.28125" style="1355" customWidth="1"/>
    <col min="6923" max="6923" width="16.140625" style="1355" customWidth="1"/>
    <col min="6924" max="6926" width="9.7109375" style="1355" customWidth="1"/>
    <col min="6927" max="6927" width="6.421875" style="1355" customWidth="1"/>
    <col min="6928" max="6932" width="11.421875" style="1355" hidden="1" customWidth="1"/>
    <col min="6933" max="6933" width="9.7109375" style="1355" customWidth="1"/>
    <col min="6934" max="6934" width="15.7109375" style="1355" customWidth="1"/>
    <col min="6935" max="6935" width="4.140625" style="1355" customWidth="1"/>
    <col min="6936" max="7168" width="11.421875" style="1355" customWidth="1"/>
    <col min="7169" max="7170" width="4.140625" style="1355" customWidth="1"/>
    <col min="7171" max="7171" width="5.421875" style="1355" customWidth="1"/>
    <col min="7172" max="7173" width="13.57421875" style="1355" customWidth="1"/>
    <col min="7174" max="7174" width="30.7109375" style="1355" customWidth="1"/>
    <col min="7175" max="7175" width="40.7109375" style="1355" customWidth="1"/>
    <col min="7176" max="7176" width="11.00390625" style="1355" customWidth="1"/>
    <col min="7177" max="7177" width="11.421875" style="1355" hidden="1" customWidth="1"/>
    <col min="7178" max="7178" width="16.28125" style="1355" customWidth="1"/>
    <col min="7179" max="7179" width="16.140625" style="1355" customWidth="1"/>
    <col min="7180" max="7182" width="9.7109375" style="1355" customWidth="1"/>
    <col min="7183" max="7183" width="6.421875" style="1355" customWidth="1"/>
    <col min="7184" max="7188" width="11.421875" style="1355" hidden="1" customWidth="1"/>
    <col min="7189" max="7189" width="9.7109375" style="1355" customWidth="1"/>
    <col min="7190" max="7190" width="15.7109375" style="1355" customWidth="1"/>
    <col min="7191" max="7191" width="4.140625" style="1355" customWidth="1"/>
    <col min="7192" max="7424" width="11.421875" style="1355" customWidth="1"/>
    <col min="7425" max="7426" width="4.140625" style="1355" customWidth="1"/>
    <col min="7427" max="7427" width="5.421875" style="1355" customWidth="1"/>
    <col min="7428" max="7429" width="13.57421875" style="1355" customWidth="1"/>
    <col min="7430" max="7430" width="30.7109375" style="1355" customWidth="1"/>
    <col min="7431" max="7431" width="40.7109375" style="1355" customWidth="1"/>
    <col min="7432" max="7432" width="11.00390625" style="1355" customWidth="1"/>
    <col min="7433" max="7433" width="11.421875" style="1355" hidden="1" customWidth="1"/>
    <col min="7434" max="7434" width="16.28125" style="1355" customWidth="1"/>
    <col min="7435" max="7435" width="16.140625" style="1355" customWidth="1"/>
    <col min="7436" max="7438" width="9.7109375" style="1355" customWidth="1"/>
    <col min="7439" max="7439" width="6.421875" style="1355" customWidth="1"/>
    <col min="7440" max="7444" width="11.421875" style="1355" hidden="1" customWidth="1"/>
    <col min="7445" max="7445" width="9.7109375" style="1355" customWidth="1"/>
    <col min="7446" max="7446" width="15.7109375" style="1355" customWidth="1"/>
    <col min="7447" max="7447" width="4.140625" style="1355" customWidth="1"/>
    <col min="7448" max="7680" width="11.421875" style="1355" customWidth="1"/>
    <col min="7681" max="7682" width="4.140625" style="1355" customWidth="1"/>
    <col min="7683" max="7683" width="5.421875" style="1355" customWidth="1"/>
    <col min="7684" max="7685" width="13.57421875" style="1355" customWidth="1"/>
    <col min="7686" max="7686" width="30.7109375" style="1355" customWidth="1"/>
    <col min="7687" max="7687" width="40.7109375" style="1355" customWidth="1"/>
    <col min="7688" max="7688" width="11.00390625" style="1355" customWidth="1"/>
    <col min="7689" max="7689" width="11.421875" style="1355" hidden="1" customWidth="1"/>
    <col min="7690" max="7690" width="16.28125" style="1355" customWidth="1"/>
    <col min="7691" max="7691" width="16.140625" style="1355" customWidth="1"/>
    <col min="7692" max="7694" width="9.7109375" style="1355" customWidth="1"/>
    <col min="7695" max="7695" width="6.421875" style="1355" customWidth="1"/>
    <col min="7696" max="7700" width="11.421875" style="1355" hidden="1" customWidth="1"/>
    <col min="7701" max="7701" width="9.7109375" style="1355" customWidth="1"/>
    <col min="7702" max="7702" width="15.7109375" style="1355" customWidth="1"/>
    <col min="7703" max="7703" width="4.140625" style="1355" customWidth="1"/>
    <col min="7704" max="7936" width="11.421875" style="1355" customWidth="1"/>
    <col min="7937" max="7938" width="4.140625" style="1355" customWidth="1"/>
    <col min="7939" max="7939" width="5.421875" style="1355" customWidth="1"/>
    <col min="7940" max="7941" width="13.57421875" style="1355" customWidth="1"/>
    <col min="7942" max="7942" width="30.7109375" style="1355" customWidth="1"/>
    <col min="7943" max="7943" width="40.7109375" style="1355" customWidth="1"/>
    <col min="7944" max="7944" width="11.00390625" style="1355" customWidth="1"/>
    <col min="7945" max="7945" width="11.421875" style="1355" hidden="1" customWidth="1"/>
    <col min="7946" max="7946" width="16.28125" style="1355" customWidth="1"/>
    <col min="7947" max="7947" width="16.140625" style="1355" customWidth="1"/>
    <col min="7948" max="7950" width="9.7109375" style="1355" customWidth="1"/>
    <col min="7951" max="7951" width="6.421875" style="1355" customWidth="1"/>
    <col min="7952" max="7956" width="11.421875" style="1355" hidden="1" customWidth="1"/>
    <col min="7957" max="7957" width="9.7109375" style="1355" customWidth="1"/>
    <col min="7958" max="7958" width="15.7109375" style="1355" customWidth="1"/>
    <col min="7959" max="7959" width="4.140625" style="1355" customWidth="1"/>
    <col min="7960" max="8192" width="11.421875" style="1355" customWidth="1"/>
    <col min="8193" max="8194" width="4.140625" style="1355" customWidth="1"/>
    <col min="8195" max="8195" width="5.421875" style="1355" customWidth="1"/>
    <col min="8196" max="8197" width="13.57421875" style="1355" customWidth="1"/>
    <col min="8198" max="8198" width="30.7109375" style="1355" customWidth="1"/>
    <col min="8199" max="8199" width="40.7109375" style="1355" customWidth="1"/>
    <col min="8200" max="8200" width="11.00390625" style="1355" customWidth="1"/>
    <col min="8201" max="8201" width="11.421875" style="1355" hidden="1" customWidth="1"/>
    <col min="8202" max="8202" width="16.28125" style="1355" customWidth="1"/>
    <col min="8203" max="8203" width="16.140625" style="1355" customWidth="1"/>
    <col min="8204" max="8206" width="9.7109375" style="1355" customWidth="1"/>
    <col min="8207" max="8207" width="6.421875" style="1355" customWidth="1"/>
    <col min="8208" max="8212" width="11.421875" style="1355" hidden="1" customWidth="1"/>
    <col min="8213" max="8213" width="9.7109375" style="1355" customWidth="1"/>
    <col min="8214" max="8214" width="15.7109375" style="1355" customWidth="1"/>
    <col min="8215" max="8215" width="4.140625" style="1355" customWidth="1"/>
    <col min="8216" max="8448" width="11.421875" style="1355" customWidth="1"/>
    <col min="8449" max="8450" width="4.140625" style="1355" customWidth="1"/>
    <col min="8451" max="8451" width="5.421875" style="1355" customWidth="1"/>
    <col min="8452" max="8453" width="13.57421875" style="1355" customWidth="1"/>
    <col min="8454" max="8454" width="30.7109375" style="1355" customWidth="1"/>
    <col min="8455" max="8455" width="40.7109375" style="1355" customWidth="1"/>
    <col min="8456" max="8456" width="11.00390625" style="1355" customWidth="1"/>
    <col min="8457" max="8457" width="11.421875" style="1355" hidden="1" customWidth="1"/>
    <col min="8458" max="8458" width="16.28125" style="1355" customWidth="1"/>
    <col min="8459" max="8459" width="16.140625" style="1355" customWidth="1"/>
    <col min="8460" max="8462" width="9.7109375" style="1355" customWidth="1"/>
    <col min="8463" max="8463" width="6.421875" style="1355" customWidth="1"/>
    <col min="8464" max="8468" width="11.421875" style="1355" hidden="1" customWidth="1"/>
    <col min="8469" max="8469" width="9.7109375" style="1355" customWidth="1"/>
    <col min="8470" max="8470" width="15.7109375" style="1355" customWidth="1"/>
    <col min="8471" max="8471" width="4.140625" style="1355" customWidth="1"/>
    <col min="8472" max="8704" width="11.421875" style="1355" customWidth="1"/>
    <col min="8705" max="8706" width="4.140625" style="1355" customWidth="1"/>
    <col min="8707" max="8707" width="5.421875" style="1355" customWidth="1"/>
    <col min="8708" max="8709" width="13.57421875" style="1355" customWidth="1"/>
    <col min="8710" max="8710" width="30.7109375" style="1355" customWidth="1"/>
    <col min="8711" max="8711" width="40.7109375" style="1355" customWidth="1"/>
    <col min="8712" max="8712" width="11.00390625" style="1355" customWidth="1"/>
    <col min="8713" max="8713" width="11.421875" style="1355" hidden="1" customWidth="1"/>
    <col min="8714" max="8714" width="16.28125" style="1355" customWidth="1"/>
    <col min="8715" max="8715" width="16.140625" style="1355" customWidth="1"/>
    <col min="8716" max="8718" width="9.7109375" style="1355" customWidth="1"/>
    <col min="8719" max="8719" width="6.421875" style="1355" customWidth="1"/>
    <col min="8720" max="8724" width="11.421875" style="1355" hidden="1" customWidth="1"/>
    <col min="8725" max="8725" width="9.7109375" style="1355" customWidth="1"/>
    <col min="8726" max="8726" width="15.7109375" style="1355" customWidth="1"/>
    <col min="8727" max="8727" width="4.140625" style="1355" customWidth="1"/>
    <col min="8728" max="8960" width="11.421875" style="1355" customWidth="1"/>
    <col min="8961" max="8962" width="4.140625" style="1355" customWidth="1"/>
    <col min="8963" max="8963" width="5.421875" style="1355" customWidth="1"/>
    <col min="8964" max="8965" width="13.57421875" style="1355" customWidth="1"/>
    <col min="8966" max="8966" width="30.7109375" style="1355" customWidth="1"/>
    <col min="8967" max="8967" width="40.7109375" style="1355" customWidth="1"/>
    <col min="8968" max="8968" width="11.00390625" style="1355" customWidth="1"/>
    <col min="8969" max="8969" width="11.421875" style="1355" hidden="1" customWidth="1"/>
    <col min="8970" max="8970" width="16.28125" style="1355" customWidth="1"/>
    <col min="8971" max="8971" width="16.140625" style="1355" customWidth="1"/>
    <col min="8972" max="8974" width="9.7109375" style="1355" customWidth="1"/>
    <col min="8975" max="8975" width="6.421875" style="1355" customWidth="1"/>
    <col min="8976" max="8980" width="11.421875" style="1355" hidden="1" customWidth="1"/>
    <col min="8981" max="8981" width="9.7109375" style="1355" customWidth="1"/>
    <col min="8982" max="8982" width="15.7109375" style="1355" customWidth="1"/>
    <col min="8983" max="8983" width="4.140625" style="1355" customWidth="1"/>
    <col min="8984" max="9216" width="11.421875" style="1355" customWidth="1"/>
    <col min="9217" max="9218" width="4.140625" style="1355" customWidth="1"/>
    <col min="9219" max="9219" width="5.421875" style="1355" customWidth="1"/>
    <col min="9220" max="9221" width="13.57421875" style="1355" customWidth="1"/>
    <col min="9222" max="9222" width="30.7109375" style="1355" customWidth="1"/>
    <col min="9223" max="9223" width="40.7109375" style="1355" customWidth="1"/>
    <col min="9224" max="9224" width="11.00390625" style="1355" customWidth="1"/>
    <col min="9225" max="9225" width="11.421875" style="1355" hidden="1" customWidth="1"/>
    <col min="9226" max="9226" width="16.28125" style="1355" customWidth="1"/>
    <col min="9227" max="9227" width="16.140625" style="1355" customWidth="1"/>
    <col min="9228" max="9230" width="9.7109375" style="1355" customWidth="1"/>
    <col min="9231" max="9231" width="6.421875" style="1355" customWidth="1"/>
    <col min="9232" max="9236" width="11.421875" style="1355" hidden="1" customWidth="1"/>
    <col min="9237" max="9237" width="9.7109375" style="1355" customWidth="1"/>
    <col min="9238" max="9238" width="15.7109375" style="1355" customWidth="1"/>
    <col min="9239" max="9239" width="4.140625" style="1355" customWidth="1"/>
    <col min="9240" max="9472" width="11.421875" style="1355" customWidth="1"/>
    <col min="9473" max="9474" width="4.140625" style="1355" customWidth="1"/>
    <col min="9475" max="9475" width="5.421875" style="1355" customWidth="1"/>
    <col min="9476" max="9477" width="13.57421875" style="1355" customWidth="1"/>
    <col min="9478" max="9478" width="30.7109375" style="1355" customWidth="1"/>
    <col min="9479" max="9479" width="40.7109375" style="1355" customWidth="1"/>
    <col min="9480" max="9480" width="11.00390625" style="1355" customWidth="1"/>
    <col min="9481" max="9481" width="11.421875" style="1355" hidden="1" customWidth="1"/>
    <col min="9482" max="9482" width="16.28125" style="1355" customWidth="1"/>
    <col min="9483" max="9483" width="16.140625" style="1355" customWidth="1"/>
    <col min="9484" max="9486" width="9.7109375" style="1355" customWidth="1"/>
    <col min="9487" max="9487" width="6.421875" style="1355" customWidth="1"/>
    <col min="9488" max="9492" width="11.421875" style="1355" hidden="1" customWidth="1"/>
    <col min="9493" max="9493" width="9.7109375" style="1355" customWidth="1"/>
    <col min="9494" max="9494" width="15.7109375" style="1355" customWidth="1"/>
    <col min="9495" max="9495" width="4.140625" style="1355" customWidth="1"/>
    <col min="9496" max="9728" width="11.421875" style="1355" customWidth="1"/>
    <col min="9729" max="9730" width="4.140625" style="1355" customWidth="1"/>
    <col min="9731" max="9731" width="5.421875" style="1355" customWidth="1"/>
    <col min="9732" max="9733" width="13.57421875" style="1355" customWidth="1"/>
    <col min="9734" max="9734" width="30.7109375" style="1355" customWidth="1"/>
    <col min="9735" max="9735" width="40.7109375" style="1355" customWidth="1"/>
    <col min="9736" max="9736" width="11.00390625" style="1355" customWidth="1"/>
    <col min="9737" max="9737" width="11.421875" style="1355" hidden="1" customWidth="1"/>
    <col min="9738" max="9738" width="16.28125" style="1355" customWidth="1"/>
    <col min="9739" max="9739" width="16.140625" style="1355" customWidth="1"/>
    <col min="9740" max="9742" width="9.7109375" style="1355" customWidth="1"/>
    <col min="9743" max="9743" width="6.421875" style="1355" customWidth="1"/>
    <col min="9744" max="9748" width="11.421875" style="1355" hidden="1" customWidth="1"/>
    <col min="9749" max="9749" width="9.7109375" style="1355" customWidth="1"/>
    <col min="9750" max="9750" width="15.7109375" style="1355" customWidth="1"/>
    <col min="9751" max="9751" width="4.140625" style="1355" customWidth="1"/>
    <col min="9752" max="9984" width="11.421875" style="1355" customWidth="1"/>
    <col min="9985" max="9986" width="4.140625" style="1355" customWidth="1"/>
    <col min="9987" max="9987" width="5.421875" style="1355" customWidth="1"/>
    <col min="9988" max="9989" width="13.57421875" style="1355" customWidth="1"/>
    <col min="9990" max="9990" width="30.7109375" style="1355" customWidth="1"/>
    <col min="9991" max="9991" width="40.7109375" style="1355" customWidth="1"/>
    <col min="9992" max="9992" width="11.00390625" style="1355" customWidth="1"/>
    <col min="9993" max="9993" width="11.421875" style="1355" hidden="1" customWidth="1"/>
    <col min="9994" max="9994" width="16.28125" style="1355" customWidth="1"/>
    <col min="9995" max="9995" width="16.140625" style="1355" customWidth="1"/>
    <col min="9996" max="9998" width="9.7109375" style="1355" customWidth="1"/>
    <col min="9999" max="9999" width="6.421875" style="1355" customWidth="1"/>
    <col min="10000" max="10004" width="11.421875" style="1355" hidden="1" customWidth="1"/>
    <col min="10005" max="10005" width="9.7109375" style="1355" customWidth="1"/>
    <col min="10006" max="10006" width="15.7109375" style="1355" customWidth="1"/>
    <col min="10007" max="10007" width="4.140625" style="1355" customWidth="1"/>
    <col min="10008" max="10240" width="11.421875" style="1355" customWidth="1"/>
    <col min="10241" max="10242" width="4.140625" style="1355" customWidth="1"/>
    <col min="10243" max="10243" width="5.421875" style="1355" customWidth="1"/>
    <col min="10244" max="10245" width="13.57421875" style="1355" customWidth="1"/>
    <col min="10246" max="10246" width="30.7109375" style="1355" customWidth="1"/>
    <col min="10247" max="10247" width="40.7109375" style="1355" customWidth="1"/>
    <col min="10248" max="10248" width="11.00390625" style="1355" customWidth="1"/>
    <col min="10249" max="10249" width="11.421875" style="1355" hidden="1" customWidth="1"/>
    <col min="10250" max="10250" width="16.28125" style="1355" customWidth="1"/>
    <col min="10251" max="10251" width="16.140625" style="1355" customWidth="1"/>
    <col min="10252" max="10254" width="9.7109375" style="1355" customWidth="1"/>
    <col min="10255" max="10255" width="6.421875" style="1355" customWidth="1"/>
    <col min="10256" max="10260" width="11.421875" style="1355" hidden="1" customWidth="1"/>
    <col min="10261" max="10261" width="9.7109375" style="1355" customWidth="1"/>
    <col min="10262" max="10262" width="15.7109375" style="1355" customWidth="1"/>
    <col min="10263" max="10263" width="4.140625" style="1355" customWidth="1"/>
    <col min="10264" max="10496" width="11.421875" style="1355" customWidth="1"/>
    <col min="10497" max="10498" width="4.140625" style="1355" customWidth="1"/>
    <col min="10499" max="10499" width="5.421875" style="1355" customWidth="1"/>
    <col min="10500" max="10501" width="13.57421875" style="1355" customWidth="1"/>
    <col min="10502" max="10502" width="30.7109375" style="1355" customWidth="1"/>
    <col min="10503" max="10503" width="40.7109375" style="1355" customWidth="1"/>
    <col min="10504" max="10504" width="11.00390625" style="1355" customWidth="1"/>
    <col min="10505" max="10505" width="11.421875" style="1355" hidden="1" customWidth="1"/>
    <col min="10506" max="10506" width="16.28125" style="1355" customWidth="1"/>
    <col min="10507" max="10507" width="16.140625" style="1355" customWidth="1"/>
    <col min="10508" max="10510" width="9.7109375" style="1355" customWidth="1"/>
    <col min="10511" max="10511" width="6.421875" style="1355" customWidth="1"/>
    <col min="10512" max="10516" width="11.421875" style="1355" hidden="1" customWidth="1"/>
    <col min="10517" max="10517" width="9.7109375" style="1355" customWidth="1"/>
    <col min="10518" max="10518" width="15.7109375" style="1355" customWidth="1"/>
    <col min="10519" max="10519" width="4.140625" style="1355" customWidth="1"/>
    <col min="10520" max="10752" width="11.421875" style="1355" customWidth="1"/>
    <col min="10753" max="10754" width="4.140625" style="1355" customWidth="1"/>
    <col min="10755" max="10755" width="5.421875" style="1355" customWidth="1"/>
    <col min="10756" max="10757" width="13.57421875" style="1355" customWidth="1"/>
    <col min="10758" max="10758" width="30.7109375" style="1355" customWidth="1"/>
    <col min="10759" max="10759" width="40.7109375" style="1355" customWidth="1"/>
    <col min="10760" max="10760" width="11.00390625" style="1355" customWidth="1"/>
    <col min="10761" max="10761" width="11.421875" style="1355" hidden="1" customWidth="1"/>
    <col min="10762" max="10762" width="16.28125" style="1355" customWidth="1"/>
    <col min="10763" max="10763" width="16.140625" style="1355" customWidth="1"/>
    <col min="10764" max="10766" width="9.7109375" style="1355" customWidth="1"/>
    <col min="10767" max="10767" width="6.421875" style="1355" customWidth="1"/>
    <col min="10768" max="10772" width="11.421875" style="1355" hidden="1" customWidth="1"/>
    <col min="10773" max="10773" width="9.7109375" style="1355" customWidth="1"/>
    <col min="10774" max="10774" width="15.7109375" style="1355" customWidth="1"/>
    <col min="10775" max="10775" width="4.140625" style="1355" customWidth="1"/>
    <col min="10776" max="11008" width="11.421875" style="1355" customWidth="1"/>
    <col min="11009" max="11010" width="4.140625" style="1355" customWidth="1"/>
    <col min="11011" max="11011" width="5.421875" style="1355" customWidth="1"/>
    <col min="11012" max="11013" width="13.57421875" style="1355" customWidth="1"/>
    <col min="11014" max="11014" width="30.7109375" style="1355" customWidth="1"/>
    <col min="11015" max="11015" width="40.7109375" style="1355" customWidth="1"/>
    <col min="11016" max="11016" width="11.00390625" style="1355" customWidth="1"/>
    <col min="11017" max="11017" width="11.421875" style="1355" hidden="1" customWidth="1"/>
    <col min="11018" max="11018" width="16.28125" style="1355" customWidth="1"/>
    <col min="11019" max="11019" width="16.140625" style="1355" customWidth="1"/>
    <col min="11020" max="11022" width="9.7109375" style="1355" customWidth="1"/>
    <col min="11023" max="11023" width="6.421875" style="1355" customWidth="1"/>
    <col min="11024" max="11028" width="11.421875" style="1355" hidden="1" customWidth="1"/>
    <col min="11029" max="11029" width="9.7109375" style="1355" customWidth="1"/>
    <col min="11030" max="11030" width="15.7109375" style="1355" customWidth="1"/>
    <col min="11031" max="11031" width="4.140625" style="1355" customWidth="1"/>
    <col min="11032" max="11264" width="11.421875" style="1355" customWidth="1"/>
    <col min="11265" max="11266" width="4.140625" style="1355" customWidth="1"/>
    <col min="11267" max="11267" width="5.421875" style="1355" customWidth="1"/>
    <col min="11268" max="11269" width="13.57421875" style="1355" customWidth="1"/>
    <col min="11270" max="11270" width="30.7109375" style="1355" customWidth="1"/>
    <col min="11271" max="11271" width="40.7109375" style="1355" customWidth="1"/>
    <col min="11272" max="11272" width="11.00390625" style="1355" customWidth="1"/>
    <col min="11273" max="11273" width="11.421875" style="1355" hidden="1" customWidth="1"/>
    <col min="11274" max="11274" width="16.28125" style="1355" customWidth="1"/>
    <col min="11275" max="11275" width="16.140625" style="1355" customWidth="1"/>
    <col min="11276" max="11278" width="9.7109375" style="1355" customWidth="1"/>
    <col min="11279" max="11279" width="6.421875" style="1355" customWidth="1"/>
    <col min="11280" max="11284" width="11.421875" style="1355" hidden="1" customWidth="1"/>
    <col min="11285" max="11285" width="9.7109375" style="1355" customWidth="1"/>
    <col min="11286" max="11286" width="15.7109375" style="1355" customWidth="1"/>
    <col min="11287" max="11287" width="4.140625" style="1355" customWidth="1"/>
    <col min="11288" max="11520" width="11.421875" style="1355" customWidth="1"/>
    <col min="11521" max="11522" width="4.140625" style="1355" customWidth="1"/>
    <col min="11523" max="11523" width="5.421875" style="1355" customWidth="1"/>
    <col min="11524" max="11525" width="13.57421875" style="1355" customWidth="1"/>
    <col min="11526" max="11526" width="30.7109375" style="1355" customWidth="1"/>
    <col min="11527" max="11527" width="40.7109375" style="1355" customWidth="1"/>
    <col min="11528" max="11528" width="11.00390625" style="1355" customWidth="1"/>
    <col min="11529" max="11529" width="11.421875" style="1355" hidden="1" customWidth="1"/>
    <col min="11530" max="11530" width="16.28125" style="1355" customWidth="1"/>
    <col min="11531" max="11531" width="16.140625" style="1355" customWidth="1"/>
    <col min="11532" max="11534" width="9.7109375" style="1355" customWidth="1"/>
    <col min="11535" max="11535" width="6.421875" style="1355" customWidth="1"/>
    <col min="11536" max="11540" width="11.421875" style="1355" hidden="1" customWidth="1"/>
    <col min="11541" max="11541" width="9.7109375" style="1355" customWidth="1"/>
    <col min="11542" max="11542" width="15.7109375" style="1355" customWidth="1"/>
    <col min="11543" max="11543" width="4.140625" style="1355" customWidth="1"/>
    <col min="11544" max="11776" width="11.421875" style="1355" customWidth="1"/>
    <col min="11777" max="11778" width="4.140625" style="1355" customWidth="1"/>
    <col min="11779" max="11779" width="5.421875" style="1355" customWidth="1"/>
    <col min="11780" max="11781" width="13.57421875" style="1355" customWidth="1"/>
    <col min="11782" max="11782" width="30.7109375" style="1355" customWidth="1"/>
    <col min="11783" max="11783" width="40.7109375" style="1355" customWidth="1"/>
    <col min="11784" max="11784" width="11.00390625" style="1355" customWidth="1"/>
    <col min="11785" max="11785" width="11.421875" style="1355" hidden="1" customWidth="1"/>
    <col min="11786" max="11786" width="16.28125" style="1355" customWidth="1"/>
    <col min="11787" max="11787" width="16.140625" style="1355" customWidth="1"/>
    <col min="11788" max="11790" width="9.7109375" style="1355" customWidth="1"/>
    <col min="11791" max="11791" width="6.421875" style="1355" customWidth="1"/>
    <col min="11792" max="11796" width="11.421875" style="1355" hidden="1" customWidth="1"/>
    <col min="11797" max="11797" width="9.7109375" style="1355" customWidth="1"/>
    <col min="11798" max="11798" width="15.7109375" style="1355" customWidth="1"/>
    <col min="11799" max="11799" width="4.140625" style="1355" customWidth="1"/>
    <col min="11800" max="12032" width="11.421875" style="1355" customWidth="1"/>
    <col min="12033" max="12034" width="4.140625" style="1355" customWidth="1"/>
    <col min="12035" max="12035" width="5.421875" style="1355" customWidth="1"/>
    <col min="12036" max="12037" width="13.57421875" style="1355" customWidth="1"/>
    <col min="12038" max="12038" width="30.7109375" style="1355" customWidth="1"/>
    <col min="12039" max="12039" width="40.7109375" style="1355" customWidth="1"/>
    <col min="12040" max="12040" width="11.00390625" style="1355" customWidth="1"/>
    <col min="12041" max="12041" width="11.421875" style="1355" hidden="1" customWidth="1"/>
    <col min="12042" max="12042" width="16.28125" style="1355" customWidth="1"/>
    <col min="12043" max="12043" width="16.140625" style="1355" customWidth="1"/>
    <col min="12044" max="12046" width="9.7109375" style="1355" customWidth="1"/>
    <col min="12047" max="12047" width="6.421875" style="1355" customWidth="1"/>
    <col min="12048" max="12052" width="11.421875" style="1355" hidden="1" customWidth="1"/>
    <col min="12053" max="12053" width="9.7109375" style="1355" customWidth="1"/>
    <col min="12054" max="12054" width="15.7109375" style="1355" customWidth="1"/>
    <col min="12055" max="12055" width="4.140625" style="1355" customWidth="1"/>
    <col min="12056" max="12288" width="11.421875" style="1355" customWidth="1"/>
    <col min="12289" max="12290" width="4.140625" style="1355" customWidth="1"/>
    <col min="12291" max="12291" width="5.421875" style="1355" customWidth="1"/>
    <col min="12292" max="12293" width="13.57421875" style="1355" customWidth="1"/>
    <col min="12294" max="12294" width="30.7109375" style="1355" customWidth="1"/>
    <col min="12295" max="12295" width="40.7109375" style="1355" customWidth="1"/>
    <col min="12296" max="12296" width="11.00390625" style="1355" customWidth="1"/>
    <col min="12297" max="12297" width="11.421875" style="1355" hidden="1" customWidth="1"/>
    <col min="12298" max="12298" width="16.28125" style="1355" customWidth="1"/>
    <col min="12299" max="12299" width="16.140625" style="1355" customWidth="1"/>
    <col min="12300" max="12302" width="9.7109375" style="1355" customWidth="1"/>
    <col min="12303" max="12303" width="6.421875" style="1355" customWidth="1"/>
    <col min="12304" max="12308" width="11.421875" style="1355" hidden="1" customWidth="1"/>
    <col min="12309" max="12309" width="9.7109375" style="1355" customWidth="1"/>
    <col min="12310" max="12310" width="15.7109375" style="1355" customWidth="1"/>
    <col min="12311" max="12311" width="4.140625" style="1355" customWidth="1"/>
    <col min="12312" max="12544" width="11.421875" style="1355" customWidth="1"/>
    <col min="12545" max="12546" width="4.140625" style="1355" customWidth="1"/>
    <col min="12547" max="12547" width="5.421875" style="1355" customWidth="1"/>
    <col min="12548" max="12549" width="13.57421875" style="1355" customWidth="1"/>
    <col min="12550" max="12550" width="30.7109375" style="1355" customWidth="1"/>
    <col min="12551" max="12551" width="40.7109375" style="1355" customWidth="1"/>
    <col min="12552" max="12552" width="11.00390625" style="1355" customWidth="1"/>
    <col min="12553" max="12553" width="11.421875" style="1355" hidden="1" customWidth="1"/>
    <col min="12554" max="12554" width="16.28125" style="1355" customWidth="1"/>
    <col min="12555" max="12555" width="16.140625" style="1355" customWidth="1"/>
    <col min="12556" max="12558" width="9.7109375" style="1355" customWidth="1"/>
    <col min="12559" max="12559" width="6.421875" style="1355" customWidth="1"/>
    <col min="12560" max="12564" width="11.421875" style="1355" hidden="1" customWidth="1"/>
    <col min="12565" max="12565" width="9.7109375" style="1355" customWidth="1"/>
    <col min="12566" max="12566" width="15.7109375" style="1355" customWidth="1"/>
    <col min="12567" max="12567" width="4.140625" style="1355" customWidth="1"/>
    <col min="12568" max="12800" width="11.421875" style="1355" customWidth="1"/>
    <col min="12801" max="12802" width="4.140625" style="1355" customWidth="1"/>
    <col min="12803" max="12803" width="5.421875" style="1355" customWidth="1"/>
    <col min="12804" max="12805" width="13.57421875" style="1355" customWidth="1"/>
    <col min="12806" max="12806" width="30.7109375" style="1355" customWidth="1"/>
    <col min="12807" max="12807" width="40.7109375" style="1355" customWidth="1"/>
    <col min="12808" max="12808" width="11.00390625" style="1355" customWidth="1"/>
    <col min="12809" max="12809" width="11.421875" style="1355" hidden="1" customWidth="1"/>
    <col min="12810" max="12810" width="16.28125" style="1355" customWidth="1"/>
    <col min="12811" max="12811" width="16.140625" style="1355" customWidth="1"/>
    <col min="12812" max="12814" width="9.7109375" style="1355" customWidth="1"/>
    <col min="12815" max="12815" width="6.421875" style="1355" customWidth="1"/>
    <col min="12816" max="12820" width="11.421875" style="1355" hidden="1" customWidth="1"/>
    <col min="12821" max="12821" width="9.7109375" style="1355" customWidth="1"/>
    <col min="12822" max="12822" width="15.7109375" style="1355" customWidth="1"/>
    <col min="12823" max="12823" width="4.140625" style="1355" customWidth="1"/>
    <col min="12824" max="13056" width="11.421875" style="1355" customWidth="1"/>
    <col min="13057" max="13058" width="4.140625" style="1355" customWidth="1"/>
    <col min="13059" max="13059" width="5.421875" style="1355" customWidth="1"/>
    <col min="13060" max="13061" width="13.57421875" style="1355" customWidth="1"/>
    <col min="13062" max="13062" width="30.7109375" style="1355" customWidth="1"/>
    <col min="13063" max="13063" width="40.7109375" style="1355" customWidth="1"/>
    <col min="13064" max="13064" width="11.00390625" style="1355" customWidth="1"/>
    <col min="13065" max="13065" width="11.421875" style="1355" hidden="1" customWidth="1"/>
    <col min="13066" max="13066" width="16.28125" style="1355" customWidth="1"/>
    <col min="13067" max="13067" width="16.140625" style="1355" customWidth="1"/>
    <col min="13068" max="13070" width="9.7109375" style="1355" customWidth="1"/>
    <col min="13071" max="13071" width="6.421875" style="1355" customWidth="1"/>
    <col min="13072" max="13076" width="11.421875" style="1355" hidden="1" customWidth="1"/>
    <col min="13077" max="13077" width="9.7109375" style="1355" customWidth="1"/>
    <col min="13078" max="13078" width="15.7109375" style="1355" customWidth="1"/>
    <col min="13079" max="13079" width="4.140625" style="1355" customWidth="1"/>
    <col min="13080" max="13312" width="11.421875" style="1355" customWidth="1"/>
    <col min="13313" max="13314" width="4.140625" style="1355" customWidth="1"/>
    <col min="13315" max="13315" width="5.421875" style="1355" customWidth="1"/>
    <col min="13316" max="13317" width="13.57421875" style="1355" customWidth="1"/>
    <col min="13318" max="13318" width="30.7109375" style="1355" customWidth="1"/>
    <col min="13319" max="13319" width="40.7109375" style="1355" customWidth="1"/>
    <col min="13320" max="13320" width="11.00390625" style="1355" customWidth="1"/>
    <col min="13321" max="13321" width="11.421875" style="1355" hidden="1" customWidth="1"/>
    <col min="13322" max="13322" width="16.28125" style="1355" customWidth="1"/>
    <col min="13323" max="13323" width="16.140625" style="1355" customWidth="1"/>
    <col min="13324" max="13326" width="9.7109375" style="1355" customWidth="1"/>
    <col min="13327" max="13327" width="6.421875" style="1355" customWidth="1"/>
    <col min="13328" max="13332" width="11.421875" style="1355" hidden="1" customWidth="1"/>
    <col min="13333" max="13333" width="9.7109375" style="1355" customWidth="1"/>
    <col min="13334" max="13334" width="15.7109375" style="1355" customWidth="1"/>
    <col min="13335" max="13335" width="4.140625" style="1355" customWidth="1"/>
    <col min="13336" max="13568" width="11.421875" style="1355" customWidth="1"/>
    <col min="13569" max="13570" width="4.140625" style="1355" customWidth="1"/>
    <col min="13571" max="13571" width="5.421875" style="1355" customWidth="1"/>
    <col min="13572" max="13573" width="13.57421875" style="1355" customWidth="1"/>
    <col min="13574" max="13574" width="30.7109375" style="1355" customWidth="1"/>
    <col min="13575" max="13575" width="40.7109375" style="1355" customWidth="1"/>
    <col min="13576" max="13576" width="11.00390625" style="1355" customWidth="1"/>
    <col min="13577" max="13577" width="11.421875" style="1355" hidden="1" customWidth="1"/>
    <col min="13578" max="13578" width="16.28125" style="1355" customWidth="1"/>
    <col min="13579" max="13579" width="16.140625" style="1355" customWidth="1"/>
    <col min="13580" max="13582" width="9.7109375" style="1355" customWidth="1"/>
    <col min="13583" max="13583" width="6.421875" style="1355" customWidth="1"/>
    <col min="13584" max="13588" width="11.421875" style="1355" hidden="1" customWidth="1"/>
    <col min="13589" max="13589" width="9.7109375" style="1355" customWidth="1"/>
    <col min="13590" max="13590" width="15.7109375" style="1355" customWidth="1"/>
    <col min="13591" max="13591" width="4.140625" style="1355" customWidth="1"/>
    <col min="13592" max="13824" width="11.421875" style="1355" customWidth="1"/>
    <col min="13825" max="13826" width="4.140625" style="1355" customWidth="1"/>
    <col min="13827" max="13827" width="5.421875" style="1355" customWidth="1"/>
    <col min="13828" max="13829" width="13.57421875" style="1355" customWidth="1"/>
    <col min="13830" max="13830" width="30.7109375" style="1355" customWidth="1"/>
    <col min="13831" max="13831" width="40.7109375" style="1355" customWidth="1"/>
    <col min="13832" max="13832" width="11.00390625" style="1355" customWidth="1"/>
    <col min="13833" max="13833" width="11.421875" style="1355" hidden="1" customWidth="1"/>
    <col min="13834" max="13834" width="16.28125" style="1355" customWidth="1"/>
    <col min="13835" max="13835" width="16.140625" style="1355" customWidth="1"/>
    <col min="13836" max="13838" width="9.7109375" style="1355" customWidth="1"/>
    <col min="13839" max="13839" width="6.421875" style="1355" customWidth="1"/>
    <col min="13840" max="13844" width="11.421875" style="1355" hidden="1" customWidth="1"/>
    <col min="13845" max="13845" width="9.7109375" style="1355" customWidth="1"/>
    <col min="13846" max="13846" width="15.7109375" style="1355" customWidth="1"/>
    <col min="13847" max="13847" width="4.140625" style="1355" customWidth="1"/>
    <col min="13848" max="14080" width="11.421875" style="1355" customWidth="1"/>
    <col min="14081" max="14082" width="4.140625" style="1355" customWidth="1"/>
    <col min="14083" max="14083" width="5.421875" style="1355" customWidth="1"/>
    <col min="14084" max="14085" width="13.57421875" style="1355" customWidth="1"/>
    <col min="14086" max="14086" width="30.7109375" style="1355" customWidth="1"/>
    <col min="14087" max="14087" width="40.7109375" style="1355" customWidth="1"/>
    <col min="14088" max="14088" width="11.00390625" style="1355" customWidth="1"/>
    <col min="14089" max="14089" width="11.421875" style="1355" hidden="1" customWidth="1"/>
    <col min="14090" max="14090" width="16.28125" style="1355" customWidth="1"/>
    <col min="14091" max="14091" width="16.140625" style="1355" customWidth="1"/>
    <col min="14092" max="14094" width="9.7109375" style="1355" customWidth="1"/>
    <col min="14095" max="14095" width="6.421875" style="1355" customWidth="1"/>
    <col min="14096" max="14100" width="11.421875" style="1355" hidden="1" customWidth="1"/>
    <col min="14101" max="14101" width="9.7109375" style="1355" customWidth="1"/>
    <col min="14102" max="14102" width="15.7109375" style="1355" customWidth="1"/>
    <col min="14103" max="14103" width="4.140625" style="1355" customWidth="1"/>
    <col min="14104" max="14336" width="11.421875" style="1355" customWidth="1"/>
    <col min="14337" max="14338" width="4.140625" style="1355" customWidth="1"/>
    <col min="14339" max="14339" width="5.421875" style="1355" customWidth="1"/>
    <col min="14340" max="14341" width="13.57421875" style="1355" customWidth="1"/>
    <col min="14342" max="14342" width="30.7109375" style="1355" customWidth="1"/>
    <col min="14343" max="14343" width="40.7109375" style="1355" customWidth="1"/>
    <col min="14344" max="14344" width="11.00390625" style="1355" customWidth="1"/>
    <col min="14345" max="14345" width="11.421875" style="1355" hidden="1" customWidth="1"/>
    <col min="14346" max="14346" width="16.28125" style="1355" customWidth="1"/>
    <col min="14347" max="14347" width="16.140625" style="1355" customWidth="1"/>
    <col min="14348" max="14350" width="9.7109375" style="1355" customWidth="1"/>
    <col min="14351" max="14351" width="6.421875" style="1355" customWidth="1"/>
    <col min="14352" max="14356" width="11.421875" style="1355" hidden="1" customWidth="1"/>
    <col min="14357" max="14357" width="9.7109375" style="1355" customWidth="1"/>
    <col min="14358" max="14358" width="15.7109375" style="1355" customWidth="1"/>
    <col min="14359" max="14359" width="4.140625" style="1355" customWidth="1"/>
    <col min="14360" max="14592" width="11.421875" style="1355" customWidth="1"/>
    <col min="14593" max="14594" width="4.140625" style="1355" customWidth="1"/>
    <col min="14595" max="14595" width="5.421875" style="1355" customWidth="1"/>
    <col min="14596" max="14597" width="13.57421875" style="1355" customWidth="1"/>
    <col min="14598" max="14598" width="30.7109375" style="1355" customWidth="1"/>
    <col min="14599" max="14599" width="40.7109375" style="1355" customWidth="1"/>
    <col min="14600" max="14600" width="11.00390625" style="1355" customWidth="1"/>
    <col min="14601" max="14601" width="11.421875" style="1355" hidden="1" customWidth="1"/>
    <col min="14602" max="14602" width="16.28125" style="1355" customWidth="1"/>
    <col min="14603" max="14603" width="16.140625" style="1355" customWidth="1"/>
    <col min="14604" max="14606" width="9.7109375" style="1355" customWidth="1"/>
    <col min="14607" max="14607" width="6.421875" style="1355" customWidth="1"/>
    <col min="14608" max="14612" width="11.421875" style="1355" hidden="1" customWidth="1"/>
    <col min="14613" max="14613" width="9.7109375" style="1355" customWidth="1"/>
    <col min="14614" max="14614" width="15.7109375" style="1355" customWidth="1"/>
    <col min="14615" max="14615" width="4.140625" style="1355" customWidth="1"/>
    <col min="14616" max="14848" width="11.421875" style="1355" customWidth="1"/>
    <col min="14849" max="14850" width="4.140625" style="1355" customWidth="1"/>
    <col min="14851" max="14851" width="5.421875" style="1355" customWidth="1"/>
    <col min="14852" max="14853" width="13.57421875" style="1355" customWidth="1"/>
    <col min="14854" max="14854" width="30.7109375" style="1355" customWidth="1"/>
    <col min="14855" max="14855" width="40.7109375" style="1355" customWidth="1"/>
    <col min="14856" max="14856" width="11.00390625" style="1355" customWidth="1"/>
    <col min="14857" max="14857" width="11.421875" style="1355" hidden="1" customWidth="1"/>
    <col min="14858" max="14858" width="16.28125" style="1355" customWidth="1"/>
    <col min="14859" max="14859" width="16.140625" style="1355" customWidth="1"/>
    <col min="14860" max="14862" width="9.7109375" style="1355" customWidth="1"/>
    <col min="14863" max="14863" width="6.421875" style="1355" customWidth="1"/>
    <col min="14864" max="14868" width="11.421875" style="1355" hidden="1" customWidth="1"/>
    <col min="14869" max="14869" width="9.7109375" style="1355" customWidth="1"/>
    <col min="14870" max="14870" width="15.7109375" style="1355" customWidth="1"/>
    <col min="14871" max="14871" width="4.140625" style="1355" customWidth="1"/>
    <col min="14872" max="15104" width="11.421875" style="1355" customWidth="1"/>
    <col min="15105" max="15106" width="4.140625" style="1355" customWidth="1"/>
    <col min="15107" max="15107" width="5.421875" style="1355" customWidth="1"/>
    <col min="15108" max="15109" width="13.57421875" style="1355" customWidth="1"/>
    <col min="15110" max="15110" width="30.7109375" style="1355" customWidth="1"/>
    <col min="15111" max="15111" width="40.7109375" style="1355" customWidth="1"/>
    <col min="15112" max="15112" width="11.00390625" style="1355" customWidth="1"/>
    <col min="15113" max="15113" width="11.421875" style="1355" hidden="1" customWidth="1"/>
    <col min="15114" max="15114" width="16.28125" style="1355" customWidth="1"/>
    <col min="15115" max="15115" width="16.140625" style="1355" customWidth="1"/>
    <col min="15116" max="15118" width="9.7109375" style="1355" customWidth="1"/>
    <col min="15119" max="15119" width="6.421875" style="1355" customWidth="1"/>
    <col min="15120" max="15124" width="11.421875" style="1355" hidden="1" customWidth="1"/>
    <col min="15125" max="15125" width="9.7109375" style="1355" customWidth="1"/>
    <col min="15126" max="15126" width="15.7109375" style="1355" customWidth="1"/>
    <col min="15127" max="15127" width="4.140625" style="1355" customWidth="1"/>
    <col min="15128" max="15360" width="11.421875" style="1355" customWidth="1"/>
    <col min="15361" max="15362" width="4.140625" style="1355" customWidth="1"/>
    <col min="15363" max="15363" width="5.421875" style="1355" customWidth="1"/>
    <col min="15364" max="15365" width="13.57421875" style="1355" customWidth="1"/>
    <col min="15366" max="15366" width="30.7109375" style="1355" customWidth="1"/>
    <col min="15367" max="15367" width="40.7109375" style="1355" customWidth="1"/>
    <col min="15368" max="15368" width="11.00390625" style="1355" customWidth="1"/>
    <col min="15369" max="15369" width="11.421875" style="1355" hidden="1" customWidth="1"/>
    <col min="15370" max="15370" width="16.28125" style="1355" customWidth="1"/>
    <col min="15371" max="15371" width="16.140625" style="1355" customWidth="1"/>
    <col min="15372" max="15374" width="9.7109375" style="1355" customWidth="1"/>
    <col min="15375" max="15375" width="6.421875" style="1355" customWidth="1"/>
    <col min="15376" max="15380" width="11.421875" style="1355" hidden="1" customWidth="1"/>
    <col min="15381" max="15381" width="9.7109375" style="1355" customWidth="1"/>
    <col min="15382" max="15382" width="15.7109375" style="1355" customWidth="1"/>
    <col min="15383" max="15383" width="4.140625" style="1355" customWidth="1"/>
    <col min="15384" max="15616" width="11.421875" style="1355" customWidth="1"/>
    <col min="15617" max="15618" width="4.140625" style="1355" customWidth="1"/>
    <col min="15619" max="15619" width="5.421875" style="1355" customWidth="1"/>
    <col min="15620" max="15621" width="13.57421875" style="1355" customWidth="1"/>
    <col min="15622" max="15622" width="30.7109375" style="1355" customWidth="1"/>
    <col min="15623" max="15623" width="40.7109375" style="1355" customWidth="1"/>
    <col min="15624" max="15624" width="11.00390625" style="1355" customWidth="1"/>
    <col min="15625" max="15625" width="11.421875" style="1355" hidden="1" customWidth="1"/>
    <col min="15626" max="15626" width="16.28125" style="1355" customWidth="1"/>
    <col min="15627" max="15627" width="16.140625" style="1355" customWidth="1"/>
    <col min="15628" max="15630" width="9.7109375" style="1355" customWidth="1"/>
    <col min="15631" max="15631" width="6.421875" style="1355" customWidth="1"/>
    <col min="15632" max="15636" width="11.421875" style="1355" hidden="1" customWidth="1"/>
    <col min="15637" max="15637" width="9.7109375" style="1355" customWidth="1"/>
    <col min="15638" max="15638" width="15.7109375" style="1355" customWidth="1"/>
    <col min="15639" max="15639" width="4.140625" style="1355" customWidth="1"/>
    <col min="15640" max="15872" width="11.421875" style="1355" customWidth="1"/>
    <col min="15873" max="15874" width="4.140625" style="1355" customWidth="1"/>
    <col min="15875" max="15875" width="5.421875" style="1355" customWidth="1"/>
    <col min="15876" max="15877" width="13.57421875" style="1355" customWidth="1"/>
    <col min="15878" max="15878" width="30.7109375" style="1355" customWidth="1"/>
    <col min="15879" max="15879" width="40.7109375" style="1355" customWidth="1"/>
    <col min="15880" max="15880" width="11.00390625" style="1355" customWidth="1"/>
    <col min="15881" max="15881" width="11.421875" style="1355" hidden="1" customWidth="1"/>
    <col min="15882" max="15882" width="16.28125" style="1355" customWidth="1"/>
    <col min="15883" max="15883" width="16.140625" style="1355" customWidth="1"/>
    <col min="15884" max="15886" width="9.7109375" style="1355" customWidth="1"/>
    <col min="15887" max="15887" width="6.421875" style="1355" customWidth="1"/>
    <col min="15888" max="15892" width="11.421875" style="1355" hidden="1" customWidth="1"/>
    <col min="15893" max="15893" width="9.7109375" style="1355" customWidth="1"/>
    <col min="15894" max="15894" width="15.7109375" style="1355" customWidth="1"/>
    <col min="15895" max="15895" width="4.140625" style="1355" customWidth="1"/>
    <col min="15896" max="16128" width="11.421875" style="1355" customWidth="1"/>
    <col min="16129" max="16130" width="4.140625" style="1355" customWidth="1"/>
    <col min="16131" max="16131" width="5.421875" style="1355" customWidth="1"/>
    <col min="16132" max="16133" width="13.57421875" style="1355" customWidth="1"/>
    <col min="16134" max="16134" width="30.7109375" style="1355" customWidth="1"/>
    <col min="16135" max="16135" width="40.7109375" style="1355" customWidth="1"/>
    <col min="16136" max="16136" width="11.00390625" style="1355" customWidth="1"/>
    <col min="16137" max="16137" width="11.421875" style="1355" hidden="1" customWidth="1"/>
    <col min="16138" max="16138" width="16.28125" style="1355" customWidth="1"/>
    <col min="16139" max="16139" width="16.140625" style="1355" customWidth="1"/>
    <col min="16140" max="16142" width="9.7109375" style="1355" customWidth="1"/>
    <col min="16143" max="16143" width="6.421875" style="1355" customWidth="1"/>
    <col min="16144" max="16148" width="11.421875" style="1355" hidden="1" customWidth="1"/>
    <col min="16149" max="16149" width="9.7109375" style="1355" customWidth="1"/>
    <col min="16150" max="16150" width="15.7109375" style="1355" customWidth="1"/>
    <col min="16151" max="16151" width="4.140625" style="1355" customWidth="1"/>
    <col min="16152" max="16384" width="11.421875" style="1355" customWidth="1"/>
  </cols>
  <sheetData>
    <row r="1" s="1356" customFormat="1" ht="26.25">
      <c r="W1" s="1357"/>
    </row>
    <row r="2" spans="1:23" s="1356" customFormat="1" ht="26.25">
      <c r="A2" s="1358"/>
      <c r="B2" s="1359" t="str">
        <f>'TOT-0216'!B2</f>
        <v>ANEXO III al Memorándum D.T.E.E. N° 231 / 2017</v>
      </c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</row>
    <row r="3" s="1361" customFormat="1" ht="12.75">
      <c r="A3" s="1360"/>
    </row>
    <row r="4" spans="1:4" s="1364" customFormat="1" ht="11.25">
      <c r="A4" s="1362" t="s">
        <v>2</v>
      </c>
      <c r="B4" s="1363"/>
      <c r="C4" s="1363"/>
      <c r="D4" s="1363"/>
    </row>
    <row r="5" spans="1:4" s="1364" customFormat="1" ht="11.25">
      <c r="A5" s="1362" t="s">
        <v>3</v>
      </c>
      <c r="B5" s="1363"/>
      <c r="C5" s="1363"/>
      <c r="D5" s="1363"/>
    </row>
    <row r="6" s="1361" customFormat="1" ht="13.5" thickBot="1"/>
    <row r="7" spans="2:23" s="1361" customFormat="1" ht="13.5" thickTop="1">
      <c r="B7" s="1365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3043"/>
    </row>
    <row r="8" spans="2:23" s="1369" customFormat="1" ht="20.25">
      <c r="B8" s="1370"/>
      <c r="C8" s="1371"/>
      <c r="D8" s="1371"/>
      <c r="E8" s="1371"/>
      <c r="F8" s="3044" t="s">
        <v>69</v>
      </c>
      <c r="N8" s="3045"/>
      <c r="O8" s="3045"/>
      <c r="P8" s="3046"/>
      <c r="Q8" s="1371"/>
      <c r="R8" s="1371"/>
      <c r="S8" s="1371"/>
      <c r="T8" s="1371"/>
      <c r="U8" s="1371"/>
      <c r="V8" s="1371"/>
      <c r="W8" s="3047"/>
    </row>
    <row r="9" spans="2:23" s="1361" customFormat="1" ht="12.75">
      <c r="B9" s="1375"/>
      <c r="C9" s="1376"/>
      <c r="D9" s="1376"/>
      <c r="E9" s="1376"/>
      <c r="F9" s="3048"/>
      <c r="G9" s="3048"/>
      <c r="H9" s="3048"/>
      <c r="I9" s="3048"/>
      <c r="J9" s="3048"/>
      <c r="K9" s="3048"/>
      <c r="L9" s="3048"/>
      <c r="M9" s="3048"/>
      <c r="N9" s="3048"/>
      <c r="O9" s="3048"/>
      <c r="P9" s="3048"/>
      <c r="Q9" s="1376"/>
      <c r="R9" s="1376"/>
      <c r="S9" s="1376"/>
      <c r="T9" s="1376"/>
      <c r="U9" s="1376"/>
      <c r="V9" s="1376"/>
      <c r="W9" s="3049"/>
    </row>
    <row r="10" spans="2:23" s="1369" customFormat="1" ht="20.25">
      <c r="B10" s="1370"/>
      <c r="C10" s="1371"/>
      <c r="D10" s="1371"/>
      <c r="E10" s="1371"/>
      <c r="F10" s="3050" t="s">
        <v>221</v>
      </c>
      <c r="G10" s="3051"/>
      <c r="H10" s="3045"/>
      <c r="I10" s="3052"/>
      <c r="K10" s="3052"/>
      <c r="L10" s="3052"/>
      <c r="M10" s="3052"/>
      <c r="N10" s="3052"/>
      <c r="O10" s="3052"/>
      <c r="P10" s="3052"/>
      <c r="Q10" s="1371"/>
      <c r="R10" s="1371"/>
      <c r="S10" s="1371"/>
      <c r="T10" s="1371"/>
      <c r="U10" s="1371"/>
      <c r="V10" s="1371"/>
      <c r="W10" s="3047"/>
    </row>
    <row r="11" spans="2:23" s="1361" customFormat="1" ht="13.5">
      <c r="B11" s="1375"/>
      <c r="C11" s="1376"/>
      <c r="D11" s="1376"/>
      <c r="E11" s="1376"/>
      <c r="F11" s="3053"/>
      <c r="G11" s="3053"/>
      <c r="H11" s="1360"/>
      <c r="I11" s="3054"/>
      <c r="J11" s="3055"/>
      <c r="K11" s="3054"/>
      <c r="L11" s="3054"/>
      <c r="M11" s="3054"/>
      <c r="N11" s="3054"/>
      <c r="O11" s="3054"/>
      <c r="P11" s="3054"/>
      <c r="Q11" s="1376"/>
      <c r="R11" s="1376"/>
      <c r="S11" s="1376"/>
      <c r="T11" s="1376"/>
      <c r="U11" s="1376"/>
      <c r="V11" s="1376"/>
      <c r="W11" s="3049"/>
    </row>
    <row r="12" spans="2:23" s="1369" customFormat="1" ht="20.25">
      <c r="B12" s="1370"/>
      <c r="C12" s="1371"/>
      <c r="D12" s="1371"/>
      <c r="E12" s="1371"/>
      <c r="F12" s="3050" t="s">
        <v>499</v>
      </c>
      <c r="G12" s="3051"/>
      <c r="H12" s="3045"/>
      <c r="I12" s="3052"/>
      <c r="K12" s="3052"/>
      <c r="L12" s="3052"/>
      <c r="M12" s="3052"/>
      <c r="N12" s="3052"/>
      <c r="O12" s="3052"/>
      <c r="P12" s="3052"/>
      <c r="Q12" s="1371"/>
      <c r="R12" s="1371"/>
      <c r="S12" s="1371"/>
      <c r="T12" s="1371"/>
      <c r="U12" s="1371"/>
      <c r="V12" s="1371"/>
      <c r="W12" s="3047"/>
    </row>
    <row r="13" spans="2:23" s="1361" customFormat="1" ht="13.5">
      <c r="B13" s="1375"/>
      <c r="C13" s="1376"/>
      <c r="D13" s="1376"/>
      <c r="E13" s="1376"/>
      <c r="F13" s="3053"/>
      <c r="G13" s="3053"/>
      <c r="H13" s="1360"/>
      <c r="I13" s="3054"/>
      <c r="J13" s="3055"/>
      <c r="K13" s="3054"/>
      <c r="L13" s="3054"/>
      <c r="M13" s="3054"/>
      <c r="N13" s="3054"/>
      <c r="O13" s="3054"/>
      <c r="P13" s="3054"/>
      <c r="Q13" s="1376"/>
      <c r="R13" s="1376"/>
      <c r="S13" s="1376"/>
      <c r="T13" s="1376"/>
      <c r="U13" s="1376"/>
      <c r="V13" s="1376"/>
      <c r="W13" s="3049"/>
    </row>
    <row r="14" spans="2:23" s="1361" customFormat="1" ht="19.5">
      <c r="B14" s="1210" t="str">
        <f>'TOT-0216'!B14</f>
        <v>Desde el 01 al 29 de Febrero de 2016</v>
      </c>
      <c r="C14" s="1390"/>
      <c r="D14" s="1390"/>
      <c r="E14" s="1390"/>
      <c r="F14" s="1390"/>
      <c r="G14" s="1390"/>
      <c r="H14" s="1390"/>
      <c r="I14" s="3056"/>
      <c r="J14" s="3056"/>
      <c r="K14" s="3056"/>
      <c r="L14" s="3056"/>
      <c r="M14" s="3056"/>
      <c r="N14" s="3056"/>
      <c r="O14" s="3056"/>
      <c r="P14" s="3056"/>
      <c r="Q14" s="1390"/>
      <c r="R14" s="1390"/>
      <c r="S14" s="1390"/>
      <c r="T14" s="1390"/>
      <c r="U14" s="1390"/>
      <c r="V14" s="1390"/>
      <c r="W14" s="3057"/>
    </row>
    <row r="15" spans="2:23" s="1361" customFormat="1" ht="14.25" thickBot="1">
      <c r="B15" s="3058"/>
      <c r="C15" s="3059"/>
      <c r="D15" s="3059"/>
      <c r="E15" s="3059"/>
      <c r="F15" s="3059"/>
      <c r="G15" s="3059"/>
      <c r="H15" s="3059"/>
      <c r="I15" s="3060"/>
      <c r="J15" s="3060"/>
      <c r="K15" s="3060"/>
      <c r="L15" s="3060"/>
      <c r="M15" s="3060"/>
      <c r="N15" s="3060"/>
      <c r="O15" s="3060"/>
      <c r="P15" s="3060"/>
      <c r="Q15" s="3059"/>
      <c r="R15" s="3059"/>
      <c r="S15" s="3059"/>
      <c r="T15" s="3059"/>
      <c r="U15" s="3059"/>
      <c r="V15" s="3059"/>
      <c r="W15" s="3061"/>
    </row>
    <row r="16" spans="2:23" s="1361" customFormat="1" ht="15" thickBot="1" thickTop="1">
      <c r="B16" s="1375"/>
      <c r="C16" s="1376"/>
      <c r="D16" s="1376"/>
      <c r="E16" s="1376"/>
      <c r="F16" s="3062"/>
      <c r="G16" s="3062"/>
      <c r="H16" s="3063" t="s">
        <v>81</v>
      </c>
      <c r="I16" s="1376"/>
      <c r="J16" s="3055"/>
      <c r="K16" s="1376"/>
      <c r="L16" s="1376"/>
      <c r="M16" s="1376"/>
      <c r="N16" s="1376"/>
      <c r="O16" s="1376"/>
      <c r="P16" s="1376"/>
      <c r="Q16" s="1376"/>
      <c r="R16" s="1376"/>
      <c r="S16" s="1376"/>
      <c r="T16" s="1376"/>
      <c r="U16" s="1376"/>
      <c r="V16" s="1376"/>
      <c r="W16" s="3049"/>
    </row>
    <row r="17" spans="2:23" s="1361" customFormat="1" ht="17.1" customHeight="1" thickBot="1" thickTop="1">
      <c r="B17" s="1375"/>
      <c r="C17" s="1376"/>
      <c r="D17" s="1376"/>
      <c r="E17" s="1376"/>
      <c r="F17" s="3064" t="s">
        <v>82</v>
      </c>
      <c r="G17" s="3065" t="s">
        <v>252</v>
      </c>
      <c r="H17" s="3066">
        <v>200</v>
      </c>
      <c r="V17" s="1400"/>
      <c r="W17" s="3049"/>
    </row>
    <row r="18" spans="2:23" s="1361" customFormat="1" ht="17.1" customHeight="1" thickBot="1" thickTop="1">
      <c r="B18" s="1375"/>
      <c r="C18" s="1376"/>
      <c r="D18" s="1376"/>
      <c r="E18" s="1376"/>
      <c r="F18" s="3067" t="s">
        <v>83</v>
      </c>
      <c r="G18" s="4179">
        <f>0.6*421.774</f>
        <v>253.06439999999998</v>
      </c>
      <c r="H18" s="3066">
        <v>100</v>
      </c>
      <c r="O18" s="1376"/>
      <c r="P18" s="1376"/>
      <c r="Q18" s="1376"/>
      <c r="R18" s="1376"/>
      <c r="S18" s="1376"/>
      <c r="T18" s="1376"/>
      <c r="U18" s="1376"/>
      <c r="V18" s="1376"/>
      <c r="W18" s="3049"/>
    </row>
    <row r="19" spans="2:23" s="1361" customFormat="1" ht="17.1" customHeight="1" thickBot="1" thickTop="1">
      <c r="B19" s="1375"/>
      <c r="C19" s="1376"/>
      <c r="D19" s="1376"/>
      <c r="E19" s="1376"/>
      <c r="F19" s="3068" t="s">
        <v>84</v>
      </c>
      <c r="G19" s="4179">
        <f>0.6*220.831</f>
        <v>132.49859999999998</v>
      </c>
      <c r="H19" s="3066">
        <v>40</v>
      </c>
      <c r="K19" s="1398"/>
      <c r="L19" s="1399"/>
      <c r="M19" s="1376"/>
      <c r="O19" s="1376"/>
      <c r="Q19" s="1376"/>
      <c r="R19" s="1376"/>
      <c r="S19" s="1376"/>
      <c r="T19" s="1376"/>
      <c r="U19" s="1376"/>
      <c r="V19" s="1376"/>
      <c r="W19" s="3049"/>
    </row>
    <row r="20" spans="2:23" s="1361" customFormat="1" ht="17.1" customHeight="1" thickBot="1" thickTop="1">
      <c r="B20" s="1375"/>
      <c r="C20" s="1401">
        <v>3</v>
      </c>
      <c r="D20" s="1401">
        <v>4</v>
      </c>
      <c r="E20" s="1401">
        <v>5</v>
      </c>
      <c r="F20" s="1401">
        <v>6</v>
      </c>
      <c r="G20" s="1401">
        <v>7</v>
      </c>
      <c r="H20" s="1401">
        <v>8</v>
      </c>
      <c r="I20" s="1401">
        <v>9</v>
      </c>
      <c r="J20" s="1401">
        <v>10</v>
      </c>
      <c r="K20" s="1401">
        <v>11</v>
      </c>
      <c r="L20" s="1401">
        <v>12</v>
      </c>
      <c r="M20" s="1401">
        <v>13</v>
      </c>
      <c r="N20" s="1401">
        <v>14</v>
      </c>
      <c r="O20" s="1401">
        <v>15</v>
      </c>
      <c r="P20" s="1401">
        <v>16</v>
      </c>
      <c r="Q20" s="1401">
        <v>17</v>
      </c>
      <c r="R20" s="1401">
        <v>18</v>
      </c>
      <c r="S20" s="1401">
        <v>19</v>
      </c>
      <c r="T20" s="1401">
        <v>20</v>
      </c>
      <c r="U20" s="1401">
        <v>21</v>
      </c>
      <c r="V20" s="1401">
        <v>22</v>
      </c>
      <c r="W20" s="3049"/>
    </row>
    <row r="21" spans="2:23" s="1361" customFormat="1" ht="33.95" customHeight="1" thickBot="1" thickTop="1">
      <c r="B21" s="1375"/>
      <c r="C21" s="3069" t="s">
        <v>13</v>
      </c>
      <c r="D21" s="1402" t="s">
        <v>233</v>
      </c>
      <c r="E21" s="1402" t="s">
        <v>234</v>
      </c>
      <c r="F21" s="1405" t="s">
        <v>27</v>
      </c>
      <c r="G21" s="3070" t="s">
        <v>28</v>
      </c>
      <c r="H21" s="3071" t="s">
        <v>14</v>
      </c>
      <c r="I21" s="3072" t="s">
        <v>16</v>
      </c>
      <c r="J21" s="1403" t="s">
        <v>17</v>
      </c>
      <c r="K21" s="3070" t="s">
        <v>18</v>
      </c>
      <c r="L21" s="3073" t="s">
        <v>36</v>
      </c>
      <c r="M21" s="3073" t="s">
        <v>31</v>
      </c>
      <c r="N21" s="1410" t="s">
        <v>19</v>
      </c>
      <c r="O21" s="1409" t="s">
        <v>32</v>
      </c>
      <c r="P21" s="3074" t="s">
        <v>37</v>
      </c>
      <c r="Q21" s="3075" t="s">
        <v>70</v>
      </c>
      <c r="R21" s="3076" t="s">
        <v>35</v>
      </c>
      <c r="S21" s="3077"/>
      <c r="T21" s="3078" t="s">
        <v>22</v>
      </c>
      <c r="U21" s="1421" t="s">
        <v>74</v>
      </c>
      <c r="V21" s="3079" t="s">
        <v>24</v>
      </c>
      <c r="W21" s="3049"/>
    </row>
    <row r="22" spans="2:23" s="1361" customFormat="1" ht="17.1" customHeight="1" thickTop="1">
      <c r="B22" s="1375"/>
      <c r="C22" s="3080"/>
      <c r="D22" s="3080"/>
      <c r="E22" s="3080"/>
      <c r="F22" s="3081"/>
      <c r="G22" s="3081"/>
      <c r="H22" s="3081"/>
      <c r="I22" s="3082"/>
      <c r="J22" s="3081"/>
      <c r="K22" s="3081"/>
      <c r="L22" s="3081"/>
      <c r="M22" s="3081"/>
      <c r="N22" s="3081"/>
      <c r="O22" s="3081"/>
      <c r="P22" s="3083"/>
      <c r="Q22" s="3084"/>
      <c r="R22" s="3085"/>
      <c r="S22" s="3086"/>
      <c r="T22" s="3087"/>
      <c r="U22" s="3081"/>
      <c r="V22" s="3088"/>
      <c r="W22" s="3049"/>
    </row>
    <row r="23" spans="2:23" s="1361" customFormat="1" ht="17.1" customHeight="1">
      <c r="B23" s="1375"/>
      <c r="C23" s="1479"/>
      <c r="D23" s="1479"/>
      <c r="E23" s="1479"/>
      <c r="F23" s="3089"/>
      <c r="G23" s="3089"/>
      <c r="H23" s="3089"/>
      <c r="I23" s="3090"/>
      <c r="J23" s="3089"/>
      <c r="K23" s="3089"/>
      <c r="L23" s="3089"/>
      <c r="M23" s="3089"/>
      <c r="N23" s="3089"/>
      <c r="O23" s="3089"/>
      <c r="P23" s="3091"/>
      <c r="Q23" s="3092"/>
      <c r="R23" s="3093"/>
      <c r="S23" s="3094"/>
      <c r="T23" s="3095"/>
      <c r="U23" s="3089"/>
      <c r="V23" s="3096"/>
      <c r="W23" s="3049"/>
    </row>
    <row r="24" spans="2:23" s="1361" customFormat="1" ht="17.1" customHeight="1">
      <c r="B24" s="1375"/>
      <c r="C24" s="1479"/>
      <c r="D24" s="1479"/>
      <c r="E24" s="1476"/>
      <c r="F24" s="1807"/>
      <c r="G24" s="1807"/>
      <c r="H24" s="1808"/>
      <c r="I24" s="3097"/>
      <c r="J24" s="1809"/>
      <c r="K24" s="1810"/>
      <c r="L24" s="3098"/>
      <c r="M24" s="3099"/>
      <c r="N24" s="1451"/>
      <c r="O24" s="1453"/>
      <c r="P24" s="3100"/>
      <c r="Q24" s="3101"/>
      <c r="R24" s="3093"/>
      <c r="S24" s="3094"/>
      <c r="T24" s="3095"/>
      <c r="U24" s="1453"/>
      <c r="V24" s="3102"/>
      <c r="W24" s="3049"/>
    </row>
    <row r="25" spans="2:23" s="1361" customFormat="1" ht="17.1" customHeight="1">
      <c r="B25" s="1375"/>
      <c r="C25" s="1479">
        <v>86</v>
      </c>
      <c r="D25" s="1479">
        <v>298490</v>
      </c>
      <c r="E25" s="1476">
        <v>5381</v>
      </c>
      <c r="F25" s="1807" t="s">
        <v>378</v>
      </c>
      <c r="G25" s="1807" t="s">
        <v>439</v>
      </c>
      <c r="H25" s="1808">
        <v>132</v>
      </c>
      <c r="I25" s="3097">
        <f aca="true" t="shared" si="0" ref="I25:I43">IF(H25=500,$G$17,IF(H25=220,$G$18,$G$19))</f>
        <v>132.49859999999998</v>
      </c>
      <c r="J25" s="1809">
        <v>42406.475</v>
      </c>
      <c r="K25" s="1810">
        <v>42406.47777777778</v>
      </c>
      <c r="L25" s="3098">
        <f aca="true" t="shared" si="1" ref="L25:L43">IF(F25="","",(K25-J25)*24)</f>
        <v>0.06666666670935228</v>
      </c>
      <c r="M25" s="3099">
        <f aca="true" t="shared" si="2" ref="M25:M43">IF(F25="","",ROUND((K25-J25)*24*60,0))</f>
        <v>4</v>
      </c>
      <c r="N25" s="1451" t="s">
        <v>296</v>
      </c>
      <c r="O25" s="1453" t="str">
        <f aca="true" t="shared" si="3" ref="O25:O43">IF(F25="","",IF(N25="P","--","NO"))</f>
        <v>NO</v>
      </c>
      <c r="P25" s="3100">
        <f aca="true" t="shared" si="4" ref="P25:P43">IF(H25=500,$H$17,IF(H25=220,$H$18,$H$19))</f>
        <v>40</v>
      </c>
      <c r="Q25" s="3101" t="str">
        <f aca="true" t="shared" si="5" ref="Q25:Q43">IF(N25="P",I25*P25*ROUND(M25/60,2)*0.1,"--")</f>
        <v>--</v>
      </c>
      <c r="R25" s="3093">
        <f aca="true" t="shared" si="6" ref="R25:R43">IF(AND(N25="F",O25="NO"),I25*P25,"--")</f>
        <v>5299.9439999999995</v>
      </c>
      <c r="S25" s="3094">
        <f aca="true" t="shared" si="7" ref="S25:S43">IF(N25="F",I25*P25*ROUND(M25/60,2),"--")</f>
        <v>370.99608</v>
      </c>
      <c r="T25" s="3095" t="str">
        <f aca="true" t="shared" si="8" ref="T25:T43">IF(N25="RF",I25*P25*ROUND(M25/60,2),"--")</f>
        <v>--</v>
      </c>
      <c r="U25" s="1453" t="str">
        <f aca="true" t="shared" si="9" ref="U25:U43">IF(F25="","","SI")</f>
        <v>SI</v>
      </c>
      <c r="V25" s="3102">
        <f aca="true" t="shared" si="10" ref="V25:V43">IF(F25="","",SUM(Q25:T25)*IF(U25="SI",1,2))</f>
        <v>5670.940079999999</v>
      </c>
      <c r="W25" s="3049"/>
    </row>
    <row r="26" spans="2:23" s="1361" customFormat="1" ht="17.1" customHeight="1">
      <c r="B26" s="1375"/>
      <c r="C26" s="1479"/>
      <c r="D26" s="1479"/>
      <c r="E26" s="1479"/>
      <c r="F26" s="2243"/>
      <c r="G26" s="2243"/>
      <c r="H26" s="3103"/>
      <c r="I26" s="3097">
        <f t="shared" si="0"/>
        <v>132.49859999999998</v>
      </c>
      <c r="J26" s="1809"/>
      <c r="K26" s="1810"/>
      <c r="L26" s="3098" t="str">
        <f aca="true" t="shared" si="11" ref="L26:L32">IF(F26="","",(K26-J26)*24)</f>
        <v/>
      </c>
      <c r="M26" s="3099" t="str">
        <f aca="true" t="shared" si="12" ref="M26:M32">IF(F26="","",ROUND((K26-J26)*24*60,0))</f>
        <v/>
      </c>
      <c r="N26" s="1451"/>
      <c r="O26" s="1453" t="str">
        <f t="shared" si="3"/>
        <v/>
      </c>
      <c r="P26" s="3100">
        <f t="shared" si="4"/>
        <v>40</v>
      </c>
      <c r="Q26" s="3101" t="str">
        <f t="shared" si="5"/>
        <v>--</v>
      </c>
      <c r="R26" s="3093" t="str">
        <f t="shared" si="6"/>
        <v>--</v>
      </c>
      <c r="S26" s="3094" t="str">
        <f t="shared" si="7"/>
        <v>--</v>
      </c>
      <c r="T26" s="3095" t="str">
        <f t="shared" si="8"/>
        <v>--</v>
      </c>
      <c r="U26" s="1453" t="str">
        <f t="shared" si="9"/>
        <v/>
      </c>
      <c r="V26" s="3102" t="str">
        <f t="shared" si="10"/>
        <v/>
      </c>
      <c r="W26" s="3049"/>
    </row>
    <row r="27" spans="2:23" s="1361" customFormat="1" ht="17.1" customHeight="1">
      <c r="B27" s="1375"/>
      <c r="C27" s="1479"/>
      <c r="D27" s="1479"/>
      <c r="E27" s="1441"/>
      <c r="F27" s="2243"/>
      <c r="G27" s="2243"/>
      <c r="H27" s="3103"/>
      <c r="I27" s="3097"/>
      <c r="J27" s="1809"/>
      <c r="K27" s="1810"/>
      <c r="L27" s="3098" t="str">
        <f t="shared" si="11"/>
        <v/>
      </c>
      <c r="M27" s="3099" t="str">
        <f t="shared" si="12"/>
        <v/>
      </c>
      <c r="N27" s="1451"/>
      <c r="O27" s="1453" t="str">
        <f t="shared" si="3"/>
        <v/>
      </c>
      <c r="P27" s="3100"/>
      <c r="Q27" s="3101"/>
      <c r="R27" s="3093"/>
      <c r="S27" s="3094"/>
      <c r="T27" s="3095"/>
      <c r="U27" s="1453" t="str">
        <f t="shared" si="9"/>
        <v/>
      </c>
      <c r="V27" s="3102" t="str">
        <f t="shared" si="10"/>
        <v/>
      </c>
      <c r="W27" s="3049"/>
    </row>
    <row r="28" spans="2:23" s="1361" customFormat="1" ht="17.1" customHeight="1">
      <c r="B28" s="1375"/>
      <c r="C28" s="1479"/>
      <c r="D28" s="1479"/>
      <c r="E28" s="1476"/>
      <c r="F28" s="2243"/>
      <c r="G28" s="2243"/>
      <c r="H28" s="3103"/>
      <c r="I28" s="3097">
        <f t="shared" si="0"/>
        <v>132.49859999999998</v>
      </c>
      <c r="J28" s="1809"/>
      <c r="K28" s="1810"/>
      <c r="L28" s="3098" t="str">
        <f t="shared" si="11"/>
        <v/>
      </c>
      <c r="M28" s="3099" t="str">
        <f t="shared" si="12"/>
        <v/>
      </c>
      <c r="N28" s="1451"/>
      <c r="O28" s="1453" t="str">
        <f t="shared" si="3"/>
        <v/>
      </c>
      <c r="P28" s="3100">
        <f t="shared" si="4"/>
        <v>40</v>
      </c>
      <c r="Q28" s="3101" t="str">
        <f t="shared" si="5"/>
        <v>--</v>
      </c>
      <c r="R28" s="3093" t="str">
        <f t="shared" si="6"/>
        <v>--</v>
      </c>
      <c r="S28" s="3094" t="str">
        <f t="shared" si="7"/>
        <v>--</v>
      </c>
      <c r="T28" s="3095" t="str">
        <f t="shared" si="8"/>
        <v>--</v>
      </c>
      <c r="U28" s="1453" t="str">
        <f t="shared" si="9"/>
        <v/>
      </c>
      <c r="V28" s="3102" t="str">
        <f t="shared" si="10"/>
        <v/>
      </c>
      <c r="W28" s="3049"/>
    </row>
    <row r="29" spans="2:23" s="1361" customFormat="1" ht="17.1" customHeight="1">
      <c r="B29" s="1375"/>
      <c r="C29" s="1479"/>
      <c r="D29" s="1479"/>
      <c r="E29" s="1479"/>
      <c r="F29" s="2243"/>
      <c r="G29" s="2243"/>
      <c r="H29" s="3103"/>
      <c r="I29" s="3097">
        <f t="shared" si="0"/>
        <v>132.49859999999998</v>
      </c>
      <c r="J29" s="1809"/>
      <c r="K29" s="1810"/>
      <c r="L29" s="3098" t="str">
        <f t="shared" si="11"/>
        <v/>
      </c>
      <c r="M29" s="3099" t="str">
        <f t="shared" si="12"/>
        <v/>
      </c>
      <c r="N29" s="1451"/>
      <c r="O29" s="1453" t="str">
        <f t="shared" si="3"/>
        <v/>
      </c>
      <c r="P29" s="3100">
        <f t="shared" si="4"/>
        <v>40</v>
      </c>
      <c r="Q29" s="3101" t="str">
        <f t="shared" si="5"/>
        <v>--</v>
      </c>
      <c r="R29" s="3093" t="str">
        <f t="shared" si="6"/>
        <v>--</v>
      </c>
      <c r="S29" s="3094" t="str">
        <f t="shared" si="7"/>
        <v>--</v>
      </c>
      <c r="T29" s="3095" t="str">
        <f t="shared" si="8"/>
        <v>--</v>
      </c>
      <c r="U29" s="1453" t="str">
        <f t="shared" si="9"/>
        <v/>
      </c>
      <c r="V29" s="3102" t="str">
        <f t="shared" si="10"/>
        <v/>
      </c>
      <c r="W29" s="3049"/>
    </row>
    <row r="30" spans="2:23" s="1361" customFormat="1" ht="17.1" customHeight="1">
      <c r="B30" s="1375"/>
      <c r="C30" s="1479"/>
      <c r="D30" s="1479"/>
      <c r="E30" s="1476"/>
      <c r="F30" s="2243"/>
      <c r="G30" s="2243"/>
      <c r="H30" s="3103"/>
      <c r="I30" s="3097">
        <f t="shared" si="0"/>
        <v>132.49859999999998</v>
      </c>
      <c r="J30" s="1809"/>
      <c r="K30" s="1810"/>
      <c r="L30" s="3098" t="str">
        <f t="shared" si="11"/>
        <v/>
      </c>
      <c r="M30" s="3099" t="str">
        <f t="shared" si="12"/>
        <v/>
      </c>
      <c r="N30" s="1451"/>
      <c r="O30" s="1453" t="str">
        <f t="shared" si="3"/>
        <v/>
      </c>
      <c r="P30" s="3100">
        <f t="shared" si="4"/>
        <v>40</v>
      </c>
      <c r="Q30" s="3101" t="str">
        <f t="shared" si="5"/>
        <v>--</v>
      </c>
      <c r="R30" s="3093" t="str">
        <f t="shared" si="6"/>
        <v>--</v>
      </c>
      <c r="S30" s="3094" t="str">
        <f t="shared" si="7"/>
        <v>--</v>
      </c>
      <c r="T30" s="3095" t="str">
        <f t="shared" si="8"/>
        <v>--</v>
      </c>
      <c r="U30" s="1453" t="str">
        <f t="shared" si="9"/>
        <v/>
      </c>
      <c r="V30" s="3102" t="str">
        <f t="shared" si="10"/>
        <v/>
      </c>
      <c r="W30" s="3049"/>
    </row>
    <row r="31" spans="2:23" s="1361" customFormat="1" ht="17.1" customHeight="1">
      <c r="B31" s="1375"/>
      <c r="C31" s="1479"/>
      <c r="D31" s="1479"/>
      <c r="E31" s="1479"/>
      <c r="F31" s="2243"/>
      <c r="G31" s="2243"/>
      <c r="H31" s="3103"/>
      <c r="I31" s="3097">
        <f t="shared" si="0"/>
        <v>132.49859999999998</v>
      </c>
      <c r="J31" s="1809"/>
      <c r="K31" s="1810"/>
      <c r="L31" s="3098" t="str">
        <f t="shared" si="11"/>
        <v/>
      </c>
      <c r="M31" s="3099" t="str">
        <f t="shared" si="12"/>
        <v/>
      </c>
      <c r="N31" s="1451"/>
      <c r="O31" s="1453" t="str">
        <f t="shared" si="3"/>
        <v/>
      </c>
      <c r="P31" s="3100">
        <f t="shared" si="4"/>
        <v>40</v>
      </c>
      <c r="Q31" s="3101" t="str">
        <f t="shared" si="5"/>
        <v>--</v>
      </c>
      <c r="R31" s="3093" t="str">
        <f t="shared" si="6"/>
        <v>--</v>
      </c>
      <c r="S31" s="3094" t="str">
        <f t="shared" si="7"/>
        <v>--</v>
      </c>
      <c r="T31" s="3095" t="str">
        <f t="shared" si="8"/>
        <v>--</v>
      </c>
      <c r="U31" s="1453" t="str">
        <f t="shared" si="9"/>
        <v/>
      </c>
      <c r="V31" s="3102" t="str">
        <f t="shared" si="10"/>
        <v/>
      </c>
      <c r="W31" s="3049"/>
    </row>
    <row r="32" spans="2:23" s="1361" customFormat="1" ht="17.1" customHeight="1">
      <c r="B32" s="1375"/>
      <c r="C32" s="1479"/>
      <c r="D32" s="1479"/>
      <c r="E32" s="1476"/>
      <c r="F32" s="2243"/>
      <c r="G32" s="2243"/>
      <c r="H32" s="3103"/>
      <c r="I32" s="3097">
        <f t="shared" si="0"/>
        <v>132.49859999999998</v>
      </c>
      <c r="J32" s="1809"/>
      <c r="K32" s="1810"/>
      <c r="L32" s="3098" t="str">
        <f t="shared" si="11"/>
        <v/>
      </c>
      <c r="M32" s="3099" t="str">
        <f t="shared" si="12"/>
        <v/>
      </c>
      <c r="N32" s="1451"/>
      <c r="O32" s="1453" t="str">
        <f t="shared" si="3"/>
        <v/>
      </c>
      <c r="P32" s="3100">
        <f t="shared" si="4"/>
        <v>40</v>
      </c>
      <c r="Q32" s="3101" t="str">
        <f t="shared" si="5"/>
        <v>--</v>
      </c>
      <c r="R32" s="3093" t="str">
        <f t="shared" si="6"/>
        <v>--</v>
      </c>
      <c r="S32" s="3094" t="str">
        <f t="shared" si="7"/>
        <v>--</v>
      </c>
      <c r="T32" s="3095" t="str">
        <f t="shared" si="8"/>
        <v>--</v>
      </c>
      <c r="U32" s="1453" t="str">
        <f t="shared" si="9"/>
        <v/>
      </c>
      <c r="V32" s="3102" t="str">
        <f t="shared" si="10"/>
        <v/>
      </c>
      <c r="W32" s="3049"/>
    </row>
    <row r="33" spans="2:23" s="1361" customFormat="1" ht="17.1" customHeight="1">
      <c r="B33" s="1375"/>
      <c r="C33" s="1479"/>
      <c r="D33" s="1479"/>
      <c r="E33" s="1479"/>
      <c r="F33" s="2243"/>
      <c r="G33" s="2243"/>
      <c r="H33" s="3103"/>
      <c r="I33" s="3097">
        <f t="shared" si="0"/>
        <v>132.49859999999998</v>
      </c>
      <c r="J33" s="1809"/>
      <c r="K33" s="1810"/>
      <c r="L33" s="3098" t="str">
        <f t="shared" si="1"/>
        <v/>
      </c>
      <c r="M33" s="3099" t="str">
        <f t="shared" si="2"/>
        <v/>
      </c>
      <c r="N33" s="1451"/>
      <c r="O33" s="1453" t="str">
        <f t="shared" si="3"/>
        <v/>
      </c>
      <c r="P33" s="3100">
        <f t="shared" si="4"/>
        <v>40</v>
      </c>
      <c r="Q33" s="3101" t="str">
        <f t="shared" si="5"/>
        <v>--</v>
      </c>
      <c r="R33" s="3093" t="str">
        <f t="shared" si="6"/>
        <v>--</v>
      </c>
      <c r="S33" s="3094" t="str">
        <f t="shared" si="7"/>
        <v>--</v>
      </c>
      <c r="T33" s="3095" t="str">
        <f t="shared" si="8"/>
        <v>--</v>
      </c>
      <c r="U33" s="1453" t="str">
        <f t="shared" si="9"/>
        <v/>
      </c>
      <c r="V33" s="3102" t="str">
        <f t="shared" si="10"/>
        <v/>
      </c>
      <c r="W33" s="3049"/>
    </row>
    <row r="34" spans="2:23" s="1361" customFormat="1" ht="17.1" customHeight="1">
      <c r="B34" s="1375"/>
      <c r="C34" s="1479"/>
      <c r="D34" s="1479"/>
      <c r="E34" s="1476"/>
      <c r="F34" s="2243"/>
      <c r="G34" s="2243"/>
      <c r="H34" s="3103"/>
      <c r="I34" s="3097">
        <f t="shared" si="0"/>
        <v>132.49859999999998</v>
      </c>
      <c r="J34" s="1809"/>
      <c r="K34" s="1810"/>
      <c r="L34" s="3098" t="str">
        <f t="shared" si="1"/>
        <v/>
      </c>
      <c r="M34" s="3099" t="str">
        <f t="shared" si="2"/>
        <v/>
      </c>
      <c r="N34" s="1451"/>
      <c r="O34" s="1453" t="str">
        <f t="shared" si="3"/>
        <v/>
      </c>
      <c r="P34" s="3100">
        <f t="shared" si="4"/>
        <v>40</v>
      </c>
      <c r="Q34" s="3101" t="str">
        <f t="shared" si="5"/>
        <v>--</v>
      </c>
      <c r="R34" s="3093" t="str">
        <f t="shared" si="6"/>
        <v>--</v>
      </c>
      <c r="S34" s="3094" t="str">
        <f t="shared" si="7"/>
        <v>--</v>
      </c>
      <c r="T34" s="3095" t="str">
        <f t="shared" si="8"/>
        <v>--</v>
      </c>
      <c r="U34" s="1453" t="str">
        <f t="shared" si="9"/>
        <v/>
      </c>
      <c r="V34" s="3102" t="str">
        <f t="shared" si="10"/>
        <v/>
      </c>
      <c r="W34" s="3049"/>
    </row>
    <row r="35" spans="2:23" s="1361" customFormat="1" ht="17.1" customHeight="1">
      <c r="B35" s="1375"/>
      <c r="C35" s="1479"/>
      <c r="D35" s="1479"/>
      <c r="E35" s="1479"/>
      <c r="F35" s="2243"/>
      <c r="G35" s="2243"/>
      <c r="H35" s="3103"/>
      <c r="I35" s="3097">
        <f t="shared" si="0"/>
        <v>132.49859999999998</v>
      </c>
      <c r="J35" s="1809"/>
      <c r="K35" s="1810"/>
      <c r="L35" s="3098" t="str">
        <f t="shared" si="1"/>
        <v/>
      </c>
      <c r="M35" s="3099" t="str">
        <f t="shared" si="2"/>
        <v/>
      </c>
      <c r="N35" s="1451"/>
      <c r="O35" s="1453" t="str">
        <f t="shared" si="3"/>
        <v/>
      </c>
      <c r="P35" s="3100">
        <f t="shared" si="4"/>
        <v>40</v>
      </c>
      <c r="Q35" s="3101" t="str">
        <f t="shared" si="5"/>
        <v>--</v>
      </c>
      <c r="R35" s="3093" t="str">
        <f t="shared" si="6"/>
        <v>--</v>
      </c>
      <c r="S35" s="3094" t="str">
        <f t="shared" si="7"/>
        <v>--</v>
      </c>
      <c r="T35" s="3095" t="str">
        <f t="shared" si="8"/>
        <v>--</v>
      </c>
      <c r="U35" s="1453" t="str">
        <f t="shared" si="9"/>
        <v/>
      </c>
      <c r="V35" s="3102" t="str">
        <f t="shared" si="10"/>
        <v/>
      </c>
      <c r="W35" s="3049"/>
    </row>
    <row r="36" spans="2:23" s="1361" customFormat="1" ht="17.1" customHeight="1">
      <c r="B36" s="1375"/>
      <c r="C36" s="1479"/>
      <c r="D36" s="1479"/>
      <c r="E36" s="1476"/>
      <c r="F36" s="2243"/>
      <c r="G36" s="2243"/>
      <c r="H36" s="3103"/>
      <c r="I36" s="3097">
        <f t="shared" si="0"/>
        <v>132.49859999999998</v>
      </c>
      <c r="J36" s="1809"/>
      <c r="K36" s="1810"/>
      <c r="L36" s="3098" t="str">
        <f t="shared" si="1"/>
        <v/>
      </c>
      <c r="M36" s="3099" t="str">
        <f t="shared" si="2"/>
        <v/>
      </c>
      <c r="N36" s="1451"/>
      <c r="O36" s="1453" t="str">
        <f t="shared" si="3"/>
        <v/>
      </c>
      <c r="P36" s="3100">
        <f t="shared" si="4"/>
        <v>40</v>
      </c>
      <c r="Q36" s="3101" t="str">
        <f t="shared" si="5"/>
        <v>--</v>
      </c>
      <c r="R36" s="3093" t="str">
        <f t="shared" si="6"/>
        <v>--</v>
      </c>
      <c r="S36" s="3094" t="str">
        <f t="shared" si="7"/>
        <v>--</v>
      </c>
      <c r="T36" s="3095" t="str">
        <f t="shared" si="8"/>
        <v>--</v>
      </c>
      <c r="U36" s="1453" t="str">
        <f t="shared" si="9"/>
        <v/>
      </c>
      <c r="V36" s="3102" t="str">
        <f t="shared" si="10"/>
        <v/>
      </c>
      <c r="W36" s="3049"/>
    </row>
    <row r="37" spans="2:23" s="1361" customFormat="1" ht="17.1" customHeight="1">
      <c r="B37" s="1375"/>
      <c r="C37" s="1479"/>
      <c r="D37" s="1479"/>
      <c r="E37" s="1479"/>
      <c r="F37" s="2243"/>
      <c r="G37" s="2243"/>
      <c r="H37" s="3103"/>
      <c r="I37" s="3097">
        <f t="shared" si="0"/>
        <v>132.49859999999998</v>
      </c>
      <c r="J37" s="1809"/>
      <c r="K37" s="1810"/>
      <c r="L37" s="3098" t="str">
        <f t="shared" si="1"/>
        <v/>
      </c>
      <c r="M37" s="3099" t="str">
        <f t="shared" si="2"/>
        <v/>
      </c>
      <c r="N37" s="1451"/>
      <c r="O37" s="1453" t="str">
        <f t="shared" si="3"/>
        <v/>
      </c>
      <c r="P37" s="3100">
        <f t="shared" si="4"/>
        <v>40</v>
      </c>
      <c r="Q37" s="3101" t="str">
        <f t="shared" si="5"/>
        <v>--</v>
      </c>
      <c r="R37" s="3093" t="str">
        <f t="shared" si="6"/>
        <v>--</v>
      </c>
      <c r="S37" s="3094" t="str">
        <f t="shared" si="7"/>
        <v>--</v>
      </c>
      <c r="T37" s="3095" t="str">
        <f t="shared" si="8"/>
        <v>--</v>
      </c>
      <c r="U37" s="1453" t="str">
        <f t="shared" si="9"/>
        <v/>
      </c>
      <c r="V37" s="3102" t="str">
        <f t="shared" si="10"/>
        <v/>
      </c>
      <c r="W37" s="3049"/>
    </row>
    <row r="38" spans="2:23" s="1361" customFormat="1" ht="17.1" customHeight="1">
      <c r="B38" s="1375"/>
      <c r="C38" s="1479"/>
      <c r="D38" s="1479"/>
      <c r="E38" s="1476"/>
      <c r="F38" s="2243"/>
      <c r="G38" s="2243"/>
      <c r="H38" s="3103"/>
      <c r="I38" s="3097">
        <f t="shared" si="0"/>
        <v>132.49859999999998</v>
      </c>
      <c r="J38" s="1809"/>
      <c r="K38" s="1810"/>
      <c r="L38" s="3098" t="str">
        <f t="shared" si="1"/>
        <v/>
      </c>
      <c r="M38" s="3099" t="str">
        <f t="shared" si="2"/>
        <v/>
      </c>
      <c r="N38" s="1451"/>
      <c r="O38" s="1453" t="str">
        <f t="shared" si="3"/>
        <v/>
      </c>
      <c r="P38" s="3100">
        <f t="shared" si="4"/>
        <v>40</v>
      </c>
      <c r="Q38" s="3101" t="str">
        <f t="shared" si="5"/>
        <v>--</v>
      </c>
      <c r="R38" s="3093" t="str">
        <f t="shared" si="6"/>
        <v>--</v>
      </c>
      <c r="S38" s="3094" t="str">
        <f t="shared" si="7"/>
        <v>--</v>
      </c>
      <c r="T38" s="3095" t="str">
        <f t="shared" si="8"/>
        <v>--</v>
      </c>
      <c r="U38" s="1453" t="str">
        <f t="shared" si="9"/>
        <v/>
      </c>
      <c r="V38" s="3102" t="str">
        <f t="shared" si="10"/>
        <v/>
      </c>
      <c r="W38" s="3049"/>
    </row>
    <row r="39" spans="2:23" s="1361" customFormat="1" ht="17.1" customHeight="1">
      <c r="B39" s="1375"/>
      <c r="C39" s="1479"/>
      <c r="D39" s="1479"/>
      <c r="E39" s="1479"/>
      <c r="F39" s="2243"/>
      <c r="G39" s="2243"/>
      <c r="H39" s="3103"/>
      <c r="I39" s="3097">
        <f t="shared" si="0"/>
        <v>132.49859999999998</v>
      </c>
      <c r="J39" s="1809"/>
      <c r="K39" s="1810"/>
      <c r="L39" s="3098" t="str">
        <f t="shared" si="1"/>
        <v/>
      </c>
      <c r="M39" s="3099" t="str">
        <f t="shared" si="2"/>
        <v/>
      </c>
      <c r="N39" s="1451"/>
      <c r="O39" s="1453" t="str">
        <f t="shared" si="3"/>
        <v/>
      </c>
      <c r="P39" s="3100">
        <f t="shared" si="4"/>
        <v>40</v>
      </c>
      <c r="Q39" s="3101" t="str">
        <f t="shared" si="5"/>
        <v>--</v>
      </c>
      <c r="R39" s="3093" t="str">
        <f t="shared" si="6"/>
        <v>--</v>
      </c>
      <c r="S39" s="3094" t="str">
        <f t="shared" si="7"/>
        <v>--</v>
      </c>
      <c r="T39" s="3095" t="str">
        <f t="shared" si="8"/>
        <v>--</v>
      </c>
      <c r="U39" s="1453" t="str">
        <f t="shared" si="9"/>
        <v/>
      </c>
      <c r="V39" s="3102" t="str">
        <f t="shared" si="10"/>
        <v/>
      </c>
      <c r="W39" s="3049"/>
    </row>
    <row r="40" spans="2:23" s="1361" customFormat="1" ht="17.1" customHeight="1">
      <c r="B40" s="1375"/>
      <c r="C40" s="1479"/>
      <c r="D40" s="1479"/>
      <c r="E40" s="1476"/>
      <c r="F40" s="2243"/>
      <c r="G40" s="2243"/>
      <c r="H40" s="3103"/>
      <c r="I40" s="3097">
        <f t="shared" si="0"/>
        <v>132.49859999999998</v>
      </c>
      <c r="J40" s="1809"/>
      <c r="K40" s="1810"/>
      <c r="L40" s="3098" t="str">
        <f t="shared" si="1"/>
        <v/>
      </c>
      <c r="M40" s="3099" t="str">
        <f t="shared" si="2"/>
        <v/>
      </c>
      <c r="N40" s="1451"/>
      <c r="O40" s="1453" t="str">
        <f t="shared" si="3"/>
        <v/>
      </c>
      <c r="P40" s="3100">
        <f t="shared" si="4"/>
        <v>40</v>
      </c>
      <c r="Q40" s="3101" t="str">
        <f t="shared" si="5"/>
        <v>--</v>
      </c>
      <c r="R40" s="3093" t="str">
        <f t="shared" si="6"/>
        <v>--</v>
      </c>
      <c r="S40" s="3094" t="str">
        <f t="shared" si="7"/>
        <v>--</v>
      </c>
      <c r="T40" s="3095" t="str">
        <f t="shared" si="8"/>
        <v>--</v>
      </c>
      <c r="U40" s="1453" t="str">
        <f t="shared" si="9"/>
        <v/>
      </c>
      <c r="V40" s="3102" t="str">
        <f t="shared" si="10"/>
        <v/>
      </c>
      <c r="W40" s="3049"/>
    </row>
    <row r="41" spans="2:23" s="1361" customFormat="1" ht="17.1" customHeight="1">
      <c r="B41" s="1375"/>
      <c r="C41" s="1479"/>
      <c r="D41" s="1479"/>
      <c r="E41" s="1479"/>
      <c r="F41" s="2243"/>
      <c r="G41" s="2243"/>
      <c r="H41" s="3103"/>
      <c r="I41" s="3097">
        <f t="shared" si="0"/>
        <v>132.49859999999998</v>
      </c>
      <c r="J41" s="1809"/>
      <c r="K41" s="1810"/>
      <c r="L41" s="3098" t="str">
        <f t="shared" si="1"/>
        <v/>
      </c>
      <c r="M41" s="3099" t="str">
        <f t="shared" si="2"/>
        <v/>
      </c>
      <c r="N41" s="1451"/>
      <c r="O41" s="1453" t="str">
        <f t="shared" si="3"/>
        <v/>
      </c>
      <c r="P41" s="3100">
        <f t="shared" si="4"/>
        <v>40</v>
      </c>
      <c r="Q41" s="3101" t="str">
        <f t="shared" si="5"/>
        <v>--</v>
      </c>
      <c r="R41" s="3093" t="str">
        <f t="shared" si="6"/>
        <v>--</v>
      </c>
      <c r="S41" s="3094" t="str">
        <f t="shared" si="7"/>
        <v>--</v>
      </c>
      <c r="T41" s="3095" t="str">
        <f t="shared" si="8"/>
        <v>--</v>
      </c>
      <c r="U41" s="1453" t="str">
        <f t="shared" si="9"/>
        <v/>
      </c>
      <c r="V41" s="3102" t="str">
        <f t="shared" si="10"/>
        <v/>
      </c>
      <c r="W41" s="3049"/>
    </row>
    <row r="42" spans="2:23" s="1361" customFormat="1" ht="17.1" customHeight="1">
      <c r="B42" s="1375"/>
      <c r="C42" s="1479"/>
      <c r="D42" s="1479"/>
      <c r="E42" s="1476"/>
      <c r="F42" s="2243"/>
      <c r="G42" s="2243"/>
      <c r="H42" s="3103"/>
      <c r="I42" s="3097">
        <f t="shared" si="0"/>
        <v>132.49859999999998</v>
      </c>
      <c r="J42" s="1809"/>
      <c r="K42" s="1810"/>
      <c r="L42" s="3098" t="str">
        <f t="shared" si="1"/>
        <v/>
      </c>
      <c r="M42" s="3099" t="str">
        <f t="shared" si="2"/>
        <v/>
      </c>
      <c r="N42" s="1451"/>
      <c r="O42" s="1453" t="str">
        <f t="shared" si="3"/>
        <v/>
      </c>
      <c r="P42" s="3100">
        <f t="shared" si="4"/>
        <v>40</v>
      </c>
      <c r="Q42" s="3101" t="str">
        <f t="shared" si="5"/>
        <v>--</v>
      </c>
      <c r="R42" s="3093" t="str">
        <f t="shared" si="6"/>
        <v>--</v>
      </c>
      <c r="S42" s="3094" t="str">
        <f t="shared" si="7"/>
        <v>--</v>
      </c>
      <c r="T42" s="3095" t="str">
        <f t="shared" si="8"/>
        <v>--</v>
      </c>
      <c r="U42" s="1453" t="str">
        <f t="shared" si="9"/>
        <v/>
      </c>
      <c r="V42" s="3102" t="str">
        <f t="shared" si="10"/>
        <v/>
      </c>
      <c r="W42" s="3049"/>
    </row>
    <row r="43" spans="2:23" s="1361" customFormat="1" ht="17.1" customHeight="1">
      <c r="B43" s="1375"/>
      <c r="C43" s="1479"/>
      <c r="D43" s="1479"/>
      <c r="E43" s="1479"/>
      <c r="F43" s="2243"/>
      <c r="G43" s="2243"/>
      <c r="H43" s="3103"/>
      <c r="I43" s="3097">
        <f t="shared" si="0"/>
        <v>132.49859999999998</v>
      </c>
      <c r="J43" s="1809"/>
      <c r="K43" s="1810"/>
      <c r="L43" s="3098" t="str">
        <f t="shared" si="1"/>
        <v/>
      </c>
      <c r="M43" s="3099" t="str">
        <f t="shared" si="2"/>
        <v/>
      </c>
      <c r="N43" s="1451"/>
      <c r="O43" s="1453" t="str">
        <f t="shared" si="3"/>
        <v/>
      </c>
      <c r="P43" s="3100">
        <f t="shared" si="4"/>
        <v>40</v>
      </c>
      <c r="Q43" s="3101" t="str">
        <f t="shared" si="5"/>
        <v>--</v>
      </c>
      <c r="R43" s="3093" t="str">
        <f t="shared" si="6"/>
        <v>--</v>
      </c>
      <c r="S43" s="3094" t="str">
        <f t="shared" si="7"/>
        <v>--</v>
      </c>
      <c r="T43" s="3095" t="str">
        <f t="shared" si="8"/>
        <v>--</v>
      </c>
      <c r="U43" s="1453" t="str">
        <f t="shared" si="9"/>
        <v/>
      </c>
      <c r="V43" s="3102" t="str">
        <f t="shared" si="10"/>
        <v/>
      </c>
      <c r="W43" s="3049"/>
    </row>
    <row r="44" spans="2:23" s="1361" customFormat="1" ht="17.1" customHeight="1" thickBot="1">
      <c r="B44" s="1375"/>
      <c r="C44" s="1488"/>
      <c r="D44" s="1488"/>
      <c r="E44" s="1488"/>
      <c r="F44" s="1488"/>
      <c r="G44" s="1488"/>
      <c r="H44" s="1488"/>
      <c r="I44" s="3104"/>
      <c r="J44" s="3105"/>
      <c r="K44" s="3105"/>
      <c r="L44" s="3106"/>
      <c r="M44" s="3106"/>
      <c r="N44" s="3105"/>
      <c r="O44" s="1495"/>
      <c r="P44" s="3107"/>
      <c r="Q44" s="3108"/>
      <c r="R44" s="3109"/>
      <c r="S44" s="3110"/>
      <c r="T44" s="3111"/>
      <c r="U44" s="1495"/>
      <c r="V44" s="3112"/>
      <c r="W44" s="3049"/>
    </row>
    <row r="45" spans="2:23" s="1361" customFormat="1" ht="17.1" customHeight="1" thickBot="1" thickTop="1">
      <c r="B45" s="1375"/>
      <c r="C45" s="1511" t="s">
        <v>25</v>
      </c>
      <c r="D45" s="3113" t="s">
        <v>327</v>
      </c>
      <c r="E45" s="1511"/>
      <c r="F45" s="1512"/>
      <c r="G45" s="1355"/>
      <c r="H45" s="1376"/>
      <c r="I45" s="1376"/>
      <c r="J45" s="1376"/>
      <c r="K45" s="1376"/>
      <c r="L45" s="1376"/>
      <c r="M45" s="1376"/>
      <c r="N45" s="1376"/>
      <c r="O45" s="1376"/>
      <c r="P45" s="1376"/>
      <c r="Q45" s="3114">
        <f>SUM(Q22:Q44)</f>
        <v>0</v>
      </c>
      <c r="R45" s="3115">
        <f>SUM(R22:R44)</f>
        <v>5299.9439999999995</v>
      </c>
      <c r="S45" s="3116">
        <f>SUM(S22:S44)</f>
        <v>370.99608</v>
      </c>
      <c r="T45" s="3117">
        <f>SUM(T22:T44)</f>
        <v>0</v>
      </c>
      <c r="U45" s="3118"/>
      <c r="V45" s="3119">
        <f>ROUND(SUM(V22:V44),2)</f>
        <v>5670.94</v>
      </c>
      <c r="W45" s="3049"/>
    </row>
    <row r="46" spans="2:23" s="1361" customFormat="1" ht="17.1" customHeight="1" thickBot="1" thickTop="1">
      <c r="B46" s="1526"/>
      <c r="C46" s="1527"/>
      <c r="D46" s="1527"/>
      <c r="E46" s="1527"/>
      <c r="F46" s="1527"/>
      <c r="G46" s="1527"/>
      <c r="H46" s="1527"/>
      <c r="I46" s="1527"/>
      <c r="J46" s="1527"/>
      <c r="K46" s="1527"/>
      <c r="L46" s="1527"/>
      <c r="M46" s="1527"/>
      <c r="N46" s="1527"/>
      <c r="O46" s="1527"/>
      <c r="P46" s="1527"/>
      <c r="Q46" s="1527"/>
      <c r="R46" s="1527"/>
      <c r="S46" s="1527"/>
      <c r="T46" s="1527"/>
      <c r="U46" s="1527"/>
      <c r="V46" s="1527"/>
      <c r="W46" s="1528"/>
    </row>
    <row r="47" spans="23:25" ht="17.1" customHeight="1" thickTop="1">
      <c r="W47" s="3120"/>
      <c r="X47" s="3120"/>
      <c r="Y47" s="3120"/>
    </row>
    <row r="48" spans="23:25" ht="17.1" customHeight="1">
      <c r="W48" s="3120"/>
      <c r="X48" s="3120"/>
      <c r="Y48" s="3120"/>
    </row>
    <row r="49" spans="23:25" ht="17.1" customHeight="1">
      <c r="W49" s="3120"/>
      <c r="X49" s="3120"/>
      <c r="Y49" s="3120"/>
    </row>
    <row r="50" spans="23:25" ht="17.1" customHeight="1">
      <c r="W50" s="3120"/>
      <c r="X50" s="3120"/>
      <c r="Y50" s="3120"/>
    </row>
    <row r="51" spans="23:25" ht="17.1" customHeight="1">
      <c r="W51" s="3120"/>
      <c r="X51" s="3120"/>
      <c r="Y51" s="3120"/>
    </row>
    <row r="52" spans="6:25" ht="17.1" customHeight="1">
      <c r="F52" s="3120"/>
      <c r="G52" s="3120"/>
      <c r="H52" s="3120"/>
      <c r="I52" s="3120"/>
      <c r="J52" s="3120"/>
      <c r="K52" s="3120"/>
      <c r="L52" s="3120"/>
      <c r="M52" s="3120"/>
      <c r="N52" s="3120"/>
      <c r="O52" s="3120"/>
      <c r="P52" s="3120"/>
      <c r="Q52" s="3120"/>
      <c r="R52" s="3120"/>
      <c r="S52" s="3120"/>
      <c r="T52" s="3120"/>
      <c r="U52" s="3120"/>
      <c r="V52" s="3120"/>
      <c r="W52" s="3120"/>
      <c r="X52" s="3120"/>
      <c r="Y52" s="3120"/>
    </row>
    <row r="53" spans="6:25" ht="17.1" customHeight="1">
      <c r="F53" s="3120"/>
      <c r="G53" s="3120"/>
      <c r="H53" s="3120"/>
      <c r="I53" s="3120"/>
      <c r="J53" s="3120"/>
      <c r="K53" s="3120"/>
      <c r="L53" s="3120"/>
      <c r="M53" s="3120"/>
      <c r="N53" s="3120"/>
      <c r="O53" s="3120"/>
      <c r="P53" s="3120"/>
      <c r="Q53" s="3120"/>
      <c r="R53" s="3120"/>
      <c r="S53" s="3120"/>
      <c r="T53" s="3120"/>
      <c r="U53" s="3120"/>
      <c r="V53" s="3120"/>
      <c r="W53" s="3120"/>
      <c r="X53" s="3120"/>
      <c r="Y53" s="3120"/>
    </row>
    <row r="54" spans="6:25" ht="17.1" customHeight="1">
      <c r="F54" s="3120"/>
      <c r="G54" s="3120"/>
      <c r="H54" s="3120"/>
      <c r="I54" s="3120"/>
      <c r="J54" s="3120"/>
      <c r="K54" s="3120"/>
      <c r="L54" s="3120"/>
      <c r="M54" s="3120"/>
      <c r="N54" s="3120"/>
      <c r="O54" s="3120"/>
      <c r="P54" s="3120"/>
      <c r="Q54" s="3120"/>
      <c r="R54" s="3120"/>
      <c r="S54" s="3120"/>
      <c r="T54" s="3120"/>
      <c r="U54" s="3120"/>
      <c r="V54" s="3120"/>
      <c r="W54" s="3120"/>
      <c r="X54" s="3120"/>
      <c r="Y54" s="3120"/>
    </row>
    <row r="55" spans="6:25" ht="17.1" customHeight="1">
      <c r="F55" s="3120"/>
      <c r="G55" s="3120"/>
      <c r="H55" s="3120"/>
      <c r="I55" s="3120"/>
      <c r="J55" s="3120"/>
      <c r="K55" s="3120"/>
      <c r="L55" s="3120"/>
      <c r="M55" s="3120"/>
      <c r="N55" s="3120"/>
      <c r="O55" s="3120"/>
      <c r="P55" s="3120"/>
      <c r="Q55" s="3120"/>
      <c r="R55" s="3120"/>
      <c r="S55" s="3120"/>
      <c r="T55" s="3120"/>
      <c r="U55" s="3120"/>
      <c r="V55" s="3120"/>
      <c r="W55" s="3120"/>
      <c r="X55" s="3120"/>
      <c r="Y55" s="3120"/>
    </row>
    <row r="56" spans="6:25" ht="17.1" customHeight="1">
      <c r="F56" s="3120"/>
      <c r="G56" s="3120"/>
      <c r="H56" s="3120"/>
      <c r="I56" s="3120"/>
      <c r="J56" s="3120"/>
      <c r="K56" s="3120"/>
      <c r="L56" s="3120"/>
      <c r="M56" s="3120"/>
      <c r="N56" s="3120"/>
      <c r="O56" s="3120"/>
      <c r="P56" s="3120"/>
      <c r="Q56" s="3120"/>
      <c r="R56" s="3120"/>
      <c r="S56" s="3120"/>
      <c r="T56" s="3120"/>
      <c r="U56" s="3120"/>
      <c r="V56" s="3120"/>
      <c r="W56" s="3120"/>
      <c r="X56" s="3120"/>
      <c r="Y56" s="3120"/>
    </row>
    <row r="57" spans="6:25" ht="17.1" customHeight="1">
      <c r="F57" s="3120"/>
      <c r="G57" s="3120"/>
      <c r="H57" s="3120"/>
      <c r="I57" s="3120"/>
      <c r="J57" s="3120"/>
      <c r="K57" s="3120"/>
      <c r="L57" s="3120"/>
      <c r="M57" s="3120"/>
      <c r="N57" s="3120"/>
      <c r="O57" s="3120"/>
      <c r="P57" s="3120"/>
      <c r="Q57" s="3120"/>
      <c r="R57" s="3120"/>
      <c r="S57" s="3120"/>
      <c r="T57" s="3120"/>
      <c r="U57" s="3120"/>
      <c r="V57" s="3120"/>
      <c r="W57" s="3120"/>
      <c r="X57" s="3120"/>
      <c r="Y57" s="3120"/>
    </row>
    <row r="58" spans="6:25" ht="17.1" customHeight="1">
      <c r="F58" s="3120"/>
      <c r="G58" s="3120"/>
      <c r="H58" s="3120"/>
      <c r="I58" s="3120"/>
      <c r="J58" s="3120"/>
      <c r="K58" s="3120"/>
      <c r="L58" s="3120"/>
      <c r="M58" s="3120"/>
      <c r="N58" s="3120"/>
      <c r="O58" s="3120"/>
      <c r="P58" s="3120"/>
      <c r="Q58" s="3120"/>
      <c r="R58" s="3120"/>
      <c r="S58" s="3120"/>
      <c r="T58" s="3120"/>
      <c r="U58" s="3120"/>
      <c r="V58" s="3120"/>
      <c r="W58" s="3120"/>
      <c r="X58" s="3120"/>
      <c r="Y58" s="3120"/>
    </row>
    <row r="59" spans="6:25" ht="17.1" customHeight="1">
      <c r="F59" s="3120"/>
      <c r="G59" s="3120"/>
      <c r="H59" s="3120"/>
      <c r="I59" s="3120"/>
      <c r="J59" s="3120"/>
      <c r="K59" s="3120"/>
      <c r="L59" s="3120"/>
      <c r="M59" s="3120"/>
      <c r="N59" s="3120"/>
      <c r="O59" s="3120"/>
      <c r="P59" s="3120"/>
      <c r="Q59" s="3120"/>
      <c r="R59" s="3120"/>
      <c r="S59" s="3120"/>
      <c r="T59" s="3120"/>
      <c r="U59" s="3120"/>
      <c r="V59" s="3120"/>
      <c r="W59" s="3120"/>
      <c r="X59" s="3120"/>
      <c r="Y59" s="3120"/>
    </row>
    <row r="60" spans="6:25" ht="17.1" customHeight="1">
      <c r="F60" s="3120"/>
      <c r="G60" s="3120"/>
      <c r="H60" s="3120"/>
      <c r="I60" s="3120"/>
      <c r="J60" s="3120"/>
      <c r="K60" s="3120"/>
      <c r="L60" s="3120"/>
      <c r="M60" s="3120"/>
      <c r="N60" s="3120"/>
      <c r="O60" s="3120"/>
      <c r="P60" s="3120"/>
      <c r="Q60" s="3120"/>
      <c r="R60" s="3120"/>
      <c r="S60" s="3120"/>
      <c r="T60" s="3120"/>
      <c r="U60" s="3120"/>
      <c r="V60" s="3120"/>
      <c r="W60" s="3120"/>
      <c r="X60" s="3120"/>
      <c r="Y60" s="3120"/>
    </row>
    <row r="61" spans="6:25" ht="17.1" customHeight="1">
      <c r="F61" s="3120"/>
      <c r="G61" s="3120"/>
      <c r="H61" s="3120"/>
      <c r="I61" s="3120"/>
      <c r="J61" s="3120"/>
      <c r="K61" s="3120"/>
      <c r="L61" s="3120"/>
      <c r="M61" s="3120"/>
      <c r="N61" s="3120"/>
      <c r="O61" s="3120"/>
      <c r="P61" s="3120"/>
      <c r="Q61" s="3120"/>
      <c r="R61" s="3120"/>
      <c r="S61" s="3120"/>
      <c r="T61" s="3120"/>
      <c r="U61" s="3120"/>
      <c r="V61" s="3120"/>
      <c r="W61" s="3120"/>
      <c r="X61" s="3120"/>
      <c r="Y61" s="3120"/>
    </row>
    <row r="62" spans="6:25" ht="17.1" customHeight="1">
      <c r="F62" s="3120"/>
      <c r="G62" s="3120"/>
      <c r="H62" s="3120"/>
      <c r="I62" s="3120"/>
      <c r="J62" s="3120"/>
      <c r="K62" s="3120"/>
      <c r="L62" s="3120"/>
      <c r="M62" s="3120"/>
      <c r="N62" s="3120"/>
      <c r="O62" s="3120"/>
      <c r="P62" s="3120"/>
      <c r="Q62" s="3120"/>
      <c r="R62" s="3120"/>
      <c r="S62" s="3120"/>
      <c r="T62" s="3120"/>
      <c r="U62" s="3120"/>
      <c r="V62" s="3120"/>
      <c r="W62" s="3120"/>
      <c r="X62" s="3120"/>
      <c r="Y62" s="3120"/>
    </row>
    <row r="63" spans="6:25" ht="17.1" customHeight="1">
      <c r="F63" s="3120"/>
      <c r="G63" s="3120"/>
      <c r="H63" s="3120"/>
      <c r="I63" s="3120"/>
      <c r="J63" s="3120"/>
      <c r="K63" s="3120"/>
      <c r="L63" s="3120"/>
      <c r="M63" s="3120"/>
      <c r="N63" s="3120"/>
      <c r="O63" s="3120"/>
      <c r="P63" s="3120"/>
      <c r="Q63" s="3120"/>
      <c r="R63" s="3120"/>
      <c r="S63" s="3120"/>
      <c r="T63" s="3120"/>
      <c r="U63" s="3120"/>
      <c r="V63" s="3120"/>
      <c r="W63" s="3120"/>
      <c r="X63" s="3120"/>
      <c r="Y63" s="3120"/>
    </row>
    <row r="64" spans="6:25" ht="17.1" customHeight="1">
      <c r="F64" s="3120"/>
      <c r="G64" s="3120"/>
      <c r="H64" s="3120"/>
      <c r="I64" s="3120"/>
      <c r="J64" s="3120"/>
      <c r="K64" s="3120"/>
      <c r="L64" s="3120"/>
      <c r="M64" s="3120"/>
      <c r="N64" s="3120"/>
      <c r="O64" s="3120"/>
      <c r="P64" s="3120"/>
      <c r="Q64" s="3120"/>
      <c r="R64" s="3120"/>
      <c r="S64" s="3120"/>
      <c r="T64" s="3120"/>
      <c r="U64" s="3120"/>
      <c r="V64" s="3120"/>
      <c r="W64" s="3120"/>
      <c r="X64" s="3120"/>
      <c r="Y64" s="3120"/>
    </row>
    <row r="65" spans="6:25" ht="17.1" customHeight="1">
      <c r="F65" s="3120"/>
      <c r="G65" s="3120"/>
      <c r="H65" s="3120"/>
      <c r="I65" s="3120"/>
      <c r="J65" s="3120"/>
      <c r="K65" s="3120"/>
      <c r="L65" s="3120"/>
      <c r="M65" s="3120"/>
      <c r="N65" s="3120"/>
      <c r="O65" s="3120"/>
      <c r="P65" s="3120"/>
      <c r="Q65" s="3120"/>
      <c r="R65" s="3120"/>
      <c r="S65" s="3120"/>
      <c r="T65" s="3120"/>
      <c r="U65" s="3120"/>
      <c r="V65" s="3120"/>
      <c r="W65" s="3120"/>
      <c r="X65" s="3120"/>
      <c r="Y65" s="3120"/>
    </row>
    <row r="66" spans="6:25" ht="17.1" customHeight="1">
      <c r="F66" s="3120"/>
      <c r="G66" s="3120"/>
      <c r="H66" s="3120"/>
      <c r="I66" s="3120"/>
      <c r="J66" s="3120"/>
      <c r="K66" s="3120"/>
      <c r="L66" s="3120"/>
      <c r="M66" s="3120"/>
      <c r="N66" s="3120"/>
      <c r="O66" s="3120"/>
      <c r="P66" s="3120"/>
      <c r="Q66" s="3120"/>
      <c r="R66" s="3120"/>
      <c r="S66" s="3120"/>
      <c r="T66" s="3120"/>
      <c r="U66" s="3120"/>
      <c r="V66" s="3120"/>
      <c r="W66" s="3120"/>
      <c r="X66" s="3120"/>
      <c r="Y66" s="3120"/>
    </row>
    <row r="67" spans="6:25" ht="17.1" customHeight="1">
      <c r="F67" s="3120"/>
      <c r="G67" s="3120"/>
      <c r="H67" s="3120"/>
      <c r="I67" s="3120"/>
      <c r="J67" s="3120"/>
      <c r="K67" s="3120"/>
      <c r="L67" s="3120"/>
      <c r="M67" s="3120"/>
      <c r="N67" s="3120"/>
      <c r="O67" s="3120"/>
      <c r="P67" s="3120"/>
      <c r="Q67" s="3120"/>
      <c r="R67" s="3120"/>
      <c r="S67" s="3120"/>
      <c r="T67" s="3120"/>
      <c r="U67" s="3120"/>
      <c r="V67" s="3120"/>
      <c r="W67" s="3120"/>
      <c r="X67" s="3120"/>
      <c r="Y67" s="3120"/>
    </row>
    <row r="68" spans="6:25" ht="17.1" customHeight="1">
      <c r="F68" s="3120"/>
      <c r="G68" s="3120"/>
      <c r="H68" s="3120"/>
      <c r="I68" s="3120"/>
      <c r="J68" s="3120"/>
      <c r="K68" s="3120"/>
      <c r="L68" s="3120"/>
      <c r="M68" s="3120"/>
      <c r="N68" s="3120"/>
      <c r="O68" s="3120"/>
      <c r="P68" s="3120"/>
      <c r="Q68" s="3120"/>
      <c r="R68" s="3120"/>
      <c r="S68" s="3120"/>
      <c r="T68" s="3120"/>
      <c r="U68" s="3120"/>
      <c r="V68" s="3120"/>
      <c r="W68" s="3120"/>
      <c r="X68" s="3120"/>
      <c r="Y68" s="3120"/>
    </row>
    <row r="69" spans="6:25" ht="17.1" customHeight="1">
      <c r="F69" s="3120"/>
      <c r="G69" s="3120"/>
      <c r="H69" s="3120"/>
      <c r="I69" s="3120"/>
      <c r="J69" s="3120"/>
      <c r="K69" s="3120"/>
      <c r="L69" s="3120"/>
      <c r="M69" s="3120"/>
      <c r="N69" s="3120"/>
      <c r="O69" s="3120"/>
      <c r="P69" s="3120"/>
      <c r="Q69" s="3120"/>
      <c r="R69" s="3120"/>
      <c r="S69" s="3120"/>
      <c r="T69" s="3120"/>
      <c r="U69" s="3120"/>
      <c r="V69" s="3120"/>
      <c r="W69" s="3120"/>
      <c r="X69" s="3120"/>
      <c r="Y69" s="3120"/>
    </row>
    <row r="70" spans="6:25" ht="17.1" customHeight="1">
      <c r="F70" s="3120"/>
      <c r="G70" s="3120"/>
      <c r="H70" s="3120"/>
      <c r="I70" s="3120"/>
      <c r="J70" s="3120"/>
      <c r="K70" s="3120"/>
      <c r="L70" s="3120"/>
      <c r="M70" s="3120"/>
      <c r="N70" s="3120"/>
      <c r="O70" s="3120"/>
      <c r="P70" s="3120"/>
      <c r="Q70" s="3120"/>
      <c r="R70" s="3120"/>
      <c r="S70" s="3120"/>
      <c r="T70" s="3120"/>
      <c r="U70" s="3120"/>
      <c r="V70" s="3120"/>
      <c r="W70" s="3120"/>
      <c r="X70" s="3120"/>
      <c r="Y70" s="3120"/>
    </row>
    <row r="71" spans="6:25" ht="17.1" customHeight="1">
      <c r="F71" s="3120"/>
      <c r="G71" s="3120"/>
      <c r="H71" s="3120"/>
      <c r="I71" s="3120"/>
      <c r="J71" s="3120"/>
      <c r="K71" s="3120"/>
      <c r="L71" s="3120"/>
      <c r="M71" s="3120"/>
      <c r="N71" s="3120"/>
      <c r="O71" s="3120"/>
      <c r="P71" s="3120"/>
      <c r="Q71" s="3120"/>
      <c r="R71" s="3120"/>
      <c r="S71" s="3120"/>
      <c r="T71" s="3120"/>
      <c r="U71" s="3120"/>
      <c r="V71" s="3120"/>
      <c r="W71" s="3120"/>
      <c r="X71" s="3120"/>
      <c r="Y71" s="3120"/>
    </row>
    <row r="72" spans="6:25" ht="17.1" customHeight="1">
      <c r="F72" s="3120"/>
      <c r="G72" s="3120"/>
      <c r="H72" s="3120"/>
      <c r="I72" s="3120"/>
      <c r="J72" s="3120"/>
      <c r="K72" s="3120"/>
      <c r="L72" s="3120"/>
      <c r="M72" s="3120"/>
      <c r="N72" s="3120"/>
      <c r="O72" s="3120"/>
      <c r="P72" s="3120"/>
      <c r="Q72" s="3120"/>
      <c r="R72" s="3120"/>
      <c r="S72" s="3120"/>
      <c r="T72" s="3120"/>
      <c r="U72" s="3120"/>
      <c r="V72" s="3120"/>
      <c r="W72" s="3120"/>
      <c r="X72" s="3120"/>
      <c r="Y72" s="3120"/>
    </row>
    <row r="73" spans="6:25" ht="17.1" customHeight="1">
      <c r="F73" s="3120"/>
      <c r="G73" s="3120"/>
      <c r="H73" s="3120"/>
      <c r="I73" s="3120"/>
      <c r="J73" s="3120"/>
      <c r="K73" s="3120"/>
      <c r="L73" s="3120"/>
      <c r="M73" s="3120"/>
      <c r="N73" s="3120"/>
      <c r="O73" s="3120"/>
      <c r="P73" s="3120"/>
      <c r="Q73" s="3120"/>
      <c r="R73" s="3120"/>
      <c r="S73" s="3120"/>
      <c r="T73" s="3120"/>
      <c r="U73" s="3120"/>
      <c r="V73" s="3120"/>
      <c r="W73" s="3120"/>
      <c r="X73" s="3120"/>
      <c r="Y73" s="3120"/>
    </row>
    <row r="74" spans="6:25" ht="17.1" customHeight="1">
      <c r="F74" s="3120"/>
      <c r="G74" s="3120"/>
      <c r="H74" s="3120"/>
      <c r="I74" s="3120"/>
      <c r="J74" s="3120"/>
      <c r="K74" s="3120"/>
      <c r="L74" s="3120"/>
      <c r="M74" s="3120"/>
      <c r="N74" s="3120"/>
      <c r="O74" s="3120"/>
      <c r="P74" s="3120"/>
      <c r="Q74" s="3120"/>
      <c r="R74" s="3120"/>
      <c r="S74" s="3120"/>
      <c r="T74" s="3120"/>
      <c r="U74" s="3120"/>
      <c r="V74" s="3120"/>
      <c r="W74" s="3120"/>
      <c r="X74" s="3120"/>
      <c r="Y74" s="3120"/>
    </row>
    <row r="75" spans="6:25" ht="17.1" customHeight="1">
      <c r="F75" s="3120"/>
      <c r="G75" s="3120"/>
      <c r="H75" s="3120"/>
      <c r="I75" s="3120"/>
      <c r="J75" s="3120"/>
      <c r="K75" s="3120"/>
      <c r="L75" s="3120"/>
      <c r="M75" s="3120"/>
      <c r="N75" s="3120"/>
      <c r="O75" s="3120"/>
      <c r="P75" s="3120"/>
      <c r="Q75" s="3120"/>
      <c r="R75" s="3120"/>
      <c r="S75" s="3120"/>
      <c r="T75" s="3120"/>
      <c r="U75" s="3120"/>
      <c r="V75" s="3120"/>
      <c r="W75" s="3120"/>
      <c r="X75" s="3120"/>
      <c r="Y75" s="3120"/>
    </row>
    <row r="76" spans="6:25" ht="17.1" customHeight="1">
      <c r="F76" s="3120"/>
      <c r="G76" s="3120"/>
      <c r="H76" s="3120"/>
      <c r="I76" s="3120"/>
      <c r="J76" s="3120"/>
      <c r="K76" s="3120"/>
      <c r="L76" s="3120"/>
      <c r="M76" s="3120"/>
      <c r="N76" s="3120"/>
      <c r="O76" s="3120"/>
      <c r="P76" s="3120"/>
      <c r="Q76" s="3120"/>
      <c r="R76" s="3120"/>
      <c r="S76" s="3120"/>
      <c r="T76" s="3120"/>
      <c r="U76" s="3120"/>
      <c r="V76" s="3120"/>
      <c r="W76" s="3120"/>
      <c r="X76" s="3120"/>
      <c r="Y76" s="3120"/>
    </row>
    <row r="77" spans="6:25" ht="17.1" customHeight="1">
      <c r="F77" s="3120"/>
      <c r="G77" s="3120"/>
      <c r="H77" s="3120"/>
      <c r="I77" s="3120"/>
      <c r="J77" s="3120"/>
      <c r="K77" s="3120"/>
      <c r="L77" s="3120"/>
      <c r="M77" s="3120"/>
      <c r="N77" s="3120"/>
      <c r="O77" s="3120"/>
      <c r="P77" s="3120"/>
      <c r="Q77" s="3120"/>
      <c r="R77" s="3120"/>
      <c r="S77" s="3120"/>
      <c r="T77" s="3120"/>
      <c r="U77" s="3120"/>
      <c r="V77" s="3120"/>
      <c r="W77" s="3120"/>
      <c r="X77" s="3120"/>
      <c r="Y77" s="3120"/>
    </row>
    <row r="78" spans="6:25" ht="17.1" customHeight="1">
      <c r="F78" s="3120"/>
      <c r="G78" s="3120"/>
      <c r="H78" s="3120"/>
      <c r="I78" s="3120"/>
      <c r="J78" s="3120"/>
      <c r="K78" s="3120"/>
      <c r="L78" s="3120"/>
      <c r="M78" s="3120"/>
      <c r="N78" s="3120"/>
      <c r="O78" s="3120"/>
      <c r="P78" s="3120"/>
      <c r="Q78" s="3120"/>
      <c r="R78" s="3120"/>
      <c r="S78" s="3120"/>
      <c r="T78" s="3120"/>
      <c r="U78" s="3120"/>
      <c r="V78" s="3120"/>
      <c r="W78" s="3120"/>
      <c r="X78" s="3120"/>
      <c r="Y78" s="3120"/>
    </row>
    <row r="79" spans="6:25" ht="17.1" customHeight="1">
      <c r="F79" s="3120"/>
      <c r="G79" s="3120"/>
      <c r="H79" s="3120"/>
      <c r="I79" s="3120"/>
      <c r="J79" s="3120"/>
      <c r="K79" s="3120"/>
      <c r="L79" s="3120"/>
      <c r="M79" s="3120"/>
      <c r="N79" s="3120"/>
      <c r="O79" s="3120"/>
      <c r="P79" s="3120"/>
      <c r="Q79" s="3120"/>
      <c r="R79" s="3120"/>
      <c r="S79" s="3120"/>
      <c r="T79" s="3120"/>
      <c r="U79" s="3120"/>
      <c r="V79" s="3120"/>
      <c r="W79" s="3120"/>
      <c r="X79" s="3120"/>
      <c r="Y79" s="3120"/>
    </row>
    <row r="80" spans="6:25" ht="17.1" customHeight="1">
      <c r="F80" s="3120"/>
      <c r="G80" s="3120"/>
      <c r="H80" s="3120"/>
      <c r="I80" s="3120"/>
      <c r="J80" s="3120"/>
      <c r="K80" s="3120"/>
      <c r="L80" s="3120"/>
      <c r="M80" s="3120"/>
      <c r="N80" s="3120"/>
      <c r="O80" s="3120"/>
      <c r="P80" s="3120"/>
      <c r="Q80" s="3120"/>
      <c r="R80" s="3120"/>
      <c r="S80" s="3120"/>
      <c r="T80" s="3120"/>
      <c r="U80" s="3120"/>
      <c r="V80" s="3120"/>
      <c r="W80" s="3120"/>
      <c r="X80" s="3120"/>
      <c r="Y80" s="3120"/>
    </row>
    <row r="81" spans="6:25" ht="17.1" customHeight="1">
      <c r="F81" s="3120"/>
      <c r="G81" s="3120"/>
      <c r="H81" s="3120"/>
      <c r="I81" s="3120"/>
      <c r="J81" s="3120"/>
      <c r="K81" s="3120"/>
      <c r="L81" s="3120"/>
      <c r="M81" s="3120"/>
      <c r="N81" s="3120"/>
      <c r="O81" s="3120"/>
      <c r="P81" s="3120"/>
      <c r="Q81" s="3120"/>
      <c r="R81" s="3120"/>
      <c r="S81" s="3120"/>
      <c r="T81" s="3120"/>
      <c r="U81" s="3120"/>
      <c r="V81" s="3120"/>
      <c r="W81" s="3120"/>
      <c r="X81" s="3120"/>
      <c r="Y81" s="3120"/>
    </row>
    <row r="82" spans="6:25" ht="17.1" customHeight="1">
      <c r="F82" s="3120"/>
      <c r="G82" s="3120"/>
      <c r="H82" s="3120"/>
      <c r="I82" s="3120"/>
      <c r="J82" s="3120"/>
      <c r="K82" s="3120"/>
      <c r="L82" s="3120"/>
      <c r="M82" s="3120"/>
      <c r="N82" s="3120"/>
      <c r="O82" s="3120"/>
      <c r="P82" s="3120"/>
      <c r="Q82" s="3120"/>
      <c r="R82" s="3120"/>
      <c r="S82" s="3120"/>
      <c r="T82" s="3120"/>
      <c r="U82" s="3120"/>
      <c r="V82" s="3120"/>
      <c r="W82" s="3120"/>
      <c r="X82" s="3120"/>
      <c r="Y82" s="3120"/>
    </row>
    <row r="83" spans="6:25" ht="17.1" customHeight="1">
      <c r="F83" s="3120"/>
      <c r="G83" s="3120"/>
      <c r="H83" s="3120"/>
      <c r="I83" s="3120"/>
      <c r="J83" s="3120"/>
      <c r="K83" s="3120"/>
      <c r="L83" s="3120"/>
      <c r="M83" s="3120"/>
      <c r="N83" s="3120"/>
      <c r="O83" s="3120"/>
      <c r="P83" s="3120"/>
      <c r="Q83" s="3120"/>
      <c r="R83" s="3120"/>
      <c r="S83" s="3120"/>
      <c r="T83" s="3120"/>
      <c r="U83" s="3120"/>
      <c r="V83" s="3120"/>
      <c r="W83" s="3120"/>
      <c r="X83" s="3120"/>
      <c r="Y83" s="3120"/>
    </row>
    <row r="84" spans="6:25" ht="17.1" customHeight="1">
      <c r="F84" s="3120"/>
      <c r="G84" s="3120"/>
      <c r="H84" s="3120"/>
      <c r="I84" s="3120"/>
      <c r="J84" s="3120"/>
      <c r="K84" s="3120"/>
      <c r="L84" s="3120"/>
      <c r="M84" s="3120"/>
      <c r="N84" s="3120"/>
      <c r="O84" s="3120"/>
      <c r="P84" s="3120"/>
      <c r="Q84" s="3120"/>
      <c r="R84" s="3120"/>
      <c r="S84" s="3120"/>
      <c r="T84" s="3120"/>
      <c r="U84" s="3120"/>
      <c r="V84" s="3120"/>
      <c r="W84" s="3120"/>
      <c r="X84" s="3120"/>
      <c r="Y84" s="3120"/>
    </row>
    <row r="85" spans="6:25" ht="17.1" customHeight="1">
      <c r="F85" s="3120"/>
      <c r="G85" s="3120"/>
      <c r="H85" s="3120"/>
      <c r="I85" s="3120"/>
      <c r="J85" s="3120"/>
      <c r="K85" s="3120"/>
      <c r="L85" s="3120"/>
      <c r="M85" s="3120"/>
      <c r="N85" s="3120"/>
      <c r="O85" s="3120"/>
      <c r="P85" s="3120"/>
      <c r="Q85" s="3120"/>
      <c r="R85" s="3120"/>
      <c r="S85" s="3120"/>
      <c r="T85" s="3120"/>
      <c r="U85" s="3120"/>
      <c r="V85" s="3120"/>
      <c r="W85" s="3120"/>
      <c r="X85" s="3120"/>
      <c r="Y85" s="3120"/>
    </row>
    <row r="86" spans="6:25" ht="17.1" customHeight="1">
      <c r="F86" s="3120"/>
      <c r="G86" s="3120"/>
      <c r="H86" s="3120"/>
      <c r="I86" s="3120"/>
      <c r="J86" s="3120"/>
      <c r="K86" s="3120"/>
      <c r="L86" s="3120"/>
      <c r="M86" s="3120"/>
      <c r="N86" s="3120"/>
      <c r="O86" s="3120"/>
      <c r="P86" s="3120"/>
      <c r="Q86" s="3120"/>
      <c r="R86" s="3120"/>
      <c r="S86" s="3120"/>
      <c r="T86" s="3120"/>
      <c r="U86" s="3120"/>
      <c r="V86" s="3120"/>
      <c r="W86" s="3120"/>
      <c r="X86" s="3120"/>
      <c r="Y86" s="3120"/>
    </row>
    <row r="87" spans="6:25" ht="17.1" customHeight="1">
      <c r="F87" s="3120"/>
      <c r="G87" s="3120"/>
      <c r="H87" s="3120"/>
      <c r="I87" s="3120"/>
      <c r="J87" s="3120"/>
      <c r="K87" s="3120"/>
      <c r="L87" s="3120"/>
      <c r="M87" s="3120"/>
      <c r="N87" s="3120"/>
      <c r="O87" s="3120"/>
      <c r="P87" s="3120"/>
      <c r="Q87" s="3120"/>
      <c r="R87" s="3120"/>
      <c r="S87" s="3120"/>
      <c r="T87" s="3120"/>
      <c r="U87" s="3120"/>
      <c r="V87" s="3120"/>
      <c r="W87" s="3120"/>
      <c r="X87" s="3120"/>
      <c r="Y87" s="3120"/>
    </row>
    <row r="88" spans="6:25" ht="17.1" customHeight="1">
      <c r="F88" s="3120"/>
      <c r="G88" s="3120"/>
      <c r="H88" s="3120"/>
      <c r="I88" s="3120"/>
      <c r="J88" s="3120"/>
      <c r="K88" s="3120"/>
      <c r="L88" s="3120"/>
      <c r="M88" s="3120"/>
      <c r="N88" s="3120"/>
      <c r="O88" s="3120"/>
      <c r="P88" s="3120"/>
      <c r="Q88" s="3120"/>
      <c r="R88" s="3120"/>
      <c r="S88" s="3120"/>
      <c r="T88" s="3120"/>
      <c r="U88" s="3120"/>
      <c r="V88" s="3120"/>
      <c r="W88" s="3120"/>
      <c r="X88" s="3120"/>
      <c r="Y88" s="3120"/>
    </row>
    <row r="89" spans="6:25" ht="17.1" customHeight="1">
      <c r="F89" s="3120"/>
      <c r="G89" s="3120"/>
      <c r="H89" s="3120"/>
      <c r="I89" s="3120"/>
      <c r="J89" s="3120"/>
      <c r="K89" s="3120"/>
      <c r="L89" s="3120"/>
      <c r="M89" s="3120"/>
      <c r="N89" s="3120"/>
      <c r="O89" s="3120"/>
      <c r="P89" s="3120"/>
      <c r="Q89" s="3120"/>
      <c r="R89" s="3120"/>
      <c r="S89" s="3120"/>
      <c r="T89" s="3120"/>
      <c r="U89" s="3120"/>
      <c r="V89" s="3120"/>
      <c r="W89" s="3120"/>
      <c r="X89" s="3120"/>
      <c r="Y89" s="3120"/>
    </row>
    <row r="90" spans="6:25" ht="17.1" customHeight="1">
      <c r="F90" s="3120"/>
      <c r="G90" s="3120"/>
      <c r="H90" s="3120"/>
      <c r="I90" s="3120"/>
      <c r="J90" s="3120"/>
      <c r="K90" s="3120"/>
      <c r="L90" s="3120"/>
      <c r="M90" s="3120"/>
      <c r="N90" s="3120"/>
      <c r="O90" s="3120"/>
      <c r="P90" s="3120"/>
      <c r="Q90" s="3120"/>
      <c r="R90" s="3120"/>
      <c r="S90" s="3120"/>
      <c r="T90" s="3120"/>
      <c r="U90" s="3120"/>
      <c r="V90" s="3120"/>
      <c r="W90" s="3120"/>
      <c r="X90" s="3120"/>
      <c r="Y90" s="3120"/>
    </row>
    <row r="91" spans="6:25" ht="17.1" customHeight="1">
      <c r="F91" s="3120"/>
      <c r="G91" s="3120"/>
      <c r="H91" s="3120"/>
      <c r="I91" s="3120"/>
      <c r="J91" s="3120"/>
      <c r="K91" s="3120"/>
      <c r="L91" s="3120"/>
      <c r="M91" s="3120"/>
      <c r="N91" s="3120"/>
      <c r="O91" s="3120"/>
      <c r="P91" s="3120"/>
      <c r="Q91" s="3120"/>
      <c r="R91" s="3120"/>
      <c r="S91" s="3120"/>
      <c r="T91" s="3120"/>
      <c r="U91" s="3120"/>
      <c r="V91" s="3120"/>
      <c r="W91" s="3120"/>
      <c r="X91" s="3120"/>
      <c r="Y91" s="3120"/>
    </row>
    <row r="92" spans="6:25" ht="17.1" customHeight="1">
      <c r="F92" s="3120"/>
      <c r="G92" s="3120"/>
      <c r="H92" s="3120"/>
      <c r="I92" s="3120"/>
      <c r="J92" s="3120"/>
      <c r="K92" s="3120"/>
      <c r="L92" s="3120"/>
      <c r="M92" s="3120"/>
      <c r="N92" s="3120"/>
      <c r="O92" s="3120"/>
      <c r="P92" s="3120"/>
      <c r="Q92" s="3120"/>
      <c r="R92" s="3120"/>
      <c r="S92" s="3120"/>
      <c r="T92" s="3120"/>
      <c r="U92" s="3120"/>
      <c r="V92" s="3120"/>
      <c r="W92" s="3120"/>
      <c r="X92" s="3120"/>
      <c r="Y92" s="3120"/>
    </row>
    <row r="93" spans="6:25" ht="17.1" customHeight="1">
      <c r="F93" s="3120"/>
      <c r="G93" s="3120"/>
      <c r="H93" s="3120"/>
      <c r="I93" s="3120"/>
      <c r="J93" s="3120"/>
      <c r="K93" s="3120"/>
      <c r="L93" s="3120"/>
      <c r="M93" s="3120"/>
      <c r="N93" s="3120"/>
      <c r="O93" s="3120"/>
      <c r="P93" s="3120"/>
      <c r="Q93" s="3120"/>
      <c r="R93" s="3120"/>
      <c r="S93" s="3120"/>
      <c r="T93" s="3120"/>
      <c r="U93" s="3120"/>
      <c r="V93" s="3120"/>
      <c r="W93" s="3120"/>
      <c r="X93" s="3120"/>
      <c r="Y93" s="3120"/>
    </row>
    <row r="94" spans="6:25" ht="17.1" customHeight="1">
      <c r="F94" s="3120"/>
      <c r="G94" s="3120"/>
      <c r="H94" s="3120"/>
      <c r="I94" s="3120"/>
      <c r="J94" s="3120"/>
      <c r="K94" s="3120"/>
      <c r="L94" s="3120"/>
      <c r="M94" s="3120"/>
      <c r="N94" s="3120"/>
      <c r="O94" s="3120"/>
      <c r="P94" s="3120"/>
      <c r="Q94" s="3120"/>
      <c r="R94" s="3120"/>
      <c r="S94" s="3120"/>
      <c r="T94" s="3120"/>
      <c r="U94" s="3120"/>
      <c r="V94" s="3120"/>
      <c r="W94" s="3120"/>
      <c r="X94" s="3120"/>
      <c r="Y94" s="3120"/>
    </row>
    <row r="95" spans="6:25" ht="17.1" customHeight="1">
      <c r="F95" s="3120"/>
      <c r="G95" s="3120"/>
      <c r="H95" s="3120"/>
      <c r="I95" s="3120"/>
      <c r="J95" s="3120"/>
      <c r="K95" s="3120"/>
      <c r="L95" s="3120"/>
      <c r="M95" s="3120"/>
      <c r="N95" s="3120"/>
      <c r="O95" s="3120"/>
      <c r="P95" s="3120"/>
      <c r="Q95" s="3120"/>
      <c r="R95" s="3120"/>
      <c r="S95" s="3120"/>
      <c r="T95" s="3120"/>
      <c r="U95" s="3120"/>
      <c r="V95" s="3120"/>
      <c r="W95" s="3120"/>
      <c r="X95" s="3120"/>
      <c r="Y95" s="3120"/>
    </row>
    <row r="96" spans="6:25" ht="17.1" customHeight="1">
      <c r="F96" s="3120"/>
      <c r="G96" s="3120"/>
      <c r="H96" s="3120"/>
      <c r="I96" s="3120"/>
      <c r="J96" s="3120"/>
      <c r="K96" s="3120"/>
      <c r="L96" s="3120"/>
      <c r="M96" s="3120"/>
      <c r="N96" s="3120"/>
      <c r="O96" s="3120"/>
      <c r="P96" s="3120"/>
      <c r="Q96" s="3120"/>
      <c r="R96" s="3120"/>
      <c r="S96" s="3120"/>
      <c r="T96" s="3120"/>
      <c r="U96" s="3120"/>
      <c r="V96" s="3120"/>
      <c r="W96" s="3120"/>
      <c r="X96" s="3120"/>
      <c r="Y96" s="3120"/>
    </row>
    <row r="97" spans="6:25" ht="17.1" customHeight="1">
      <c r="F97" s="3120"/>
      <c r="G97" s="3120"/>
      <c r="H97" s="3120"/>
      <c r="I97" s="3120"/>
      <c r="J97" s="3120"/>
      <c r="K97" s="3120"/>
      <c r="L97" s="3120"/>
      <c r="M97" s="3120"/>
      <c r="N97" s="3120"/>
      <c r="O97" s="3120"/>
      <c r="P97" s="3120"/>
      <c r="Q97" s="3120"/>
      <c r="R97" s="3120"/>
      <c r="S97" s="3120"/>
      <c r="T97" s="3120"/>
      <c r="U97" s="3120"/>
      <c r="V97" s="3120"/>
      <c r="W97" s="3120"/>
      <c r="X97" s="3120"/>
      <c r="Y97" s="3120"/>
    </row>
    <row r="98" spans="6:25" ht="17.1" customHeight="1">
      <c r="F98" s="3120"/>
      <c r="G98" s="3120"/>
      <c r="H98" s="3120"/>
      <c r="I98" s="3120"/>
      <c r="J98" s="3120"/>
      <c r="K98" s="3120"/>
      <c r="L98" s="3120"/>
      <c r="M98" s="3120"/>
      <c r="N98" s="3120"/>
      <c r="O98" s="3120"/>
      <c r="P98" s="3120"/>
      <c r="Q98" s="3120"/>
      <c r="R98" s="3120"/>
      <c r="S98" s="3120"/>
      <c r="T98" s="3120"/>
      <c r="U98" s="3120"/>
      <c r="V98" s="3120"/>
      <c r="W98" s="3120"/>
      <c r="X98" s="3120"/>
      <c r="Y98" s="3120"/>
    </row>
    <row r="99" spans="6:25" ht="17.1" customHeight="1">
      <c r="F99" s="3120"/>
      <c r="G99" s="3120"/>
      <c r="H99" s="3120"/>
      <c r="I99" s="3120"/>
      <c r="J99" s="3120"/>
      <c r="K99" s="3120"/>
      <c r="L99" s="3120"/>
      <c r="M99" s="3120"/>
      <c r="N99" s="3120"/>
      <c r="O99" s="3120"/>
      <c r="P99" s="3120"/>
      <c r="Q99" s="3120"/>
      <c r="R99" s="3120"/>
      <c r="S99" s="3120"/>
      <c r="T99" s="3120"/>
      <c r="U99" s="3120"/>
      <c r="V99" s="3120"/>
      <c r="W99" s="3120"/>
      <c r="X99" s="3120"/>
      <c r="Y99" s="3120"/>
    </row>
    <row r="100" spans="6:25" ht="17.1" customHeight="1">
      <c r="F100" s="3120"/>
      <c r="G100" s="3120"/>
      <c r="H100" s="3120"/>
      <c r="I100" s="3120"/>
      <c r="J100" s="3120"/>
      <c r="K100" s="3120"/>
      <c r="L100" s="3120"/>
      <c r="M100" s="3120"/>
      <c r="N100" s="3120"/>
      <c r="O100" s="3120"/>
      <c r="P100" s="3120"/>
      <c r="Q100" s="3120"/>
      <c r="R100" s="3120"/>
      <c r="S100" s="3120"/>
      <c r="T100" s="3120"/>
      <c r="U100" s="3120"/>
      <c r="V100" s="3120"/>
      <c r="W100" s="3120"/>
      <c r="X100" s="3120"/>
      <c r="Y100" s="3120"/>
    </row>
    <row r="101" spans="6:25" ht="17.1" customHeight="1">
      <c r="F101" s="3120"/>
      <c r="G101" s="3120"/>
      <c r="H101" s="3120"/>
      <c r="I101" s="3120"/>
      <c r="J101" s="3120"/>
      <c r="K101" s="3120"/>
      <c r="L101" s="3120"/>
      <c r="M101" s="3120"/>
      <c r="N101" s="3120"/>
      <c r="O101" s="3120"/>
      <c r="P101" s="3120"/>
      <c r="Q101" s="3120"/>
      <c r="R101" s="3120"/>
      <c r="S101" s="3120"/>
      <c r="T101" s="3120"/>
      <c r="U101" s="3120"/>
      <c r="V101" s="3120"/>
      <c r="W101" s="3120"/>
      <c r="X101" s="3120"/>
      <c r="Y101" s="3120"/>
    </row>
    <row r="102" spans="6:25" ht="17.1" customHeight="1">
      <c r="F102" s="3120"/>
      <c r="G102" s="3120"/>
      <c r="H102" s="3120"/>
      <c r="I102" s="3120"/>
      <c r="J102" s="3120"/>
      <c r="K102" s="3120"/>
      <c r="L102" s="3120"/>
      <c r="M102" s="3120"/>
      <c r="N102" s="3120"/>
      <c r="O102" s="3120"/>
      <c r="P102" s="3120"/>
      <c r="Q102" s="3120"/>
      <c r="R102" s="3120"/>
      <c r="S102" s="3120"/>
      <c r="T102" s="3120"/>
      <c r="U102" s="3120"/>
      <c r="V102" s="3120"/>
      <c r="W102" s="3120"/>
      <c r="X102" s="3120"/>
      <c r="Y102" s="3120"/>
    </row>
    <row r="103" spans="6:25" ht="17.1" customHeight="1">
      <c r="F103" s="3120"/>
      <c r="G103" s="3120"/>
      <c r="H103" s="3120"/>
      <c r="I103" s="3120"/>
      <c r="J103" s="3120"/>
      <c r="K103" s="3120"/>
      <c r="L103" s="3120"/>
      <c r="M103" s="3120"/>
      <c r="N103" s="3120"/>
      <c r="O103" s="3120"/>
      <c r="P103" s="3120"/>
      <c r="Q103" s="3120"/>
      <c r="R103" s="3120"/>
      <c r="S103" s="3120"/>
      <c r="T103" s="3120"/>
      <c r="U103" s="3120"/>
      <c r="V103" s="3120"/>
      <c r="W103" s="3120"/>
      <c r="X103" s="3120"/>
      <c r="Y103" s="3120"/>
    </row>
    <row r="104" spans="6:25" ht="17.1" customHeight="1">
      <c r="F104" s="3120"/>
      <c r="G104" s="3120"/>
      <c r="H104" s="3120"/>
      <c r="I104" s="3120"/>
      <c r="J104" s="3120"/>
      <c r="K104" s="3120"/>
      <c r="L104" s="3120"/>
      <c r="M104" s="3120"/>
      <c r="N104" s="3120"/>
      <c r="O104" s="3120"/>
      <c r="P104" s="3120"/>
      <c r="Q104" s="3120"/>
      <c r="R104" s="3120"/>
      <c r="S104" s="3120"/>
      <c r="T104" s="3120"/>
      <c r="U104" s="3120"/>
      <c r="V104" s="3120"/>
      <c r="W104" s="3120"/>
      <c r="X104" s="3120"/>
      <c r="Y104" s="3120"/>
    </row>
    <row r="105" spans="6:25" ht="17.1" customHeight="1">
      <c r="F105" s="3120"/>
      <c r="G105" s="3120"/>
      <c r="H105" s="3120"/>
      <c r="I105" s="3120"/>
      <c r="J105" s="3120"/>
      <c r="K105" s="3120"/>
      <c r="L105" s="3120"/>
      <c r="M105" s="3120"/>
      <c r="N105" s="3120"/>
      <c r="O105" s="3120"/>
      <c r="P105" s="3120"/>
      <c r="Q105" s="3120"/>
      <c r="R105" s="3120"/>
      <c r="S105" s="3120"/>
      <c r="T105" s="3120"/>
      <c r="U105" s="3120"/>
      <c r="V105" s="3120"/>
      <c r="W105" s="3120"/>
      <c r="X105" s="3120"/>
      <c r="Y105" s="3120"/>
    </row>
    <row r="106" spans="6:25" ht="17.1" customHeight="1">
      <c r="F106" s="3120"/>
      <c r="G106" s="3120"/>
      <c r="H106" s="3120"/>
      <c r="I106" s="3120"/>
      <c r="J106" s="3120"/>
      <c r="K106" s="3120"/>
      <c r="L106" s="3120"/>
      <c r="M106" s="3120"/>
      <c r="N106" s="3120"/>
      <c r="O106" s="3120"/>
      <c r="P106" s="3120"/>
      <c r="Q106" s="3120"/>
      <c r="R106" s="3120"/>
      <c r="S106" s="3120"/>
      <c r="T106" s="3120"/>
      <c r="U106" s="3120"/>
      <c r="V106" s="3120"/>
      <c r="W106" s="3120"/>
      <c r="X106" s="3120"/>
      <c r="Y106" s="3120"/>
    </row>
    <row r="107" spans="6:25" ht="17.1" customHeight="1">
      <c r="F107" s="3120"/>
      <c r="G107" s="3120"/>
      <c r="H107" s="3120"/>
      <c r="I107" s="3120"/>
      <c r="J107" s="3120"/>
      <c r="K107" s="3120"/>
      <c r="L107" s="3120"/>
      <c r="M107" s="3120"/>
      <c r="N107" s="3120"/>
      <c r="O107" s="3120"/>
      <c r="P107" s="3120"/>
      <c r="Q107" s="3120"/>
      <c r="R107" s="3120"/>
      <c r="S107" s="3120"/>
      <c r="T107" s="3120"/>
      <c r="U107" s="3120"/>
      <c r="V107" s="3120"/>
      <c r="W107" s="3120"/>
      <c r="X107" s="3120"/>
      <c r="Y107" s="3120"/>
    </row>
    <row r="108" spans="6:25" ht="17.1" customHeight="1">
      <c r="F108" s="3120"/>
      <c r="G108" s="3120"/>
      <c r="H108" s="3120"/>
      <c r="I108" s="3120"/>
      <c r="J108" s="3120"/>
      <c r="K108" s="3120"/>
      <c r="L108" s="3120"/>
      <c r="M108" s="3120"/>
      <c r="N108" s="3120"/>
      <c r="O108" s="3120"/>
      <c r="P108" s="3120"/>
      <c r="Q108" s="3120"/>
      <c r="R108" s="3120"/>
      <c r="S108" s="3120"/>
      <c r="T108" s="3120"/>
      <c r="U108" s="3120"/>
      <c r="V108" s="3120"/>
      <c r="W108" s="3120"/>
      <c r="X108" s="3120"/>
      <c r="Y108" s="3120"/>
    </row>
    <row r="109" spans="6:25" ht="17.1" customHeight="1">
      <c r="F109" s="3120"/>
      <c r="G109" s="3120"/>
      <c r="H109" s="3120"/>
      <c r="I109" s="3120"/>
      <c r="J109" s="3120"/>
      <c r="K109" s="3120"/>
      <c r="L109" s="3120"/>
      <c r="M109" s="3120"/>
      <c r="N109" s="3120"/>
      <c r="O109" s="3120"/>
      <c r="P109" s="3120"/>
      <c r="Q109" s="3120"/>
      <c r="R109" s="3120"/>
      <c r="S109" s="3120"/>
      <c r="T109" s="3120"/>
      <c r="U109" s="3120"/>
      <c r="V109" s="3120"/>
      <c r="W109" s="3120"/>
      <c r="X109" s="3120"/>
      <c r="Y109" s="3120"/>
    </row>
    <row r="110" spans="6:25" ht="17.1" customHeight="1">
      <c r="F110" s="3120"/>
      <c r="G110" s="3120"/>
      <c r="H110" s="3120"/>
      <c r="I110" s="3120"/>
      <c r="J110" s="3120"/>
      <c r="K110" s="3120"/>
      <c r="L110" s="3120"/>
      <c r="M110" s="3120"/>
      <c r="N110" s="3120"/>
      <c r="O110" s="3120"/>
      <c r="P110" s="3120"/>
      <c r="Q110" s="3120"/>
      <c r="R110" s="3120"/>
      <c r="S110" s="3120"/>
      <c r="T110" s="3120"/>
      <c r="U110" s="3120"/>
      <c r="V110" s="3120"/>
      <c r="W110" s="3120"/>
      <c r="X110" s="3120"/>
      <c r="Y110" s="3120"/>
    </row>
    <row r="111" spans="6:25" ht="17.1" customHeight="1">
      <c r="F111" s="3120"/>
      <c r="G111" s="3120"/>
      <c r="H111" s="3120"/>
      <c r="I111" s="3120"/>
      <c r="J111" s="3120"/>
      <c r="K111" s="3120"/>
      <c r="L111" s="3120"/>
      <c r="M111" s="3120"/>
      <c r="N111" s="3120"/>
      <c r="O111" s="3120"/>
      <c r="P111" s="3120"/>
      <c r="Q111" s="3120"/>
      <c r="R111" s="3120"/>
      <c r="S111" s="3120"/>
      <c r="T111" s="3120"/>
      <c r="U111" s="3120"/>
      <c r="V111" s="3120"/>
      <c r="W111" s="3120"/>
      <c r="X111" s="3120"/>
      <c r="Y111" s="3120"/>
    </row>
    <row r="112" spans="6:25" ht="17.1" customHeight="1">
      <c r="F112" s="3120"/>
      <c r="G112" s="3120"/>
      <c r="H112" s="3120"/>
      <c r="I112" s="3120"/>
      <c r="J112" s="3120"/>
      <c r="K112" s="3120"/>
      <c r="L112" s="3120"/>
      <c r="M112" s="3120"/>
      <c r="N112" s="3120"/>
      <c r="O112" s="3120"/>
      <c r="P112" s="3120"/>
      <c r="Q112" s="3120"/>
      <c r="R112" s="3120"/>
      <c r="S112" s="3120"/>
      <c r="T112" s="3120"/>
      <c r="U112" s="3120"/>
      <c r="V112" s="3120"/>
      <c r="W112" s="3120"/>
      <c r="X112" s="3120"/>
      <c r="Y112" s="3120"/>
    </row>
    <row r="113" spans="6:25" ht="17.1" customHeight="1">
      <c r="F113" s="3120"/>
      <c r="G113" s="3120"/>
      <c r="H113" s="3120"/>
      <c r="I113" s="3120"/>
      <c r="J113" s="3120"/>
      <c r="K113" s="3120"/>
      <c r="L113" s="3120"/>
      <c r="M113" s="3120"/>
      <c r="N113" s="3120"/>
      <c r="O113" s="3120"/>
      <c r="P113" s="3120"/>
      <c r="Q113" s="3120"/>
      <c r="R113" s="3120"/>
      <c r="S113" s="3120"/>
      <c r="T113" s="3120"/>
      <c r="U113" s="3120"/>
      <c r="V113" s="3120"/>
      <c r="W113" s="3120"/>
      <c r="X113" s="3120"/>
      <c r="Y113" s="3120"/>
    </row>
    <row r="114" spans="6:25" ht="17.1" customHeight="1">
      <c r="F114" s="3120"/>
      <c r="G114" s="3120"/>
      <c r="H114" s="3120"/>
      <c r="I114" s="3120"/>
      <c r="J114" s="3120"/>
      <c r="K114" s="3120"/>
      <c r="L114" s="3120"/>
      <c r="M114" s="3120"/>
      <c r="N114" s="3120"/>
      <c r="O114" s="3120"/>
      <c r="P114" s="3120"/>
      <c r="Q114" s="3120"/>
      <c r="R114" s="3120"/>
      <c r="S114" s="3120"/>
      <c r="T114" s="3120"/>
      <c r="U114" s="3120"/>
      <c r="V114" s="3120"/>
      <c r="W114" s="3120"/>
      <c r="X114" s="3120"/>
      <c r="Y114" s="3120"/>
    </row>
    <row r="115" spans="6:25" ht="17.1" customHeight="1">
      <c r="F115" s="3120"/>
      <c r="G115" s="3120"/>
      <c r="H115" s="3120"/>
      <c r="I115" s="3120"/>
      <c r="J115" s="3120"/>
      <c r="K115" s="3120"/>
      <c r="L115" s="3120"/>
      <c r="M115" s="3120"/>
      <c r="N115" s="3120"/>
      <c r="O115" s="3120"/>
      <c r="P115" s="3120"/>
      <c r="Q115" s="3120"/>
      <c r="R115" s="3120"/>
      <c r="S115" s="3120"/>
      <c r="T115" s="3120"/>
      <c r="U115" s="3120"/>
      <c r="V115" s="3120"/>
      <c r="W115" s="3120"/>
      <c r="X115" s="3120"/>
      <c r="Y115" s="3120"/>
    </row>
    <row r="116" spans="6:25" ht="17.1" customHeight="1">
      <c r="F116" s="3120"/>
      <c r="G116" s="3120"/>
      <c r="H116" s="3120"/>
      <c r="I116" s="3120"/>
      <c r="J116" s="3120"/>
      <c r="K116" s="3120"/>
      <c r="L116" s="3120"/>
      <c r="M116" s="3120"/>
      <c r="N116" s="3120"/>
      <c r="O116" s="3120"/>
      <c r="P116" s="3120"/>
      <c r="Q116" s="3120"/>
      <c r="R116" s="3120"/>
      <c r="S116" s="3120"/>
      <c r="T116" s="3120"/>
      <c r="U116" s="3120"/>
      <c r="V116" s="3120"/>
      <c r="W116" s="3120"/>
      <c r="X116" s="3120"/>
      <c r="Y116" s="3120"/>
    </row>
    <row r="117" spans="6:25" ht="17.1" customHeight="1">
      <c r="F117" s="3120"/>
      <c r="G117" s="3120"/>
      <c r="H117" s="3120"/>
      <c r="I117" s="3120"/>
      <c r="J117" s="3120"/>
      <c r="K117" s="3120"/>
      <c r="L117" s="3120"/>
      <c r="M117" s="3120"/>
      <c r="N117" s="3120"/>
      <c r="O117" s="3120"/>
      <c r="P117" s="3120"/>
      <c r="Q117" s="3120"/>
      <c r="R117" s="3120"/>
      <c r="S117" s="3120"/>
      <c r="T117" s="3120"/>
      <c r="U117" s="3120"/>
      <c r="V117" s="3120"/>
      <c r="W117" s="3120"/>
      <c r="X117" s="3120"/>
      <c r="Y117" s="3120"/>
    </row>
    <row r="118" spans="6:25" ht="17.1" customHeight="1">
      <c r="F118" s="3120"/>
      <c r="G118" s="3120"/>
      <c r="H118" s="3120"/>
      <c r="I118" s="3120"/>
      <c r="J118" s="3120"/>
      <c r="K118" s="3120"/>
      <c r="L118" s="3120"/>
      <c r="M118" s="3120"/>
      <c r="N118" s="3120"/>
      <c r="O118" s="3120"/>
      <c r="P118" s="3120"/>
      <c r="Q118" s="3120"/>
      <c r="R118" s="3120"/>
      <c r="S118" s="3120"/>
      <c r="T118" s="3120"/>
      <c r="U118" s="3120"/>
      <c r="V118" s="3120"/>
      <c r="W118" s="3120"/>
      <c r="X118" s="3120"/>
      <c r="Y118" s="3120"/>
    </row>
    <row r="119" spans="6:25" ht="17.1" customHeight="1">
      <c r="F119" s="3120"/>
      <c r="G119" s="3120"/>
      <c r="H119" s="3120"/>
      <c r="I119" s="3120"/>
      <c r="J119" s="3120"/>
      <c r="K119" s="3120"/>
      <c r="L119" s="3120"/>
      <c r="M119" s="3120"/>
      <c r="N119" s="3120"/>
      <c r="O119" s="3120"/>
      <c r="P119" s="3120"/>
      <c r="Q119" s="3120"/>
      <c r="R119" s="3120"/>
      <c r="S119" s="3120"/>
      <c r="T119" s="3120"/>
      <c r="U119" s="3120"/>
      <c r="V119" s="3120"/>
      <c r="W119" s="3120"/>
      <c r="X119" s="3120"/>
      <c r="Y119" s="3120"/>
    </row>
    <row r="120" spans="6:25" ht="17.1" customHeight="1">
      <c r="F120" s="3120"/>
      <c r="G120" s="3120"/>
      <c r="H120" s="3120"/>
      <c r="I120" s="3120"/>
      <c r="J120" s="3120"/>
      <c r="K120" s="3120"/>
      <c r="L120" s="3120"/>
      <c r="M120" s="3120"/>
      <c r="N120" s="3120"/>
      <c r="O120" s="3120"/>
      <c r="P120" s="3120"/>
      <c r="Q120" s="3120"/>
      <c r="R120" s="3120"/>
      <c r="S120" s="3120"/>
      <c r="T120" s="3120"/>
      <c r="U120" s="3120"/>
      <c r="V120" s="3120"/>
      <c r="W120" s="3120"/>
      <c r="X120" s="3120"/>
      <c r="Y120" s="3120"/>
    </row>
    <row r="121" spans="6:25" ht="17.1" customHeight="1">
      <c r="F121" s="3120"/>
      <c r="G121" s="3120"/>
      <c r="H121" s="3120"/>
      <c r="I121" s="3120"/>
      <c r="J121" s="3120"/>
      <c r="K121" s="3120"/>
      <c r="L121" s="3120"/>
      <c r="M121" s="3120"/>
      <c r="N121" s="3120"/>
      <c r="O121" s="3120"/>
      <c r="P121" s="3120"/>
      <c r="Q121" s="3120"/>
      <c r="R121" s="3120"/>
      <c r="S121" s="3120"/>
      <c r="T121" s="3120"/>
      <c r="U121" s="3120"/>
      <c r="V121" s="3120"/>
      <c r="W121" s="3120"/>
      <c r="X121" s="3120"/>
      <c r="Y121" s="3120"/>
    </row>
    <row r="122" spans="6:25" ht="17.1" customHeight="1">
      <c r="F122" s="3120"/>
      <c r="G122" s="3120"/>
      <c r="H122" s="3120"/>
      <c r="I122" s="3120"/>
      <c r="J122" s="3120"/>
      <c r="K122" s="3120"/>
      <c r="L122" s="3120"/>
      <c r="M122" s="3120"/>
      <c r="N122" s="3120"/>
      <c r="O122" s="3120"/>
      <c r="P122" s="3120"/>
      <c r="Q122" s="3120"/>
      <c r="R122" s="3120"/>
      <c r="S122" s="3120"/>
      <c r="T122" s="3120"/>
      <c r="U122" s="3120"/>
      <c r="V122" s="3120"/>
      <c r="W122" s="3120"/>
      <c r="X122" s="3120"/>
      <c r="Y122" s="3120"/>
    </row>
    <row r="123" spans="6:25" ht="17.1" customHeight="1">
      <c r="F123" s="3120"/>
      <c r="G123" s="3120"/>
      <c r="H123" s="3120"/>
      <c r="I123" s="3120"/>
      <c r="J123" s="3120"/>
      <c r="K123" s="3120"/>
      <c r="L123" s="3120"/>
      <c r="M123" s="3120"/>
      <c r="N123" s="3120"/>
      <c r="O123" s="3120"/>
      <c r="P123" s="3120"/>
      <c r="Q123" s="3120"/>
      <c r="R123" s="3120"/>
      <c r="S123" s="3120"/>
      <c r="T123" s="3120"/>
      <c r="U123" s="3120"/>
      <c r="V123" s="3120"/>
      <c r="W123" s="3120"/>
      <c r="X123" s="3120"/>
      <c r="Y123" s="3120"/>
    </row>
    <row r="124" spans="6:25" ht="17.1" customHeight="1">
      <c r="F124" s="3120"/>
      <c r="G124" s="3120"/>
      <c r="H124" s="3120"/>
      <c r="I124" s="3120"/>
      <c r="J124" s="3120"/>
      <c r="K124" s="3120"/>
      <c r="L124" s="3120"/>
      <c r="M124" s="3120"/>
      <c r="N124" s="3120"/>
      <c r="O124" s="3120"/>
      <c r="P124" s="3120"/>
      <c r="Q124" s="3120"/>
      <c r="R124" s="3120"/>
      <c r="S124" s="3120"/>
      <c r="T124" s="3120"/>
      <c r="U124" s="3120"/>
      <c r="V124" s="3120"/>
      <c r="W124" s="3120"/>
      <c r="X124" s="3120"/>
      <c r="Y124" s="3120"/>
    </row>
    <row r="125" spans="6:25" ht="17.1" customHeight="1">
      <c r="F125" s="3120"/>
      <c r="G125" s="3120"/>
      <c r="H125" s="3120"/>
      <c r="I125" s="3120"/>
      <c r="J125" s="3120"/>
      <c r="K125" s="3120"/>
      <c r="L125" s="3120"/>
      <c r="M125" s="3120"/>
      <c r="N125" s="3120"/>
      <c r="O125" s="3120"/>
      <c r="P125" s="3120"/>
      <c r="Q125" s="3120"/>
      <c r="R125" s="3120"/>
      <c r="S125" s="3120"/>
      <c r="T125" s="3120"/>
      <c r="U125" s="3120"/>
      <c r="V125" s="3120"/>
      <c r="W125" s="3120"/>
      <c r="X125" s="3120"/>
      <c r="Y125" s="3120"/>
    </row>
    <row r="126" spans="6:25" ht="17.1" customHeight="1">
      <c r="F126" s="3120"/>
      <c r="G126" s="3120"/>
      <c r="H126" s="3120"/>
      <c r="I126" s="3120"/>
      <c r="J126" s="3120"/>
      <c r="K126" s="3120"/>
      <c r="L126" s="3120"/>
      <c r="M126" s="3120"/>
      <c r="N126" s="3120"/>
      <c r="O126" s="3120"/>
      <c r="P126" s="3120"/>
      <c r="Q126" s="3120"/>
      <c r="R126" s="3120"/>
      <c r="S126" s="3120"/>
      <c r="T126" s="3120"/>
      <c r="U126" s="3120"/>
      <c r="V126" s="3120"/>
      <c r="W126" s="3120"/>
      <c r="X126" s="3120"/>
      <c r="Y126" s="3120"/>
    </row>
    <row r="127" spans="6:25" ht="17.1" customHeight="1">
      <c r="F127" s="3120"/>
      <c r="G127" s="3120"/>
      <c r="H127" s="3120"/>
      <c r="I127" s="3120"/>
      <c r="J127" s="3120"/>
      <c r="K127" s="3120"/>
      <c r="L127" s="3120"/>
      <c r="M127" s="3120"/>
      <c r="N127" s="3120"/>
      <c r="O127" s="3120"/>
      <c r="P127" s="3120"/>
      <c r="Q127" s="3120"/>
      <c r="R127" s="3120"/>
      <c r="S127" s="3120"/>
      <c r="T127" s="3120"/>
      <c r="U127" s="3120"/>
      <c r="V127" s="3120"/>
      <c r="W127" s="3120"/>
      <c r="X127" s="3120"/>
      <c r="Y127" s="3120"/>
    </row>
    <row r="128" spans="6:25" ht="17.1" customHeight="1">
      <c r="F128" s="3120"/>
      <c r="G128" s="3120"/>
      <c r="H128" s="3120"/>
      <c r="I128" s="3120"/>
      <c r="J128" s="3120"/>
      <c r="K128" s="3120"/>
      <c r="L128" s="3120"/>
      <c r="M128" s="3120"/>
      <c r="N128" s="3120"/>
      <c r="O128" s="3120"/>
      <c r="P128" s="3120"/>
      <c r="Q128" s="3120"/>
      <c r="R128" s="3120"/>
      <c r="S128" s="3120"/>
      <c r="T128" s="3120"/>
      <c r="U128" s="3120"/>
      <c r="V128" s="3120"/>
      <c r="W128" s="3120"/>
      <c r="X128" s="3120"/>
      <c r="Y128" s="3120"/>
    </row>
    <row r="129" spans="6:25" ht="17.1" customHeight="1">
      <c r="F129" s="3120"/>
      <c r="G129" s="3120"/>
      <c r="H129" s="3120"/>
      <c r="I129" s="3120"/>
      <c r="J129" s="3120"/>
      <c r="K129" s="3120"/>
      <c r="L129" s="3120"/>
      <c r="M129" s="3120"/>
      <c r="N129" s="3120"/>
      <c r="O129" s="3120"/>
      <c r="P129" s="3120"/>
      <c r="Q129" s="3120"/>
      <c r="R129" s="3120"/>
      <c r="S129" s="3120"/>
      <c r="T129" s="3120"/>
      <c r="U129" s="3120"/>
      <c r="V129" s="3120"/>
      <c r="W129" s="3120"/>
      <c r="X129" s="3120"/>
      <c r="Y129" s="3120"/>
    </row>
    <row r="130" spans="6:25" ht="17.1" customHeight="1">
      <c r="F130" s="3120"/>
      <c r="G130" s="3120"/>
      <c r="H130" s="3120"/>
      <c r="I130" s="3120"/>
      <c r="J130" s="3120"/>
      <c r="K130" s="3120"/>
      <c r="L130" s="3120"/>
      <c r="M130" s="3120"/>
      <c r="N130" s="3120"/>
      <c r="O130" s="3120"/>
      <c r="P130" s="3120"/>
      <c r="Q130" s="3120"/>
      <c r="R130" s="3120"/>
      <c r="S130" s="3120"/>
      <c r="T130" s="3120"/>
      <c r="U130" s="3120"/>
      <c r="V130" s="3120"/>
      <c r="W130" s="3120"/>
      <c r="X130" s="3120"/>
      <c r="Y130" s="3120"/>
    </row>
    <row r="131" spans="6:25" ht="17.1" customHeight="1">
      <c r="F131" s="3120"/>
      <c r="G131" s="3120"/>
      <c r="H131" s="3120"/>
      <c r="I131" s="3120"/>
      <c r="J131" s="3120"/>
      <c r="K131" s="3120"/>
      <c r="L131" s="3120"/>
      <c r="M131" s="3120"/>
      <c r="N131" s="3120"/>
      <c r="O131" s="3120"/>
      <c r="P131" s="3120"/>
      <c r="Q131" s="3120"/>
      <c r="R131" s="3120"/>
      <c r="S131" s="3120"/>
      <c r="T131" s="3120"/>
      <c r="U131" s="3120"/>
      <c r="V131" s="3120"/>
      <c r="W131" s="3120"/>
      <c r="X131" s="3120"/>
      <c r="Y131" s="3120"/>
    </row>
    <row r="132" spans="6:25" ht="17.1" customHeight="1">
      <c r="F132" s="3120"/>
      <c r="G132" s="3120"/>
      <c r="H132" s="3120"/>
      <c r="I132" s="3120"/>
      <c r="J132" s="3120"/>
      <c r="K132" s="3120"/>
      <c r="L132" s="3120"/>
      <c r="M132" s="3120"/>
      <c r="N132" s="3120"/>
      <c r="O132" s="3120"/>
      <c r="P132" s="3120"/>
      <c r="Q132" s="3120"/>
      <c r="R132" s="3120"/>
      <c r="S132" s="3120"/>
      <c r="T132" s="3120"/>
      <c r="U132" s="3120"/>
      <c r="V132" s="3120"/>
      <c r="W132" s="3120"/>
      <c r="X132" s="3120"/>
      <c r="Y132" s="3120"/>
    </row>
    <row r="133" spans="6:25" ht="17.1" customHeight="1">
      <c r="F133" s="3120"/>
      <c r="G133" s="3120"/>
      <c r="H133" s="3120"/>
      <c r="I133" s="3120"/>
      <c r="J133" s="3120"/>
      <c r="K133" s="3120"/>
      <c r="L133" s="3120"/>
      <c r="M133" s="3120"/>
      <c r="N133" s="3120"/>
      <c r="O133" s="3120"/>
      <c r="P133" s="3120"/>
      <c r="Q133" s="3120"/>
      <c r="R133" s="3120"/>
      <c r="S133" s="3120"/>
      <c r="T133" s="3120"/>
      <c r="U133" s="3120"/>
      <c r="V133" s="3120"/>
      <c r="W133" s="3120"/>
      <c r="X133" s="3120"/>
      <c r="Y133" s="3120"/>
    </row>
    <row r="134" spans="6:25" ht="17.1" customHeight="1">
      <c r="F134" s="3120"/>
      <c r="G134" s="3120"/>
      <c r="H134" s="3120"/>
      <c r="I134" s="3120"/>
      <c r="J134" s="3120"/>
      <c r="K134" s="3120"/>
      <c r="L134" s="3120"/>
      <c r="M134" s="3120"/>
      <c r="N134" s="3120"/>
      <c r="O134" s="3120"/>
      <c r="P134" s="3120"/>
      <c r="Q134" s="3120"/>
      <c r="R134" s="3120"/>
      <c r="S134" s="3120"/>
      <c r="T134" s="3120"/>
      <c r="U134" s="3120"/>
      <c r="V134" s="3120"/>
      <c r="W134" s="3120"/>
      <c r="X134" s="3120"/>
      <c r="Y134" s="3120"/>
    </row>
    <row r="135" spans="6:25" ht="17.1" customHeight="1">
      <c r="F135" s="3120"/>
      <c r="G135" s="3120"/>
      <c r="H135" s="3120"/>
      <c r="I135" s="3120"/>
      <c r="J135" s="3120"/>
      <c r="K135" s="3120"/>
      <c r="L135" s="3120"/>
      <c r="M135" s="3120"/>
      <c r="N135" s="3120"/>
      <c r="O135" s="3120"/>
      <c r="P135" s="3120"/>
      <c r="Q135" s="3120"/>
      <c r="R135" s="3120"/>
      <c r="S135" s="3120"/>
      <c r="T135" s="3120"/>
      <c r="U135" s="3120"/>
      <c r="V135" s="3120"/>
      <c r="W135" s="3120"/>
      <c r="X135" s="3120"/>
      <c r="Y135" s="3120"/>
    </row>
    <row r="136" spans="6:25" ht="17.1" customHeight="1">
      <c r="F136" s="3120"/>
      <c r="G136" s="3120"/>
      <c r="H136" s="3120"/>
      <c r="I136" s="3120"/>
      <c r="J136" s="3120"/>
      <c r="K136" s="3120"/>
      <c r="L136" s="3120"/>
      <c r="M136" s="3120"/>
      <c r="N136" s="3120"/>
      <c r="O136" s="3120"/>
      <c r="P136" s="3120"/>
      <c r="Q136" s="3120"/>
      <c r="R136" s="3120"/>
      <c r="S136" s="3120"/>
      <c r="T136" s="3120"/>
      <c r="U136" s="3120"/>
      <c r="V136" s="3120"/>
      <c r="W136" s="3120"/>
      <c r="X136" s="3120"/>
      <c r="Y136" s="3120"/>
    </row>
    <row r="137" spans="6:25" ht="17.1" customHeight="1">
      <c r="F137" s="3120"/>
      <c r="G137" s="3120"/>
      <c r="H137" s="3120"/>
      <c r="I137" s="3120"/>
      <c r="J137" s="3120"/>
      <c r="K137" s="3120"/>
      <c r="L137" s="3120"/>
      <c r="M137" s="3120"/>
      <c r="N137" s="3120"/>
      <c r="O137" s="3120"/>
      <c r="P137" s="3120"/>
      <c r="Q137" s="3120"/>
      <c r="R137" s="3120"/>
      <c r="S137" s="3120"/>
      <c r="T137" s="3120"/>
      <c r="U137" s="3120"/>
      <c r="V137" s="3120"/>
      <c r="W137" s="3120"/>
      <c r="X137" s="3120"/>
      <c r="Y137" s="3120"/>
    </row>
    <row r="138" spans="6:25" ht="17.1" customHeight="1">
      <c r="F138" s="3120"/>
      <c r="G138" s="3120"/>
      <c r="H138" s="3120"/>
      <c r="I138" s="3120"/>
      <c r="J138" s="3120"/>
      <c r="K138" s="3120"/>
      <c r="L138" s="3120"/>
      <c r="M138" s="3120"/>
      <c r="N138" s="3120"/>
      <c r="O138" s="3120"/>
      <c r="P138" s="3120"/>
      <c r="Q138" s="3120"/>
      <c r="R138" s="3120"/>
      <c r="S138" s="3120"/>
      <c r="T138" s="3120"/>
      <c r="U138" s="3120"/>
      <c r="V138" s="3120"/>
      <c r="W138" s="3120"/>
      <c r="X138" s="3120"/>
      <c r="Y138" s="3120"/>
    </row>
    <row r="139" spans="6:25" ht="17.1" customHeight="1">
      <c r="F139" s="3120"/>
      <c r="G139" s="3120"/>
      <c r="H139" s="3120"/>
      <c r="I139" s="3120"/>
      <c r="J139" s="3120"/>
      <c r="K139" s="3120"/>
      <c r="L139" s="3120"/>
      <c r="M139" s="3120"/>
      <c r="N139" s="3120"/>
      <c r="O139" s="3120"/>
      <c r="P139" s="3120"/>
      <c r="Q139" s="3120"/>
      <c r="R139" s="3120"/>
      <c r="S139" s="3120"/>
      <c r="T139" s="3120"/>
      <c r="U139" s="3120"/>
      <c r="V139" s="3120"/>
      <c r="W139" s="3120"/>
      <c r="X139" s="3120"/>
      <c r="Y139" s="3120"/>
    </row>
    <row r="140" spans="6:25" ht="17.1" customHeight="1">
      <c r="F140" s="3120"/>
      <c r="G140" s="3120"/>
      <c r="H140" s="3120"/>
      <c r="I140" s="3120"/>
      <c r="J140" s="3120"/>
      <c r="K140" s="3120"/>
      <c r="L140" s="3120"/>
      <c r="M140" s="3120"/>
      <c r="N140" s="3120"/>
      <c r="O140" s="3120"/>
      <c r="P140" s="3120"/>
      <c r="Q140" s="3120"/>
      <c r="R140" s="3120"/>
      <c r="S140" s="3120"/>
      <c r="T140" s="3120"/>
      <c r="U140" s="3120"/>
      <c r="V140" s="3120"/>
      <c r="W140" s="3120"/>
      <c r="X140" s="3120"/>
      <c r="Y140" s="3120"/>
    </row>
    <row r="141" spans="6:25" ht="17.1" customHeight="1">
      <c r="F141" s="3120"/>
      <c r="G141" s="3120"/>
      <c r="H141" s="3120"/>
      <c r="I141" s="3120"/>
      <c r="J141" s="3120"/>
      <c r="K141" s="3120"/>
      <c r="L141" s="3120"/>
      <c r="M141" s="3120"/>
      <c r="N141" s="3120"/>
      <c r="O141" s="3120"/>
      <c r="P141" s="3120"/>
      <c r="Q141" s="3120"/>
      <c r="R141" s="3120"/>
      <c r="S141" s="3120"/>
      <c r="T141" s="3120"/>
      <c r="U141" s="3120"/>
      <c r="V141" s="3120"/>
      <c r="W141" s="3120"/>
      <c r="X141" s="3120"/>
      <c r="Y141" s="3120"/>
    </row>
    <row r="142" spans="6:25" ht="17.1" customHeight="1">
      <c r="F142" s="3120"/>
      <c r="G142" s="3120"/>
      <c r="H142" s="3120"/>
      <c r="I142" s="3120"/>
      <c r="J142" s="3120"/>
      <c r="K142" s="3120"/>
      <c r="L142" s="3120"/>
      <c r="M142" s="3120"/>
      <c r="N142" s="3120"/>
      <c r="O142" s="3120"/>
      <c r="P142" s="3120"/>
      <c r="Q142" s="3120"/>
      <c r="R142" s="3120"/>
      <c r="S142" s="3120"/>
      <c r="T142" s="3120"/>
      <c r="U142" s="3120"/>
      <c r="V142" s="3120"/>
      <c r="W142" s="3120"/>
      <c r="X142" s="3120"/>
      <c r="Y142" s="3120"/>
    </row>
    <row r="143" spans="6:25" ht="17.1" customHeight="1">
      <c r="F143" s="3120"/>
      <c r="G143" s="3120"/>
      <c r="H143" s="3120"/>
      <c r="I143" s="3120"/>
      <c r="J143" s="3120"/>
      <c r="K143" s="3120"/>
      <c r="L143" s="3120"/>
      <c r="M143" s="3120"/>
      <c r="N143" s="3120"/>
      <c r="O143" s="3120"/>
      <c r="P143" s="3120"/>
      <c r="Q143" s="3120"/>
      <c r="R143" s="3120"/>
      <c r="S143" s="3120"/>
      <c r="T143" s="3120"/>
      <c r="U143" s="3120"/>
      <c r="V143" s="3120"/>
      <c r="W143" s="3120"/>
      <c r="X143" s="3120"/>
      <c r="Y143" s="3120"/>
    </row>
    <row r="144" spans="6:25" ht="17.1" customHeight="1">
      <c r="F144" s="3120"/>
      <c r="G144" s="3120"/>
      <c r="H144" s="3120"/>
      <c r="I144" s="3120"/>
      <c r="J144" s="3120"/>
      <c r="K144" s="3120"/>
      <c r="L144" s="3120"/>
      <c r="M144" s="3120"/>
      <c r="N144" s="3120"/>
      <c r="O144" s="3120"/>
      <c r="P144" s="3120"/>
      <c r="Q144" s="3120"/>
      <c r="R144" s="3120"/>
      <c r="S144" s="3120"/>
      <c r="T144" s="3120"/>
      <c r="U144" s="3120"/>
      <c r="V144" s="3120"/>
      <c r="W144" s="3120"/>
      <c r="X144" s="3120"/>
      <c r="Y144" s="3120"/>
    </row>
    <row r="145" spans="6:25" ht="17.1" customHeight="1">
      <c r="F145" s="3120"/>
      <c r="G145" s="3120"/>
      <c r="H145" s="3120"/>
      <c r="I145" s="3120"/>
      <c r="J145" s="3120"/>
      <c r="K145" s="3120"/>
      <c r="L145" s="3120"/>
      <c r="M145" s="3120"/>
      <c r="N145" s="3120"/>
      <c r="O145" s="3120"/>
      <c r="P145" s="3120"/>
      <c r="Q145" s="3120"/>
      <c r="R145" s="3120"/>
      <c r="S145" s="3120"/>
      <c r="T145" s="3120"/>
      <c r="U145" s="3120"/>
      <c r="V145" s="3120"/>
      <c r="W145" s="3120"/>
      <c r="X145" s="3120"/>
      <c r="Y145" s="3120"/>
    </row>
    <row r="146" spans="6:25" ht="17.1" customHeight="1">
      <c r="F146" s="3120"/>
      <c r="G146" s="3120"/>
      <c r="H146" s="3120"/>
      <c r="I146" s="3120"/>
      <c r="J146" s="3120"/>
      <c r="K146" s="3120"/>
      <c r="L146" s="3120"/>
      <c r="M146" s="3120"/>
      <c r="N146" s="3120"/>
      <c r="O146" s="3120"/>
      <c r="P146" s="3120"/>
      <c r="Q146" s="3120"/>
      <c r="R146" s="3120"/>
      <c r="S146" s="3120"/>
      <c r="T146" s="3120"/>
      <c r="U146" s="3120"/>
      <c r="V146" s="3120"/>
      <c r="W146" s="3120"/>
      <c r="X146" s="3120"/>
      <c r="Y146" s="3120"/>
    </row>
    <row r="147" spans="6:25" ht="17.1" customHeight="1">
      <c r="F147" s="3120"/>
      <c r="G147" s="3120"/>
      <c r="H147" s="3120"/>
      <c r="I147" s="3120"/>
      <c r="J147" s="3120"/>
      <c r="K147" s="3120"/>
      <c r="L147" s="3120"/>
      <c r="M147" s="3120"/>
      <c r="N147" s="3120"/>
      <c r="O147" s="3120"/>
      <c r="P147" s="3120"/>
      <c r="Q147" s="3120"/>
      <c r="R147" s="3120"/>
      <c r="S147" s="3120"/>
      <c r="T147" s="3120"/>
      <c r="U147" s="3120"/>
      <c r="V147" s="3120"/>
      <c r="W147" s="3120"/>
      <c r="X147" s="3120"/>
      <c r="Y147" s="3120"/>
    </row>
    <row r="148" spans="6:25" ht="17.1" customHeight="1">
      <c r="F148" s="3120"/>
      <c r="G148" s="3120"/>
      <c r="H148" s="3120"/>
      <c r="I148" s="3120"/>
      <c r="J148" s="3120"/>
      <c r="K148" s="3120"/>
      <c r="L148" s="3120"/>
      <c r="M148" s="3120"/>
      <c r="N148" s="3120"/>
      <c r="O148" s="3120"/>
      <c r="P148" s="3120"/>
      <c r="Q148" s="3120"/>
      <c r="R148" s="3120"/>
      <c r="S148" s="3120"/>
      <c r="T148" s="3120"/>
      <c r="U148" s="3120"/>
      <c r="V148" s="3120"/>
      <c r="W148" s="3120"/>
      <c r="X148" s="3120"/>
      <c r="Y148" s="3120"/>
    </row>
    <row r="149" spans="6:25" ht="17.1" customHeight="1">
      <c r="F149" s="3120"/>
      <c r="G149" s="3120"/>
      <c r="H149" s="3120"/>
      <c r="I149" s="3120"/>
      <c r="J149" s="3120"/>
      <c r="K149" s="3120"/>
      <c r="L149" s="3120"/>
      <c r="M149" s="3120"/>
      <c r="N149" s="3120"/>
      <c r="O149" s="3120"/>
      <c r="P149" s="3120"/>
      <c r="Q149" s="3120"/>
      <c r="R149" s="3120"/>
      <c r="S149" s="3120"/>
      <c r="T149" s="3120"/>
      <c r="U149" s="3120"/>
      <c r="V149" s="3120"/>
      <c r="W149" s="3120"/>
      <c r="X149" s="3120"/>
      <c r="Y149" s="3120"/>
    </row>
    <row r="150" spans="6:25" ht="17.1" customHeight="1">
      <c r="F150" s="3120"/>
      <c r="G150" s="3120"/>
      <c r="H150" s="3120"/>
      <c r="I150" s="3120"/>
      <c r="J150" s="3120"/>
      <c r="K150" s="3120"/>
      <c r="L150" s="3120"/>
      <c r="M150" s="3120"/>
      <c r="N150" s="3120"/>
      <c r="O150" s="3120"/>
      <c r="P150" s="3120"/>
      <c r="Q150" s="3120"/>
      <c r="R150" s="3120"/>
      <c r="S150" s="3120"/>
      <c r="T150" s="3120"/>
      <c r="U150" s="3120"/>
      <c r="V150" s="3120"/>
      <c r="W150" s="3120"/>
      <c r="X150" s="3120"/>
      <c r="Y150" s="3120"/>
    </row>
    <row r="151" spans="6:25" ht="17.1" customHeight="1">
      <c r="F151" s="3120"/>
      <c r="G151" s="3120"/>
      <c r="H151" s="3120"/>
      <c r="I151" s="3120"/>
      <c r="J151" s="3120"/>
      <c r="K151" s="3120"/>
      <c r="L151" s="3120"/>
      <c r="M151" s="3120"/>
      <c r="N151" s="3120"/>
      <c r="O151" s="3120"/>
      <c r="P151" s="3120"/>
      <c r="Q151" s="3120"/>
      <c r="R151" s="3120"/>
      <c r="S151" s="3120"/>
      <c r="T151" s="3120"/>
      <c r="U151" s="3120"/>
      <c r="V151" s="3120"/>
      <c r="W151" s="3120"/>
      <c r="X151" s="3120"/>
      <c r="Y151" s="3120"/>
    </row>
    <row r="152" spans="6:25" ht="17.1" customHeight="1">
      <c r="F152" s="3120"/>
      <c r="G152" s="3120"/>
      <c r="H152" s="3120"/>
      <c r="I152" s="3120"/>
      <c r="J152" s="3120"/>
      <c r="K152" s="3120"/>
      <c r="L152" s="3120"/>
      <c r="M152" s="3120"/>
      <c r="N152" s="3120"/>
      <c r="O152" s="3120"/>
      <c r="P152" s="3120"/>
      <c r="Q152" s="3120"/>
      <c r="R152" s="3120"/>
      <c r="S152" s="3120"/>
      <c r="T152" s="3120"/>
      <c r="U152" s="3120"/>
      <c r="V152" s="3120"/>
      <c r="W152" s="3120"/>
      <c r="X152" s="3120"/>
      <c r="Y152" s="3120"/>
    </row>
    <row r="153" spans="6:25" ht="17.1" customHeight="1">
      <c r="F153" s="3120"/>
      <c r="G153" s="3120"/>
      <c r="H153" s="3120"/>
      <c r="I153" s="3120"/>
      <c r="J153" s="3120"/>
      <c r="K153" s="3120"/>
      <c r="L153" s="3120"/>
      <c r="M153" s="3120"/>
      <c r="N153" s="3120"/>
      <c r="O153" s="3120"/>
      <c r="P153" s="3120"/>
      <c r="Q153" s="3120"/>
      <c r="R153" s="3120"/>
      <c r="S153" s="3120"/>
      <c r="T153" s="3120"/>
      <c r="U153" s="3120"/>
      <c r="V153" s="3120"/>
      <c r="W153" s="3120"/>
      <c r="X153" s="3120"/>
      <c r="Y153" s="3120"/>
    </row>
    <row r="154" spans="6:25" ht="17.1" customHeight="1">
      <c r="F154" s="3120"/>
      <c r="G154" s="3120"/>
      <c r="H154" s="3120"/>
      <c r="I154" s="3120"/>
      <c r="J154" s="3120"/>
      <c r="K154" s="3120"/>
      <c r="L154" s="3120"/>
      <c r="M154" s="3120"/>
      <c r="N154" s="3120"/>
      <c r="O154" s="3120"/>
      <c r="P154" s="3120"/>
      <c r="Q154" s="3120"/>
      <c r="R154" s="3120"/>
      <c r="S154" s="3120"/>
      <c r="T154" s="3120"/>
      <c r="U154" s="3120"/>
      <c r="V154" s="3120"/>
      <c r="W154" s="3120"/>
      <c r="X154" s="3120"/>
      <c r="Y154" s="3120"/>
    </row>
    <row r="155" spans="6:25" ht="17.1" customHeight="1">
      <c r="F155" s="3120"/>
      <c r="G155" s="3120"/>
      <c r="H155" s="3120"/>
      <c r="I155" s="3120"/>
      <c r="J155" s="3120"/>
      <c r="K155" s="3120"/>
      <c r="L155" s="3120"/>
      <c r="M155" s="3120"/>
      <c r="N155" s="3120"/>
      <c r="O155" s="3120"/>
      <c r="P155" s="3120"/>
      <c r="Q155" s="3120"/>
      <c r="R155" s="3120"/>
      <c r="S155" s="3120"/>
      <c r="T155" s="3120"/>
      <c r="U155" s="3120"/>
      <c r="V155" s="3120"/>
      <c r="W155" s="3120"/>
      <c r="X155" s="3120"/>
      <c r="Y155" s="3120"/>
    </row>
    <row r="156" spans="6:25" ht="17.1" customHeight="1">
      <c r="F156" s="3120"/>
      <c r="G156" s="3120"/>
      <c r="H156" s="3120"/>
      <c r="I156" s="3120"/>
      <c r="J156" s="3120"/>
      <c r="K156" s="3120"/>
      <c r="L156" s="3120"/>
      <c r="M156" s="3120"/>
      <c r="N156" s="3120"/>
      <c r="O156" s="3120"/>
      <c r="P156" s="3120"/>
      <c r="Q156" s="3120"/>
      <c r="R156" s="3120"/>
      <c r="S156" s="3120"/>
      <c r="T156" s="3120"/>
      <c r="U156" s="3120"/>
      <c r="V156" s="3120"/>
      <c r="W156" s="3120"/>
      <c r="X156" s="3120"/>
      <c r="Y156" s="3120"/>
    </row>
    <row r="157" spans="6:25" ht="17.1" customHeight="1">
      <c r="F157" s="3120"/>
      <c r="G157" s="3120"/>
      <c r="H157" s="3120"/>
      <c r="I157" s="3120"/>
      <c r="J157" s="3120"/>
      <c r="K157" s="3120"/>
      <c r="L157" s="3120"/>
      <c r="M157" s="3120"/>
      <c r="N157" s="3120"/>
      <c r="O157" s="3120"/>
      <c r="P157" s="3120"/>
      <c r="Q157" s="3120"/>
      <c r="R157" s="3120"/>
      <c r="S157" s="3120"/>
      <c r="T157" s="3120"/>
      <c r="U157" s="3120"/>
      <c r="V157" s="3120"/>
      <c r="W157" s="3120"/>
      <c r="X157" s="3120"/>
      <c r="Y157" s="3120"/>
    </row>
    <row r="158" spans="6:25" ht="17.1" customHeight="1">
      <c r="F158" s="3120"/>
      <c r="G158" s="3120"/>
      <c r="H158" s="3120"/>
      <c r="I158" s="3120"/>
      <c r="J158" s="3120"/>
      <c r="K158" s="3120"/>
      <c r="L158" s="3120"/>
      <c r="M158" s="3120"/>
      <c r="N158" s="3120"/>
      <c r="O158" s="3120"/>
      <c r="P158" s="3120"/>
      <c r="Q158" s="3120"/>
      <c r="R158" s="3120"/>
      <c r="S158" s="3120"/>
      <c r="T158" s="3120"/>
      <c r="U158" s="3120"/>
      <c r="V158" s="3120"/>
      <c r="W158" s="3120"/>
      <c r="X158" s="3120"/>
      <c r="Y158" s="3120"/>
    </row>
    <row r="159" spans="6:25" ht="17.1" customHeight="1">
      <c r="F159" s="3120"/>
      <c r="G159" s="3120"/>
      <c r="H159" s="3120"/>
      <c r="I159" s="3120"/>
      <c r="J159" s="3120"/>
      <c r="K159" s="3120"/>
      <c r="L159" s="3120"/>
      <c r="M159" s="3120"/>
      <c r="N159" s="3120"/>
      <c r="O159" s="3120"/>
      <c r="P159" s="3120"/>
      <c r="Q159" s="3120"/>
      <c r="R159" s="3120"/>
      <c r="S159" s="3120"/>
      <c r="T159" s="3120"/>
      <c r="U159" s="3120"/>
      <c r="V159" s="3120"/>
      <c r="W159" s="3120"/>
      <c r="X159" s="3120"/>
      <c r="Y159" s="3120"/>
    </row>
  </sheetData>
  <printOptions/>
  <pageMargins left="0.3937007874015748" right="0.1968503937007874" top="0.72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71041" r:id="rId4" name="Button 1">
              <controlPr defaultSize="0" print="0" autoFill="0" autoPict="0" macro="[8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>
    <pageSetUpPr fitToPage="1"/>
  </sheetPr>
  <dimension ref="A1:Y159"/>
  <sheetViews>
    <sheetView zoomScale="80" zoomScaleNormal="80" workbookViewId="0" topLeftCell="A1">
      <selection activeCell="A33" sqref="A33"/>
    </sheetView>
  </sheetViews>
  <sheetFormatPr defaultColWidth="11.421875" defaultRowHeight="16.5" customHeight="1"/>
  <cols>
    <col min="1" max="1" width="5.28125" style="842" customWidth="1"/>
    <col min="2" max="2" width="4.140625" style="842" customWidth="1"/>
    <col min="3" max="3" width="5.421875" style="842" customWidth="1"/>
    <col min="4" max="5" width="13.57421875" style="842" customWidth="1"/>
    <col min="6" max="6" width="41.28125" style="842" customWidth="1"/>
    <col min="7" max="7" width="42.00390625" style="842" customWidth="1"/>
    <col min="8" max="8" width="9.7109375" style="842" customWidth="1"/>
    <col min="9" max="9" width="8.140625" style="842" hidden="1" customWidth="1"/>
    <col min="10" max="10" width="16.140625" style="842" customWidth="1"/>
    <col min="11" max="11" width="16.28125" style="842" customWidth="1"/>
    <col min="12" max="14" width="9.7109375" style="842" customWidth="1"/>
    <col min="15" max="15" width="6.421875" style="842" customWidth="1"/>
    <col min="16" max="16" width="4.00390625" style="842" hidden="1" customWidth="1"/>
    <col min="17" max="17" width="12.8515625" style="842" hidden="1" customWidth="1"/>
    <col min="18" max="19" width="6.00390625" style="842" hidden="1" customWidth="1"/>
    <col min="20" max="20" width="11.7109375" style="842" hidden="1" customWidth="1"/>
    <col min="21" max="21" width="9.7109375" style="842" customWidth="1"/>
    <col min="22" max="22" width="15.7109375" style="842" customWidth="1"/>
    <col min="23" max="23" width="4.140625" style="842" customWidth="1"/>
    <col min="24" max="256" width="11.421875" style="842" customWidth="1"/>
    <col min="257" max="257" width="5.28125" style="842" customWidth="1"/>
    <col min="258" max="258" width="4.140625" style="842" customWidth="1"/>
    <col min="259" max="259" width="5.421875" style="842" customWidth="1"/>
    <col min="260" max="261" width="13.57421875" style="842" customWidth="1"/>
    <col min="262" max="262" width="41.28125" style="842" customWidth="1"/>
    <col min="263" max="263" width="42.00390625" style="842" customWidth="1"/>
    <col min="264" max="264" width="9.7109375" style="842" customWidth="1"/>
    <col min="265" max="265" width="11.421875" style="842" hidden="1" customWidth="1"/>
    <col min="266" max="267" width="15.7109375" style="842" customWidth="1"/>
    <col min="268" max="270" width="9.7109375" style="842" customWidth="1"/>
    <col min="271" max="271" width="6.421875" style="842" customWidth="1"/>
    <col min="272" max="276" width="11.421875" style="842" hidden="1" customWidth="1"/>
    <col min="277" max="277" width="9.7109375" style="842" customWidth="1"/>
    <col min="278" max="278" width="15.7109375" style="842" customWidth="1"/>
    <col min="279" max="279" width="4.140625" style="842" customWidth="1"/>
    <col min="280" max="512" width="11.421875" style="842" customWidth="1"/>
    <col min="513" max="513" width="5.28125" style="842" customWidth="1"/>
    <col min="514" max="514" width="4.140625" style="842" customWidth="1"/>
    <col min="515" max="515" width="5.421875" style="842" customWidth="1"/>
    <col min="516" max="517" width="13.57421875" style="842" customWidth="1"/>
    <col min="518" max="518" width="41.28125" style="842" customWidth="1"/>
    <col min="519" max="519" width="42.00390625" style="842" customWidth="1"/>
    <col min="520" max="520" width="9.7109375" style="842" customWidth="1"/>
    <col min="521" max="521" width="11.421875" style="842" hidden="1" customWidth="1"/>
    <col min="522" max="523" width="15.7109375" style="842" customWidth="1"/>
    <col min="524" max="526" width="9.7109375" style="842" customWidth="1"/>
    <col min="527" max="527" width="6.421875" style="842" customWidth="1"/>
    <col min="528" max="532" width="11.421875" style="842" hidden="1" customWidth="1"/>
    <col min="533" max="533" width="9.7109375" style="842" customWidth="1"/>
    <col min="534" max="534" width="15.7109375" style="842" customWidth="1"/>
    <col min="535" max="535" width="4.140625" style="842" customWidth="1"/>
    <col min="536" max="768" width="11.421875" style="842" customWidth="1"/>
    <col min="769" max="769" width="5.28125" style="842" customWidth="1"/>
    <col min="770" max="770" width="4.140625" style="842" customWidth="1"/>
    <col min="771" max="771" width="5.421875" style="842" customWidth="1"/>
    <col min="772" max="773" width="13.57421875" style="842" customWidth="1"/>
    <col min="774" max="774" width="41.28125" style="842" customWidth="1"/>
    <col min="775" max="775" width="42.00390625" style="842" customWidth="1"/>
    <col min="776" max="776" width="9.7109375" style="842" customWidth="1"/>
    <col min="777" max="777" width="11.421875" style="842" hidden="1" customWidth="1"/>
    <col min="778" max="779" width="15.7109375" style="842" customWidth="1"/>
    <col min="780" max="782" width="9.7109375" style="842" customWidth="1"/>
    <col min="783" max="783" width="6.421875" style="842" customWidth="1"/>
    <col min="784" max="788" width="11.421875" style="842" hidden="1" customWidth="1"/>
    <col min="789" max="789" width="9.7109375" style="842" customWidth="1"/>
    <col min="790" max="790" width="15.7109375" style="842" customWidth="1"/>
    <col min="791" max="791" width="4.140625" style="842" customWidth="1"/>
    <col min="792" max="1024" width="11.421875" style="842" customWidth="1"/>
    <col min="1025" max="1025" width="5.28125" style="842" customWidth="1"/>
    <col min="1026" max="1026" width="4.140625" style="842" customWidth="1"/>
    <col min="1027" max="1027" width="5.421875" style="842" customWidth="1"/>
    <col min="1028" max="1029" width="13.57421875" style="842" customWidth="1"/>
    <col min="1030" max="1030" width="41.28125" style="842" customWidth="1"/>
    <col min="1031" max="1031" width="42.00390625" style="842" customWidth="1"/>
    <col min="1032" max="1032" width="9.7109375" style="842" customWidth="1"/>
    <col min="1033" max="1033" width="11.421875" style="842" hidden="1" customWidth="1"/>
    <col min="1034" max="1035" width="15.7109375" style="842" customWidth="1"/>
    <col min="1036" max="1038" width="9.7109375" style="842" customWidth="1"/>
    <col min="1039" max="1039" width="6.421875" style="842" customWidth="1"/>
    <col min="1040" max="1044" width="11.421875" style="842" hidden="1" customWidth="1"/>
    <col min="1045" max="1045" width="9.7109375" style="842" customWidth="1"/>
    <col min="1046" max="1046" width="15.7109375" style="842" customWidth="1"/>
    <col min="1047" max="1047" width="4.140625" style="842" customWidth="1"/>
    <col min="1048" max="1280" width="11.421875" style="842" customWidth="1"/>
    <col min="1281" max="1281" width="5.28125" style="842" customWidth="1"/>
    <col min="1282" max="1282" width="4.140625" style="842" customWidth="1"/>
    <col min="1283" max="1283" width="5.421875" style="842" customWidth="1"/>
    <col min="1284" max="1285" width="13.57421875" style="842" customWidth="1"/>
    <col min="1286" max="1286" width="41.28125" style="842" customWidth="1"/>
    <col min="1287" max="1287" width="42.00390625" style="842" customWidth="1"/>
    <col min="1288" max="1288" width="9.7109375" style="842" customWidth="1"/>
    <col min="1289" max="1289" width="11.421875" style="842" hidden="1" customWidth="1"/>
    <col min="1290" max="1291" width="15.7109375" style="842" customWidth="1"/>
    <col min="1292" max="1294" width="9.7109375" style="842" customWidth="1"/>
    <col min="1295" max="1295" width="6.421875" style="842" customWidth="1"/>
    <col min="1296" max="1300" width="11.421875" style="842" hidden="1" customWidth="1"/>
    <col min="1301" max="1301" width="9.7109375" style="842" customWidth="1"/>
    <col min="1302" max="1302" width="15.7109375" style="842" customWidth="1"/>
    <col min="1303" max="1303" width="4.140625" style="842" customWidth="1"/>
    <col min="1304" max="1536" width="11.421875" style="842" customWidth="1"/>
    <col min="1537" max="1537" width="5.28125" style="842" customWidth="1"/>
    <col min="1538" max="1538" width="4.140625" style="842" customWidth="1"/>
    <col min="1539" max="1539" width="5.421875" style="842" customWidth="1"/>
    <col min="1540" max="1541" width="13.57421875" style="842" customWidth="1"/>
    <col min="1542" max="1542" width="41.28125" style="842" customWidth="1"/>
    <col min="1543" max="1543" width="42.00390625" style="842" customWidth="1"/>
    <col min="1544" max="1544" width="9.7109375" style="842" customWidth="1"/>
    <col min="1545" max="1545" width="11.421875" style="842" hidden="1" customWidth="1"/>
    <col min="1546" max="1547" width="15.7109375" style="842" customWidth="1"/>
    <col min="1548" max="1550" width="9.7109375" style="842" customWidth="1"/>
    <col min="1551" max="1551" width="6.421875" style="842" customWidth="1"/>
    <col min="1552" max="1556" width="11.421875" style="842" hidden="1" customWidth="1"/>
    <col min="1557" max="1557" width="9.7109375" style="842" customWidth="1"/>
    <col min="1558" max="1558" width="15.7109375" style="842" customWidth="1"/>
    <col min="1559" max="1559" width="4.140625" style="842" customWidth="1"/>
    <col min="1560" max="1792" width="11.421875" style="842" customWidth="1"/>
    <col min="1793" max="1793" width="5.28125" style="842" customWidth="1"/>
    <col min="1794" max="1794" width="4.140625" style="842" customWidth="1"/>
    <col min="1795" max="1795" width="5.421875" style="842" customWidth="1"/>
    <col min="1796" max="1797" width="13.57421875" style="842" customWidth="1"/>
    <col min="1798" max="1798" width="41.28125" style="842" customWidth="1"/>
    <col min="1799" max="1799" width="42.00390625" style="842" customWidth="1"/>
    <col min="1800" max="1800" width="9.7109375" style="842" customWidth="1"/>
    <col min="1801" max="1801" width="11.421875" style="842" hidden="1" customWidth="1"/>
    <col min="1802" max="1803" width="15.7109375" style="842" customWidth="1"/>
    <col min="1804" max="1806" width="9.7109375" style="842" customWidth="1"/>
    <col min="1807" max="1807" width="6.421875" style="842" customWidth="1"/>
    <col min="1808" max="1812" width="11.421875" style="842" hidden="1" customWidth="1"/>
    <col min="1813" max="1813" width="9.7109375" style="842" customWidth="1"/>
    <col min="1814" max="1814" width="15.7109375" style="842" customWidth="1"/>
    <col min="1815" max="1815" width="4.140625" style="842" customWidth="1"/>
    <col min="1816" max="2048" width="11.421875" style="842" customWidth="1"/>
    <col min="2049" max="2049" width="5.28125" style="842" customWidth="1"/>
    <col min="2050" max="2050" width="4.140625" style="842" customWidth="1"/>
    <col min="2051" max="2051" width="5.421875" style="842" customWidth="1"/>
    <col min="2052" max="2053" width="13.57421875" style="842" customWidth="1"/>
    <col min="2054" max="2054" width="41.28125" style="842" customWidth="1"/>
    <col min="2055" max="2055" width="42.00390625" style="842" customWidth="1"/>
    <col min="2056" max="2056" width="9.7109375" style="842" customWidth="1"/>
    <col min="2057" max="2057" width="11.421875" style="842" hidden="1" customWidth="1"/>
    <col min="2058" max="2059" width="15.7109375" style="842" customWidth="1"/>
    <col min="2060" max="2062" width="9.7109375" style="842" customWidth="1"/>
    <col min="2063" max="2063" width="6.421875" style="842" customWidth="1"/>
    <col min="2064" max="2068" width="11.421875" style="842" hidden="1" customWidth="1"/>
    <col min="2069" max="2069" width="9.7109375" style="842" customWidth="1"/>
    <col min="2070" max="2070" width="15.7109375" style="842" customWidth="1"/>
    <col min="2071" max="2071" width="4.140625" style="842" customWidth="1"/>
    <col min="2072" max="2304" width="11.421875" style="842" customWidth="1"/>
    <col min="2305" max="2305" width="5.28125" style="842" customWidth="1"/>
    <col min="2306" max="2306" width="4.140625" style="842" customWidth="1"/>
    <col min="2307" max="2307" width="5.421875" style="842" customWidth="1"/>
    <col min="2308" max="2309" width="13.57421875" style="842" customWidth="1"/>
    <col min="2310" max="2310" width="41.28125" style="842" customWidth="1"/>
    <col min="2311" max="2311" width="42.00390625" style="842" customWidth="1"/>
    <col min="2312" max="2312" width="9.7109375" style="842" customWidth="1"/>
    <col min="2313" max="2313" width="11.421875" style="842" hidden="1" customWidth="1"/>
    <col min="2314" max="2315" width="15.7109375" style="842" customWidth="1"/>
    <col min="2316" max="2318" width="9.7109375" style="842" customWidth="1"/>
    <col min="2319" max="2319" width="6.421875" style="842" customWidth="1"/>
    <col min="2320" max="2324" width="11.421875" style="842" hidden="1" customWidth="1"/>
    <col min="2325" max="2325" width="9.7109375" style="842" customWidth="1"/>
    <col min="2326" max="2326" width="15.7109375" style="842" customWidth="1"/>
    <col min="2327" max="2327" width="4.140625" style="842" customWidth="1"/>
    <col min="2328" max="2560" width="11.421875" style="842" customWidth="1"/>
    <col min="2561" max="2561" width="5.28125" style="842" customWidth="1"/>
    <col min="2562" max="2562" width="4.140625" style="842" customWidth="1"/>
    <col min="2563" max="2563" width="5.421875" style="842" customWidth="1"/>
    <col min="2564" max="2565" width="13.57421875" style="842" customWidth="1"/>
    <col min="2566" max="2566" width="41.28125" style="842" customWidth="1"/>
    <col min="2567" max="2567" width="42.00390625" style="842" customWidth="1"/>
    <col min="2568" max="2568" width="9.7109375" style="842" customWidth="1"/>
    <col min="2569" max="2569" width="11.421875" style="842" hidden="1" customWidth="1"/>
    <col min="2570" max="2571" width="15.7109375" style="842" customWidth="1"/>
    <col min="2572" max="2574" width="9.7109375" style="842" customWidth="1"/>
    <col min="2575" max="2575" width="6.421875" style="842" customWidth="1"/>
    <col min="2576" max="2580" width="11.421875" style="842" hidden="1" customWidth="1"/>
    <col min="2581" max="2581" width="9.7109375" style="842" customWidth="1"/>
    <col min="2582" max="2582" width="15.7109375" style="842" customWidth="1"/>
    <col min="2583" max="2583" width="4.140625" style="842" customWidth="1"/>
    <col min="2584" max="2816" width="11.421875" style="842" customWidth="1"/>
    <col min="2817" max="2817" width="5.28125" style="842" customWidth="1"/>
    <col min="2818" max="2818" width="4.140625" style="842" customWidth="1"/>
    <col min="2819" max="2819" width="5.421875" style="842" customWidth="1"/>
    <col min="2820" max="2821" width="13.57421875" style="842" customWidth="1"/>
    <col min="2822" max="2822" width="41.28125" style="842" customWidth="1"/>
    <col min="2823" max="2823" width="42.00390625" style="842" customWidth="1"/>
    <col min="2824" max="2824" width="9.7109375" style="842" customWidth="1"/>
    <col min="2825" max="2825" width="11.421875" style="842" hidden="1" customWidth="1"/>
    <col min="2826" max="2827" width="15.7109375" style="842" customWidth="1"/>
    <col min="2828" max="2830" width="9.7109375" style="842" customWidth="1"/>
    <col min="2831" max="2831" width="6.421875" style="842" customWidth="1"/>
    <col min="2832" max="2836" width="11.421875" style="842" hidden="1" customWidth="1"/>
    <col min="2837" max="2837" width="9.7109375" style="842" customWidth="1"/>
    <col min="2838" max="2838" width="15.7109375" style="842" customWidth="1"/>
    <col min="2839" max="2839" width="4.140625" style="842" customWidth="1"/>
    <col min="2840" max="3072" width="11.421875" style="842" customWidth="1"/>
    <col min="3073" max="3073" width="5.28125" style="842" customWidth="1"/>
    <col min="3074" max="3074" width="4.140625" style="842" customWidth="1"/>
    <col min="3075" max="3075" width="5.421875" style="842" customWidth="1"/>
    <col min="3076" max="3077" width="13.57421875" style="842" customWidth="1"/>
    <col min="3078" max="3078" width="41.28125" style="842" customWidth="1"/>
    <col min="3079" max="3079" width="42.00390625" style="842" customWidth="1"/>
    <col min="3080" max="3080" width="9.7109375" style="842" customWidth="1"/>
    <col min="3081" max="3081" width="11.421875" style="842" hidden="1" customWidth="1"/>
    <col min="3082" max="3083" width="15.7109375" style="842" customWidth="1"/>
    <col min="3084" max="3086" width="9.7109375" style="842" customWidth="1"/>
    <col min="3087" max="3087" width="6.421875" style="842" customWidth="1"/>
    <col min="3088" max="3092" width="11.421875" style="842" hidden="1" customWidth="1"/>
    <col min="3093" max="3093" width="9.7109375" style="842" customWidth="1"/>
    <col min="3094" max="3094" width="15.7109375" style="842" customWidth="1"/>
    <col min="3095" max="3095" width="4.140625" style="842" customWidth="1"/>
    <col min="3096" max="3328" width="11.421875" style="842" customWidth="1"/>
    <col min="3329" max="3329" width="5.28125" style="842" customWidth="1"/>
    <col min="3330" max="3330" width="4.140625" style="842" customWidth="1"/>
    <col min="3331" max="3331" width="5.421875" style="842" customWidth="1"/>
    <col min="3332" max="3333" width="13.57421875" style="842" customWidth="1"/>
    <col min="3334" max="3334" width="41.28125" style="842" customWidth="1"/>
    <col min="3335" max="3335" width="42.00390625" style="842" customWidth="1"/>
    <col min="3336" max="3336" width="9.7109375" style="842" customWidth="1"/>
    <col min="3337" max="3337" width="11.421875" style="842" hidden="1" customWidth="1"/>
    <col min="3338" max="3339" width="15.7109375" style="842" customWidth="1"/>
    <col min="3340" max="3342" width="9.7109375" style="842" customWidth="1"/>
    <col min="3343" max="3343" width="6.421875" style="842" customWidth="1"/>
    <col min="3344" max="3348" width="11.421875" style="842" hidden="1" customWidth="1"/>
    <col min="3349" max="3349" width="9.7109375" style="842" customWidth="1"/>
    <col min="3350" max="3350" width="15.7109375" style="842" customWidth="1"/>
    <col min="3351" max="3351" width="4.140625" style="842" customWidth="1"/>
    <col min="3352" max="3584" width="11.421875" style="842" customWidth="1"/>
    <col min="3585" max="3585" width="5.28125" style="842" customWidth="1"/>
    <col min="3586" max="3586" width="4.140625" style="842" customWidth="1"/>
    <col min="3587" max="3587" width="5.421875" style="842" customWidth="1"/>
    <col min="3588" max="3589" width="13.57421875" style="842" customWidth="1"/>
    <col min="3590" max="3590" width="41.28125" style="842" customWidth="1"/>
    <col min="3591" max="3591" width="42.00390625" style="842" customWidth="1"/>
    <col min="3592" max="3592" width="9.7109375" style="842" customWidth="1"/>
    <col min="3593" max="3593" width="11.421875" style="842" hidden="1" customWidth="1"/>
    <col min="3594" max="3595" width="15.7109375" style="842" customWidth="1"/>
    <col min="3596" max="3598" width="9.7109375" style="842" customWidth="1"/>
    <col min="3599" max="3599" width="6.421875" style="842" customWidth="1"/>
    <col min="3600" max="3604" width="11.421875" style="842" hidden="1" customWidth="1"/>
    <col min="3605" max="3605" width="9.7109375" style="842" customWidth="1"/>
    <col min="3606" max="3606" width="15.7109375" style="842" customWidth="1"/>
    <col min="3607" max="3607" width="4.140625" style="842" customWidth="1"/>
    <col min="3608" max="3840" width="11.421875" style="842" customWidth="1"/>
    <col min="3841" max="3841" width="5.28125" style="842" customWidth="1"/>
    <col min="3842" max="3842" width="4.140625" style="842" customWidth="1"/>
    <col min="3843" max="3843" width="5.421875" style="842" customWidth="1"/>
    <col min="3844" max="3845" width="13.57421875" style="842" customWidth="1"/>
    <col min="3846" max="3846" width="41.28125" style="842" customWidth="1"/>
    <col min="3847" max="3847" width="42.00390625" style="842" customWidth="1"/>
    <col min="3848" max="3848" width="9.7109375" style="842" customWidth="1"/>
    <col min="3849" max="3849" width="11.421875" style="842" hidden="1" customWidth="1"/>
    <col min="3850" max="3851" width="15.7109375" style="842" customWidth="1"/>
    <col min="3852" max="3854" width="9.7109375" style="842" customWidth="1"/>
    <col min="3855" max="3855" width="6.421875" style="842" customWidth="1"/>
    <col min="3856" max="3860" width="11.421875" style="842" hidden="1" customWidth="1"/>
    <col min="3861" max="3861" width="9.7109375" style="842" customWidth="1"/>
    <col min="3862" max="3862" width="15.7109375" style="842" customWidth="1"/>
    <col min="3863" max="3863" width="4.140625" style="842" customWidth="1"/>
    <col min="3864" max="4096" width="11.421875" style="842" customWidth="1"/>
    <col min="4097" max="4097" width="5.28125" style="842" customWidth="1"/>
    <col min="4098" max="4098" width="4.140625" style="842" customWidth="1"/>
    <col min="4099" max="4099" width="5.421875" style="842" customWidth="1"/>
    <col min="4100" max="4101" width="13.57421875" style="842" customWidth="1"/>
    <col min="4102" max="4102" width="41.28125" style="842" customWidth="1"/>
    <col min="4103" max="4103" width="42.00390625" style="842" customWidth="1"/>
    <col min="4104" max="4104" width="9.7109375" style="842" customWidth="1"/>
    <col min="4105" max="4105" width="11.421875" style="842" hidden="1" customWidth="1"/>
    <col min="4106" max="4107" width="15.7109375" style="842" customWidth="1"/>
    <col min="4108" max="4110" width="9.7109375" style="842" customWidth="1"/>
    <col min="4111" max="4111" width="6.421875" style="842" customWidth="1"/>
    <col min="4112" max="4116" width="11.421875" style="842" hidden="1" customWidth="1"/>
    <col min="4117" max="4117" width="9.7109375" style="842" customWidth="1"/>
    <col min="4118" max="4118" width="15.7109375" style="842" customWidth="1"/>
    <col min="4119" max="4119" width="4.140625" style="842" customWidth="1"/>
    <col min="4120" max="4352" width="11.421875" style="842" customWidth="1"/>
    <col min="4353" max="4353" width="5.28125" style="842" customWidth="1"/>
    <col min="4354" max="4354" width="4.140625" style="842" customWidth="1"/>
    <col min="4355" max="4355" width="5.421875" style="842" customWidth="1"/>
    <col min="4356" max="4357" width="13.57421875" style="842" customWidth="1"/>
    <col min="4358" max="4358" width="41.28125" style="842" customWidth="1"/>
    <col min="4359" max="4359" width="42.00390625" style="842" customWidth="1"/>
    <col min="4360" max="4360" width="9.7109375" style="842" customWidth="1"/>
    <col min="4361" max="4361" width="11.421875" style="842" hidden="1" customWidth="1"/>
    <col min="4362" max="4363" width="15.7109375" style="842" customWidth="1"/>
    <col min="4364" max="4366" width="9.7109375" style="842" customWidth="1"/>
    <col min="4367" max="4367" width="6.421875" style="842" customWidth="1"/>
    <col min="4368" max="4372" width="11.421875" style="842" hidden="1" customWidth="1"/>
    <col min="4373" max="4373" width="9.7109375" style="842" customWidth="1"/>
    <col min="4374" max="4374" width="15.7109375" style="842" customWidth="1"/>
    <col min="4375" max="4375" width="4.140625" style="842" customWidth="1"/>
    <col min="4376" max="4608" width="11.421875" style="842" customWidth="1"/>
    <col min="4609" max="4609" width="5.28125" style="842" customWidth="1"/>
    <col min="4610" max="4610" width="4.140625" style="842" customWidth="1"/>
    <col min="4611" max="4611" width="5.421875" style="842" customWidth="1"/>
    <col min="4612" max="4613" width="13.57421875" style="842" customWidth="1"/>
    <col min="4614" max="4614" width="41.28125" style="842" customWidth="1"/>
    <col min="4615" max="4615" width="42.00390625" style="842" customWidth="1"/>
    <col min="4616" max="4616" width="9.7109375" style="842" customWidth="1"/>
    <col min="4617" max="4617" width="11.421875" style="842" hidden="1" customWidth="1"/>
    <col min="4618" max="4619" width="15.7109375" style="842" customWidth="1"/>
    <col min="4620" max="4622" width="9.7109375" style="842" customWidth="1"/>
    <col min="4623" max="4623" width="6.421875" style="842" customWidth="1"/>
    <col min="4624" max="4628" width="11.421875" style="842" hidden="1" customWidth="1"/>
    <col min="4629" max="4629" width="9.7109375" style="842" customWidth="1"/>
    <col min="4630" max="4630" width="15.7109375" style="842" customWidth="1"/>
    <col min="4631" max="4631" width="4.140625" style="842" customWidth="1"/>
    <col min="4632" max="4864" width="11.421875" style="842" customWidth="1"/>
    <col min="4865" max="4865" width="5.28125" style="842" customWidth="1"/>
    <col min="4866" max="4866" width="4.140625" style="842" customWidth="1"/>
    <col min="4867" max="4867" width="5.421875" style="842" customWidth="1"/>
    <col min="4868" max="4869" width="13.57421875" style="842" customWidth="1"/>
    <col min="4870" max="4870" width="41.28125" style="842" customWidth="1"/>
    <col min="4871" max="4871" width="42.00390625" style="842" customWidth="1"/>
    <col min="4872" max="4872" width="9.7109375" style="842" customWidth="1"/>
    <col min="4873" max="4873" width="11.421875" style="842" hidden="1" customWidth="1"/>
    <col min="4874" max="4875" width="15.7109375" style="842" customWidth="1"/>
    <col min="4876" max="4878" width="9.7109375" style="842" customWidth="1"/>
    <col min="4879" max="4879" width="6.421875" style="842" customWidth="1"/>
    <col min="4880" max="4884" width="11.421875" style="842" hidden="1" customWidth="1"/>
    <col min="4885" max="4885" width="9.7109375" style="842" customWidth="1"/>
    <col min="4886" max="4886" width="15.7109375" style="842" customWidth="1"/>
    <col min="4887" max="4887" width="4.140625" style="842" customWidth="1"/>
    <col min="4888" max="5120" width="11.421875" style="842" customWidth="1"/>
    <col min="5121" max="5121" width="5.28125" style="842" customWidth="1"/>
    <col min="5122" max="5122" width="4.140625" style="842" customWidth="1"/>
    <col min="5123" max="5123" width="5.421875" style="842" customWidth="1"/>
    <col min="5124" max="5125" width="13.57421875" style="842" customWidth="1"/>
    <col min="5126" max="5126" width="41.28125" style="842" customWidth="1"/>
    <col min="5127" max="5127" width="42.00390625" style="842" customWidth="1"/>
    <col min="5128" max="5128" width="9.7109375" style="842" customWidth="1"/>
    <col min="5129" max="5129" width="11.421875" style="842" hidden="1" customWidth="1"/>
    <col min="5130" max="5131" width="15.7109375" style="842" customWidth="1"/>
    <col min="5132" max="5134" width="9.7109375" style="842" customWidth="1"/>
    <col min="5135" max="5135" width="6.421875" style="842" customWidth="1"/>
    <col min="5136" max="5140" width="11.421875" style="842" hidden="1" customWidth="1"/>
    <col min="5141" max="5141" width="9.7109375" style="842" customWidth="1"/>
    <col min="5142" max="5142" width="15.7109375" style="842" customWidth="1"/>
    <col min="5143" max="5143" width="4.140625" style="842" customWidth="1"/>
    <col min="5144" max="5376" width="11.421875" style="842" customWidth="1"/>
    <col min="5377" max="5377" width="5.28125" style="842" customWidth="1"/>
    <col min="5378" max="5378" width="4.140625" style="842" customWidth="1"/>
    <col min="5379" max="5379" width="5.421875" style="842" customWidth="1"/>
    <col min="5380" max="5381" width="13.57421875" style="842" customWidth="1"/>
    <col min="5382" max="5382" width="41.28125" style="842" customWidth="1"/>
    <col min="5383" max="5383" width="42.00390625" style="842" customWidth="1"/>
    <col min="5384" max="5384" width="9.7109375" style="842" customWidth="1"/>
    <col min="5385" max="5385" width="11.421875" style="842" hidden="1" customWidth="1"/>
    <col min="5386" max="5387" width="15.7109375" style="842" customWidth="1"/>
    <col min="5388" max="5390" width="9.7109375" style="842" customWidth="1"/>
    <col min="5391" max="5391" width="6.421875" style="842" customWidth="1"/>
    <col min="5392" max="5396" width="11.421875" style="842" hidden="1" customWidth="1"/>
    <col min="5397" max="5397" width="9.7109375" style="842" customWidth="1"/>
    <col min="5398" max="5398" width="15.7109375" style="842" customWidth="1"/>
    <col min="5399" max="5399" width="4.140625" style="842" customWidth="1"/>
    <col min="5400" max="5632" width="11.421875" style="842" customWidth="1"/>
    <col min="5633" max="5633" width="5.28125" style="842" customWidth="1"/>
    <col min="5634" max="5634" width="4.140625" style="842" customWidth="1"/>
    <col min="5635" max="5635" width="5.421875" style="842" customWidth="1"/>
    <col min="5636" max="5637" width="13.57421875" style="842" customWidth="1"/>
    <col min="5638" max="5638" width="41.28125" style="842" customWidth="1"/>
    <col min="5639" max="5639" width="42.00390625" style="842" customWidth="1"/>
    <col min="5640" max="5640" width="9.7109375" style="842" customWidth="1"/>
    <col min="5641" max="5641" width="11.421875" style="842" hidden="1" customWidth="1"/>
    <col min="5642" max="5643" width="15.7109375" style="842" customWidth="1"/>
    <col min="5644" max="5646" width="9.7109375" style="842" customWidth="1"/>
    <col min="5647" max="5647" width="6.421875" style="842" customWidth="1"/>
    <col min="5648" max="5652" width="11.421875" style="842" hidden="1" customWidth="1"/>
    <col min="5653" max="5653" width="9.7109375" style="842" customWidth="1"/>
    <col min="5654" max="5654" width="15.7109375" style="842" customWidth="1"/>
    <col min="5655" max="5655" width="4.140625" style="842" customWidth="1"/>
    <col min="5656" max="5888" width="11.421875" style="842" customWidth="1"/>
    <col min="5889" max="5889" width="5.28125" style="842" customWidth="1"/>
    <col min="5890" max="5890" width="4.140625" style="842" customWidth="1"/>
    <col min="5891" max="5891" width="5.421875" style="842" customWidth="1"/>
    <col min="5892" max="5893" width="13.57421875" style="842" customWidth="1"/>
    <col min="5894" max="5894" width="41.28125" style="842" customWidth="1"/>
    <col min="5895" max="5895" width="42.00390625" style="842" customWidth="1"/>
    <col min="5896" max="5896" width="9.7109375" style="842" customWidth="1"/>
    <col min="5897" max="5897" width="11.421875" style="842" hidden="1" customWidth="1"/>
    <col min="5898" max="5899" width="15.7109375" style="842" customWidth="1"/>
    <col min="5900" max="5902" width="9.7109375" style="842" customWidth="1"/>
    <col min="5903" max="5903" width="6.421875" style="842" customWidth="1"/>
    <col min="5904" max="5908" width="11.421875" style="842" hidden="1" customWidth="1"/>
    <col min="5909" max="5909" width="9.7109375" style="842" customWidth="1"/>
    <col min="5910" max="5910" width="15.7109375" style="842" customWidth="1"/>
    <col min="5911" max="5911" width="4.140625" style="842" customWidth="1"/>
    <col min="5912" max="6144" width="11.421875" style="842" customWidth="1"/>
    <col min="6145" max="6145" width="5.28125" style="842" customWidth="1"/>
    <col min="6146" max="6146" width="4.140625" style="842" customWidth="1"/>
    <col min="6147" max="6147" width="5.421875" style="842" customWidth="1"/>
    <col min="6148" max="6149" width="13.57421875" style="842" customWidth="1"/>
    <col min="6150" max="6150" width="41.28125" style="842" customWidth="1"/>
    <col min="6151" max="6151" width="42.00390625" style="842" customWidth="1"/>
    <col min="6152" max="6152" width="9.7109375" style="842" customWidth="1"/>
    <col min="6153" max="6153" width="11.421875" style="842" hidden="1" customWidth="1"/>
    <col min="6154" max="6155" width="15.7109375" style="842" customWidth="1"/>
    <col min="6156" max="6158" width="9.7109375" style="842" customWidth="1"/>
    <col min="6159" max="6159" width="6.421875" style="842" customWidth="1"/>
    <col min="6160" max="6164" width="11.421875" style="842" hidden="1" customWidth="1"/>
    <col min="6165" max="6165" width="9.7109375" style="842" customWidth="1"/>
    <col min="6166" max="6166" width="15.7109375" style="842" customWidth="1"/>
    <col min="6167" max="6167" width="4.140625" style="842" customWidth="1"/>
    <col min="6168" max="6400" width="11.421875" style="842" customWidth="1"/>
    <col min="6401" max="6401" width="5.28125" style="842" customWidth="1"/>
    <col min="6402" max="6402" width="4.140625" style="842" customWidth="1"/>
    <col min="6403" max="6403" width="5.421875" style="842" customWidth="1"/>
    <col min="6404" max="6405" width="13.57421875" style="842" customWidth="1"/>
    <col min="6406" max="6406" width="41.28125" style="842" customWidth="1"/>
    <col min="6407" max="6407" width="42.00390625" style="842" customWidth="1"/>
    <col min="6408" max="6408" width="9.7109375" style="842" customWidth="1"/>
    <col min="6409" max="6409" width="11.421875" style="842" hidden="1" customWidth="1"/>
    <col min="6410" max="6411" width="15.7109375" style="842" customWidth="1"/>
    <col min="6412" max="6414" width="9.7109375" style="842" customWidth="1"/>
    <col min="6415" max="6415" width="6.421875" style="842" customWidth="1"/>
    <col min="6416" max="6420" width="11.421875" style="842" hidden="1" customWidth="1"/>
    <col min="6421" max="6421" width="9.7109375" style="842" customWidth="1"/>
    <col min="6422" max="6422" width="15.7109375" style="842" customWidth="1"/>
    <col min="6423" max="6423" width="4.140625" style="842" customWidth="1"/>
    <col min="6424" max="6656" width="11.421875" style="842" customWidth="1"/>
    <col min="6657" max="6657" width="5.28125" style="842" customWidth="1"/>
    <col min="6658" max="6658" width="4.140625" style="842" customWidth="1"/>
    <col min="6659" max="6659" width="5.421875" style="842" customWidth="1"/>
    <col min="6660" max="6661" width="13.57421875" style="842" customWidth="1"/>
    <col min="6662" max="6662" width="41.28125" style="842" customWidth="1"/>
    <col min="6663" max="6663" width="42.00390625" style="842" customWidth="1"/>
    <col min="6664" max="6664" width="9.7109375" style="842" customWidth="1"/>
    <col min="6665" max="6665" width="11.421875" style="842" hidden="1" customWidth="1"/>
    <col min="6666" max="6667" width="15.7109375" style="842" customWidth="1"/>
    <col min="6668" max="6670" width="9.7109375" style="842" customWidth="1"/>
    <col min="6671" max="6671" width="6.421875" style="842" customWidth="1"/>
    <col min="6672" max="6676" width="11.421875" style="842" hidden="1" customWidth="1"/>
    <col min="6677" max="6677" width="9.7109375" style="842" customWidth="1"/>
    <col min="6678" max="6678" width="15.7109375" style="842" customWidth="1"/>
    <col min="6679" max="6679" width="4.140625" style="842" customWidth="1"/>
    <col min="6680" max="6912" width="11.421875" style="842" customWidth="1"/>
    <col min="6913" max="6913" width="5.28125" style="842" customWidth="1"/>
    <col min="6914" max="6914" width="4.140625" style="842" customWidth="1"/>
    <col min="6915" max="6915" width="5.421875" style="842" customWidth="1"/>
    <col min="6916" max="6917" width="13.57421875" style="842" customWidth="1"/>
    <col min="6918" max="6918" width="41.28125" style="842" customWidth="1"/>
    <col min="6919" max="6919" width="42.00390625" style="842" customWidth="1"/>
    <col min="6920" max="6920" width="9.7109375" style="842" customWidth="1"/>
    <col min="6921" max="6921" width="11.421875" style="842" hidden="1" customWidth="1"/>
    <col min="6922" max="6923" width="15.7109375" style="842" customWidth="1"/>
    <col min="6924" max="6926" width="9.7109375" style="842" customWidth="1"/>
    <col min="6927" max="6927" width="6.421875" style="842" customWidth="1"/>
    <col min="6928" max="6932" width="11.421875" style="842" hidden="1" customWidth="1"/>
    <col min="6933" max="6933" width="9.7109375" style="842" customWidth="1"/>
    <col min="6934" max="6934" width="15.7109375" style="842" customWidth="1"/>
    <col min="6935" max="6935" width="4.140625" style="842" customWidth="1"/>
    <col min="6936" max="7168" width="11.421875" style="842" customWidth="1"/>
    <col min="7169" max="7169" width="5.28125" style="842" customWidth="1"/>
    <col min="7170" max="7170" width="4.140625" style="842" customWidth="1"/>
    <col min="7171" max="7171" width="5.421875" style="842" customWidth="1"/>
    <col min="7172" max="7173" width="13.57421875" style="842" customWidth="1"/>
    <col min="7174" max="7174" width="41.28125" style="842" customWidth="1"/>
    <col min="7175" max="7175" width="42.00390625" style="842" customWidth="1"/>
    <col min="7176" max="7176" width="9.7109375" style="842" customWidth="1"/>
    <col min="7177" max="7177" width="11.421875" style="842" hidden="1" customWidth="1"/>
    <col min="7178" max="7179" width="15.7109375" style="842" customWidth="1"/>
    <col min="7180" max="7182" width="9.7109375" style="842" customWidth="1"/>
    <col min="7183" max="7183" width="6.421875" style="842" customWidth="1"/>
    <col min="7184" max="7188" width="11.421875" style="842" hidden="1" customWidth="1"/>
    <col min="7189" max="7189" width="9.7109375" style="842" customWidth="1"/>
    <col min="7190" max="7190" width="15.7109375" style="842" customWidth="1"/>
    <col min="7191" max="7191" width="4.140625" style="842" customWidth="1"/>
    <col min="7192" max="7424" width="11.421875" style="842" customWidth="1"/>
    <col min="7425" max="7425" width="5.28125" style="842" customWidth="1"/>
    <col min="7426" max="7426" width="4.140625" style="842" customWidth="1"/>
    <col min="7427" max="7427" width="5.421875" style="842" customWidth="1"/>
    <col min="7428" max="7429" width="13.57421875" style="842" customWidth="1"/>
    <col min="7430" max="7430" width="41.28125" style="842" customWidth="1"/>
    <col min="7431" max="7431" width="42.00390625" style="842" customWidth="1"/>
    <col min="7432" max="7432" width="9.7109375" style="842" customWidth="1"/>
    <col min="7433" max="7433" width="11.421875" style="842" hidden="1" customWidth="1"/>
    <col min="7434" max="7435" width="15.7109375" style="842" customWidth="1"/>
    <col min="7436" max="7438" width="9.7109375" style="842" customWidth="1"/>
    <col min="7439" max="7439" width="6.421875" style="842" customWidth="1"/>
    <col min="7440" max="7444" width="11.421875" style="842" hidden="1" customWidth="1"/>
    <col min="7445" max="7445" width="9.7109375" style="842" customWidth="1"/>
    <col min="7446" max="7446" width="15.7109375" style="842" customWidth="1"/>
    <col min="7447" max="7447" width="4.140625" style="842" customWidth="1"/>
    <col min="7448" max="7680" width="11.421875" style="842" customWidth="1"/>
    <col min="7681" max="7681" width="5.28125" style="842" customWidth="1"/>
    <col min="7682" max="7682" width="4.140625" style="842" customWidth="1"/>
    <col min="7683" max="7683" width="5.421875" style="842" customWidth="1"/>
    <col min="7684" max="7685" width="13.57421875" style="842" customWidth="1"/>
    <col min="7686" max="7686" width="41.28125" style="842" customWidth="1"/>
    <col min="7687" max="7687" width="42.00390625" style="842" customWidth="1"/>
    <col min="7688" max="7688" width="9.7109375" style="842" customWidth="1"/>
    <col min="7689" max="7689" width="11.421875" style="842" hidden="1" customWidth="1"/>
    <col min="7690" max="7691" width="15.7109375" style="842" customWidth="1"/>
    <col min="7692" max="7694" width="9.7109375" style="842" customWidth="1"/>
    <col min="7695" max="7695" width="6.421875" style="842" customWidth="1"/>
    <col min="7696" max="7700" width="11.421875" style="842" hidden="1" customWidth="1"/>
    <col min="7701" max="7701" width="9.7109375" style="842" customWidth="1"/>
    <col min="7702" max="7702" width="15.7109375" style="842" customWidth="1"/>
    <col min="7703" max="7703" width="4.140625" style="842" customWidth="1"/>
    <col min="7704" max="7936" width="11.421875" style="842" customWidth="1"/>
    <col min="7937" max="7937" width="5.28125" style="842" customWidth="1"/>
    <col min="7938" max="7938" width="4.140625" style="842" customWidth="1"/>
    <col min="7939" max="7939" width="5.421875" style="842" customWidth="1"/>
    <col min="7940" max="7941" width="13.57421875" style="842" customWidth="1"/>
    <col min="7942" max="7942" width="41.28125" style="842" customWidth="1"/>
    <col min="7943" max="7943" width="42.00390625" style="842" customWidth="1"/>
    <col min="7944" max="7944" width="9.7109375" style="842" customWidth="1"/>
    <col min="7945" max="7945" width="11.421875" style="842" hidden="1" customWidth="1"/>
    <col min="7946" max="7947" width="15.7109375" style="842" customWidth="1"/>
    <col min="7948" max="7950" width="9.7109375" style="842" customWidth="1"/>
    <col min="7951" max="7951" width="6.421875" style="842" customWidth="1"/>
    <col min="7952" max="7956" width="11.421875" style="842" hidden="1" customWidth="1"/>
    <col min="7957" max="7957" width="9.7109375" style="842" customWidth="1"/>
    <col min="7958" max="7958" width="15.7109375" style="842" customWidth="1"/>
    <col min="7959" max="7959" width="4.140625" style="842" customWidth="1"/>
    <col min="7960" max="8192" width="11.421875" style="842" customWidth="1"/>
    <col min="8193" max="8193" width="5.28125" style="842" customWidth="1"/>
    <col min="8194" max="8194" width="4.140625" style="842" customWidth="1"/>
    <col min="8195" max="8195" width="5.421875" style="842" customWidth="1"/>
    <col min="8196" max="8197" width="13.57421875" style="842" customWidth="1"/>
    <col min="8198" max="8198" width="41.28125" style="842" customWidth="1"/>
    <col min="8199" max="8199" width="42.00390625" style="842" customWidth="1"/>
    <col min="8200" max="8200" width="9.7109375" style="842" customWidth="1"/>
    <col min="8201" max="8201" width="11.421875" style="842" hidden="1" customWidth="1"/>
    <col min="8202" max="8203" width="15.7109375" style="842" customWidth="1"/>
    <col min="8204" max="8206" width="9.7109375" style="842" customWidth="1"/>
    <col min="8207" max="8207" width="6.421875" style="842" customWidth="1"/>
    <col min="8208" max="8212" width="11.421875" style="842" hidden="1" customWidth="1"/>
    <col min="8213" max="8213" width="9.7109375" style="842" customWidth="1"/>
    <col min="8214" max="8214" width="15.7109375" style="842" customWidth="1"/>
    <col min="8215" max="8215" width="4.140625" style="842" customWidth="1"/>
    <col min="8216" max="8448" width="11.421875" style="842" customWidth="1"/>
    <col min="8449" max="8449" width="5.28125" style="842" customWidth="1"/>
    <col min="8450" max="8450" width="4.140625" style="842" customWidth="1"/>
    <col min="8451" max="8451" width="5.421875" style="842" customWidth="1"/>
    <col min="8452" max="8453" width="13.57421875" style="842" customWidth="1"/>
    <col min="8454" max="8454" width="41.28125" style="842" customWidth="1"/>
    <col min="8455" max="8455" width="42.00390625" style="842" customWidth="1"/>
    <col min="8456" max="8456" width="9.7109375" style="842" customWidth="1"/>
    <col min="8457" max="8457" width="11.421875" style="842" hidden="1" customWidth="1"/>
    <col min="8458" max="8459" width="15.7109375" style="842" customWidth="1"/>
    <col min="8460" max="8462" width="9.7109375" style="842" customWidth="1"/>
    <col min="8463" max="8463" width="6.421875" style="842" customWidth="1"/>
    <col min="8464" max="8468" width="11.421875" style="842" hidden="1" customWidth="1"/>
    <col min="8469" max="8469" width="9.7109375" style="842" customWidth="1"/>
    <col min="8470" max="8470" width="15.7109375" style="842" customWidth="1"/>
    <col min="8471" max="8471" width="4.140625" style="842" customWidth="1"/>
    <col min="8472" max="8704" width="11.421875" style="842" customWidth="1"/>
    <col min="8705" max="8705" width="5.28125" style="842" customWidth="1"/>
    <col min="8706" max="8706" width="4.140625" style="842" customWidth="1"/>
    <col min="8707" max="8707" width="5.421875" style="842" customWidth="1"/>
    <col min="8708" max="8709" width="13.57421875" style="842" customWidth="1"/>
    <col min="8710" max="8710" width="41.28125" style="842" customWidth="1"/>
    <col min="8711" max="8711" width="42.00390625" style="842" customWidth="1"/>
    <col min="8712" max="8712" width="9.7109375" style="842" customWidth="1"/>
    <col min="8713" max="8713" width="11.421875" style="842" hidden="1" customWidth="1"/>
    <col min="8714" max="8715" width="15.7109375" style="842" customWidth="1"/>
    <col min="8716" max="8718" width="9.7109375" style="842" customWidth="1"/>
    <col min="8719" max="8719" width="6.421875" style="842" customWidth="1"/>
    <col min="8720" max="8724" width="11.421875" style="842" hidden="1" customWidth="1"/>
    <col min="8725" max="8725" width="9.7109375" style="842" customWidth="1"/>
    <col min="8726" max="8726" width="15.7109375" style="842" customWidth="1"/>
    <col min="8727" max="8727" width="4.140625" style="842" customWidth="1"/>
    <col min="8728" max="8960" width="11.421875" style="842" customWidth="1"/>
    <col min="8961" max="8961" width="5.28125" style="842" customWidth="1"/>
    <col min="8962" max="8962" width="4.140625" style="842" customWidth="1"/>
    <col min="8963" max="8963" width="5.421875" style="842" customWidth="1"/>
    <col min="8964" max="8965" width="13.57421875" style="842" customWidth="1"/>
    <col min="8966" max="8966" width="41.28125" style="842" customWidth="1"/>
    <col min="8967" max="8967" width="42.00390625" style="842" customWidth="1"/>
    <col min="8968" max="8968" width="9.7109375" style="842" customWidth="1"/>
    <col min="8969" max="8969" width="11.421875" style="842" hidden="1" customWidth="1"/>
    <col min="8970" max="8971" width="15.7109375" style="842" customWidth="1"/>
    <col min="8972" max="8974" width="9.7109375" style="842" customWidth="1"/>
    <col min="8975" max="8975" width="6.421875" style="842" customWidth="1"/>
    <col min="8976" max="8980" width="11.421875" style="842" hidden="1" customWidth="1"/>
    <col min="8981" max="8981" width="9.7109375" style="842" customWidth="1"/>
    <col min="8982" max="8982" width="15.7109375" style="842" customWidth="1"/>
    <col min="8983" max="8983" width="4.140625" style="842" customWidth="1"/>
    <col min="8984" max="9216" width="11.421875" style="842" customWidth="1"/>
    <col min="9217" max="9217" width="5.28125" style="842" customWidth="1"/>
    <col min="9218" max="9218" width="4.140625" style="842" customWidth="1"/>
    <col min="9219" max="9219" width="5.421875" style="842" customWidth="1"/>
    <col min="9220" max="9221" width="13.57421875" style="842" customWidth="1"/>
    <col min="9222" max="9222" width="41.28125" style="842" customWidth="1"/>
    <col min="9223" max="9223" width="42.00390625" style="842" customWidth="1"/>
    <col min="9224" max="9224" width="9.7109375" style="842" customWidth="1"/>
    <col min="9225" max="9225" width="11.421875" style="842" hidden="1" customWidth="1"/>
    <col min="9226" max="9227" width="15.7109375" style="842" customWidth="1"/>
    <col min="9228" max="9230" width="9.7109375" style="842" customWidth="1"/>
    <col min="9231" max="9231" width="6.421875" style="842" customWidth="1"/>
    <col min="9232" max="9236" width="11.421875" style="842" hidden="1" customWidth="1"/>
    <col min="9237" max="9237" width="9.7109375" style="842" customWidth="1"/>
    <col min="9238" max="9238" width="15.7109375" style="842" customWidth="1"/>
    <col min="9239" max="9239" width="4.140625" style="842" customWidth="1"/>
    <col min="9240" max="9472" width="11.421875" style="842" customWidth="1"/>
    <col min="9473" max="9473" width="5.28125" style="842" customWidth="1"/>
    <col min="9474" max="9474" width="4.140625" style="842" customWidth="1"/>
    <col min="9475" max="9475" width="5.421875" style="842" customWidth="1"/>
    <col min="9476" max="9477" width="13.57421875" style="842" customWidth="1"/>
    <col min="9478" max="9478" width="41.28125" style="842" customWidth="1"/>
    <col min="9479" max="9479" width="42.00390625" style="842" customWidth="1"/>
    <col min="9480" max="9480" width="9.7109375" style="842" customWidth="1"/>
    <col min="9481" max="9481" width="11.421875" style="842" hidden="1" customWidth="1"/>
    <col min="9482" max="9483" width="15.7109375" style="842" customWidth="1"/>
    <col min="9484" max="9486" width="9.7109375" style="842" customWidth="1"/>
    <col min="9487" max="9487" width="6.421875" style="842" customWidth="1"/>
    <col min="9488" max="9492" width="11.421875" style="842" hidden="1" customWidth="1"/>
    <col min="9493" max="9493" width="9.7109375" style="842" customWidth="1"/>
    <col min="9494" max="9494" width="15.7109375" style="842" customWidth="1"/>
    <col min="9495" max="9495" width="4.140625" style="842" customWidth="1"/>
    <col min="9496" max="9728" width="11.421875" style="842" customWidth="1"/>
    <col min="9729" max="9729" width="5.28125" style="842" customWidth="1"/>
    <col min="9730" max="9730" width="4.140625" style="842" customWidth="1"/>
    <col min="9731" max="9731" width="5.421875" style="842" customWidth="1"/>
    <col min="9732" max="9733" width="13.57421875" style="842" customWidth="1"/>
    <col min="9734" max="9734" width="41.28125" style="842" customWidth="1"/>
    <col min="9735" max="9735" width="42.00390625" style="842" customWidth="1"/>
    <col min="9736" max="9736" width="9.7109375" style="842" customWidth="1"/>
    <col min="9737" max="9737" width="11.421875" style="842" hidden="1" customWidth="1"/>
    <col min="9738" max="9739" width="15.7109375" style="842" customWidth="1"/>
    <col min="9740" max="9742" width="9.7109375" style="842" customWidth="1"/>
    <col min="9743" max="9743" width="6.421875" style="842" customWidth="1"/>
    <col min="9744" max="9748" width="11.421875" style="842" hidden="1" customWidth="1"/>
    <col min="9749" max="9749" width="9.7109375" style="842" customWidth="1"/>
    <col min="9750" max="9750" width="15.7109375" style="842" customWidth="1"/>
    <col min="9751" max="9751" width="4.140625" style="842" customWidth="1"/>
    <col min="9752" max="9984" width="11.421875" style="842" customWidth="1"/>
    <col min="9985" max="9985" width="5.28125" style="842" customWidth="1"/>
    <col min="9986" max="9986" width="4.140625" style="842" customWidth="1"/>
    <col min="9987" max="9987" width="5.421875" style="842" customWidth="1"/>
    <col min="9988" max="9989" width="13.57421875" style="842" customWidth="1"/>
    <col min="9990" max="9990" width="41.28125" style="842" customWidth="1"/>
    <col min="9991" max="9991" width="42.00390625" style="842" customWidth="1"/>
    <col min="9992" max="9992" width="9.7109375" style="842" customWidth="1"/>
    <col min="9993" max="9993" width="11.421875" style="842" hidden="1" customWidth="1"/>
    <col min="9994" max="9995" width="15.7109375" style="842" customWidth="1"/>
    <col min="9996" max="9998" width="9.7109375" style="842" customWidth="1"/>
    <col min="9999" max="9999" width="6.421875" style="842" customWidth="1"/>
    <col min="10000" max="10004" width="11.421875" style="842" hidden="1" customWidth="1"/>
    <col min="10005" max="10005" width="9.7109375" style="842" customWidth="1"/>
    <col min="10006" max="10006" width="15.7109375" style="842" customWidth="1"/>
    <col min="10007" max="10007" width="4.140625" style="842" customWidth="1"/>
    <col min="10008" max="10240" width="11.421875" style="842" customWidth="1"/>
    <col min="10241" max="10241" width="5.28125" style="842" customWidth="1"/>
    <col min="10242" max="10242" width="4.140625" style="842" customWidth="1"/>
    <col min="10243" max="10243" width="5.421875" style="842" customWidth="1"/>
    <col min="10244" max="10245" width="13.57421875" style="842" customWidth="1"/>
    <col min="10246" max="10246" width="41.28125" style="842" customWidth="1"/>
    <col min="10247" max="10247" width="42.00390625" style="842" customWidth="1"/>
    <col min="10248" max="10248" width="9.7109375" style="842" customWidth="1"/>
    <col min="10249" max="10249" width="11.421875" style="842" hidden="1" customWidth="1"/>
    <col min="10250" max="10251" width="15.7109375" style="842" customWidth="1"/>
    <col min="10252" max="10254" width="9.7109375" style="842" customWidth="1"/>
    <col min="10255" max="10255" width="6.421875" style="842" customWidth="1"/>
    <col min="10256" max="10260" width="11.421875" style="842" hidden="1" customWidth="1"/>
    <col min="10261" max="10261" width="9.7109375" style="842" customWidth="1"/>
    <col min="10262" max="10262" width="15.7109375" style="842" customWidth="1"/>
    <col min="10263" max="10263" width="4.140625" style="842" customWidth="1"/>
    <col min="10264" max="10496" width="11.421875" style="842" customWidth="1"/>
    <col min="10497" max="10497" width="5.28125" style="842" customWidth="1"/>
    <col min="10498" max="10498" width="4.140625" style="842" customWidth="1"/>
    <col min="10499" max="10499" width="5.421875" style="842" customWidth="1"/>
    <col min="10500" max="10501" width="13.57421875" style="842" customWidth="1"/>
    <col min="10502" max="10502" width="41.28125" style="842" customWidth="1"/>
    <col min="10503" max="10503" width="42.00390625" style="842" customWidth="1"/>
    <col min="10504" max="10504" width="9.7109375" style="842" customWidth="1"/>
    <col min="10505" max="10505" width="11.421875" style="842" hidden="1" customWidth="1"/>
    <col min="10506" max="10507" width="15.7109375" style="842" customWidth="1"/>
    <col min="10508" max="10510" width="9.7109375" style="842" customWidth="1"/>
    <col min="10511" max="10511" width="6.421875" style="842" customWidth="1"/>
    <col min="10512" max="10516" width="11.421875" style="842" hidden="1" customWidth="1"/>
    <col min="10517" max="10517" width="9.7109375" style="842" customWidth="1"/>
    <col min="10518" max="10518" width="15.7109375" style="842" customWidth="1"/>
    <col min="10519" max="10519" width="4.140625" style="842" customWidth="1"/>
    <col min="10520" max="10752" width="11.421875" style="842" customWidth="1"/>
    <col min="10753" max="10753" width="5.28125" style="842" customWidth="1"/>
    <col min="10754" max="10754" width="4.140625" style="842" customWidth="1"/>
    <col min="10755" max="10755" width="5.421875" style="842" customWidth="1"/>
    <col min="10756" max="10757" width="13.57421875" style="842" customWidth="1"/>
    <col min="10758" max="10758" width="41.28125" style="842" customWidth="1"/>
    <col min="10759" max="10759" width="42.00390625" style="842" customWidth="1"/>
    <col min="10760" max="10760" width="9.7109375" style="842" customWidth="1"/>
    <col min="10761" max="10761" width="11.421875" style="842" hidden="1" customWidth="1"/>
    <col min="10762" max="10763" width="15.7109375" style="842" customWidth="1"/>
    <col min="10764" max="10766" width="9.7109375" style="842" customWidth="1"/>
    <col min="10767" max="10767" width="6.421875" style="842" customWidth="1"/>
    <col min="10768" max="10772" width="11.421875" style="842" hidden="1" customWidth="1"/>
    <col min="10773" max="10773" width="9.7109375" style="842" customWidth="1"/>
    <col min="10774" max="10774" width="15.7109375" style="842" customWidth="1"/>
    <col min="10775" max="10775" width="4.140625" style="842" customWidth="1"/>
    <col min="10776" max="11008" width="11.421875" style="842" customWidth="1"/>
    <col min="11009" max="11009" width="5.28125" style="842" customWidth="1"/>
    <col min="11010" max="11010" width="4.140625" style="842" customWidth="1"/>
    <col min="11011" max="11011" width="5.421875" style="842" customWidth="1"/>
    <col min="11012" max="11013" width="13.57421875" style="842" customWidth="1"/>
    <col min="11014" max="11014" width="41.28125" style="842" customWidth="1"/>
    <col min="11015" max="11015" width="42.00390625" style="842" customWidth="1"/>
    <col min="11016" max="11016" width="9.7109375" style="842" customWidth="1"/>
    <col min="11017" max="11017" width="11.421875" style="842" hidden="1" customWidth="1"/>
    <col min="11018" max="11019" width="15.7109375" style="842" customWidth="1"/>
    <col min="11020" max="11022" width="9.7109375" style="842" customWidth="1"/>
    <col min="11023" max="11023" width="6.421875" style="842" customWidth="1"/>
    <col min="11024" max="11028" width="11.421875" style="842" hidden="1" customWidth="1"/>
    <col min="11029" max="11029" width="9.7109375" style="842" customWidth="1"/>
    <col min="11030" max="11030" width="15.7109375" style="842" customWidth="1"/>
    <col min="11031" max="11031" width="4.140625" style="842" customWidth="1"/>
    <col min="11032" max="11264" width="11.421875" style="842" customWidth="1"/>
    <col min="11265" max="11265" width="5.28125" style="842" customWidth="1"/>
    <col min="11266" max="11266" width="4.140625" style="842" customWidth="1"/>
    <col min="11267" max="11267" width="5.421875" style="842" customWidth="1"/>
    <col min="11268" max="11269" width="13.57421875" style="842" customWidth="1"/>
    <col min="11270" max="11270" width="41.28125" style="842" customWidth="1"/>
    <col min="11271" max="11271" width="42.00390625" style="842" customWidth="1"/>
    <col min="11272" max="11272" width="9.7109375" style="842" customWidth="1"/>
    <col min="11273" max="11273" width="11.421875" style="842" hidden="1" customWidth="1"/>
    <col min="11274" max="11275" width="15.7109375" style="842" customWidth="1"/>
    <col min="11276" max="11278" width="9.7109375" style="842" customWidth="1"/>
    <col min="11279" max="11279" width="6.421875" style="842" customWidth="1"/>
    <col min="11280" max="11284" width="11.421875" style="842" hidden="1" customWidth="1"/>
    <col min="11285" max="11285" width="9.7109375" style="842" customWidth="1"/>
    <col min="11286" max="11286" width="15.7109375" style="842" customWidth="1"/>
    <col min="11287" max="11287" width="4.140625" style="842" customWidth="1"/>
    <col min="11288" max="11520" width="11.421875" style="842" customWidth="1"/>
    <col min="11521" max="11521" width="5.28125" style="842" customWidth="1"/>
    <col min="11522" max="11522" width="4.140625" style="842" customWidth="1"/>
    <col min="11523" max="11523" width="5.421875" style="842" customWidth="1"/>
    <col min="11524" max="11525" width="13.57421875" style="842" customWidth="1"/>
    <col min="11526" max="11526" width="41.28125" style="842" customWidth="1"/>
    <col min="11527" max="11527" width="42.00390625" style="842" customWidth="1"/>
    <col min="11528" max="11528" width="9.7109375" style="842" customWidth="1"/>
    <col min="11529" max="11529" width="11.421875" style="842" hidden="1" customWidth="1"/>
    <col min="11530" max="11531" width="15.7109375" style="842" customWidth="1"/>
    <col min="11532" max="11534" width="9.7109375" style="842" customWidth="1"/>
    <col min="11535" max="11535" width="6.421875" style="842" customWidth="1"/>
    <col min="11536" max="11540" width="11.421875" style="842" hidden="1" customWidth="1"/>
    <col min="11541" max="11541" width="9.7109375" style="842" customWidth="1"/>
    <col min="11542" max="11542" width="15.7109375" style="842" customWidth="1"/>
    <col min="11543" max="11543" width="4.140625" style="842" customWidth="1"/>
    <col min="11544" max="11776" width="11.421875" style="842" customWidth="1"/>
    <col min="11777" max="11777" width="5.28125" style="842" customWidth="1"/>
    <col min="11778" max="11778" width="4.140625" style="842" customWidth="1"/>
    <col min="11779" max="11779" width="5.421875" style="842" customWidth="1"/>
    <col min="11780" max="11781" width="13.57421875" style="842" customWidth="1"/>
    <col min="11782" max="11782" width="41.28125" style="842" customWidth="1"/>
    <col min="11783" max="11783" width="42.00390625" style="842" customWidth="1"/>
    <col min="11784" max="11784" width="9.7109375" style="842" customWidth="1"/>
    <col min="11785" max="11785" width="11.421875" style="842" hidden="1" customWidth="1"/>
    <col min="11786" max="11787" width="15.7109375" style="842" customWidth="1"/>
    <col min="11788" max="11790" width="9.7109375" style="842" customWidth="1"/>
    <col min="11791" max="11791" width="6.421875" style="842" customWidth="1"/>
    <col min="11792" max="11796" width="11.421875" style="842" hidden="1" customWidth="1"/>
    <col min="11797" max="11797" width="9.7109375" style="842" customWidth="1"/>
    <col min="11798" max="11798" width="15.7109375" style="842" customWidth="1"/>
    <col min="11799" max="11799" width="4.140625" style="842" customWidth="1"/>
    <col min="11800" max="12032" width="11.421875" style="842" customWidth="1"/>
    <col min="12033" max="12033" width="5.28125" style="842" customWidth="1"/>
    <col min="12034" max="12034" width="4.140625" style="842" customWidth="1"/>
    <col min="12035" max="12035" width="5.421875" style="842" customWidth="1"/>
    <col min="12036" max="12037" width="13.57421875" style="842" customWidth="1"/>
    <col min="12038" max="12038" width="41.28125" style="842" customWidth="1"/>
    <col min="12039" max="12039" width="42.00390625" style="842" customWidth="1"/>
    <col min="12040" max="12040" width="9.7109375" style="842" customWidth="1"/>
    <col min="12041" max="12041" width="11.421875" style="842" hidden="1" customWidth="1"/>
    <col min="12042" max="12043" width="15.7109375" style="842" customWidth="1"/>
    <col min="12044" max="12046" width="9.7109375" style="842" customWidth="1"/>
    <col min="12047" max="12047" width="6.421875" style="842" customWidth="1"/>
    <col min="12048" max="12052" width="11.421875" style="842" hidden="1" customWidth="1"/>
    <col min="12053" max="12053" width="9.7109375" style="842" customWidth="1"/>
    <col min="12054" max="12054" width="15.7109375" style="842" customWidth="1"/>
    <col min="12055" max="12055" width="4.140625" style="842" customWidth="1"/>
    <col min="12056" max="12288" width="11.421875" style="842" customWidth="1"/>
    <col min="12289" max="12289" width="5.28125" style="842" customWidth="1"/>
    <col min="12290" max="12290" width="4.140625" style="842" customWidth="1"/>
    <col min="12291" max="12291" width="5.421875" style="842" customWidth="1"/>
    <col min="12292" max="12293" width="13.57421875" style="842" customWidth="1"/>
    <col min="12294" max="12294" width="41.28125" style="842" customWidth="1"/>
    <col min="12295" max="12295" width="42.00390625" style="842" customWidth="1"/>
    <col min="12296" max="12296" width="9.7109375" style="842" customWidth="1"/>
    <col min="12297" max="12297" width="11.421875" style="842" hidden="1" customWidth="1"/>
    <col min="12298" max="12299" width="15.7109375" style="842" customWidth="1"/>
    <col min="12300" max="12302" width="9.7109375" style="842" customWidth="1"/>
    <col min="12303" max="12303" width="6.421875" style="842" customWidth="1"/>
    <col min="12304" max="12308" width="11.421875" style="842" hidden="1" customWidth="1"/>
    <col min="12309" max="12309" width="9.7109375" style="842" customWidth="1"/>
    <col min="12310" max="12310" width="15.7109375" style="842" customWidth="1"/>
    <col min="12311" max="12311" width="4.140625" style="842" customWidth="1"/>
    <col min="12312" max="12544" width="11.421875" style="842" customWidth="1"/>
    <col min="12545" max="12545" width="5.28125" style="842" customWidth="1"/>
    <col min="12546" max="12546" width="4.140625" style="842" customWidth="1"/>
    <col min="12547" max="12547" width="5.421875" style="842" customWidth="1"/>
    <col min="12548" max="12549" width="13.57421875" style="842" customWidth="1"/>
    <col min="12550" max="12550" width="41.28125" style="842" customWidth="1"/>
    <col min="12551" max="12551" width="42.00390625" style="842" customWidth="1"/>
    <col min="12552" max="12552" width="9.7109375" style="842" customWidth="1"/>
    <col min="12553" max="12553" width="11.421875" style="842" hidden="1" customWidth="1"/>
    <col min="12554" max="12555" width="15.7109375" style="842" customWidth="1"/>
    <col min="12556" max="12558" width="9.7109375" style="842" customWidth="1"/>
    <col min="12559" max="12559" width="6.421875" style="842" customWidth="1"/>
    <col min="12560" max="12564" width="11.421875" style="842" hidden="1" customWidth="1"/>
    <col min="12565" max="12565" width="9.7109375" style="842" customWidth="1"/>
    <col min="12566" max="12566" width="15.7109375" style="842" customWidth="1"/>
    <col min="12567" max="12567" width="4.140625" style="842" customWidth="1"/>
    <col min="12568" max="12800" width="11.421875" style="842" customWidth="1"/>
    <col min="12801" max="12801" width="5.28125" style="842" customWidth="1"/>
    <col min="12802" max="12802" width="4.140625" style="842" customWidth="1"/>
    <col min="12803" max="12803" width="5.421875" style="842" customWidth="1"/>
    <col min="12804" max="12805" width="13.57421875" style="842" customWidth="1"/>
    <col min="12806" max="12806" width="41.28125" style="842" customWidth="1"/>
    <col min="12807" max="12807" width="42.00390625" style="842" customWidth="1"/>
    <col min="12808" max="12808" width="9.7109375" style="842" customWidth="1"/>
    <col min="12809" max="12809" width="11.421875" style="842" hidden="1" customWidth="1"/>
    <col min="12810" max="12811" width="15.7109375" style="842" customWidth="1"/>
    <col min="12812" max="12814" width="9.7109375" style="842" customWidth="1"/>
    <col min="12815" max="12815" width="6.421875" style="842" customWidth="1"/>
    <col min="12816" max="12820" width="11.421875" style="842" hidden="1" customWidth="1"/>
    <col min="12821" max="12821" width="9.7109375" style="842" customWidth="1"/>
    <col min="12822" max="12822" width="15.7109375" style="842" customWidth="1"/>
    <col min="12823" max="12823" width="4.140625" style="842" customWidth="1"/>
    <col min="12824" max="13056" width="11.421875" style="842" customWidth="1"/>
    <col min="13057" max="13057" width="5.28125" style="842" customWidth="1"/>
    <col min="13058" max="13058" width="4.140625" style="842" customWidth="1"/>
    <col min="13059" max="13059" width="5.421875" style="842" customWidth="1"/>
    <col min="13060" max="13061" width="13.57421875" style="842" customWidth="1"/>
    <col min="13062" max="13062" width="41.28125" style="842" customWidth="1"/>
    <col min="13063" max="13063" width="42.00390625" style="842" customWidth="1"/>
    <col min="13064" max="13064" width="9.7109375" style="842" customWidth="1"/>
    <col min="13065" max="13065" width="11.421875" style="842" hidden="1" customWidth="1"/>
    <col min="13066" max="13067" width="15.7109375" style="842" customWidth="1"/>
    <col min="13068" max="13070" width="9.7109375" style="842" customWidth="1"/>
    <col min="13071" max="13071" width="6.421875" style="842" customWidth="1"/>
    <col min="13072" max="13076" width="11.421875" style="842" hidden="1" customWidth="1"/>
    <col min="13077" max="13077" width="9.7109375" style="842" customWidth="1"/>
    <col min="13078" max="13078" width="15.7109375" style="842" customWidth="1"/>
    <col min="13079" max="13079" width="4.140625" style="842" customWidth="1"/>
    <col min="13080" max="13312" width="11.421875" style="842" customWidth="1"/>
    <col min="13313" max="13313" width="5.28125" style="842" customWidth="1"/>
    <col min="13314" max="13314" width="4.140625" style="842" customWidth="1"/>
    <col min="13315" max="13315" width="5.421875" style="842" customWidth="1"/>
    <col min="13316" max="13317" width="13.57421875" style="842" customWidth="1"/>
    <col min="13318" max="13318" width="41.28125" style="842" customWidth="1"/>
    <col min="13319" max="13319" width="42.00390625" style="842" customWidth="1"/>
    <col min="13320" max="13320" width="9.7109375" style="842" customWidth="1"/>
    <col min="13321" max="13321" width="11.421875" style="842" hidden="1" customWidth="1"/>
    <col min="13322" max="13323" width="15.7109375" style="842" customWidth="1"/>
    <col min="13324" max="13326" width="9.7109375" style="842" customWidth="1"/>
    <col min="13327" max="13327" width="6.421875" style="842" customWidth="1"/>
    <col min="13328" max="13332" width="11.421875" style="842" hidden="1" customWidth="1"/>
    <col min="13333" max="13333" width="9.7109375" style="842" customWidth="1"/>
    <col min="13334" max="13334" width="15.7109375" style="842" customWidth="1"/>
    <col min="13335" max="13335" width="4.140625" style="842" customWidth="1"/>
    <col min="13336" max="13568" width="11.421875" style="842" customWidth="1"/>
    <col min="13569" max="13569" width="5.28125" style="842" customWidth="1"/>
    <col min="13570" max="13570" width="4.140625" style="842" customWidth="1"/>
    <col min="13571" max="13571" width="5.421875" style="842" customWidth="1"/>
    <col min="13572" max="13573" width="13.57421875" style="842" customWidth="1"/>
    <col min="13574" max="13574" width="41.28125" style="842" customWidth="1"/>
    <col min="13575" max="13575" width="42.00390625" style="842" customWidth="1"/>
    <col min="13576" max="13576" width="9.7109375" style="842" customWidth="1"/>
    <col min="13577" max="13577" width="11.421875" style="842" hidden="1" customWidth="1"/>
    <col min="13578" max="13579" width="15.7109375" style="842" customWidth="1"/>
    <col min="13580" max="13582" width="9.7109375" style="842" customWidth="1"/>
    <col min="13583" max="13583" width="6.421875" style="842" customWidth="1"/>
    <col min="13584" max="13588" width="11.421875" style="842" hidden="1" customWidth="1"/>
    <col min="13589" max="13589" width="9.7109375" style="842" customWidth="1"/>
    <col min="13590" max="13590" width="15.7109375" style="842" customWidth="1"/>
    <col min="13591" max="13591" width="4.140625" style="842" customWidth="1"/>
    <col min="13592" max="13824" width="11.421875" style="842" customWidth="1"/>
    <col min="13825" max="13825" width="5.28125" style="842" customWidth="1"/>
    <col min="13826" max="13826" width="4.140625" style="842" customWidth="1"/>
    <col min="13827" max="13827" width="5.421875" style="842" customWidth="1"/>
    <col min="13828" max="13829" width="13.57421875" style="842" customWidth="1"/>
    <col min="13830" max="13830" width="41.28125" style="842" customWidth="1"/>
    <col min="13831" max="13831" width="42.00390625" style="842" customWidth="1"/>
    <col min="13832" max="13832" width="9.7109375" style="842" customWidth="1"/>
    <col min="13833" max="13833" width="11.421875" style="842" hidden="1" customWidth="1"/>
    <col min="13834" max="13835" width="15.7109375" style="842" customWidth="1"/>
    <col min="13836" max="13838" width="9.7109375" style="842" customWidth="1"/>
    <col min="13839" max="13839" width="6.421875" style="842" customWidth="1"/>
    <col min="13840" max="13844" width="11.421875" style="842" hidden="1" customWidth="1"/>
    <col min="13845" max="13845" width="9.7109375" style="842" customWidth="1"/>
    <col min="13846" max="13846" width="15.7109375" style="842" customWidth="1"/>
    <col min="13847" max="13847" width="4.140625" style="842" customWidth="1"/>
    <col min="13848" max="14080" width="11.421875" style="842" customWidth="1"/>
    <col min="14081" max="14081" width="5.28125" style="842" customWidth="1"/>
    <col min="14082" max="14082" width="4.140625" style="842" customWidth="1"/>
    <col min="14083" max="14083" width="5.421875" style="842" customWidth="1"/>
    <col min="14084" max="14085" width="13.57421875" style="842" customWidth="1"/>
    <col min="14086" max="14086" width="41.28125" style="842" customWidth="1"/>
    <col min="14087" max="14087" width="42.00390625" style="842" customWidth="1"/>
    <col min="14088" max="14088" width="9.7109375" style="842" customWidth="1"/>
    <col min="14089" max="14089" width="11.421875" style="842" hidden="1" customWidth="1"/>
    <col min="14090" max="14091" width="15.7109375" style="842" customWidth="1"/>
    <col min="14092" max="14094" width="9.7109375" style="842" customWidth="1"/>
    <col min="14095" max="14095" width="6.421875" style="842" customWidth="1"/>
    <col min="14096" max="14100" width="11.421875" style="842" hidden="1" customWidth="1"/>
    <col min="14101" max="14101" width="9.7109375" style="842" customWidth="1"/>
    <col min="14102" max="14102" width="15.7109375" style="842" customWidth="1"/>
    <col min="14103" max="14103" width="4.140625" style="842" customWidth="1"/>
    <col min="14104" max="14336" width="11.421875" style="842" customWidth="1"/>
    <col min="14337" max="14337" width="5.28125" style="842" customWidth="1"/>
    <col min="14338" max="14338" width="4.140625" style="842" customWidth="1"/>
    <col min="14339" max="14339" width="5.421875" style="842" customWidth="1"/>
    <col min="14340" max="14341" width="13.57421875" style="842" customWidth="1"/>
    <col min="14342" max="14342" width="41.28125" style="842" customWidth="1"/>
    <col min="14343" max="14343" width="42.00390625" style="842" customWidth="1"/>
    <col min="14344" max="14344" width="9.7109375" style="842" customWidth="1"/>
    <col min="14345" max="14345" width="11.421875" style="842" hidden="1" customWidth="1"/>
    <col min="14346" max="14347" width="15.7109375" style="842" customWidth="1"/>
    <col min="14348" max="14350" width="9.7109375" style="842" customWidth="1"/>
    <col min="14351" max="14351" width="6.421875" style="842" customWidth="1"/>
    <col min="14352" max="14356" width="11.421875" style="842" hidden="1" customWidth="1"/>
    <col min="14357" max="14357" width="9.7109375" style="842" customWidth="1"/>
    <col min="14358" max="14358" width="15.7109375" style="842" customWidth="1"/>
    <col min="14359" max="14359" width="4.140625" style="842" customWidth="1"/>
    <col min="14360" max="14592" width="11.421875" style="842" customWidth="1"/>
    <col min="14593" max="14593" width="5.28125" style="842" customWidth="1"/>
    <col min="14594" max="14594" width="4.140625" style="842" customWidth="1"/>
    <col min="14595" max="14595" width="5.421875" style="842" customWidth="1"/>
    <col min="14596" max="14597" width="13.57421875" style="842" customWidth="1"/>
    <col min="14598" max="14598" width="41.28125" style="842" customWidth="1"/>
    <col min="14599" max="14599" width="42.00390625" style="842" customWidth="1"/>
    <col min="14600" max="14600" width="9.7109375" style="842" customWidth="1"/>
    <col min="14601" max="14601" width="11.421875" style="842" hidden="1" customWidth="1"/>
    <col min="14602" max="14603" width="15.7109375" style="842" customWidth="1"/>
    <col min="14604" max="14606" width="9.7109375" style="842" customWidth="1"/>
    <col min="14607" max="14607" width="6.421875" style="842" customWidth="1"/>
    <col min="14608" max="14612" width="11.421875" style="842" hidden="1" customWidth="1"/>
    <col min="14613" max="14613" width="9.7109375" style="842" customWidth="1"/>
    <col min="14614" max="14614" width="15.7109375" style="842" customWidth="1"/>
    <col min="14615" max="14615" width="4.140625" style="842" customWidth="1"/>
    <col min="14616" max="14848" width="11.421875" style="842" customWidth="1"/>
    <col min="14849" max="14849" width="5.28125" style="842" customWidth="1"/>
    <col min="14850" max="14850" width="4.140625" style="842" customWidth="1"/>
    <col min="14851" max="14851" width="5.421875" style="842" customWidth="1"/>
    <col min="14852" max="14853" width="13.57421875" style="842" customWidth="1"/>
    <col min="14854" max="14854" width="41.28125" style="842" customWidth="1"/>
    <col min="14855" max="14855" width="42.00390625" style="842" customWidth="1"/>
    <col min="14856" max="14856" width="9.7109375" style="842" customWidth="1"/>
    <col min="14857" max="14857" width="11.421875" style="842" hidden="1" customWidth="1"/>
    <col min="14858" max="14859" width="15.7109375" style="842" customWidth="1"/>
    <col min="14860" max="14862" width="9.7109375" style="842" customWidth="1"/>
    <col min="14863" max="14863" width="6.421875" style="842" customWidth="1"/>
    <col min="14864" max="14868" width="11.421875" style="842" hidden="1" customWidth="1"/>
    <col min="14869" max="14869" width="9.7109375" style="842" customWidth="1"/>
    <col min="14870" max="14870" width="15.7109375" style="842" customWidth="1"/>
    <col min="14871" max="14871" width="4.140625" style="842" customWidth="1"/>
    <col min="14872" max="15104" width="11.421875" style="842" customWidth="1"/>
    <col min="15105" max="15105" width="5.28125" style="842" customWidth="1"/>
    <col min="15106" max="15106" width="4.140625" style="842" customWidth="1"/>
    <col min="15107" max="15107" width="5.421875" style="842" customWidth="1"/>
    <col min="15108" max="15109" width="13.57421875" style="842" customWidth="1"/>
    <col min="15110" max="15110" width="41.28125" style="842" customWidth="1"/>
    <col min="15111" max="15111" width="42.00390625" style="842" customWidth="1"/>
    <col min="15112" max="15112" width="9.7109375" style="842" customWidth="1"/>
    <col min="15113" max="15113" width="11.421875" style="842" hidden="1" customWidth="1"/>
    <col min="15114" max="15115" width="15.7109375" style="842" customWidth="1"/>
    <col min="15116" max="15118" width="9.7109375" style="842" customWidth="1"/>
    <col min="15119" max="15119" width="6.421875" style="842" customWidth="1"/>
    <col min="15120" max="15124" width="11.421875" style="842" hidden="1" customWidth="1"/>
    <col min="15125" max="15125" width="9.7109375" style="842" customWidth="1"/>
    <col min="15126" max="15126" width="15.7109375" style="842" customWidth="1"/>
    <col min="15127" max="15127" width="4.140625" style="842" customWidth="1"/>
    <col min="15128" max="15360" width="11.421875" style="842" customWidth="1"/>
    <col min="15361" max="15361" width="5.28125" style="842" customWidth="1"/>
    <col min="15362" max="15362" width="4.140625" style="842" customWidth="1"/>
    <col min="15363" max="15363" width="5.421875" style="842" customWidth="1"/>
    <col min="15364" max="15365" width="13.57421875" style="842" customWidth="1"/>
    <col min="15366" max="15366" width="41.28125" style="842" customWidth="1"/>
    <col min="15367" max="15367" width="42.00390625" style="842" customWidth="1"/>
    <col min="15368" max="15368" width="9.7109375" style="842" customWidth="1"/>
    <col min="15369" max="15369" width="11.421875" style="842" hidden="1" customWidth="1"/>
    <col min="15370" max="15371" width="15.7109375" style="842" customWidth="1"/>
    <col min="15372" max="15374" width="9.7109375" style="842" customWidth="1"/>
    <col min="15375" max="15375" width="6.421875" style="842" customWidth="1"/>
    <col min="15376" max="15380" width="11.421875" style="842" hidden="1" customWidth="1"/>
    <col min="15381" max="15381" width="9.7109375" style="842" customWidth="1"/>
    <col min="15382" max="15382" width="15.7109375" style="842" customWidth="1"/>
    <col min="15383" max="15383" width="4.140625" style="842" customWidth="1"/>
    <col min="15384" max="15616" width="11.421875" style="842" customWidth="1"/>
    <col min="15617" max="15617" width="5.28125" style="842" customWidth="1"/>
    <col min="15618" max="15618" width="4.140625" style="842" customWidth="1"/>
    <col min="15619" max="15619" width="5.421875" style="842" customWidth="1"/>
    <col min="15620" max="15621" width="13.57421875" style="842" customWidth="1"/>
    <col min="15622" max="15622" width="41.28125" style="842" customWidth="1"/>
    <col min="15623" max="15623" width="42.00390625" style="842" customWidth="1"/>
    <col min="15624" max="15624" width="9.7109375" style="842" customWidth="1"/>
    <col min="15625" max="15625" width="11.421875" style="842" hidden="1" customWidth="1"/>
    <col min="15626" max="15627" width="15.7109375" style="842" customWidth="1"/>
    <col min="15628" max="15630" width="9.7109375" style="842" customWidth="1"/>
    <col min="15631" max="15631" width="6.421875" style="842" customWidth="1"/>
    <col min="15632" max="15636" width="11.421875" style="842" hidden="1" customWidth="1"/>
    <col min="15637" max="15637" width="9.7109375" style="842" customWidth="1"/>
    <col min="15638" max="15638" width="15.7109375" style="842" customWidth="1"/>
    <col min="15639" max="15639" width="4.140625" style="842" customWidth="1"/>
    <col min="15640" max="15872" width="11.421875" style="842" customWidth="1"/>
    <col min="15873" max="15873" width="5.28125" style="842" customWidth="1"/>
    <col min="15874" max="15874" width="4.140625" style="842" customWidth="1"/>
    <col min="15875" max="15875" width="5.421875" style="842" customWidth="1"/>
    <col min="15876" max="15877" width="13.57421875" style="842" customWidth="1"/>
    <col min="15878" max="15878" width="41.28125" style="842" customWidth="1"/>
    <col min="15879" max="15879" width="42.00390625" style="842" customWidth="1"/>
    <col min="15880" max="15880" width="9.7109375" style="842" customWidth="1"/>
    <col min="15881" max="15881" width="11.421875" style="842" hidden="1" customWidth="1"/>
    <col min="15882" max="15883" width="15.7109375" style="842" customWidth="1"/>
    <col min="15884" max="15886" width="9.7109375" style="842" customWidth="1"/>
    <col min="15887" max="15887" width="6.421875" style="842" customWidth="1"/>
    <col min="15888" max="15892" width="11.421875" style="842" hidden="1" customWidth="1"/>
    <col min="15893" max="15893" width="9.7109375" style="842" customWidth="1"/>
    <col min="15894" max="15894" width="15.7109375" style="842" customWidth="1"/>
    <col min="15895" max="15895" width="4.140625" style="842" customWidth="1"/>
    <col min="15896" max="16128" width="11.421875" style="842" customWidth="1"/>
    <col min="16129" max="16129" width="5.28125" style="842" customWidth="1"/>
    <col min="16130" max="16130" width="4.140625" style="842" customWidth="1"/>
    <col min="16131" max="16131" width="5.421875" style="842" customWidth="1"/>
    <col min="16132" max="16133" width="13.57421875" style="842" customWidth="1"/>
    <col min="16134" max="16134" width="41.28125" style="842" customWidth="1"/>
    <col min="16135" max="16135" width="42.00390625" style="842" customWidth="1"/>
    <col min="16136" max="16136" width="9.7109375" style="842" customWidth="1"/>
    <col min="16137" max="16137" width="11.421875" style="842" hidden="1" customWidth="1"/>
    <col min="16138" max="16139" width="15.7109375" style="842" customWidth="1"/>
    <col min="16140" max="16142" width="9.7109375" style="842" customWidth="1"/>
    <col min="16143" max="16143" width="6.421875" style="842" customWidth="1"/>
    <col min="16144" max="16148" width="11.421875" style="842" hidden="1" customWidth="1"/>
    <col min="16149" max="16149" width="9.7109375" style="842" customWidth="1"/>
    <col min="16150" max="16150" width="15.7109375" style="842" customWidth="1"/>
    <col min="16151" max="16151" width="4.140625" style="842" customWidth="1"/>
    <col min="16152" max="16384" width="11.421875" style="842" customWidth="1"/>
  </cols>
  <sheetData>
    <row r="1" s="3954" customFormat="1" ht="26.25">
      <c r="W1" s="843"/>
    </row>
    <row r="2" spans="1:23" s="3954" customFormat="1" ht="26.25">
      <c r="A2" s="3955"/>
      <c r="B2" s="3956" t="str">
        <f>'TOT-0216'!B2</f>
        <v>ANEXO III al Memorándum D.T.E.E. N° 231 / 2017</v>
      </c>
      <c r="C2" s="3956"/>
      <c r="D2" s="3956"/>
      <c r="E2" s="3956"/>
      <c r="F2" s="3956"/>
      <c r="G2" s="3956"/>
      <c r="H2" s="3956"/>
      <c r="I2" s="3956"/>
      <c r="J2" s="3956"/>
      <c r="K2" s="3956"/>
      <c r="L2" s="3956"/>
      <c r="M2" s="3956"/>
      <c r="N2" s="3956"/>
      <c r="O2" s="3956"/>
      <c r="P2" s="3956"/>
      <c r="Q2" s="3956"/>
      <c r="R2" s="3956"/>
      <c r="S2" s="3956"/>
      <c r="T2" s="3956"/>
      <c r="U2" s="3956"/>
      <c r="V2" s="3956"/>
      <c r="W2" s="3956"/>
    </row>
    <row r="3" s="841" customFormat="1" ht="17.25" customHeight="1">
      <c r="A3" s="840"/>
    </row>
    <row r="4" spans="1:4" s="850" customFormat="1" ht="11.25">
      <c r="A4" s="3957" t="s">
        <v>2</v>
      </c>
      <c r="B4" s="3958"/>
      <c r="C4" s="3958"/>
      <c r="D4" s="3958"/>
    </row>
    <row r="5" spans="1:4" s="850" customFormat="1" ht="11.25">
      <c r="A5" s="3957" t="s">
        <v>3</v>
      </c>
      <c r="B5" s="3958"/>
      <c r="C5" s="3958"/>
      <c r="D5" s="3958"/>
    </row>
    <row r="6" s="841" customFormat="1" ht="13.5" thickBot="1"/>
    <row r="7" spans="2:23" s="841" customFormat="1" ht="13.5" thickTop="1">
      <c r="B7" s="851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3959"/>
    </row>
    <row r="8" spans="2:23" s="3960" customFormat="1" ht="20.25">
      <c r="B8" s="3961"/>
      <c r="C8" s="3962"/>
      <c r="D8" s="3962"/>
      <c r="E8" s="3962"/>
      <c r="F8" s="3963" t="s">
        <v>69</v>
      </c>
      <c r="N8" s="3964"/>
      <c r="O8" s="3964"/>
      <c r="P8" s="3965"/>
      <c r="Q8" s="3962"/>
      <c r="R8" s="3962"/>
      <c r="S8" s="3962"/>
      <c r="T8" s="3962"/>
      <c r="U8" s="3962"/>
      <c r="V8" s="3962"/>
      <c r="W8" s="3966"/>
    </row>
    <row r="9" spans="2:23" s="841" customFormat="1" ht="12.75">
      <c r="B9" s="856"/>
      <c r="C9" s="857"/>
      <c r="D9" s="857"/>
      <c r="E9" s="857"/>
      <c r="F9" s="3967"/>
      <c r="G9" s="3967"/>
      <c r="H9" s="3967"/>
      <c r="I9" s="3967"/>
      <c r="J9" s="3967"/>
      <c r="K9" s="3967"/>
      <c r="L9" s="3967"/>
      <c r="M9" s="3967"/>
      <c r="N9" s="3967"/>
      <c r="O9" s="3967"/>
      <c r="P9" s="3967"/>
      <c r="Q9" s="857"/>
      <c r="R9" s="857"/>
      <c r="S9" s="857"/>
      <c r="T9" s="857"/>
      <c r="U9" s="857"/>
      <c r="V9" s="857"/>
      <c r="W9" s="3968"/>
    </row>
    <row r="10" spans="2:23" s="3960" customFormat="1" ht="20.25">
      <c r="B10" s="3961"/>
      <c r="C10" s="3962"/>
      <c r="D10" s="3962"/>
      <c r="E10" s="3962"/>
      <c r="F10" s="3969" t="s">
        <v>221</v>
      </c>
      <c r="G10" s="3970"/>
      <c r="H10" s="3964"/>
      <c r="I10" s="3971"/>
      <c r="K10" s="3971"/>
      <c r="L10" s="3971"/>
      <c r="M10" s="3971"/>
      <c r="N10" s="3971"/>
      <c r="O10" s="3971"/>
      <c r="P10" s="3971"/>
      <c r="Q10" s="3962"/>
      <c r="R10" s="3962"/>
      <c r="S10" s="3962"/>
      <c r="T10" s="3962"/>
      <c r="U10" s="3962"/>
      <c r="V10" s="3962"/>
      <c r="W10" s="3966"/>
    </row>
    <row r="11" spans="2:23" s="841" customFormat="1" ht="13.5">
      <c r="B11" s="856"/>
      <c r="C11" s="857"/>
      <c r="D11" s="857"/>
      <c r="E11" s="857"/>
      <c r="F11" s="3972"/>
      <c r="G11" s="3972"/>
      <c r="H11" s="840"/>
      <c r="I11" s="3973"/>
      <c r="J11" s="3974"/>
      <c r="K11" s="3973"/>
      <c r="L11" s="3973"/>
      <c r="M11" s="3973"/>
      <c r="N11" s="3973"/>
      <c r="O11" s="3973"/>
      <c r="P11" s="3973"/>
      <c r="Q11" s="857"/>
      <c r="R11" s="857"/>
      <c r="S11" s="857"/>
      <c r="T11" s="857"/>
      <c r="U11" s="857"/>
      <c r="V11" s="857"/>
      <c r="W11" s="3968"/>
    </row>
    <row r="12" spans="2:23" s="3960" customFormat="1" ht="20.25">
      <c r="B12" s="3961"/>
      <c r="C12" s="3962"/>
      <c r="D12" s="3962"/>
      <c r="E12" s="3962"/>
      <c r="F12" s="3975" t="s">
        <v>436</v>
      </c>
      <c r="G12" s="3970"/>
      <c r="H12" s="3964"/>
      <c r="I12" s="3971"/>
      <c r="K12" s="3971"/>
      <c r="L12" s="3971"/>
      <c r="M12" s="3971"/>
      <c r="N12" s="3971"/>
      <c r="O12" s="3971"/>
      <c r="P12" s="3971"/>
      <c r="Q12" s="3962"/>
      <c r="R12" s="3962"/>
      <c r="S12" s="3962"/>
      <c r="T12" s="3962"/>
      <c r="U12" s="3962"/>
      <c r="V12" s="3962"/>
      <c r="W12" s="3966"/>
    </row>
    <row r="13" spans="2:23" s="841" customFormat="1" ht="13.5">
      <c r="B13" s="856"/>
      <c r="C13" s="857"/>
      <c r="D13" s="857"/>
      <c r="E13" s="857"/>
      <c r="F13" s="3972"/>
      <c r="G13" s="3972"/>
      <c r="H13" s="840"/>
      <c r="I13" s="3973"/>
      <c r="J13" s="3974"/>
      <c r="K13" s="3973"/>
      <c r="L13" s="3973"/>
      <c r="M13" s="3973"/>
      <c r="N13" s="3973"/>
      <c r="O13" s="3973"/>
      <c r="P13" s="3973"/>
      <c r="Q13" s="857"/>
      <c r="R13" s="857"/>
      <c r="S13" s="857"/>
      <c r="T13" s="857"/>
      <c r="U13" s="857"/>
      <c r="V13" s="857"/>
      <c r="W13" s="3968"/>
    </row>
    <row r="14" spans="2:23" s="841" customFormat="1" ht="19.5">
      <c r="B14" s="867" t="str">
        <f>'TOT-0216'!B14</f>
        <v>Desde el 01 al 29 de Febrero de 2016</v>
      </c>
      <c r="C14" s="869"/>
      <c r="D14" s="869"/>
      <c r="E14" s="869"/>
      <c r="F14" s="869"/>
      <c r="G14" s="869"/>
      <c r="H14" s="869"/>
      <c r="I14" s="3976"/>
      <c r="J14" s="3976"/>
      <c r="K14" s="3976"/>
      <c r="L14" s="3976"/>
      <c r="M14" s="3976"/>
      <c r="N14" s="3976"/>
      <c r="O14" s="3976"/>
      <c r="P14" s="3976"/>
      <c r="Q14" s="869"/>
      <c r="R14" s="869"/>
      <c r="S14" s="869"/>
      <c r="T14" s="869"/>
      <c r="U14" s="869"/>
      <c r="V14" s="869"/>
      <c r="W14" s="3977"/>
    </row>
    <row r="15" spans="2:23" s="841" customFormat="1" ht="14.25" thickBot="1">
      <c r="B15" s="3978"/>
      <c r="C15" s="3979"/>
      <c r="D15" s="3979"/>
      <c r="E15" s="3979"/>
      <c r="F15" s="3979"/>
      <c r="G15" s="3979"/>
      <c r="H15" s="3979"/>
      <c r="I15" s="3980"/>
      <c r="J15" s="3980"/>
      <c r="K15" s="3980"/>
      <c r="L15" s="3980"/>
      <c r="M15" s="3980"/>
      <c r="N15" s="3980"/>
      <c r="O15" s="3980"/>
      <c r="P15" s="3980"/>
      <c r="Q15" s="3979"/>
      <c r="R15" s="3979"/>
      <c r="S15" s="3979"/>
      <c r="T15" s="3979"/>
      <c r="U15" s="3979"/>
      <c r="V15" s="3979"/>
      <c r="W15" s="3981"/>
    </row>
    <row r="16" spans="2:23" s="841" customFormat="1" ht="15" thickBot="1" thickTop="1">
      <c r="B16" s="856"/>
      <c r="C16" s="857"/>
      <c r="D16" s="857"/>
      <c r="E16" s="857"/>
      <c r="F16" s="3982"/>
      <c r="G16" s="3982"/>
      <c r="H16" s="3983" t="s">
        <v>81</v>
      </c>
      <c r="I16" s="857"/>
      <c r="J16" s="3974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3968"/>
    </row>
    <row r="17" spans="2:23" s="841" customFormat="1" ht="17.1" customHeight="1" thickBot="1" thickTop="1">
      <c r="B17" s="856"/>
      <c r="C17" s="857"/>
      <c r="D17" s="857"/>
      <c r="E17" s="857"/>
      <c r="F17" s="3984" t="s">
        <v>82</v>
      </c>
      <c r="G17" s="3985">
        <v>165.62</v>
      </c>
      <c r="H17" s="3986">
        <v>200</v>
      </c>
      <c r="V17" s="3987"/>
      <c r="W17" s="3968"/>
    </row>
    <row r="18" spans="2:23" s="841" customFormat="1" ht="17.1" customHeight="1" thickBot="1" thickTop="1">
      <c r="B18" s="856"/>
      <c r="C18" s="857"/>
      <c r="D18" s="857"/>
      <c r="E18" s="857"/>
      <c r="F18" s="3988" t="s">
        <v>83</v>
      </c>
      <c r="G18" s="3989" t="s">
        <v>318</v>
      </c>
      <c r="H18" s="3986">
        <v>100</v>
      </c>
      <c r="O18" s="857"/>
      <c r="P18" s="857"/>
      <c r="Q18" s="857"/>
      <c r="R18" s="857"/>
      <c r="S18" s="857"/>
      <c r="T18" s="857"/>
      <c r="U18" s="857"/>
      <c r="V18" s="857"/>
      <c r="W18" s="3968"/>
    </row>
    <row r="19" spans="2:23" s="841" customFormat="1" ht="17.1" customHeight="1" thickBot="1" thickTop="1">
      <c r="B19" s="856"/>
      <c r="C19" s="857"/>
      <c r="D19" s="857"/>
      <c r="E19" s="857"/>
      <c r="F19" s="3990" t="s">
        <v>84</v>
      </c>
      <c r="G19" s="3989">
        <v>132.499</v>
      </c>
      <c r="H19" s="3986">
        <v>40</v>
      </c>
      <c r="K19" s="895"/>
      <c r="L19" s="896"/>
      <c r="M19" s="857"/>
      <c r="O19" s="857"/>
      <c r="Q19" s="857"/>
      <c r="R19" s="857"/>
      <c r="S19" s="857"/>
      <c r="T19" s="857"/>
      <c r="U19" s="857"/>
      <c r="V19" s="857"/>
      <c r="W19" s="3968"/>
    </row>
    <row r="20" spans="2:23" s="841" customFormat="1" ht="17.1" customHeight="1" thickBot="1" thickTop="1">
      <c r="B20" s="856"/>
      <c r="C20" s="3991">
        <v>3</v>
      </c>
      <c r="D20" s="3991">
        <v>4</v>
      </c>
      <c r="E20" s="3991">
        <v>5</v>
      </c>
      <c r="F20" s="3991">
        <v>6</v>
      </c>
      <c r="G20" s="3991">
        <v>7</v>
      </c>
      <c r="H20" s="3991">
        <v>8</v>
      </c>
      <c r="I20" s="3991">
        <v>9</v>
      </c>
      <c r="J20" s="3991">
        <v>10</v>
      </c>
      <c r="K20" s="3991">
        <v>11</v>
      </c>
      <c r="L20" s="3991">
        <v>12</v>
      </c>
      <c r="M20" s="3991">
        <v>13</v>
      </c>
      <c r="N20" s="3991">
        <v>14</v>
      </c>
      <c r="O20" s="3991">
        <v>15</v>
      </c>
      <c r="P20" s="3991">
        <v>16</v>
      </c>
      <c r="Q20" s="3991">
        <v>17</v>
      </c>
      <c r="R20" s="3991">
        <v>18</v>
      </c>
      <c r="S20" s="3991">
        <v>19</v>
      </c>
      <c r="T20" s="3991">
        <v>20</v>
      </c>
      <c r="U20" s="3991">
        <v>21</v>
      </c>
      <c r="V20" s="3991">
        <v>22</v>
      </c>
      <c r="W20" s="3968"/>
    </row>
    <row r="21" spans="2:23" s="841" customFormat="1" ht="33.95" customHeight="1" thickBot="1" thickTop="1">
      <c r="B21" s="856"/>
      <c r="C21" s="913" t="s">
        <v>13</v>
      </c>
      <c r="D21" s="3992" t="s">
        <v>233</v>
      </c>
      <c r="E21" s="3992" t="s">
        <v>234</v>
      </c>
      <c r="F21" s="1040" t="s">
        <v>27</v>
      </c>
      <c r="G21" s="3557" t="s">
        <v>28</v>
      </c>
      <c r="H21" s="3993" t="s">
        <v>14</v>
      </c>
      <c r="I21" s="918" t="s">
        <v>16</v>
      </c>
      <c r="J21" s="1038" t="s">
        <v>17</v>
      </c>
      <c r="K21" s="3557" t="s">
        <v>18</v>
      </c>
      <c r="L21" s="3994" t="s">
        <v>36</v>
      </c>
      <c r="M21" s="3994" t="s">
        <v>31</v>
      </c>
      <c r="N21" s="920" t="s">
        <v>19</v>
      </c>
      <c r="O21" s="3556" t="s">
        <v>32</v>
      </c>
      <c r="P21" s="1013" t="s">
        <v>37</v>
      </c>
      <c r="Q21" s="1014" t="s">
        <v>70</v>
      </c>
      <c r="R21" s="1015" t="s">
        <v>35</v>
      </c>
      <c r="S21" s="1016"/>
      <c r="T21" s="1017" t="s">
        <v>22</v>
      </c>
      <c r="U21" s="930" t="s">
        <v>74</v>
      </c>
      <c r="V21" s="917" t="s">
        <v>24</v>
      </c>
      <c r="W21" s="3968"/>
    </row>
    <row r="22" spans="2:23" s="841" customFormat="1" ht="17.1" customHeight="1" thickTop="1">
      <c r="B22" s="856"/>
      <c r="C22" s="1051"/>
      <c r="D22" s="1051"/>
      <c r="E22" s="1051"/>
      <c r="F22" s="3995"/>
      <c r="G22" s="3995"/>
      <c r="H22" s="3995"/>
      <c r="I22" s="3996"/>
      <c r="J22" s="3995"/>
      <c r="K22" s="3995"/>
      <c r="L22" s="3995"/>
      <c r="M22" s="3995"/>
      <c r="N22" s="3995"/>
      <c r="O22" s="3995"/>
      <c r="P22" s="3997"/>
      <c r="Q22" s="1019"/>
      <c r="R22" s="1020"/>
      <c r="S22" s="1021"/>
      <c r="T22" s="1022"/>
      <c r="U22" s="3995"/>
      <c r="V22" s="3998"/>
      <c r="W22" s="3968"/>
    </row>
    <row r="23" spans="2:23" s="841" customFormat="1" ht="17.1" customHeight="1">
      <c r="B23" s="856"/>
      <c r="C23" s="3999"/>
      <c r="D23" s="3999"/>
      <c r="E23" s="3999"/>
      <c r="F23" s="4000"/>
      <c r="G23" s="4000"/>
      <c r="H23" s="4000"/>
      <c r="I23" s="4001"/>
      <c r="J23" s="4000"/>
      <c r="K23" s="4000"/>
      <c r="L23" s="4000"/>
      <c r="M23" s="4000"/>
      <c r="N23" s="4000"/>
      <c r="O23" s="4000"/>
      <c r="P23" s="4002"/>
      <c r="Q23" s="4003"/>
      <c r="R23" s="1029"/>
      <c r="S23" s="1030"/>
      <c r="T23" s="962"/>
      <c r="U23" s="4000"/>
      <c r="V23" s="4004"/>
      <c r="W23" s="3968"/>
    </row>
    <row r="24" spans="2:23" s="841" customFormat="1" ht="17.1" customHeight="1">
      <c r="B24" s="856"/>
      <c r="C24" s="3999">
        <v>87</v>
      </c>
      <c r="D24" s="3999">
        <v>299476</v>
      </c>
      <c r="E24" s="4005">
        <v>5041</v>
      </c>
      <c r="F24" s="4006" t="s">
        <v>403</v>
      </c>
      <c r="G24" s="4006" t="s">
        <v>435</v>
      </c>
      <c r="H24" s="4007">
        <v>500</v>
      </c>
      <c r="I24" s="4008">
        <f aca="true" t="shared" si="0" ref="I24:I43">IF(H24=500,$G$17,IF(H24=220,$G$18,$G$19))</f>
        <v>165.62</v>
      </c>
      <c r="J24" s="1090">
        <v>42427.27916666667</v>
      </c>
      <c r="K24" s="4009">
        <v>42427.69583333333</v>
      </c>
      <c r="L24" s="1083">
        <f aca="true" t="shared" si="1" ref="L24:L43">IF(F24="","",(K24-J24)*24)</f>
        <v>9.999999999941792</v>
      </c>
      <c r="M24" s="1084">
        <f aca="true" t="shared" si="2" ref="M24:M43">IF(F24="","",ROUND((K24-J24)*24*60,0))</f>
        <v>600</v>
      </c>
      <c r="N24" s="1085" t="s">
        <v>293</v>
      </c>
      <c r="O24" s="1087" t="str">
        <f aca="true" t="shared" si="3" ref="O24:O43">IF(F24="","",IF(N24="P","--","NO"))</f>
        <v>--</v>
      </c>
      <c r="P24" s="1018">
        <f aca="true" t="shared" si="4" ref="P24:P43">IF(H24=500,$H$17,IF(H24=220,$H$18,$H$19))</f>
        <v>200</v>
      </c>
      <c r="Q24" s="1028">
        <f aca="true" t="shared" si="5" ref="Q24:Q43">IF(N24="P",I24*P24*ROUND(M24/60,2)*0.1,"--")</f>
        <v>33124</v>
      </c>
      <c r="R24" s="1029" t="str">
        <f aca="true" t="shared" si="6" ref="R24:R43">IF(AND(N24="F",O24="NO"),I24*P24,"--")</f>
        <v>--</v>
      </c>
      <c r="S24" s="1030" t="str">
        <f aca="true" t="shared" si="7" ref="S24:S43">IF(N24="F",I24*P24*ROUND(M24/60,2),"--")</f>
        <v>--</v>
      </c>
      <c r="T24" s="962" t="str">
        <f aca="true" t="shared" si="8" ref="T24:T43">IF(N24="RF",I24*P24*ROUND(M24/60,2),"--")</f>
        <v>--</v>
      </c>
      <c r="U24" s="1087" t="s">
        <v>211</v>
      </c>
      <c r="V24" s="1031">
        <f aca="true" t="shared" si="9" ref="V24:V43">IF(F24="","",SUM(Q24:T24)*IF(U24="SI",1,2))</f>
        <v>33124</v>
      </c>
      <c r="W24" s="3968"/>
    </row>
    <row r="25" spans="2:23" s="841" customFormat="1" ht="17.1" customHeight="1">
      <c r="B25" s="856"/>
      <c r="C25" s="3999"/>
      <c r="D25" s="3999"/>
      <c r="E25" s="4005"/>
      <c r="F25" s="4006"/>
      <c r="G25" s="4006"/>
      <c r="H25" s="4007"/>
      <c r="I25" s="4008">
        <f t="shared" si="0"/>
        <v>132.499</v>
      </c>
      <c r="J25" s="1090"/>
      <c r="K25" s="4009"/>
      <c r="L25" s="1083" t="str">
        <f t="shared" si="1"/>
        <v/>
      </c>
      <c r="M25" s="1084" t="str">
        <f t="shared" si="2"/>
        <v/>
      </c>
      <c r="N25" s="1085"/>
      <c r="O25" s="1087" t="str">
        <f t="shared" si="3"/>
        <v/>
      </c>
      <c r="P25" s="1018">
        <f t="shared" si="4"/>
        <v>40</v>
      </c>
      <c r="Q25" s="1028" t="str">
        <f t="shared" si="5"/>
        <v>--</v>
      </c>
      <c r="R25" s="1029" t="str">
        <f t="shared" si="6"/>
        <v>--</v>
      </c>
      <c r="S25" s="1030" t="str">
        <f t="shared" si="7"/>
        <v>--</v>
      </c>
      <c r="T25" s="962" t="str">
        <f t="shared" si="8"/>
        <v>--</v>
      </c>
      <c r="U25" s="1087"/>
      <c r="V25" s="1031" t="str">
        <f t="shared" si="9"/>
        <v/>
      </c>
      <c r="W25" s="3968"/>
    </row>
    <row r="26" spans="2:23" s="841" customFormat="1" ht="17.1" customHeight="1">
      <c r="B26" s="856"/>
      <c r="C26" s="3999"/>
      <c r="D26" s="3999"/>
      <c r="E26" s="4005"/>
      <c r="F26" s="4006"/>
      <c r="G26" s="4006"/>
      <c r="H26" s="4007"/>
      <c r="I26" s="4008">
        <f t="shared" si="0"/>
        <v>132.499</v>
      </c>
      <c r="J26" s="1090"/>
      <c r="K26" s="4009"/>
      <c r="L26" s="1083" t="str">
        <f t="shared" si="1"/>
        <v/>
      </c>
      <c r="M26" s="1084" t="str">
        <f t="shared" si="2"/>
        <v/>
      </c>
      <c r="N26" s="1085"/>
      <c r="O26" s="1087" t="str">
        <f t="shared" si="3"/>
        <v/>
      </c>
      <c r="P26" s="1018">
        <f t="shared" si="4"/>
        <v>40</v>
      </c>
      <c r="Q26" s="1028" t="str">
        <f t="shared" si="5"/>
        <v>--</v>
      </c>
      <c r="R26" s="1029" t="str">
        <f t="shared" si="6"/>
        <v>--</v>
      </c>
      <c r="S26" s="1030" t="str">
        <f t="shared" si="7"/>
        <v>--</v>
      </c>
      <c r="T26" s="962" t="str">
        <f t="shared" si="8"/>
        <v>--</v>
      </c>
      <c r="U26" s="1087"/>
      <c r="V26" s="1031" t="str">
        <f t="shared" si="9"/>
        <v/>
      </c>
      <c r="W26" s="3968"/>
    </row>
    <row r="27" spans="2:23" s="841" customFormat="1" ht="17.1" customHeight="1">
      <c r="B27" s="856"/>
      <c r="C27" s="3999"/>
      <c r="D27" s="3999"/>
      <c r="E27" s="3999"/>
      <c r="F27" s="4006"/>
      <c r="G27" s="4006"/>
      <c r="H27" s="4007"/>
      <c r="I27" s="4008">
        <f t="shared" si="0"/>
        <v>132.499</v>
      </c>
      <c r="J27" s="1090"/>
      <c r="K27" s="4009"/>
      <c r="L27" s="1083" t="str">
        <f t="shared" si="1"/>
        <v/>
      </c>
      <c r="M27" s="1084" t="str">
        <f t="shared" si="2"/>
        <v/>
      </c>
      <c r="N27" s="1085"/>
      <c r="O27" s="1087" t="str">
        <f t="shared" si="3"/>
        <v/>
      </c>
      <c r="P27" s="1018">
        <f t="shared" si="4"/>
        <v>40</v>
      </c>
      <c r="Q27" s="1028" t="str">
        <f t="shared" si="5"/>
        <v>--</v>
      </c>
      <c r="R27" s="1029" t="str">
        <f t="shared" si="6"/>
        <v>--</v>
      </c>
      <c r="S27" s="1030" t="str">
        <f t="shared" si="7"/>
        <v>--</v>
      </c>
      <c r="T27" s="962" t="str">
        <f t="shared" si="8"/>
        <v>--</v>
      </c>
      <c r="U27" s="1087"/>
      <c r="V27" s="1031" t="str">
        <f t="shared" si="9"/>
        <v/>
      </c>
      <c r="W27" s="3968"/>
    </row>
    <row r="28" spans="2:23" s="841" customFormat="1" ht="17.1" customHeight="1">
      <c r="B28" s="856"/>
      <c r="C28" s="3999"/>
      <c r="D28" s="3999"/>
      <c r="E28" s="4005"/>
      <c r="F28" s="4006"/>
      <c r="G28" s="4006"/>
      <c r="H28" s="4007"/>
      <c r="I28" s="4008">
        <f t="shared" si="0"/>
        <v>132.499</v>
      </c>
      <c r="J28" s="1090"/>
      <c r="K28" s="4009"/>
      <c r="L28" s="1083" t="str">
        <f t="shared" si="1"/>
        <v/>
      </c>
      <c r="M28" s="1084" t="str">
        <f t="shared" si="2"/>
        <v/>
      </c>
      <c r="N28" s="1085"/>
      <c r="O28" s="1087" t="str">
        <f t="shared" si="3"/>
        <v/>
      </c>
      <c r="P28" s="1018">
        <f t="shared" si="4"/>
        <v>40</v>
      </c>
      <c r="Q28" s="1028" t="str">
        <f t="shared" si="5"/>
        <v>--</v>
      </c>
      <c r="R28" s="1029" t="str">
        <f t="shared" si="6"/>
        <v>--</v>
      </c>
      <c r="S28" s="1030" t="str">
        <f t="shared" si="7"/>
        <v>--</v>
      </c>
      <c r="T28" s="962" t="str">
        <f t="shared" si="8"/>
        <v>--</v>
      </c>
      <c r="U28" s="1087" t="str">
        <f aca="true" t="shared" si="10" ref="U28:U43">IF(F28="","","SI")</f>
        <v/>
      </c>
      <c r="V28" s="1031" t="str">
        <f t="shared" si="9"/>
        <v/>
      </c>
      <c r="W28" s="3968"/>
    </row>
    <row r="29" spans="2:23" s="841" customFormat="1" ht="17.1" customHeight="1">
      <c r="B29" s="856"/>
      <c r="C29" s="3999"/>
      <c r="D29" s="3999"/>
      <c r="E29" s="3999"/>
      <c r="F29" s="4006"/>
      <c r="G29" s="4006"/>
      <c r="H29" s="4007"/>
      <c r="I29" s="4008">
        <f t="shared" si="0"/>
        <v>132.499</v>
      </c>
      <c r="J29" s="1090"/>
      <c r="K29" s="4009"/>
      <c r="L29" s="1083" t="str">
        <f t="shared" si="1"/>
        <v/>
      </c>
      <c r="M29" s="1084" t="str">
        <f t="shared" si="2"/>
        <v/>
      </c>
      <c r="N29" s="1085"/>
      <c r="O29" s="1087" t="str">
        <f t="shared" si="3"/>
        <v/>
      </c>
      <c r="P29" s="1018">
        <f t="shared" si="4"/>
        <v>40</v>
      </c>
      <c r="Q29" s="1028" t="str">
        <f t="shared" si="5"/>
        <v>--</v>
      </c>
      <c r="R29" s="1029" t="str">
        <f t="shared" si="6"/>
        <v>--</v>
      </c>
      <c r="S29" s="1030" t="str">
        <f t="shared" si="7"/>
        <v>--</v>
      </c>
      <c r="T29" s="962" t="str">
        <f t="shared" si="8"/>
        <v>--</v>
      </c>
      <c r="U29" s="1087" t="str">
        <f t="shared" si="10"/>
        <v/>
      </c>
      <c r="V29" s="1031" t="str">
        <f t="shared" si="9"/>
        <v/>
      </c>
      <c r="W29" s="3968"/>
    </row>
    <row r="30" spans="2:23" s="841" customFormat="1" ht="17.1" customHeight="1">
      <c r="B30" s="856"/>
      <c r="C30" s="3999"/>
      <c r="D30" s="3999"/>
      <c r="E30" s="3999"/>
      <c r="F30" s="4006"/>
      <c r="G30" s="4006"/>
      <c r="H30" s="4007"/>
      <c r="I30" s="4008">
        <f t="shared" si="0"/>
        <v>132.499</v>
      </c>
      <c r="J30" s="1090"/>
      <c r="K30" s="4009"/>
      <c r="L30" s="1083" t="str">
        <f t="shared" si="1"/>
        <v/>
      </c>
      <c r="M30" s="1084" t="str">
        <f t="shared" si="2"/>
        <v/>
      </c>
      <c r="N30" s="1085"/>
      <c r="O30" s="1087" t="str">
        <f t="shared" si="3"/>
        <v/>
      </c>
      <c r="P30" s="1018">
        <f t="shared" si="4"/>
        <v>40</v>
      </c>
      <c r="Q30" s="1028" t="str">
        <f t="shared" si="5"/>
        <v>--</v>
      </c>
      <c r="R30" s="1029" t="str">
        <f t="shared" si="6"/>
        <v>--</v>
      </c>
      <c r="S30" s="1030" t="str">
        <f t="shared" si="7"/>
        <v>--</v>
      </c>
      <c r="T30" s="962" t="str">
        <f t="shared" si="8"/>
        <v>--</v>
      </c>
      <c r="U30" s="1087" t="str">
        <f t="shared" si="10"/>
        <v/>
      </c>
      <c r="V30" s="1031" t="str">
        <f t="shared" si="9"/>
        <v/>
      </c>
      <c r="W30" s="3968"/>
    </row>
    <row r="31" spans="2:23" s="841" customFormat="1" ht="17.1" customHeight="1">
      <c r="B31" s="856"/>
      <c r="C31" s="3999"/>
      <c r="D31" s="3999"/>
      <c r="E31" s="3999"/>
      <c r="F31" s="4006"/>
      <c r="G31" s="4006"/>
      <c r="H31" s="4007"/>
      <c r="I31" s="4008">
        <f t="shared" si="0"/>
        <v>132.499</v>
      </c>
      <c r="J31" s="1090"/>
      <c r="K31" s="4009"/>
      <c r="L31" s="1083" t="str">
        <f t="shared" si="1"/>
        <v/>
      </c>
      <c r="M31" s="1084" t="str">
        <f t="shared" si="2"/>
        <v/>
      </c>
      <c r="N31" s="1085"/>
      <c r="O31" s="1087" t="str">
        <f t="shared" si="3"/>
        <v/>
      </c>
      <c r="P31" s="1018">
        <f t="shared" si="4"/>
        <v>40</v>
      </c>
      <c r="Q31" s="1028" t="str">
        <f t="shared" si="5"/>
        <v>--</v>
      </c>
      <c r="R31" s="1029" t="str">
        <f t="shared" si="6"/>
        <v>--</v>
      </c>
      <c r="S31" s="1030" t="str">
        <f t="shared" si="7"/>
        <v>--</v>
      </c>
      <c r="T31" s="962" t="str">
        <f t="shared" si="8"/>
        <v>--</v>
      </c>
      <c r="U31" s="1087" t="str">
        <f t="shared" si="10"/>
        <v/>
      </c>
      <c r="V31" s="1031" t="str">
        <f t="shared" si="9"/>
        <v/>
      </c>
      <c r="W31" s="3968"/>
    </row>
    <row r="32" spans="2:23" s="841" customFormat="1" ht="17.1" customHeight="1">
      <c r="B32" s="856"/>
      <c r="C32" s="3999"/>
      <c r="D32" s="3999"/>
      <c r="E32" s="4005"/>
      <c r="F32" s="1089"/>
      <c r="G32" s="1089"/>
      <c r="H32" s="4010"/>
      <c r="I32" s="4008">
        <f t="shared" si="0"/>
        <v>132.499</v>
      </c>
      <c r="J32" s="1090"/>
      <c r="K32" s="4009"/>
      <c r="L32" s="1083" t="str">
        <f t="shared" si="1"/>
        <v/>
      </c>
      <c r="M32" s="1084" t="str">
        <f t="shared" si="2"/>
        <v/>
      </c>
      <c r="N32" s="1085"/>
      <c r="O32" s="1087" t="str">
        <f t="shared" si="3"/>
        <v/>
      </c>
      <c r="P32" s="1018">
        <f t="shared" si="4"/>
        <v>40</v>
      </c>
      <c r="Q32" s="1028" t="str">
        <f t="shared" si="5"/>
        <v>--</v>
      </c>
      <c r="R32" s="1029" t="str">
        <f t="shared" si="6"/>
        <v>--</v>
      </c>
      <c r="S32" s="1030" t="str">
        <f t="shared" si="7"/>
        <v>--</v>
      </c>
      <c r="T32" s="962" t="str">
        <f t="shared" si="8"/>
        <v>--</v>
      </c>
      <c r="U32" s="1087" t="str">
        <f t="shared" si="10"/>
        <v/>
      </c>
      <c r="V32" s="1031" t="str">
        <f t="shared" si="9"/>
        <v/>
      </c>
      <c r="W32" s="3968"/>
    </row>
    <row r="33" spans="2:23" s="841" customFormat="1" ht="17.1" customHeight="1">
      <c r="B33" s="856"/>
      <c r="C33" s="3999"/>
      <c r="D33" s="3999"/>
      <c r="E33" s="3999"/>
      <c r="F33" s="1089"/>
      <c r="G33" s="1089"/>
      <c r="H33" s="4010"/>
      <c r="I33" s="4008">
        <f t="shared" si="0"/>
        <v>132.499</v>
      </c>
      <c r="J33" s="1090"/>
      <c r="K33" s="4009"/>
      <c r="L33" s="1083" t="str">
        <f t="shared" si="1"/>
        <v/>
      </c>
      <c r="M33" s="1084" t="str">
        <f t="shared" si="2"/>
        <v/>
      </c>
      <c r="N33" s="1085"/>
      <c r="O33" s="1087" t="str">
        <f t="shared" si="3"/>
        <v/>
      </c>
      <c r="P33" s="1018">
        <f t="shared" si="4"/>
        <v>40</v>
      </c>
      <c r="Q33" s="1028" t="str">
        <f t="shared" si="5"/>
        <v>--</v>
      </c>
      <c r="R33" s="1029" t="str">
        <f t="shared" si="6"/>
        <v>--</v>
      </c>
      <c r="S33" s="1030" t="str">
        <f t="shared" si="7"/>
        <v>--</v>
      </c>
      <c r="T33" s="962" t="str">
        <f t="shared" si="8"/>
        <v>--</v>
      </c>
      <c r="U33" s="1087" t="str">
        <f t="shared" si="10"/>
        <v/>
      </c>
      <c r="V33" s="1031" t="str">
        <f t="shared" si="9"/>
        <v/>
      </c>
      <c r="W33" s="3968"/>
    </row>
    <row r="34" spans="2:23" s="841" customFormat="1" ht="17.1" customHeight="1">
      <c r="B34" s="856"/>
      <c r="C34" s="3999"/>
      <c r="D34" s="3999"/>
      <c r="E34" s="4005"/>
      <c r="F34" s="1089"/>
      <c r="G34" s="1089"/>
      <c r="H34" s="4010"/>
      <c r="I34" s="4008">
        <f t="shared" si="0"/>
        <v>132.499</v>
      </c>
      <c r="J34" s="1090"/>
      <c r="K34" s="4009"/>
      <c r="L34" s="1083" t="str">
        <f t="shared" si="1"/>
        <v/>
      </c>
      <c r="M34" s="1084" t="str">
        <f t="shared" si="2"/>
        <v/>
      </c>
      <c r="N34" s="1085"/>
      <c r="O34" s="1087" t="str">
        <f t="shared" si="3"/>
        <v/>
      </c>
      <c r="P34" s="1018">
        <f t="shared" si="4"/>
        <v>40</v>
      </c>
      <c r="Q34" s="1028" t="str">
        <f t="shared" si="5"/>
        <v>--</v>
      </c>
      <c r="R34" s="1029" t="str">
        <f t="shared" si="6"/>
        <v>--</v>
      </c>
      <c r="S34" s="1030" t="str">
        <f t="shared" si="7"/>
        <v>--</v>
      </c>
      <c r="T34" s="962" t="str">
        <f t="shared" si="8"/>
        <v>--</v>
      </c>
      <c r="U34" s="1087" t="str">
        <f t="shared" si="10"/>
        <v/>
      </c>
      <c r="V34" s="1031" t="str">
        <f t="shared" si="9"/>
        <v/>
      </c>
      <c r="W34" s="3968"/>
    </row>
    <row r="35" spans="2:23" s="841" customFormat="1" ht="17.1" customHeight="1">
      <c r="B35" s="856"/>
      <c r="C35" s="3999"/>
      <c r="D35" s="3999"/>
      <c r="E35" s="3999"/>
      <c r="F35" s="1089"/>
      <c r="G35" s="1089"/>
      <c r="H35" s="4010"/>
      <c r="I35" s="4008">
        <f t="shared" si="0"/>
        <v>132.499</v>
      </c>
      <c r="J35" s="1090"/>
      <c r="K35" s="4009"/>
      <c r="L35" s="1083" t="str">
        <f t="shared" si="1"/>
        <v/>
      </c>
      <c r="M35" s="1084" t="str">
        <f t="shared" si="2"/>
        <v/>
      </c>
      <c r="N35" s="1085"/>
      <c r="O35" s="1087" t="str">
        <f t="shared" si="3"/>
        <v/>
      </c>
      <c r="P35" s="1018">
        <f t="shared" si="4"/>
        <v>40</v>
      </c>
      <c r="Q35" s="1028" t="str">
        <f t="shared" si="5"/>
        <v>--</v>
      </c>
      <c r="R35" s="1029" t="str">
        <f t="shared" si="6"/>
        <v>--</v>
      </c>
      <c r="S35" s="1030" t="str">
        <f t="shared" si="7"/>
        <v>--</v>
      </c>
      <c r="T35" s="962" t="str">
        <f t="shared" si="8"/>
        <v>--</v>
      </c>
      <c r="U35" s="1087" t="str">
        <f t="shared" si="10"/>
        <v/>
      </c>
      <c r="V35" s="1031" t="str">
        <f t="shared" si="9"/>
        <v/>
      </c>
      <c r="W35" s="3968"/>
    </row>
    <row r="36" spans="2:23" s="841" customFormat="1" ht="17.1" customHeight="1">
      <c r="B36" s="856"/>
      <c r="C36" s="3999"/>
      <c r="D36" s="3999"/>
      <c r="E36" s="4005"/>
      <c r="F36" s="1089"/>
      <c r="G36" s="1089"/>
      <c r="H36" s="4010"/>
      <c r="I36" s="4008">
        <f t="shared" si="0"/>
        <v>132.499</v>
      </c>
      <c r="J36" s="1090"/>
      <c r="K36" s="4009"/>
      <c r="L36" s="1083" t="str">
        <f t="shared" si="1"/>
        <v/>
      </c>
      <c r="M36" s="1084" t="str">
        <f t="shared" si="2"/>
        <v/>
      </c>
      <c r="N36" s="1085"/>
      <c r="O36" s="1087" t="str">
        <f t="shared" si="3"/>
        <v/>
      </c>
      <c r="P36" s="1018">
        <f t="shared" si="4"/>
        <v>40</v>
      </c>
      <c r="Q36" s="1028" t="str">
        <f t="shared" si="5"/>
        <v>--</v>
      </c>
      <c r="R36" s="1029" t="str">
        <f t="shared" si="6"/>
        <v>--</v>
      </c>
      <c r="S36" s="1030" t="str">
        <f t="shared" si="7"/>
        <v>--</v>
      </c>
      <c r="T36" s="962" t="str">
        <f t="shared" si="8"/>
        <v>--</v>
      </c>
      <c r="U36" s="1087" t="str">
        <f t="shared" si="10"/>
        <v/>
      </c>
      <c r="V36" s="1031" t="str">
        <f t="shared" si="9"/>
        <v/>
      </c>
      <c r="W36" s="3968"/>
    </row>
    <row r="37" spans="2:23" s="841" customFormat="1" ht="17.1" customHeight="1">
      <c r="B37" s="856"/>
      <c r="C37" s="3999"/>
      <c r="D37" s="3999"/>
      <c r="E37" s="3999"/>
      <c r="F37" s="1089"/>
      <c r="G37" s="1089"/>
      <c r="H37" s="4010"/>
      <c r="I37" s="4008">
        <f t="shared" si="0"/>
        <v>132.499</v>
      </c>
      <c r="J37" s="1090"/>
      <c r="K37" s="4009"/>
      <c r="L37" s="1083" t="str">
        <f t="shared" si="1"/>
        <v/>
      </c>
      <c r="M37" s="1084" t="str">
        <f t="shared" si="2"/>
        <v/>
      </c>
      <c r="N37" s="1085"/>
      <c r="O37" s="1087" t="str">
        <f t="shared" si="3"/>
        <v/>
      </c>
      <c r="P37" s="1018">
        <f t="shared" si="4"/>
        <v>40</v>
      </c>
      <c r="Q37" s="1028" t="str">
        <f t="shared" si="5"/>
        <v>--</v>
      </c>
      <c r="R37" s="1029" t="str">
        <f t="shared" si="6"/>
        <v>--</v>
      </c>
      <c r="S37" s="1030" t="str">
        <f t="shared" si="7"/>
        <v>--</v>
      </c>
      <c r="T37" s="962" t="str">
        <f t="shared" si="8"/>
        <v>--</v>
      </c>
      <c r="U37" s="1087" t="str">
        <f t="shared" si="10"/>
        <v/>
      </c>
      <c r="V37" s="1031" t="str">
        <f t="shared" si="9"/>
        <v/>
      </c>
      <c r="W37" s="3968"/>
    </row>
    <row r="38" spans="2:23" s="841" customFormat="1" ht="17.1" customHeight="1">
      <c r="B38" s="856"/>
      <c r="C38" s="3999"/>
      <c r="D38" s="3999"/>
      <c r="E38" s="4005"/>
      <c r="F38" s="1089"/>
      <c r="G38" s="1089"/>
      <c r="H38" s="4010"/>
      <c r="I38" s="4008">
        <f t="shared" si="0"/>
        <v>132.499</v>
      </c>
      <c r="J38" s="1090"/>
      <c r="K38" s="4009"/>
      <c r="L38" s="1083" t="str">
        <f t="shared" si="1"/>
        <v/>
      </c>
      <c r="M38" s="1084" t="str">
        <f t="shared" si="2"/>
        <v/>
      </c>
      <c r="N38" s="1085"/>
      <c r="O38" s="1087" t="str">
        <f t="shared" si="3"/>
        <v/>
      </c>
      <c r="P38" s="1018">
        <f t="shared" si="4"/>
        <v>40</v>
      </c>
      <c r="Q38" s="1028" t="str">
        <f t="shared" si="5"/>
        <v>--</v>
      </c>
      <c r="R38" s="1029" t="str">
        <f t="shared" si="6"/>
        <v>--</v>
      </c>
      <c r="S38" s="1030" t="str">
        <f t="shared" si="7"/>
        <v>--</v>
      </c>
      <c r="T38" s="962" t="str">
        <f t="shared" si="8"/>
        <v>--</v>
      </c>
      <c r="U38" s="1087" t="str">
        <f t="shared" si="10"/>
        <v/>
      </c>
      <c r="V38" s="1031" t="str">
        <f t="shared" si="9"/>
        <v/>
      </c>
      <c r="W38" s="3968"/>
    </row>
    <row r="39" spans="2:23" s="841" customFormat="1" ht="17.1" customHeight="1">
      <c r="B39" s="856"/>
      <c r="C39" s="3999"/>
      <c r="D39" s="3999"/>
      <c r="E39" s="3999"/>
      <c r="F39" s="1089"/>
      <c r="G39" s="1089"/>
      <c r="H39" s="4010"/>
      <c r="I39" s="4008">
        <f t="shared" si="0"/>
        <v>132.499</v>
      </c>
      <c r="J39" s="1090"/>
      <c r="K39" s="4009"/>
      <c r="L39" s="1083" t="str">
        <f t="shared" si="1"/>
        <v/>
      </c>
      <c r="M39" s="1084" t="str">
        <f t="shared" si="2"/>
        <v/>
      </c>
      <c r="N39" s="1085"/>
      <c r="O39" s="1087" t="str">
        <f t="shared" si="3"/>
        <v/>
      </c>
      <c r="P39" s="1018">
        <f t="shared" si="4"/>
        <v>40</v>
      </c>
      <c r="Q39" s="1028" t="str">
        <f t="shared" si="5"/>
        <v>--</v>
      </c>
      <c r="R39" s="1029" t="str">
        <f t="shared" si="6"/>
        <v>--</v>
      </c>
      <c r="S39" s="1030" t="str">
        <f t="shared" si="7"/>
        <v>--</v>
      </c>
      <c r="T39" s="962" t="str">
        <f t="shared" si="8"/>
        <v>--</v>
      </c>
      <c r="U39" s="1087" t="str">
        <f t="shared" si="10"/>
        <v/>
      </c>
      <c r="V39" s="1031" t="str">
        <f t="shared" si="9"/>
        <v/>
      </c>
      <c r="W39" s="3968"/>
    </row>
    <row r="40" spans="2:23" s="841" customFormat="1" ht="17.1" customHeight="1">
      <c r="B40" s="856"/>
      <c r="C40" s="3999"/>
      <c r="D40" s="3999"/>
      <c r="E40" s="4005"/>
      <c r="F40" s="1089"/>
      <c r="G40" s="1089"/>
      <c r="H40" s="4010"/>
      <c r="I40" s="4008">
        <f t="shared" si="0"/>
        <v>132.499</v>
      </c>
      <c r="J40" s="1090"/>
      <c r="K40" s="4009"/>
      <c r="L40" s="1083" t="str">
        <f t="shared" si="1"/>
        <v/>
      </c>
      <c r="M40" s="1084" t="str">
        <f t="shared" si="2"/>
        <v/>
      </c>
      <c r="N40" s="1085"/>
      <c r="O40" s="1087" t="str">
        <f t="shared" si="3"/>
        <v/>
      </c>
      <c r="P40" s="1018">
        <f t="shared" si="4"/>
        <v>40</v>
      </c>
      <c r="Q40" s="1028" t="str">
        <f t="shared" si="5"/>
        <v>--</v>
      </c>
      <c r="R40" s="1029" t="str">
        <f t="shared" si="6"/>
        <v>--</v>
      </c>
      <c r="S40" s="1030" t="str">
        <f t="shared" si="7"/>
        <v>--</v>
      </c>
      <c r="T40" s="962" t="str">
        <f t="shared" si="8"/>
        <v>--</v>
      </c>
      <c r="U40" s="1087" t="str">
        <f t="shared" si="10"/>
        <v/>
      </c>
      <c r="V40" s="1031" t="str">
        <f t="shared" si="9"/>
        <v/>
      </c>
      <c r="W40" s="3968"/>
    </row>
    <row r="41" spans="2:23" s="841" customFormat="1" ht="17.1" customHeight="1">
      <c r="B41" s="856"/>
      <c r="C41" s="3999"/>
      <c r="D41" s="3999"/>
      <c r="E41" s="3999"/>
      <c r="F41" s="1089"/>
      <c r="G41" s="1089"/>
      <c r="H41" s="4010"/>
      <c r="I41" s="4008">
        <f t="shared" si="0"/>
        <v>132.499</v>
      </c>
      <c r="J41" s="1090"/>
      <c r="K41" s="4009"/>
      <c r="L41" s="1083" t="str">
        <f t="shared" si="1"/>
        <v/>
      </c>
      <c r="M41" s="1084" t="str">
        <f t="shared" si="2"/>
        <v/>
      </c>
      <c r="N41" s="1085"/>
      <c r="O41" s="1087" t="str">
        <f t="shared" si="3"/>
        <v/>
      </c>
      <c r="P41" s="1018">
        <f t="shared" si="4"/>
        <v>40</v>
      </c>
      <c r="Q41" s="1028" t="str">
        <f t="shared" si="5"/>
        <v>--</v>
      </c>
      <c r="R41" s="1029" t="str">
        <f t="shared" si="6"/>
        <v>--</v>
      </c>
      <c r="S41" s="1030" t="str">
        <f t="shared" si="7"/>
        <v>--</v>
      </c>
      <c r="T41" s="962" t="str">
        <f t="shared" si="8"/>
        <v>--</v>
      </c>
      <c r="U41" s="1087" t="str">
        <f t="shared" si="10"/>
        <v/>
      </c>
      <c r="V41" s="1031" t="str">
        <f t="shared" si="9"/>
        <v/>
      </c>
      <c r="W41" s="3968"/>
    </row>
    <row r="42" spans="2:23" s="841" customFormat="1" ht="17.1" customHeight="1">
      <c r="B42" s="856"/>
      <c r="C42" s="3999"/>
      <c r="D42" s="3999"/>
      <c r="E42" s="4005"/>
      <c r="F42" s="1089"/>
      <c r="G42" s="1089"/>
      <c r="H42" s="4010"/>
      <c r="I42" s="4008">
        <f t="shared" si="0"/>
        <v>132.499</v>
      </c>
      <c r="J42" s="1090"/>
      <c r="K42" s="4009"/>
      <c r="L42" s="1083" t="str">
        <f t="shared" si="1"/>
        <v/>
      </c>
      <c r="M42" s="1084" t="str">
        <f t="shared" si="2"/>
        <v/>
      </c>
      <c r="N42" s="1085"/>
      <c r="O42" s="1087" t="str">
        <f t="shared" si="3"/>
        <v/>
      </c>
      <c r="P42" s="1018">
        <f t="shared" si="4"/>
        <v>40</v>
      </c>
      <c r="Q42" s="1028" t="str">
        <f t="shared" si="5"/>
        <v>--</v>
      </c>
      <c r="R42" s="1029" t="str">
        <f t="shared" si="6"/>
        <v>--</v>
      </c>
      <c r="S42" s="1030" t="str">
        <f t="shared" si="7"/>
        <v>--</v>
      </c>
      <c r="T42" s="962" t="str">
        <f t="shared" si="8"/>
        <v>--</v>
      </c>
      <c r="U42" s="1087" t="str">
        <f t="shared" si="10"/>
        <v/>
      </c>
      <c r="V42" s="1031" t="str">
        <f t="shared" si="9"/>
        <v/>
      </c>
      <c r="W42" s="3968"/>
    </row>
    <row r="43" spans="2:23" s="841" customFormat="1" ht="17.1" customHeight="1">
      <c r="B43" s="856"/>
      <c r="C43" s="3999"/>
      <c r="D43" s="3999"/>
      <c r="E43" s="3999"/>
      <c r="F43" s="1089"/>
      <c r="G43" s="1089"/>
      <c r="H43" s="4010"/>
      <c r="I43" s="4008">
        <f t="shared" si="0"/>
        <v>132.499</v>
      </c>
      <c r="J43" s="1090"/>
      <c r="K43" s="4009"/>
      <c r="L43" s="1083" t="str">
        <f t="shared" si="1"/>
        <v/>
      </c>
      <c r="M43" s="1084" t="str">
        <f t="shared" si="2"/>
        <v/>
      </c>
      <c r="N43" s="1085"/>
      <c r="O43" s="1087" t="str">
        <f t="shared" si="3"/>
        <v/>
      </c>
      <c r="P43" s="1018">
        <f t="shared" si="4"/>
        <v>40</v>
      </c>
      <c r="Q43" s="1028" t="str">
        <f t="shared" si="5"/>
        <v>--</v>
      </c>
      <c r="R43" s="1029" t="str">
        <f t="shared" si="6"/>
        <v>--</v>
      </c>
      <c r="S43" s="1030" t="str">
        <f t="shared" si="7"/>
        <v>--</v>
      </c>
      <c r="T43" s="962" t="str">
        <f t="shared" si="8"/>
        <v>--</v>
      </c>
      <c r="U43" s="1087" t="str">
        <f t="shared" si="10"/>
        <v/>
      </c>
      <c r="V43" s="1031" t="str">
        <f t="shared" si="9"/>
        <v/>
      </c>
      <c r="W43" s="3968"/>
    </row>
    <row r="44" spans="2:23" s="841" customFormat="1" ht="17.1" customHeight="1" thickBot="1">
      <c r="B44" s="856"/>
      <c r="C44" s="4011"/>
      <c r="D44" s="4011"/>
      <c r="E44" s="4011"/>
      <c r="F44" s="4011"/>
      <c r="G44" s="4011"/>
      <c r="H44" s="4011"/>
      <c r="I44" s="4012"/>
      <c r="J44" s="1101"/>
      <c r="K44" s="1101"/>
      <c r="L44" s="4013"/>
      <c r="M44" s="4013"/>
      <c r="N44" s="1101"/>
      <c r="O44" s="4014"/>
      <c r="P44" s="4015"/>
      <c r="Q44" s="4016"/>
      <c r="R44" s="4017"/>
      <c r="S44" s="4018"/>
      <c r="T44" s="4019"/>
      <c r="U44" s="4014"/>
      <c r="V44" s="4020"/>
      <c r="W44" s="3968"/>
    </row>
    <row r="45" spans="2:23" s="841" customFormat="1" ht="17.1" customHeight="1" thickBot="1" thickTop="1">
      <c r="B45" s="856"/>
      <c r="C45" s="4021" t="s">
        <v>326</v>
      </c>
      <c r="D45" s="4022" t="s">
        <v>327</v>
      </c>
      <c r="E45" s="4023"/>
      <c r="F45" s="4024"/>
      <c r="G45" s="842"/>
      <c r="H45" s="857"/>
      <c r="I45" s="857"/>
      <c r="J45" s="857"/>
      <c r="K45" s="857"/>
      <c r="L45" s="857"/>
      <c r="M45" s="857"/>
      <c r="N45" s="857"/>
      <c r="O45" s="857"/>
      <c r="P45" s="857"/>
      <c r="Q45" s="4025">
        <f>SUM(Q22:Q44)</f>
        <v>33124</v>
      </c>
      <c r="R45" s="4026">
        <f>SUM(R22:R44)</f>
        <v>0</v>
      </c>
      <c r="S45" s="4027">
        <f>SUM(S22:S44)</f>
        <v>0</v>
      </c>
      <c r="T45" s="4028">
        <f>SUM(T22:T44)</f>
        <v>0</v>
      </c>
      <c r="U45" s="4029"/>
      <c r="V45" s="4030">
        <f>ROUND(SUM(V22:V44),2)</f>
        <v>33124</v>
      </c>
      <c r="W45" s="3968"/>
    </row>
    <row r="46" spans="2:23" s="841" customFormat="1" ht="17.1" customHeight="1" thickBot="1" thickTop="1">
      <c r="B46" s="4031"/>
      <c r="C46" s="4032"/>
      <c r="D46" s="4032"/>
      <c r="E46" s="4032"/>
      <c r="F46" s="4032"/>
      <c r="G46" s="4032"/>
      <c r="H46" s="4032"/>
      <c r="I46" s="4032"/>
      <c r="J46" s="4032"/>
      <c r="K46" s="4032"/>
      <c r="L46" s="4032"/>
      <c r="M46" s="4032"/>
      <c r="N46" s="4032"/>
      <c r="O46" s="4032"/>
      <c r="P46" s="4032"/>
      <c r="Q46" s="4032"/>
      <c r="R46" s="4032"/>
      <c r="S46" s="4032"/>
      <c r="T46" s="4032"/>
      <c r="U46" s="4032"/>
      <c r="V46" s="4032"/>
      <c r="W46" s="4033"/>
    </row>
    <row r="47" spans="23:25" ht="17.1" customHeight="1" thickTop="1">
      <c r="W47" s="4034"/>
      <c r="X47" s="4034"/>
      <c r="Y47" s="4034"/>
    </row>
    <row r="48" spans="23:25" ht="17.1" customHeight="1">
      <c r="W48" s="4034"/>
      <c r="X48" s="4034"/>
      <c r="Y48" s="4034"/>
    </row>
    <row r="49" spans="23:25" ht="17.1" customHeight="1">
      <c r="W49" s="4034"/>
      <c r="X49" s="4034"/>
      <c r="Y49" s="4034"/>
    </row>
    <row r="50" spans="23:25" ht="17.1" customHeight="1">
      <c r="W50" s="4034"/>
      <c r="X50" s="4034"/>
      <c r="Y50" s="4034"/>
    </row>
    <row r="51" spans="23:25" ht="17.1" customHeight="1">
      <c r="W51" s="4034"/>
      <c r="X51" s="4034"/>
      <c r="Y51" s="4034"/>
    </row>
    <row r="52" spans="6:25" ht="17.1" customHeight="1">
      <c r="F52" s="4034"/>
      <c r="G52" s="4034"/>
      <c r="H52" s="4034"/>
      <c r="I52" s="4034"/>
      <c r="J52" s="4034"/>
      <c r="K52" s="4034"/>
      <c r="L52" s="4034"/>
      <c r="M52" s="4034"/>
      <c r="N52" s="4034"/>
      <c r="O52" s="4034"/>
      <c r="P52" s="4034"/>
      <c r="Q52" s="4034"/>
      <c r="R52" s="4034"/>
      <c r="S52" s="4034"/>
      <c r="T52" s="4034"/>
      <c r="U52" s="4034"/>
      <c r="V52" s="4034"/>
      <c r="W52" s="4034"/>
      <c r="X52" s="4034"/>
      <c r="Y52" s="4034"/>
    </row>
    <row r="53" spans="6:25" ht="17.1" customHeight="1">
      <c r="F53" s="4034"/>
      <c r="G53" s="4034"/>
      <c r="H53" s="4034"/>
      <c r="I53" s="4034"/>
      <c r="J53" s="4034"/>
      <c r="K53" s="4034"/>
      <c r="L53" s="4034"/>
      <c r="M53" s="4034"/>
      <c r="N53" s="4034"/>
      <c r="O53" s="4034"/>
      <c r="P53" s="4034"/>
      <c r="Q53" s="4034"/>
      <c r="R53" s="4034"/>
      <c r="S53" s="4034"/>
      <c r="T53" s="4034"/>
      <c r="U53" s="4034"/>
      <c r="V53" s="4034"/>
      <c r="W53" s="4034"/>
      <c r="X53" s="4034"/>
      <c r="Y53" s="4034"/>
    </row>
    <row r="54" spans="6:25" ht="17.1" customHeight="1">
      <c r="F54" s="4034"/>
      <c r="G54" s="4034"/>
      <c r="H54" s="4034"/>
      <c r="I54" s="4034"/>
      <c r="J54" s="4034"/>
      <c r="K54" s="4034"/>
      <c r="L54" s="4034"/>
      <c r="M54" s="4034"/>
      <c r="N54" s="4034"/>
      <c r="O54" s="4034"/>
      <c r="P54" s="4034"/>
      <c r="Q54" s="4034"/>
      <c r="R54" s="4034"/>
      <c r="S54" s="4034"/>
      <c r="T54" s="4034"/>
      <c r="U54" s="4034"/>
      <c r="V54" s="4034"/>
      <c r="W54" s="4034"/>
      <c r="X54" s="4034"/>
      <c r="Y54" s="4034"/>
    </row>
    <row r="55" spans="6:25" ht="17.1" customHeight="1">
      <c r="F55" s="4034"/>
      <c r="G55" s="4034"/>
      <c r="H55" s="4034"/>
      <c r="I55" s="4034"/>
      <c r="J55" s="4034"/>
      <c r="K55" s="4034"/>
      <c r="L55" s="4034"/>
      <c r="M55" s="4034"/>
      <c r="N55" s="4034"/>
      <c r="O55" s="4034"/>
      <c r="P55" s="4034"/>
      <c r="Q55" s="4034"/>
      <c r="R55" s="4034"/>
      <c r="S55" s="4034"/>
      <c r="T55" s="4034"/>
      <c r="U55" s="4034"/>
      <c r="V55" s="4034"/>
      <c r="W55" s="4034"/>
      <c r="X55" s="4034"/>
      <c r="Y55" s="4034"/>
    </row>
    <row r="56" spans="6:25" ht="17.1" customHeight="1">
      <c r="F56" s="4034"/>
      <c r="G56" s="4034"/>
      <c r="H56" s="4034"/>
      <c r="I56" s="4034"/>
      <c r="J56" s="4034"/>
      <c r="K56" s="4034"/>
      <c r="L56" s="4034"/>
      <c r="M56" s="4034"/>
      <c r="N56" s="4034"/>
      <c r="O56" s="4034"/>
      <c r="P56" s="4034"/>
      <c r="Q56" s="4034"/>
      <c r="R56" s="4034"/>
      <c r="S56" s="4034"/>
      <c r="T56" s="4034"/>
      <c r="U56" s="4034"/>
      <c r="V56" s="4034"/>
      <c r="W56" s="4034"/>
      <c r="X56" s="4034"/>
      <c r="Y56" s="4034"/>
    </row>
    <row r="57" spans="6:25" ht="17.1" customHeight="1">
      <c r="F57" s="4034"/>
      <c r="G57" s="4034"/>
      <c r="H57" s="4034"/>
      <c r="I57" s="4034"/>
      <c r="J57" s="4034"/>
      <c r="K57" s="4034"/>
      <c r="L57" s="4034"/>
      <c r="M57" s="4034"/>
      <c r="N57" s="4034"/>
      <c r="O57" s="4034"/>
      <c r="P57" s="4034"/>
      <c r="Q57" s="4034"/>
      <c r="R57" s="4034"/>
      <c r="S57" s="4034"/>
      <c r="T57" s="4034"/>
      <c r="U57" s="4034"/>
      <c r="V57" s="4034"/>
      <c r="W57" s="4034"/>
      <c r="X57" s="4034"/>
      <c r="Y57" s="4034"/>
    </row>
    <row r="58" spans="6:25" ht="17.1" customHeight="1">
      <c r="F58" s="4034"/>
      <c r="G58" s="4034"/>
      <c r="H58" s="4034"/>
      <c r="I58" s="4034"/>
      <c r="J58" s="4034"/>
      <c r="K58" s="4034"/>
      <c r="L58" s="4034"/>
      <c r="M58" s="4034"/>
      <c r="N58" s="4034"/>
      <c r="O58" s="4034"/>
      <c r="P58" s="4034"/>
      <c r="Q58" s="4034"/>
      <c r="R58" s="4034"/>
      <c r="S58" s="4034"/>
      <c r="T58" s="4034"/>
      <c r="U58" s="4034"/>
      <c r="V58" s="4034"/>
      <c r="W58" s="4034"/>
      <c r="X58" s="4034"/>
      <c r="Y58" s="4034"/>
    </row>
    <row r="59" spans="6:25" ht="17.1" customHeight="1">
      <c r="F59" s="4034"/>
      <c r="G59" s="4034"/>
      <c r="H59" s="4034"/>
      <c r="I59" s="4034"/>
      <c r="J59" s="4034"/>
      <c r="K59" s="4034"/>
      <c r="L59" s="4034"/>
      <c r="M59" s="4034"/>
      <c r="N59" s="4034"/>
      <c r="O59" s="4034"/>
      <c r="P59" s="4034"/>
      <c r="Q59" s="4034"/>
      <c r="R59" s="4034"/>
      <c r="S59" s="4034"/>
      <c r="T59" s="4034"/>
      <c r="U59" s="4034"/>
      <c r="V59" s="4034"/>
      <c r="W59" s="4034"/>
      <c r="X59" s="4034"/>
      <c r="Y59" s="4034"/>
    </row>
    <row r="60" spans="6:25" ht="17.1" customHeight="1">
      <c r="F60" s="4034"/>
      <c r="G60" s="4034"/>
      <c r="H60" s="4034"/>
      <c r="I60" s="4034"/>
      <c r="J60" s="4034"/>
      <c r="K60" s="4034"/>
      <c r="L60" s="4034"/>
      <c r="M60" s="4034"/>
      <c r="N60" s="4034"/>
      <c r="O60" s="4034"/>
      <c r="P60" s="4034"/>
      <c r="Q60" s="4034"/>
      <c r="R60" s="4034"/>
      <c r="S60" s="4034"/>
      <c r="T60" s="4034"/>
      <c r="U60" s="4034"/>
      <c r="V60" s="4034"/>
      <c r="W60" s="4034"/>
      <c r="X60" s="4034"/>
      <c r="Y60" s="4034"/>
    </row>
    <row r="61" spans="6:25" ht="17.1" customHeight="1">
      <c r="F61" s="4034"/>
      <c r="G61" s="4034"/>
      <c r="H61" s="4034"/>
      <c r="I61" s="4034"/>
      <c r="J61" s="4034"/>
      <c r="K61" s="4034"/>
      <c r="L61" s="4034"/>
      <c r="M61" s="4034"/>
      <c r="N61" s="4034"/>
      <c r="O61" s="4034"/>
      <c r="P61" s="4034"/>
      <c r="Q61" s="4034"/>
      <c r="R61" s="4034"/>
      <c r="S61" s="4034"/>
      <c r="T61" s="4034"/>
      <c r="U61" s="4034"/>
      <c r="V61" s="4034"/>
      <c r="W61" s="4034"/>
      <c r="X61" s="4034"/>
      <c r="Y61" s="4034"/>
    </row>
    <row r="62" spans="6:25" ht="17.1" customHeight="1">
      <c r="F62" s="4034"/>
      <c r="G62" s="4034"/>
      <c r="H62" s="4034"/>
      <c r="I62" s="4034"/>
      <c r="J62" s="4034"/>
      <c r="K62" s="4034"/>
      <c r="L62" s="4034"/>
      <c r="M62" s="4034"/>
      <c r="N62" s="4034"/>
      <c r="O62" s="4034"/>
      <c r="P62" s="4034"/>
      <c r="Q62" s="4034"/>
      <c r="R62" s="4034"/>
      <c r="S62" s="4034"/>
      <c r="T62" s="4034"/>
      <c r="U62" s="4034"/>
      <c r="V62" s="4034"/>
      <c r="W62" s="4034"/>
      <c r="X62" s="4034"/>
      <c r="Y62" s="4034"/>
    </row>
    <row r="63" spans="6:25" ht="17.1" customHeight="1">
      <c r="F63" s="4034"/>
      <c r="G63" s="4034"/>
      <c r="H63" s="4034"/>
      <c r="I63" s="4034"/>
      <c r="J63" s="4034"/>
      <c r="K63" s="4034"/>
      <c r="L63" s="4034"/>
      <c r="M63" s="4034"/>
      <c r="N63" s="4034"/>
      <c r="O63" s="4034"/>
      <c r="P63" s="4034"/>
      <c r="Q63" s="4034"/>
      <c r="R63" s="4034"/>
      <c r="S63" s="4034"/>
      <c r="T63" s="4034"/>
      <c r="U63" s="4034"/>
      <c r="V63" s="4034"/>
      <c r="W63" s="4034"/>
      <c r="X63" s="4034"/>
      <c r="Y63" s="4034"/>
    </row>
    <row r="64" spans="6:25" ht="17.1" customHeight="1">
      <c r="F64" s="4034"/>
      <c r="G64" s="4034"/>
      <c r="H64" s="4034"/>
      <c r="I64" s="4034"/>
      <c r="J64" s="4034"/>
      <c r="K64" s="4034"/>
      <c r="L64" s="4034"/>
      <c r="M64" s="4034"/>
      <c r="N64" s="4034"/>
      <c r="O64" s="4034"/>
      <c r="P64" s="4034"/>
      <c r="Q64" s="4034"/>
      <c r="R64" s="4034"/>
      <c r="S64" s="4034"/>
      <c r="T64" s="4034"/>
      <c r="U64" s="4034"/>
      <c r="V64" s="4034"/>
      <c r="W64" s="4034"/>
      <c r="X64" s="4034"/>
      <c r="Y64" s="4034"/>
    </row>
    <row r="65" spans="6:25" ht="17.1" customHeight="1">
      <c r="F65" s="4034"/>
      <c r="G65" s="4034"/>
      <c r="H65" s="4034"/>
      <c r="I65" s="4034"/>
      <c r="J65" s="4034"/>
      <c r="K65" s="4034"/>
      <c r="L65" s="4034"/>
      <c r="M65" s="4034"/>
      <c r="N65" s="4034"/>
      <c r="O65" s="4034"/>
      <c r="P65" s="4034"/>
      <c r="Q65" s="4034"/>
      <c r="R65" s="4034"/>
      <c r="S65" s="4034"/>
      <c r="T65" s="4034"/>
      <c r="U65" s="4034"/>
      <c r="V65" s="4034"/>
      <c r="W65" s="4034"/>
      <c r="X65" s="4034"/>
      <c r="Y65" s="4034"/>
    </row>
    <row r="66" spans="6:25" ht="17.1" customHeight="1">
      <c r="F66" s="4034"/>
      <c r="G66" s="4034"/>
      <c r="H66" s="4034"/>
      <c r="I66" s="4034"/>
      <c r="J66" s="4034"/>
      <c r="K66" s="4034"/>
      <c r="L66" s="4034"/>
      <c r="M66" s="4034"/>
      <c r="N66" s="4034"/>
      <c r="O66" s="4034"/>
      <c r="P66" s="4034"/>
      <c r="Q66" s="4034"/>
      <c r="R66" s="4034"/>
      <c r="S66" s="4034"/>
      <c r="T66" s="4034"/>
      <c r="U66" s="4034"/>
      <c r="V66" s="4034"/>
      <c r="W66" s="4034"/>
      <c r="X66" s="4034"/>
      <c r="Y66" s="4034"/>
    </row>
    <row r="67" spans="6:25" ht="17.1" customHeight="1">
      <c r="F67" s="4034"/>
      <c r="G67" s="4034"/>
      <c r="H67" s="4034"/>
      <c r="I67" s="4034"/>
      <c r="J67" s="4034"/>
      <c r="K67" s="4034"/>
      <c r="L67" s="4034"/>
      <c r="M67" s="4034"/>
      <c r="N67" s="4034"/>
      <c r="O67" s="4034"/>
      <c r="P67" s="4034"/>
      <c r="Q67" s="4034"/>
      <c r="R67" s="4034"/>
      <c r="S67" s="4034"/>
      <c r="T67" s="4034"/>
      <c r="U67" s="4034"/>
      <c r="V67" s="4034"/>
      <c r="W67" s="4034"/>
      <c r="X67" s="4034"/>
      <c r="Y67" s="4034"/>
    </row>
    <row r="68" spans="6:25" ht="17.1" customHeight="1">
      <c r="F68" s="4034"/>
      <c r="G68" s="4034"/>
      <c r="H68" s="4034"/>
      <c r="I68" s="4034"/>
      <c r="J68" s="4034"/>
      <c r="K68" s="4034"/>
      <c r="L68" s="4034"/>
      <c r="M68" s="4034"/>
      <c r="N68" s="4034"/>
      <c r="O68" s="4034"/>
      <c r="P68" s="4034"/>
      <c r="Q68" s="4034"/>
      <c r="R68" s="4034"/>
      <c r="S68" s="4034"/>
      <c r="T68" s="4034"/>
      <c r="U68" s="4034"/>
      <c r="V68" s="4034"/>
      <c r="W68" s="4034"/>
      <c r="X68" s="4034"/>
      <c r="Y68" s="4034"/>
    </row>
    <row r="69" spans="6:25" ht="17.1" customHeight="1">
      <c r="F69" s="4034"/>
      <c r="G69" s="4034"/>
      <c r="H69" s="4034"/>
      <c r="I69" s="4034"/>
      <c r="J69" s="4034"/>
      <c r="K69" s="4034"/>
      <c r="L69" s="4034"/>
      <c r="M69" s="4034"/>
      <c r="N69" s="4034"/>
      <c r="O69" s="4034"/>
      <c r="P69" s="4034"/>
      <c r="Q69" s="4034"/>
      <c r="R69" s="4034"/>
      <c r="S69" s="4034"/>
      <c r="T69" s="4034"/>
      <c r="U69" s="4034"/>
      <c r="V69" s="4034"/>
      <c r="W69" s="4034"/>
      <c r="X69" s="4034"/>
      <c r="Y69" s="4034"/>
    </row>
    <row r="70" spans="6:25" ht="17.1" customHeight="1">
      <c r="F70" s="4034"/>
      <c r="G70" s="4034"/>
      <c r="H70" s="4034"/>
      <c r="I70" s="4034"/>
      <c r="J70" s="4034"/>
      <c r="K70" s="4034"/>
      <c r="L70" s="4034"/>
      <c r="M70" s="4034"/>
      <c r="N70" s="4034"/>
      <c r="O70" s="4034"/>
      <c r="P70" s="4034"/>
      <c r="Q70" s="4034"/>
      <c r="R70" s="4034"/>
      <c r="S70" s="4034"/>
      <c r="T70" s="4034"/>
      <c r="U70" s="4034"/>
      <c r="V70" s="4034"/>
      <c r="W70" s="4034"/>
      <c r="X70" s="4034"/>
      <c r="Y70" s="4034"/>
    </row>
    <row r="71" spans="6:25" ht="17.1" customHeight="1">
      <c r="F71" s="4034"/>
      <c r="G71" s="4034"/>
      <c r="H71" s="4034"/>
      <c r="I71" s="4034"/>
      <c r="J71" s="4034"/>
      <c r="K71" s="4034"/>
      <c r="L71" s="4034"/>
      <c r="M71" s="4034"/>
      <c r="N71" s="4034"/>
      <c r="O71" s="4034"/>
      <c r="P71" s="4034"/>
      <c r="Q71" s="4034"/>
      <c r="R71" s="4034"/>
      <c r="S71" s="4034"/>
      <c r="T71" s="4034"/>
      <c r="U71" s="4034"/>
      <c r="V71" s="4034"/>
      <c r="W71" s="4034"/>
      <c r="X71" s="4034"/>
      <c r="Y71" s="4034"/>
    </row>
    <row r="72" spans="6:25" ht="17.1" customHeight="1">
      <c r="F72" s="4034"/>
      <c r="G72" s="4034"/>
      <c r="H72" s="4034"/>
      <c r="I72" s="4034"/>
      <c r="J72" s="4034"/>
      <c r="K72" s="4034"/>
      <c r="L72" s="4034"/>
      <c r="M72" s="4034"/>
      <c r="N72" s="4034"/>
      <c r="O72" s="4034"/>
      <c r="P72" s="4034"/>
      <c r="Q72" s="4034"/>
      <c r="R72" s="4034"/>
      <c r="S72" s="4034"/>
      <c r="T72" s="4034"/>
      <c r="U72" s="4034"/>
      <c r="V72" s="4034"/>
      <c r="W72" s="4034"/>
      <c r="X72" s="4034"/>
      <c r="Y72" s="4034"/>
    </row>
    <row r="73" spans="6:25" ht="17.1" customHeight="1">
      <c r="F73" s="4034"/>
      <c r="G73" s="4034"/>
      <c r="H73" s="4034"/>
      <c r="I73" s="4034"/>
      <c r="J73" s="4034"/>
      <c r="K73" s="4034"/>
      <c r="L73" s="4034"/>
      <c r="M73" s="4034"/>
      <c r="N73" s="4034"/>
      <c r="O73" s="4034"/>
      <c r="P73" s="4034"/>
      <c r="Q73" s="4034"/>
      <c r="R73" s="4034"/>
      <c r="S73" s="4034"/>
      <c r="T73" s="4034"/>
      <c r="U73" s="4034"/>
      <c r="V73" s="4034"/>
      <c r="W73" s="4034"/>
      <c r="X73" s="4034"/>
      <c r="Y73" s="4034"/>
    </row>
    <row r="74" spans="6:25" ht="17.1" customHeight="1">
      <c r="F74" s="4034"/>
      <c r="G74" s="4034"/>
      <c r="H74" s="4034"/>
      <c r="I74" s="4034"/>
      <c r="J74" s="4034"/>
      <c r="K74" s="4034"/>
      <c r="L74" s="4034"/>
      <c r="M74" s="4034"/>
      <c r="N74" s="4034"/>
      <c r="O74" s="4034"/>
      <c r="P74" s="4034"/>
      <c r="Q74" s="4034"/>
      <c r="R74" s="4034"/>
      <c r="S74" s="4034"/>
      <c r="T74" s="4034"/>
      <c r="U74" s="4034"/>
      <c r="V74" s="4034"/>
      <c r="W74" s="4034"/>
      <c r="X74" s="4034"/>
      <c r="Y74" s="4034"/>
    </row>
    <row r="75" spans="6:25" ht="17.1" customHeight="1">
      <c r="F75" s="4034"/>
      <c r="G75" s="4034"/>
      <c r="H75" s="4034"/>
      <c r="I75" s="4034"/>
      <c r="J75" s="4034"/>
      <c r="K75" s="4034"/>
      <c r="L75" s="4034"/>
      <c r="M75" s="4034"/>
      <c r="N75" s="4034"/>
      <c r="O75" s="4034"/>
      <c r="P75" s="4034"/>
      <c r="Q75" s="4034"/>
      <c r="R75" s="4034"/>
      <c r="S75" s="4034"/>
      <c r="T75" s="4034"/>
      <c r="U75" s="4034"/>
      <c r="V75" s="4034"/>
      <c r="W75" s="4034"/>
      <c r="X75" s="4034"/>
      <c r="Y75" s="4034"/>
    </row>
    <row r="76" spans="6:25" ht="17.1" customHeight="1">
      <c r="F76" s="4034"/>
      <c r="G76" s="4034"/>
      <c r="H76" s="4034"/>
      <c r="I76" s="4034"/>
      <c r="J76" s="4034"/>
      <c r="K76" s="4034"/>
      <c r="L76" s="4034"/>
      <c r="M76" s="4034"/>
      <c r="N76" s="4034"/>
      <c r="O76" s="4034"/>
      <c r="P76" s="4034"/>
      <c r="Q76" s="4034"/>
      <c r="R76" s="4034"/>
      <c r="S76" s="4034"/>
      <c r="T76" s="4034"/>
      <c r="U76" s="4034"/>
      <c r="V76" s="4034"/>
      <c r="W76" s="4034"/>
      <c r="X76" s="4034"/>
      <c r="Y76" s="4034"/>
    </row>
    <row r="77" spans="6:25" ht="17.1" customHeight="1">
      <c r="F77" s="4034"/>
      <c r="G77" s="4034"/>
      <c r="H77" s="4034"/>
      <c r="I77" s="4034"/>
      <c r="J77" s="4034"/>
      <c r="K77" s="4034"/>
      <c r="L77" s="4034"/>
      <c r="M77" s="4034"/>
      <c r="N77" s="4034"/>
      <c r="O77" s="4034"/>
      <c r="P77" s="4034"/>
      <c r="Q77" s="4034"/>
      <c r="R77" s="4034"/>
      <c r="S77" s="4034"/>
      <c r="T77" s="4034"/>
      <c r="U77" s="4034"/>
      <c r="V77" s="4034"/>
      <c r="W77" s="4034"/>
      <c r="X77" s="4034"/>
      <c r="Y77" s="4034"/>
    </row>
    <row r="78" spans="6:25" ht="17.1" customHeight="1">
      <c r="F78" s="4034"/>
      <c r="G78" s="4034"/>
      <c r="H78" s="4034"/>
      <c r="I78" s="4034"/>
      <c r="J78" s="4034"/>
      <c r="K78" s="4034"/>
      <c r="L78" s="4034"/>
      <c r="M78" s="4034"/>
      <c r="N78" s="4034"/>
      <c r="O78" s="4034"/>
      <c r="P78" s="4034"/>
      <c r="Q78" s="4034"/>
      <c r="R78" s="4034"/>
      <c r="S78" s="4034"/>
      <c r="T78" s="4034"/>
      <c r="U78" s="4034"/>
      <c r="V78" s="4034"/>
      <c r="W78" s="4034"/>
      <c r="X78" s="4034"/>
      <c r="Y78" s="4034"/>
    </row>
    <row r="79" spans="6:25" ht="17.1" customHeight="1">
      <c r="F79" s="4034"/>
      <c r="G79" s="4034"/>
      <c r="H79" s="4034"/>
      <c r="I79" s="4034"/>
      <c r="J79" s="4034"/>
      <c r="K79" s="4034"/>
      <c r="L79" s="4034"/>
      <c r="M79" s="4034"/>
      <c r="N79" s="4034"/>
      <c r="O79" s="4034"/>
      <c r="P79" s="4034"/>
      <c r="Q79" s="4034"/>
      <c r="R79" s="4034"/>
      <c r="S79" s="4034"/>
      <c r="T79" s="4034"/>
      <c r="U79" s="4034"/>
      <c r="V79" s="4034"/>
      <c r="W79" s="4034"/>
      <c r="X79" s="4034"/>
      <c r="Y79" s="4034"/>
    </row>
    <row r="80" spans="6:25" ht="17.1" customHeight="1">
      <c r="F80" s="4034"/>
      <c r="G80" s="4034"/>
      <c r="H80" s="4034"/>
      <c r="I80" s="4034"/>
      <c r="J80" s="4034"/>
      <c r="K80" s="4034"/>
      <c r="L80" s="4034"/>
      <c r="M80" s="4034"/>
      <c r="N80" s="4034"/>
      <c r="O80" s="4034"/>
      <c r="P80" s="4034"/>
      <c r="Q80" s="4034"/>
      <c r="R80" s="4034"/>
      <c r="S80" s="4034"/>
      <c r="T80" s="4034"/>
      <c r="U80" s="4034"/>
      <c r="V80" s="4034"/>
      <c r="W80" s="4034"/>
      <c r="X80" s="4034"/>
      <c r="Y80" s="4034"/>
    </row>
    <row r="81" spans="6:25" ht="17.1" customHeight="1">
      <c r="F81" s="4034"/>
      <c r="G81" s="4034"/>
      <c r="H81" s="4034"/>
      <c r="I81" s="4034"/>
      <c r="J81" s="4034"/>
      <c r="K81" s="4034"/>
      <c r="L81" s="4034"/>
      <c r="M81" s="4034"/>
      <c r="N81" s="4034"/>
      <c r="O81" s="4034"/>
      <c r="P81" s="4034"/>
      <c r="Q81" s="4034"/>
      <c r="R81" s="4034"/>
      <c r="S81" s="4034"/>
      <c r="T81" s="4034"/>
      <c r="U81" s="4034"/>
      <c r="V81" s="4034"/>
      <c r="W81" s="4034"/>
      <c r="X81" s="4034"/>
      <c r="Y81" s="4034"/>
    </row>
    <row r="82" spans="6:25" ht="17.1" customHeight="1">
      <c r="F82" s="4034"/>
      <c r="G82" s="4034"/>
      <c r="H82" s="4034"/>
      <c r="I82" s="4034"/>
      <c r="J82" s="4034"/>
      <c r="K82" s="4034"/>
      <c r="L82" s="4034"/>
      <c r="M82" s="4034"/>
      <c r="N82" s="4034"/>
      <c r="O82" s="4034"/>
      <c r="P82" s="4034"/>
      <c r="Q82" s="4034"/>
      <c r="R82" s="4034"/>
      <c r="S82" s="4034"/>
      <c r="T82" s="4034"/>
      <c r="U82" s="4034"/>
      <c r="V82" s="4034"/>
      <c r="W82" s="4034"/>
      <c r="X82" s="4034"/>
      <c r="Y82" s="4034"/>
    </row>
    <row r="83" spans="6:25" ht="17.1" customHeight="1">
      <c r="F83" s="4034"/>
      <c r="G83" s="4034"/>
      <c r="H83" s="4034"/>
      <c r="I83" s="4034"/>
      <c r="J83" s="4034"/>
      <c r="K83" s="4034"/>
      <c r="L83" s="4034"/>
      <c r="M83" s="4034"/>
      <c r="N83" s="4034"/>
      <c r="O83" s="4034"/>
      <c r="P83" s="4034"/>
      <c r="Q83" s="4034"/>
      <c r="R83" s="4034"/>
      <c r="S83" s="4034"/>
      <c r="T83" s="4034"/>
      <c r="U83" s="4034"/>
      <c r="V83" s="4034"/>
      <c r="W83" s="4034"/>
      <c r="X83" s="4034"/>
      <c r="Y83" s="4034"/>
    </row>
    <row r="84" spans="6:25" ht="17.1" customHeight="1">
      <c r="F84" s="4034"/>
      <c r="G84" s="4034"/>
      <c r="H84" s="4034"/>
      <c r="I84" s="4034"/>
      <c r="J84" s="4034"/>
      <c r="K84" s="4034"/>
      <c r="L84" s="4034"/>
      <c r="M84" s="4034"/>
      <c r="N84" s="4034"/>
      <c r="O84" s="4034"/>
      <c r="P84" s="4034"/>
      <c r="Q84" s="4034"/>
      <c r="R84" s="4034"/>
      <c r="S84" s="4034"/>
      <c r="T84" s="4034"/>
      <c r="U84" s="4034"/>
      <c r="V84" s="4034"/>
      <c r="W84" s="4034"/>
      <c r="X84" s="4034"/>
      <c r="Y84" s="4034"/>
    </row>
    <row r="85" spans="6:25" ht="17.1" customHeight="1">
      <c r="F85" s="4034"/>
      <c r="G85" s="4034"/>
      <c r="H85" s="4034"/>
      <c r="I85" s="4034"/>
      <c r="J85" s="4034"/>
      <c r="K85" s="4034"/>
      <c r="L85" s="4034"/>
      <c r="M85" s="4034"/>
      <c r="N85" s="4034"/>
      <c r="O85" s="4034"/>
      <c r="P85" s="4034"/>
      <c r="Q85" s="4034"/>
      <c r="R85" s="4034"/>
      <c r="S85" s="4034"/>
      <c r="T85" s="4034"/>
      <c r="U85" s="4034"/>
      <c r="V85" s="4034"/>
      <c r="W85" s="4034"/>
      <c r="X85" s="4034"/>
      <c r="Y85" s="4034"/>
    </row>
    <row r="86" spans="6:25" ht="17.1" customHeight="1">
      <c r="F86" s="4034"/>
      <c r="G86" s="4034"/>
      <c r="H86" s="4034"/>
      <c r="I86" s="4034"/>
      <c r="J86" s="4034"/>
      <c r="K86" s="4034"/>
      <c r="L86" s="4034"/>
      <c r="M86" s="4034"/>
      <c r="N86" s="4034"/>
      <c r="O86" s="4034"/>
      <c r="P86" s="4034"/>
      <c r="Q86" s="4034"/>
      <c r="R86" s="4034"/>
      <c r="S86" s="4034"/>
      <c r="T86" s="4034"/>
      <c r="U86" s="4034"/>
      <c r="V86" s="4034"/>
      <c r="W86" s="4034"/>
      <c r="X86" s="4034"/>
      <c r="Y86" s="4034"/>
    </row>
    <row r="87" spans="6:25" ht="17.1" customHeight="1">
      <c r="F87" s="4034"/>
      <c r="G87" s="4034"/>
      <c r="H87" s="4034"/>
      <c r="I87" s="4034"/>
      <c r="J87" s="4034"/>
      <c r="K87" s="4034"/>
      <c r="L87" s="4034"/>
      <c r="M87" s="4034"/>
      <c r="N87" s="4034"/>
      <c r="O87" s="4034"/>
      <c r="P87" s="4034"/>
      <c r="Q87" s="4034"/>
      <c r="R87" s="4034"/>
      <c r="S87" s="4034"/>
      <c r="T87" s="4034"/>
      <c r="U87" s="4034"/>
      <c r="V87" s="4034"/>
      <c r="W87" s="4034"/>
      <c r="X87" s="4034"/>
      <c r="Y87" s="4034"/>
    </row>
    <row r="88" spans="6:25" ht="17.1" customHeight="1">
      <c r="F88" s="4034"/>
      <c r="G88" s="4034"/>
      <c r="H88" s="4034"/>
      <c r="I88" s="4034"/>
      <c r="J88" s="4034"/>
      <c r="K88" s="4034"/>
      <c r="L88" s="4034"/>
      <c r="M88" s="4034"/>
      <c r="N88" s="4034"/>
      <c r="O88" s="4034"/>
      <c r="P88" s="4034"/>
      <c r="Q88" s="4034"/>
      <c r="R88" s="4034"/>
      <c r="S88" s="4034"/>
      <c r="T88" s="4034"/>
      <c r="U88" s="4034"/>
      <c r="V88" s="4034"/>
      <c r="W88" s="4034"/>
      <c r="X88" s="4034"/>
      <c r="Y88" s="4034"/>
    </row>
    <row r="89" spans="6:25" ht="17.1" customHeight="1">
      <c r="F89" s="4034"/>
      <c r="G89" s="4034"/>
      <c r="H89" s="4034"/>
      <c r="I89" s="4034"/>
      <c r="J89" s="4034"/>
      <c r="K89" s="4034"/>
      <c r="L89" s="4034"/>
      <c r="M89" s="4034"/>
      <c r="N89" s="4034"/>
      <c r="O89" s="4034"/>
      <c r="P89" s="4034"/>
      <c r="Q89" s="4034"/>
      <c r="R89" s="4034"/>
      <c r="S89" s="4034"/>
      <c r="T89" s="4034"/>
      <c r="U89" s="4034"/>
      <c r="V89" s="4034"/>
      <c r="W89" s="4034"/>
      <c r="X89" s="4034"/>
      <c r="Y89" s="4034"/>
    </row>
    <row r="90" spans="6:25" ht="17.1" customHeight="1">
      <c r="F90" s="4034"/>
      <c r="G90" s="4034"/>
      <c r="H90" s="4034"/>
      <c r="I90" s="4034"/>
      <c r="J90" s="4034"/>
      <c r="K90" s="4034"/>
      <c r="L90" s="4034"/>
      <c r="M90" s="4034"/>
      <c r="N90" s="4034"/>
      <c r="O90" s="4034"/>
      <c r="P90" s="4034"/>
      <c r="Q90" s="4034"/>
      <c r="R90" s="4034"/>
      <c r="S90" s="4034"/>
      <c r="T90" s="4034"/>
      <c r="U90" s="4034"/>
      <c r="V90" s="4034"/>
      <c r="W90" s="4034"/>
      <c r="X90" s="4034"/>
      <c r="Y90" s="4034"/>
    </row>
    <row r="91" spans="6:25" ht="17.1" customHeight="1">
      <c r="F91" s="4034"/>
      <c r="G91" s="4034"/>
      <c r="H91" s="4034"/>
      <c r="I91" s="4034"/>
      <c r="J91" s="4034"/>
      <c r="K91" s="4034"/>
      <c r="L91" s="4034"/>
      <c r="M91" s="4034"/>
      <c r="N91" s="4034"/>
      <c r="O91" s="4034"/>
      <c r="P91" s="4034"/>
      <c r="Q91" s="4034"/>
      <c r="R91" s="4034"/>
      <c r="S91" s="4034"/>
      <c r="T91" s="4034"/>
      <c r="U91" s="4034"/>
      <c r="V91" s="4034"/>
      <c r="W91" s="4034"/>
      <c r="X91" s="4034"/>
      <c r="Y91" s="4034"/>
    </row>
    <row r="92" spans="6:25" ht="17.1" customHeight="1">
      <c r="F92" s="4034"/>
      <c r="G92" s="4034"/>
      <c r="H92" s="4034"/>
      <c r="I92" s="4034"/>
      <c r="J92" s="4034"/>
      <c r="K92" s="4034"/>
      <c r="L92" s="4034"/>
      <c r="M92" s="4034"/>
      <c r="N92" s="4034"/>
      <c r="O92" s="4034"/>
      <c r="P92" s="4034"/>
      <c r="Q92" s="4034"/>
      <c r="R92" s="4034"/>
      <c r="S92" s="4034"/>
      <c r="T92" s="4034"/>
      <c r="U92" s="4034"/>
      <c r="V92" s="4034"/>
      <c r="W92" s="4034"/>
      <c r="X92" s="4034"/>
      <c r="Y92" s="4034"/>
    </row>
    <row r="93" spans="6:25" ht="17.1" customHeight="1">
      <c r="F93" s="4034"/>
      <c r="G93" s="4034"/>
      <c r="H93" s="4034"/>
      <c r="I93" s="4034"/>
      <c r="J93" s="4034"/>
      <c r="K93" s="4034"/>
      <c r="L93" s="4034"/>
      <c r="M93" s="4034"/>
      <c r="N93" s="4034"/>
      <c r="O93" s="4034"/>
      <c r="P93" s="4034"/>
      <c r="Q93" s="4034"/>
      <c r="R93" s="4034"/>
      <c r="S93" s="4034"/>
      <c r="T93" s="4034"/>
      <c r="U93" s="4034"/>
      <c r="V93" s="4034"/>
      <c r="W93" s="4034"/>
      <c r="X93" s="4034"/>
      <c r="Y93" s="4034"/>
    </row>
    <row r="94" spans="6:25" ht="17.1" customHeight="1">
      <c r="F94" s="4034"/>
      <c r="G94" s="4034"/>
      <c r="H94" s="4034"/>
      <c r="I94" s="4034"/>
      <c r="J94" s="4034"/>
      <c r="K94" s="4034"/>
      <c r="L94" s="4034"/>
      <c r="M94" s="4034"/>
      <c r="N94" s="4034"/>
      <c r="O94" s="4034"/>
      <c r="P94" s="4034"/>
      <c r="Q94" s="4034"/>
      <c r="R94" s="4034"/>
      <c r="S94" s="4034"/>
      <c r="T94" s="4034"/>
      <c r="U94" s="4034"/>
      <c r="V94" s="4034"/>
      <c r="W94" s="4034"/>
      <c r="X94" s="4034"/>
      <c r="Y94" s="4034"/>
    </row>
    <row r="95" spans="6:25" ht="17.1" customHeight="1">
      <c r="F95" s="4034"/>
      <c r="G95" s="4034"/>
      <c r="H95" s="4034"/>
      <c r="I95" s="4034"/>
      <c r="J95" s="4034"/>
      <c r="K95" s="4034"/>
      <c r="L95" s="4034"/>
      <c r="M95" s="4034"/>
      <c r="N95" s="4034"/>
      <c r="O95" s="4034"/>
      <c r="P95" s="4034"/>
      <c r="Q95" s="4034"/>
      <c r="R95" s="4034"/>
      <c r="S95" s="4034"/>
      <c r="T95" s="4034"/>
      <c r="U95" s="4034"/>
      <c r="V95" s="4034"/>
      <c r="W95" s="4034"/>
      <c r="X95" s="4034"/>
      <c r="Y95" s="4034"/>
    </row>
    <row r="96" spans="6:25" ht="17.1" customHeight="1">
      <c r="F96" s="4034"/>
      <c r="G96" s="4034"/>
      <c r="H96" s="4034"/>
      <c r="I96" s="4034"/>
      <c r="J96" s="4034"/>
      <c r="K96" s="4034"/>
      <c r="L96" s="4034"/>
      <c r="M96" s="4034"/>
      <c r="N96" s="4034"/>
      <c r="O96" s="4034"/>
      <c r="P96" s="4034"/>
      <c r="Q96" s="4034"/>
      <c r="R96" s="4034"/>
      <c r="S96" s="4034"/>
      <c r="T96" s="4034"/>
      <c r="U96" s="4034"/>
      <c r="V96" s="4034"/>
      <c r="W96" s="4034"/>
      <c r="X96" s="4034"/>
      <c r="Y96" s="4034"/>
    </row>
    <row r="97" spans="6:25" ht="17.1" customHeight="1">
      <c r="F97" s="4034"/>
      <c r="G97" s="4034"/>
      <c r="H97" s="4034"/>
      <c r="I97" s="4034"/>
      <c r="J97" s="4034"/>
      <c r="K97" s="4034"/>
      <c r="L97" s="4034"/>
      <c r="M97" s="4034"/>
      <c r="N97" s="4034"/>
      <c r="O97" s="4034"/>
      <c r="P97" s="4034"/>
      <c r="Q97" s="4034"/>
      <c r="R97" s="4034"/>
      <c r="S97" s="4034"/>
      <c r="T97" s="4034"/>
      <c r="U97" s="4034"/>
      <c r="V97" s="4034"/>
      <c r="W97" s="4034"/>
      <c r="X97" s="4034"/>
      <c r="Y97" s="4034"/>
    </row>
    <row r="98" spans="6:25" ht="17.1" customHeight="1">
      <c r="F98" s="4034"/>
      <c r="G98" s="4034"/>
      <c r="H98" s="4034"/>
      <c r="I98" s="4034"/>
      <c r="J98" s="4034"/>
      <c r="K98" s="4034"/>
      <c r="L98" s="4034"/>
      <c r="M98" s="4034"/>
      <c r="N98" s="4034"/>
      <c r="O98" s="4034"/>
      <c r="P98" s="4034"/>
      <c r="Q98" s="4034"/>
      <c r="R98" s="4034"/>
      <c r="S98" s="4034"/>
      <c r="T98" s="4034"/>
      <c r="U98" s="4034"/>
      <c r="V98" s="4034"/>
      <c r="W98" s="4034"/>
      <c r="X98" s="4034"/>
      <c r="Y98" s="4034"/>
    </row>
    <row r="99" spans="6:25" ht="17.1" customHeight="1">
      <c r="F99" s="4034"/>
      <c r="G99" s="4034"/>
      <c r="H99" s="4034"/>
      <c r="I99" s="4034"/>
      <c r="J99" s="4034"/>
      <c r="K99" s="4034"/>
      <c r="L99" s="4034"/>
      <c r="M99" s="4034"/>
      <c r="N99" s="4034"/>
      <c r="O99" s="4034"/>
      <c r="P99" s="4034"/>
      <c r="Q99" s="4034"/>
      <c r="R99" s="4034"/>
      <c r="S99" s="4034"/>
      <c r="T99" s="4034"/>
      <c r="U99" s="4034"/>
      <c r="V99" s="4034"/>
      <c r="W99" s="4034"/>
      <c r="X99" s="4034"/>
      <c r="Y99" s="4034"/>
    </row>
    <row r="100" spans="6:25" ht="17.1" customHeight="1">
      <c r="F100" s="4034"/>
      <c r="G100" s="4034"/>
      <c r="H100" s="4034"/>
      <c r="I100" s="4034"/>
      <c r="J100" s="4034"/>
      <c r="K100" s="4034"/>
      <c r="L100" s="4034"/>
      <c r="M100" s="4034"/>
      <c r="N100" s="4034"/>
      <c r="O100" s="4034"/>
      <c r="P100" s="4034"/>
      <c r="Q100" s="4034"/>
      <c r="R100" s="4034"/>
      <c r="S100" s="4034"/>
      <c r="T100" s="4034"/>
      <c r="U100" s="4034"/>
      <c r="V100" s="4034"/>
      <c r="W100" s="4034"/>
      <c r="X100" s="4034"/>
      <c r="Y100" s="4034"/>
    </row>
    <row r="101" spans="6:25" ht="17.1" customHeight="1">
      <c r="F101" s="4034"/>
      <c r="G101" s="4034"/>
      <c r="H101" s="4034"/>
      <c r="I101" s="4034"/>
      <c r="J101" s="4034"/>
      <c r="K101" s="4034"/>
      <c r="L101" s="4034"/>
      <c r="M101" s="4034"/>
      <c r="N101" s="4034"/>
      <c r="O101" s="4034"/>
      <c r="P101" s="4034"/>
      <c r="Q101" s="4034"/>
      <c r="R101" s="4034"/>
      <c r="S101" s="4034"/>
      <c r="T101" s="4034"/>
      <c r="U101" s="4034"/>
      <c r="V101" s="4034"/>
      <c r="W101" s="4034"/>
      <c r="X101" s="4034"/>
      <c r="Y101" s="4034"/>
    </row>
    <row r="102" spans="6:25" ht="17.1" customHeight="1">
      <c r="F102" s="4034"/>
      <c r="G102" s="4034"/>
      <c r="H102" s="4034"/>
      <c r="I102" s="4034"/>
      <c r="J102" s="4034"/>
      <c r="K102" s="4034"/>
      <c r="L102" s="4034"/>
      <c r="M102" s="4034"/>
      <c r="N102" s="4034"/>
      <c r="O102" s="4034"/>
      <c r="P102" s="4034"/>
      <c r="Q102" s="4034"/>
      <c r="R102" s="4034"/>
      <c r="S102" s="4034"/>
      <c r="T102" s="4034"/>
      <c r="U102" s="4034"/>
      <c r="V102" s="4034"/>
      <c r="W102" s="4034"/>
      <c r="X102" s="4034"/>
      <c r="Y102" s="4034"/>
    </row>
    <row r="103" spans="6:25" ht="17.1" customHeight="1">
      <c r="F103" s="4034"/>
      <c r="G103" s="4034"/>
      <c r="H103" s="4034"/>
      <c r="I103" s="4034"/>
      <c r="J103" s="4034"/>
      <c r="K103" s="4034"/>
      <c r="L103" s="4034"/>
      <c r="M103" s="4034"/>
      <c r="N103" s="4034"/>
      <c r="O103" s="4034"/>
      <c r="P103" s="4034"/>
      <c r="Q103" s="4034"/>
      <c r="R103" s="4034"/>
      <c r="S103" s="4034"/>
      <c r="T103" s="4034"/>
      <c r="U103" s="4034"/>
      <c r="V103" s="4034"/>
      <c r="W103" s="4034"/>
      <c r="X103" s="4034"/>
      <c r="Y103" s="4034"/>
    </row>
    <row r="104" spans="6:25" ht="17.1" customHeight="1">
      <c r="F104" s="4034"/>
      <c r="G104" s="4034"/>
      <c r="H104" s="4034"/>
      <c r="I104" s="4034"/>
      <c r="J104" s="4034"/>
      <c r="K104" s="4034"/>
      <c r="L104" s="4034"/>
      <c r="M104" s="4034"/>
      <c r="N104" s="4034"/>
      <c r="O104" s="4034"/>
      <c r="P104" s="4034"/>
      <c r="Q104" s="4034"/>
      <c r="R104" s="4034"/>
      <c r="S104" s="4034"/>
      <c r="T104" s="4034"/>
      <c r="U104" s="4034"/>
      <c r="V104" s="4034"/>
      <c r="W104" s="4034"/>
      <c r="X104" s="4034"/>
      <c r="Y104" s="4034"/>
    </row>
    <row r="105" spans="6:25" ht="17.1" customHeight="1">
      <c r="F105" s="4034"/>
      <c r="G105" s="4034"/>
      <c r="H105" s="4034"/>
      <c r="I105" s="4034"/>
      <c r="J105" s="4034"/>
      <c r="K105" s="4034"/>
      <c r="L105" s="4034"/>
      <c r="M105" s="4034"/>
      <c r="N105" s="4034"/>
      <c r="O105" s="4034"/>
      <c r="P105" s="4034"/>
      <c r="Q105" s="4034"/>
      <c r="R105" s="4034"/>
      <c r="S105" s="4034"/>
      <c r="T105" s="4034"/>
      <c r="U105" s="4034"/>
      <c r="V105" s="4034"/>
      <c r="W105" s="4034"/>
      <c r="X105" s="4034"/>
      <c r="Y105" s="4034"/>
    </row>
    <row r="106" spans="6:25" ht="17.1" customHeight="1">
      <c r="F106" s="4034"/>
      <c r="G106" s="4034"/>
      <c r="H106" s="4034"/>
      <c r="I106" s="4034"/>
      <c r="J106" s="4034"/>
      <c r="K106" s="4034"/>
      <c r="L106" s="4034"/>
      <c r="M106" s="4034"/>
      <c r="N106" s="4034"/>
      <c r="O106" s="4034"/>
      <c r="P106" s="4034"/>
      <c r="Q106" s="4034"/>
      <c r="R106" s="4034"/>
      <c r="S106" s="4034"/>
      <c r="T106" s="4034"/>
      <c r="U106" s="4034"/>
      <c r="V106" s="4034"/>
      <c r="W106" s="4034"/>
      <c r="X106" s="4034"/>
      <c r="Y106" s="4034"/>
    </row>
    <row r="107" spans="6:25" ht="17.1" customHeight="1">
      <c r="F107" s="4034"/>
      <c r="G107" s="4034"/>
      <c r="H107" s="4034"/>
      <c r="I107" s="4034"/>
      <c r="J107" s="4034"/>
      <c r="K107" s="4034"/>
      <c r="L107" s="4034"/>
      <c r="M107" s="4034"/>
      <c r="N107" s="4034"/>
      <c r="O107" s="4034"/>
      <c r="P107" s="4034"/>
      <c r="Q107" s="4034"/>
      <c r="R107" s="4034"/>
      <c r="S107" s="4034"/>
      <c r="T107" s="4034"/>
      <c r="U107" s="4034"/>
      <c r="V107" s="4034"/>
      <c r="W107" s="4034"/>
      <c r="X107" s="4034"/>
      <c r="Y107" s="4034"/>
    </row>
    <row r="108" spans="6:25" ht="17.1" customHeight="1">
      <c r="F108" s="4034"/>
      <c r="G108" s="4034"/>
      <c r="H108" s="4034"/>
      <c r="I108" s="4034"/>
      <c r="J108" s="4034"/>
      <c r="K108" s="4034"/>
      <c r="L108" s="4034"/>
      <c r="M108" s="4034"/>
      <c r="N108" s="4034"/>
      <c r="O108" s="4034"/>
      <c r="P108" s="4034"/>
      <c r="Q108" s="4034"/>
      <c r="R108" s="4034"/>
      <c r="S108" s="4034"/>
      <c r="T108" s="4034"/>
      <c r="U108" s="4034"/>
      <c r="V108" s="4034"/>
      <c r="W108" s="4034"/>
      <c r="X108" s="4034"/>
      <c r="Y108" s="4034"/>
    </row>
    <row r="109" spans="6:25" ht="17.1" customHeight="1">
      <c r="F109" s="4034"/>
      <c r="G109" s="4034"/>
      <c r="H109" s="4034"/>
      <c r="I109" s="4034"/>
      <c r="J109" s="4034"/>
      <c r="K109" s="4034"/>
      <c r="L109" s="4034"/>
      <c r="M109" s="4034"/>
      <c r="N109" s="4034"/>
      <c r="O109" s="4034"/>
      <c r="P109" s="4034"/>
      <c r="Q109" s="4034"/>
      <c r="R109" s="4034"/>
      <c r="S109" s="4034"/>
      <c r="T109" s="4034"/>
      <c r="U109" s="4034"/>
      <c r="V109" s="4034"/>
      <c r="W109" s="4034"/>
      <c r="X109" s="4034"/>
      <c r="Y109" s="4034"/>
    </row>
    <row r="110" spans="6:25" ht="17.1" customHeight="1">
      <c r="F110" s="4034"/>
      <c r="G110" s="4034"/>
      <c r="H110" s="4034"/>
      <c r="I110" s="4034"/>
      <c r="J110" s="4034"/>
      <c r="K110" s="4034"/>
      <c r="L110" s="4034"/>
      <c r="M110" s="4034"/>
      <c r="N110" s="4034"/>
      <c r="O110" s="4034"/>
      <c r="P110" s="4034"/>
      <c r="Q110" s="4034"/>
      <c r="R110" s="4034"/>
      <c r="S110" s="4034"/>
      <c r="T110" s="4034"/>
      <c r="U110" s="4034"/>
      <c r="V110" s="4034"/>
      <c r="W110" s="4034"/>
      <c r="X110" s="4034"/>
      <c r="Y110" s="4034"/>
    </row>
    <row r="111" spans="6:25" ht="17.1" customHeight="1">
      <c r="F111" s="4034"/>
      <c r="G111" s="4034"/>
      <c r="H111" s="4034"/>
      <c r="I111" s="4034"/>
      <c r="J111" s="4034"/>
      <c r="K111" s="4034"/>
      <c r="L111" s="4034"/>
      <c r="M111" s="4034"/>
      <c r="N111" s="4034"/>
      <c r="O111" s="4034"/>
      <c r="P111" s="4034"/>
      <c r="Q111" s="4034"/>
      <c r="R111" s="4034"/>
      <c r="S111" s="4034"/>
      <c r="T111" s="4034"/>
      <c r="U111" s="4034"/>
      <c r="V111" s="4034"/>
      <c r="W111" s="4034"/>
      <c r="X111" s="4034"/>
      <c r="Y111" s="4034"/>
    </row>
    <row r="112" spans="6:25" ht="17.1" customHeight="1">
      <c r="F112" s="4034"/>
      <c r="G112" s="4034"/>
      <c r="H112" s="4034"/>
      <c r="I112" s="4034"/>
      <c r="J112" s="4034"/>
      <c r="K112" s="4034"/>
      <c r="L112" s="4034"/>
      <c r="M112" s="4034"/>
      <c r="N112" s="4034"/>
      <c r="O112" s="4034"/>
      <c r="P112" s="4034"/>
      <c r="Q112" s="4034"/>
      <c r="R112" s="4034"/>
      <c r="S112" s="4034"/>
      <c r="T112" s="4034"/>
      <c r="U112" s="4034"/>
      <c r="V112" s="4034"/>
      <c r="W112" s="4034"/>
      <c r="X112" s="4034"/>
      <c r="Y112" s="4034"/>
    </row>
    <row r="113" spans="6:25" ht="17.1" customHeight="1">
      <c r="F113" s="4034"/>
      <c r="G113" s="4034"/>
      <c r="H113" s="4034"/>
      <c r="I113" s="4034"/>
      <c r="J113" s="4034"/>
      <c r="K113" s="4034"/>
      <c r="L113" s="4034"/>
      <c r="M113" s="4034"/>
      <c r="N113" s="4034"/>
      <c r="O113" s="4034"/>
      <c r="P113" s="4034"/>
      <c r="Q113" s="4034"/>
      <c r="R113" s="4034"/>
      <c r="S113" s="4034"/>
      <c r="T113" s="4034"/>
      <c r="U113" s="4034"/>
      <c r="V113" s="4034"/>
      <c r="W113" s="4034"/>
      <c r="X113" s="4034"/>
      <c r="Y113" s="4034"/>
    </row>
    <row r="114" spans="6:25" ht="17.1" customHeight="1">
      <c r="F114" s="4034"/>
      <c r="G114" s="4034"/>
      <c r="H114" s="4034"/>
      <c r="I114" s="4034"/>
      <c r="J114" s="4034"/>
      <c r="K114" s="4034"/>
      <c r="L114" s="4034"/>
      <c r="M114" s="4034"/>
      <c r="N114" s="4034"/>
      <c r="O114" s="4034"/>
      <c r="P114" s="4034"/>
      <c r="Q114" s="4034"/>
      <c r="R114" s="4034"/>
      <c r="S114" s="4034"/>
      <c r="T114" s="4034"/>
      <c r="U114" s="4034"/>
      <c r="V114" s="4034"/>
      <c r="W114" s="4034"/>
      <c r="X114" s="4034"/>
      <c r="Y114" s="4034"/>
    </row>
    <row r="115" spans="6:25" ht="17.1" customHeight="1">
      <c r="F115" s="4034"/>
      <c r="G115" s="4034"/>
      <c r="H115" s="4034"/>
      <c r="I115" s="4034"/>
      <c r="J115" s="4034"/>
      <c r="K115" s="4034"/>
      <c r="L115" s="4034"/>
      <c r="M115" s="4034"/>
      <c r="N115" s="4034"/>
      <c r="O115" s="4034"/>
      <c r="P115" s="4034"/>
      <c r="Q115" s="4034"/>
      <c r="R115" s="4034"/>
      <c r="S115" s="4034"/>
      <c r="T115" s="4034"/>
      <c r="U115" s="4034"/>
      <c r="V115" s="4034"/>
      <c r="W115" s="4034"/>
      <c r="X115" s="4034"/>
      <c r="Y115" s="4034"/>
    </row>
    <row r="116" spans="6:25" ht="17.1" customHeight="1">
      <c r="F116" s="4034"/>
      <c r="G116" s="4034"/>
      <c r="H116" s="4034"/>
      <c r="I116" s="4034"/>
      <c r="J116" s="4034"/>
      <c r="K116" s="4034"/>
      <c r="L116" s="4034"/>
      <c r="M116" s="4034"/>
      <c r="N116" s="4034"/>
      <c r="O116" s="4034"/>
      <c r="P116" s="4034"/>
      <c r="Q116" s="4034"/>
      <c r="R116" s="4034"/>
      <c r="S116" s="4034"/>
      <c r="T116" s="4034"/>
      <c r="U116" s="4034"/>
      <c r="V116" s="4034"/>
      <c r="W116" s="4034"/>
      <c r="X116" s="4034"/>
      <c r="Y116" s="4034"/>
    </row>
    <row r="117" spans="6:25" ht="17.1" customHeight="1">
      <c r="F117" s="4034"/>
      <c r="G117" s="4034"/>
      <c r="H117" s="4034"/>
      <c r="I117" s="4034"/>
      <c r="J117" s="4034"/>
      <c r="K117" s="4034"/>
      <c r="L117" s="4034"/>
      <c r="M117" s="4034"/>
      <c r="N117" s="4034"/>
      <c r="O117" s="4034"/>
      <c r="P117" s="4034"/>
      <c r="Q117" s="4034"/>
      <c r="R117" s="4034"/>
      <c r="S117" s="4034"/>
      <c r="T117" s="4034"/>
      <c r="U117" s="4034"/>
      <c r="V117" s="4034"/>
      <c r="W117" s="4034"/>
      <c r="X117" s="4034"/>
      <c r="Y117" s="4034"/>
    </row>
    <row r="118" spans="6:25" ht="17.1" customHeight="1">
      <c r="F118" s="4034"/>
      <c r="G118" s="4034"/>
      <c r="H118" s="4034"/>
      <c r="I118" s="4034"/>
      <c r="J118" s="4034"/>
      <c r="K118" s="4034"/>
      <c r="L118" s="4034"/>
      <c r="M118" s="4034"/>
      <c r="N118" s="4034"/>
      <c r="O118" s="4034"/>
      <c r="P118" s="4034"/>
      <c r="Q118" s="4034"/>
      <c r="R118" s="4034"/>
      <c r="S118" s="4034"/>
      <c r="T118" s="4034"/>
      <c r="U118" s="4034"/>
      <c r="V118" s="4034"/>
      <c r="W118" s="4034"/>
      <c r="X118" s="4034"/>
      <c r="Y118" s="4034"/>
    </row>
    <row r="119" spans="6:25" ht="17.1" customHeight="1">
      <c r="F119" s="4034"/>
      <c r="G119" s="4034"/>
      <c r="H119" s="4034"/>
      <c r="I119" s="4034"/>
      <c r="J119" s="4034"/>
      <c r="K119" s="4034"/>
      <c r="L119" s="4034"/>
      <c r="M119" s="4034"/>
      <c r="N119" s="4034"/>
      <c r="O119" s="4034"/>
      <c r="P119" s="4034"/>
      <c r="Q119" s="4034"/>
      <c r="R119" s="4034"/>
      <c r="S119" s="4034"/>
      <c r="T119" s="4034"/>
      <c r="U119" s="4034"/>
      <c r="V119" s="4034"/>
      <c r="W119" s="4034"/>
      <c r="X119" s="4034"/>
      <c r="Y119" s="4034"/>
    </row>
    <row r="120" spans="6:25" ht="17.1" customHeight="1">
      <c r="F120" s="4034"/>
      <c r="G120" s="4034"/>
      <c r="H120" s="4034"/>
      <c r="I120" s="4034"/>
      <c r="J120" s="4034"/>
      <c r="K120" s="4034"/>
      <c r="L120" s="4034"/>
      <c r="M120" s="4034"/>
      <c r="N120" s="4034"/>
      <c r="O120" s="4034"/>
      <c r="P120" s="4034"/>
      <c r="Q120" s="4034"/>
      <c r="R120" s="4034"/>
      <c r="S120" s="4034"/>
      <c r="T120" s="4034"/>
      <c r="U120" s="4034"/>
      <c r="V120" s="4034"/>
      <c r="W120" s="4034"/>
      <c r="X120" s="4034"/>
      <c r="Y120" s="4034"/>
    </row>
    <row r="121" spans="6:25" ht="17.1" customHeight="1">
      <c r="F121" s="4034"/>
      <c r="G121" s="4034"/>
      <c r="H121" s="4034"/>
      <c r="I121" s="4034"/>
      <c r="J121" s="4034"/>
      <c r="K121" s="4034"/>
      <c r="L121" s="4034"/>
      <c r="M121" s="4034"/>
      <c r="N121" s="4034"/>
      <c r="O121" s="4034"/>
      <c r="P121" s="4034"/>
      <c r="Q121" s="4034"/>
      <c r="R121" s="4034"/>
      <c r="S121" s="4034"/>
      <c r="T121" s="4034"/>
      <c r="U121" s="4034"/>
      <c r="V121" s="4034"/>
      <c r="W121" s="4034"/>
      <c r="X121" s="4034"/>
      <c r="Y121" s="4034"/>
    </row>
    <row r="122" spans="6:25" ht="17.1" customHeight="1">
      <c r="F122" s="4034"/>
      <c r="G122" s="4034"/>
      <c r="H122" s="4034"/>
      <c r="I122" s="4034"/>
      <c r="J122" s="4034"/>
      <c r="K122" s="4034"/>
      <c r="L122" s="4034"/>
      <c r="M122" s="4034"/>
      <c r="N122" s="4034"/>
      <c r="O122" s="4034"/>
      <c r="P122" s="4034"/>
      <c r="Q122" s="4034"/>
      <c r="R122" s="4034"/>
      <c r="S122" s="4034"/>
      <c r="T122" s="4034"/>
      <c r="U122" s="4034"/>
      <c r="V122" s="4034"/>
      <c r="W122" s="4034"/>
      <c r="X122" s="4034"/>
      <c r="Y122" s="4034"/>
    </row>
    <row r="123" spans="6:25" ht="17.1" customHeight="1">
      <c r="F123" s="4034"/>
      <c r="G123" s="4034"/>
      <c r="H123" s="4034"/>
      <c r="I123" s="4034"/>
      <c r="J123" s="4034"/>
      <c r="K123" s="4034"/>
      <c r="L123" s="4034"/>
      <c r="M123" s="4034"/>
      <c r="N123" s="4034"/>
      <c r="O123" s="4034"/>
      <c r="P123" s="4034"/>
      <c r="Q123" s="4034"/>
      <c r="R123" s="4034"/>
      <c r="S123" s="4034"/>
      <c r="T123" s="4034"/>
      <c r="U123" s="4034"/>
      <c r="V123" s="4034"/>
      <c r="W123" s="4034"/>
      <c r="X123" s="4034"/>
      <c r="Y123" s="4034"/>
    </row>
    <row r="124" spans="6:25" ht="17.1" customHeight="1">
      <c r="F124" s="4034"/>
      <c r="G124" s="4034"/>
      <c r="H124" s="4034"/>
      <c r="I124" s="4034"/>
      <c r="J124" s="4034"/>
      <c r="K124" s="4034"/>
      <c r="L124" s="4034"/>
      <c r="M124" s="4034"/>
      <c r="N124" s="4034"/>
      <c r="O124" s="4034"/>
      <c r="P124" s="4034"/>
      <c r="Q124" s="4034"/>
      <c r="R124" s="4034"/>
      <c r="S124" s="4034"/>
      <c r="T124" s="4034"/>
      <c r="U124" s="4034"/>
      <c r="V124" s="4034"/>
      <c r="W124" s="4034"/>
      <c r="X124" s="4034"/>
      <c r="Y124" s="4034"/>
    </row>
    <row r="125" spans="6:25" ht="17.1" customHeight="1">
      <c r="F125" s="4034"/>
      <c r="G125" s="4034"/>
      <c r="H125" s="4034"/>
      <c r="I125" s="4034"/>
      <c r="J125" s="4034"/>
      <c r="K125" s="4034"/>
      <c r="L125" s="4034"/>
      <c r="M125" s="4034"/>
      <c r="N125" s="4034"/>
      <c r="O125" s="4034"/>
      <c r="P125" s="4034"/>
      <c r="Q125" s="4034"/>
      <c r="R125" s="4034"/>
      <c r="S125" s="4034"/>
      <c r="T125" s="4034"/>
      <c r="U125" s="4034"/>
      <c r="V125" s="4034"/>
      <c r="W125" s="4034"/>
      <c r="X125" s="4034"/>
      <c r="Y125" s="4034"/>
    </row>
    <row r="126" spans="6:25" ht="17.1" customHeight="1">
      <c r="F126" s="4034"/>
      <c r="G126" s="4034"/>
      <c r="H126" s="4034"/>
      <c r="I126" s="4034"/>
      <c r="J126" s="4034"/>
      <c r="K126" s="4034"/>
      <c r="L126" s="4034"/>
      <c r="M126" s="4034"/>
      <c r="N126" s="4034"/>
      <c r="O126" s="4034"/>
      <c r="P126" s="4034"/>
      <c r="Q126" s="4034"/>
      <c r="R126" s="4034"/>
      <c r="S126" s="4034"/>
      <c r="T126" s="4034"/>
      <c r="U126" s="4034"/>
      <c r="V126" s="4034"/>
      <c r="W126" s="4034"/>
      <c r="X126" s="4034"/>
      <c r="Y126" s="4034"/>
    </row>
    <row r="127" spans="6:25" ht="17.1" customHeight="1">
      <c r="F127" s="4034"/>
      <c r="G127" s="4034"/>
      <c r="H127" s="4034"/>
      <c r="I127" s="4034"/>
      <c r="J127" s="4034"/>
      <c r="K127" s="4034"/>
      <c r="L127" s="4034"/>
      <c r="M127" s="4034"/>
      <c r="N127" s="4034"/>
      <c r="O127" s="4034"/>
      <c r="P127" s="4034"/>
      <c r="Q127" s="4034"/>
      <c r="R127" s="4034"/>
      <c r="S127" s="4034"/>
      <c r="T127" s="4034"/>
      <c r="U127" s="4034"/>
      <c r="V127" s="4034"/>
      <c r="W127" s="4034"/>
      <c r="X127" s="4034"/>
      <c r="Y127" s="4034"/>
    </row>
    <row r="128" spans="6:25" ht="17.1" customHeight="1">
      <c r="F128" s="4034"/>
      <c r="G128" s="4034"/>
      <c r="H128" s="4034"/>
      <c r="I128" s="4034"/>
      <c r="J128" s="4034"/>
      <c r="K128" s="4034"/>
      <c r="L128" s="4034"/>
      <c r="M128" s="4034"/>
      <c r="N128" s="4034"/>
      <c r="O128" s="4034"/>
      <c r="P128" s="4034"/>
      <c r="Q128" s="4034"/>
      <c r="R128" s="4034"/>
      <c r="S128" s="4034"/>
      <c r="T128" s="4034"/>
      <c r="U128" s="4034"/>
      <c r="V128" s="4034"/>
      <c r="W128" s="4034"/>
      <c r="X128" s="4034"/>
      <c r="Y128" s="4034"/>
    </row>
    <row r="129" spans="6:25" ht="17.1" customHeight="1">
      <c r="F129" s="4034"/>
      <c r="G129" s="4034"/>
      <c r="H129" s="4034"/>
      <c r="I129" s="4034"/>
      <c r="J129" s="4034"/>
      <c r="K129" s="4034"/>
      <c r="L129" s="4034"/>
      <c r="M129" s="4034"/>
      <c r="N129" s="4034"/>
      <c r="O129" s="4034"/>
      <c r="P129" s="4034"/>
      <c r="Q129" s="4034"/>
      <c r="R129" s="4034"/>
      <c r="S129" s="4034"/>
      <c r="T129" s="4034"/>
      <c r="U129" s="4034"/>
      <c r="V129" s="4034"/>
      <c r="W129" s="4034"/>
      <c r="X129" s="4034"/>
      <c r="Y129" s="4034"/>
    </row>
    <row r="130" spans="6:25" ht="17.1" customHeight="1">
      <c r="F130" s="4034"/>
      <c r="G130" s="4034"/>
      <c r="H130" s="4034"/>
      <c r="I130" s="4034"/>
      <c r="J130" s="4034"/>
      <c r="K130" s="4034"/>
      <c r="L130" s="4034"/>
      <c r="M130" s="4034"/>
      <c r="N130" s="4034"/>
      <c r="O130" s="4034"/>
      <c r="P130" s="4034"/>
      <c r="Q130" s="4034"/>
      <c r="R130" s="4034"/>
      <c r="S130" s="4034"/>
      <c r="T130" s="4034"/>
      <c r="U130" s="4034"/>
      <c r="V130" s="4034"/>
      <c r="W130" s="4034"/>
      <c r="X130" s="4034"/>
      <c r="Y130" s="4034"/>
    </row>
    <row r="131" spans="6:25" ht="17.1" customHeight="1">
      <c r="F131" s="4034"/>
      <c r="G131" s="4034"/>
      <c r="H131" s="4034"/>
      <c r="I131" s="4034"/>
      <c r="J131" s="4034"/>
      <c r="K131" s="4034"/>
      <c r="L131" s="4034"/>
      <c r="M131" s="4034"/>
      <c r="N131" s="4034"/>
      <c r="O131" s="4034"/>
      <c r="P131" s="4034"/>
      <c r="Q131" s="4034"/>
      <c r="R131" s="4034"/>
      <c r="S131" s="4034"/>
      <c r="T131" s="4034"/>
      <c r="U131" s="4034"/>
      <c r="V131" s="4034"/>
      <c r="W131" s="4034"/>
      <c r="X131" s="4034"/>
      <c r="Y131" s="4034"/>
    </row>
    <row r="132" spans="6:25" ht="17.1" customHeight="1">
      <c r="F132" s="4034"/>
      <c r="G132" s="4034"/>
      <c r="H132" s="4034"/>
      <c r="I132" s="4034"/>
      <c r="J132" s="4034"/>
      <c r="K132" s="4034"/>
      <c r="L132" s="4034"/>
      <c r="M132" s="4034"/>
      <c r="N132" s="4034"/>
      <c r="O132" s="4034"/>
      <c r="P132" s="4034"/>
      <c r="Q132" s="4034"/>
      <c r="R132" s="4034"/>
      <c r="S132" s="4034"/>
      <c r="T132" s="4034"/>
      <c r="U132" s="4034"/>
      <c r="V132" s="4034"/>
      <c r="W132" s="4034"/>
      <c r="X132" s="4034"/>
      <c r="Y132" s="4034"/>
    </row>
    <row r="133" spans="6:25" ht="17.1" customHeight="1">
      <c r="F133" s="4034"/>
      <c r="G133" s="4034"/>
      <c r="H133" s="4034"/>
      <c r="I133" s="4034"/>
      <c r="J133" s="4034"/>
      <c r="K133" s="4034"/>
      <c r="L133" s="4034"/>
      <c r="M133" s="4034"/>
      <c r="N133" s="4034"/>
      <c r="O133" s="4034"/>
      <c r="P133" s="4034"/>
      <c r="Q133" s="4034"/>
      <c r="R133" s="4034"/>
      <c r="S133" s="4034"/>
      <c r="T133" s="4034"/>
      <c r="U133" s="4034"/>
      <c r="V133" s="4034"/>
      <c r="W133" s="4034"/>
      <c r="X133" s="4034"/>
      <c r="Y133" s="4034"/>
    </row>
    <row r="134" spans="6:25" ht="17.1" customHeight="1">
      <c r="F134" s="4034"/>
      <c r="G134" s="4034"/>
      <c r="H134" s="4034"/>
      <c r="I134" s="4034"/>
      <c r="J134" s="4034"/>
      <c r="K134" s="4034"/>
      <c r="L134" s="4034"/>
      <c r="M134" s="4034"/>
      <c r="N134" s="4034"/>
      <c r="O134" s="4034"/>
      <c r="P134" s="4034"/>
      <c r="Q134" s="4034"/>
      <c r="R134" s="4034"/>
      <c r="S134" s="4034"/>
      <c r="T134" s="4034"/>
      <c r="U134" s="4034"/>
      <c r="V134" s="4034"/>
      <c r="W134" s="4034"/>
      <c r="X134" s="4034"/>
      <c r="Y134" s="4034"/>
    </row>
    <row r="135" spans="6:25" ht="17.1" customHeight="1">
      <c r="F135" s="4034"/>
      <c r="G135" s="4034"/>
      <c r="H135" s="4034"/>
      <c r="I135" s="4034"/>
      <c r="J135" s="4034"/>
      <c r="K135" s="4034"/>
      <c r="L135" s="4034"/>
      <c r="M135" s="4034"/>
      <c r="N135" s="4034"/>
      <c r="O135" s="4034"/>
      <c r="P135" s="4034"/>
      <c r="Q135" s="4034"/>
      <c r="R135" s="4034"/>
      <c r="S135" s="4034"/>
      <c r="T135" s="4034"/>
      <c r="U135" s="4034"/>
      <c r="V135" s="4034"/>
      <c r="W135" s="4034"/>
      <c r="X135" s="4034"/>
      <c r="Y135" s="4034"/>
    </row>
    <row r="136" spans="6:25" ht="17.1" customHeight="1">
      <c r="F136" s="4034"/>
      <c r="G136" s="4034"/>
      <c r="H136" s="4034"/>
      <c r="I136" s="4034"/>
      <c r="J136" s="4034"/>
      <c r="K136" s="4034"/>
      <c r="L136" s="4034"/>
      <c r="M136" s="4034"/>
      <c r="N136" s="4034"/>
      <c r="O136" s="4034"/>
      <c r="P136" s="4034"/>
      <c r="Q136" s="4034"/>
      <c r="R136" s="4034"/>
      <c r="S136" s="4034"/>
      <c r="T136" s="4034"/>
      <c r="U136" s="4034"/>
      <c r="V136" s="4034"/>
      <c r="W136" s="4034"/>
      <c r="X136" s="4034"/>
      <c r="Y136" s="4034"/>
    </row>
    <row r="137" spans="6:25" ht="17.1" customHeight="1">
      <c r="F137" s="4034"/>
      <c r="G137" s="4034"/>
      <c r="H137" s="4034"/>
      <c r="I137" s="4034"/>
      <c r="J137" s="4034"/>
      <c r="K137" s="4034"/>
      <c r="L137" s="4034"/>
      <c r="M137" s="4034"/>
      <c r="N137" s="4034"/>
      <c r="O137" s="4034"/>
      <c r="P137" s="4034"/>
      <c r="Q137" s="4034"/>
      <c r="R137" s="4034"/>
      <c r="S137" s="4034"/>
      <c r="T137" s="4034"/>
      <c r="U137" s="4034"/>
      <c r="V137" s="4034"/>
      <c r="W137" s="4034"/>
      <c r="X137" s="4034"/>
      <c r="Y137" s="4034"/>
    </row>
    <row r="138" spans="6:25" ht="17.1" customHeight="1">
      <c r="F138" s="4034"/>
      <c r="G138" s="4034"/>
      <c r="H138" s="4034"/>
      <c r="I138" s="4034"/>
      <c r="J138" s="4034"/>
      <c r="K138" s="4034"/>
      <c r="L138" s="4034"/>
      <c r="M138" s="4034"/>
      <c r="N138" s="4034"/>
      <c r="O138" s="4034"/>
      <c r="P138" s="4034"/>
      <c r="Q138" s="4034"/>
      <c r="R138" s="4034"/>
      <c r="S138" s="4034"/>
      <c r="T138" s="4034"/>
      <c r="U138" s="4034"/>
      <c r="V138" s="4034"/>
      <c r="W138" s="4034"/>
      <c r="X138" s="4034"/>
      <c r="Y138" s="4034"/>
    </row>
    <row r="139" spans="6:25" ht="17.1" customHeight="1">
      <c r="F139" s="4034"/>
      <c r="G139" s="4034"/>
      <c r="H139" s="4034"/>
      <c r="I139" s="4034"/>
      <c r="J139" s="4034"/>
      <c r="K139" s="4034"/>
      <c r="L139" s="4034"/>
      <c r="M139" s="4034"/>
      <c r="N139" s="4034"/>
      <c r="O139" s="4034"/>
      <c r="P139" s="4034"/>
      <c r="Q139" s="4034"/>
      <c r="R139" s="4034"/>
      <c r="S139" s="4034"/>
      <c r="T139" s="4034"/>
      <c r="U139" s="4034"/>
      <c r="V139" s="4034"/>
      <c r="W139" s="4034"/>
      <c r="X139" s="4034"/>
      <c r="Y139" s="4034"/>
    </row>
    <row r="140" spans="6:25" ht="17.1" customHeight="1">
      <c r="F140" s="4034"/>
      <c r="G140" s="4034"/>
      <c r="H140" s="4034"/>
      <c r="I140" s="4034"/>
      <c r="J140" s="4034"/>
      <c r="K140" s="4034"/>
      <c r="L140" s="4034"/>
      <c r="M140" s="4034"/>
      <c r="N140" s="4034"/>
      <c r="O140" s="4034"/>
      <c r="P140" s="4034"/>
      <c r="Q140" s="4034"/>
      <c r="R140" s="4034"/>
      <c r="S140" s="4034"/>
      <c r="T140" s="4034"/>
      <c r="U140" s="4034"/>
      <c r="V140" s="4034"/>
      <c r="W140" s="4034"/>
      <c r="X140" s="4034"/>
      <c r="Y140" s="4034"/>
    </row>
    <row r="141" spans="6:25" ht="17.1" customHeight="1">
      <c r="F141" s="4034"/>
      <c r="G141" s="4034"/>
      <c r="H141" s="4034"/>
      <c r="I141" s="4034"/>
      <c r="J141" s="4034"/>
      <c r="K141" s="4034"/>
      <c r="L141" s="4034"/>
      <c r="M141" s="4034"/>
      <c r="N141" s="4034"/>
      <c r="O141" s="4034"/>
      <c r="P141" s="4034"/>
      <c r="Q141" s="4034"/>
      <c r="R141" s="4034"/>
      <c r="S141" s="4034"/>
      <c r="T141" s="4034"/>
      <c r="U141" s="4034"/>
      <c r="V141" s="4034"/>
      <c r="W141" s="4034"/>
      <c r="X141" s="4034"/>
      <c r="Y141" s="4034"/>
    </row>
    <row r="142" spans="6:25" ht="17.1" customHeight="1">
      <c r="F142" s="4034"/>
      <c r="G142" s="4034"/>
      <c r="H142" s="4034"/>
      <c r="I142" s="4034"/>
      <c r="J142" s="4034"/>
      <c r="K142" s="4034"/>
      <c r="L142" s="4034"/>
      <c r="M142" s="4034"/>
      <c r="N142" s="4034"/>
      <c r="O142" s="4034"/>
      <c r="P142" s="4034"/>
      <c r="Q142" s="4034"/>
      <c r="R142" s="4034"/>
      <c r="S142" s="4034"/>
      <c r="T142" s="4034"/>
      <c r="U142" s="4034"/>
      <c r="V142" s="4034"/>
      <c r="W142" s="4034"/>
      <c r="X142" s="4034"/>
      <c r="Y142" s="4034"/>
    </row>
    <row r="143" spans="6:25" ht="17.1" customHeight="1">
      <c r="F143" s="4034"/>
      <c r="G143" s="4034"/>
      <c r="H143" s="4034"/>
      <c r="I143" s="4034"/>
      <c r="J143" s="4034"/>
      <c r="K143" s="4034"/>
      <c r="L143" s="4034"/>
      <c r="M143" s="4034"/>
      <c r="N143" s="4034"/>
      <c r="O143" s="4034"/>
      <c r="P143" s="4034"/>
      <c r="Q143" s="4034"/>
      <c r="R143" s="4034"/>
      <c r="S143" s="4034"/>
      <c r="T143" s="4034"/>
      <c r="U143" s="4034"/>
      <c r="V143" s="4034"/>
      <c r="W143" s="4034"/>
      <c r="X143" s="4034"/>
      <c r="Y143" s="4034"/>
    </row>
    <row r="144" spans="6:25" ht="17.1" customHeight="1">
      <c r="F144" s="4034"/>
      <c r="G144" s="4034"/>
      <c r="H144" s="4034"/>
      <c r="I144" s="4034"/>
      <c r="J144" s="4034"/>
      <c r="K144" s="4034"/>
      <c r="L144" s="4034"/>
      <c r="M144" s="4034"/>
      <c r="N144" s="4034"/>
      <c r="O144" s="4034"/>
      <c r="P144" s="4034"/>
      <c r="Q144" s="4034"/>
      <c r="R144" s="4034"/>
      <c r="S144" s="4034"/>
      <c r="T144" s="4034"/>
      <c r="U144" s="4034"/>
      <c r="V144" s="4034"/>
      <c r="W144" s="4034"/>
      <c r="X144" s="4034"/>
      <c r="Y144" s="4034"/>
    </row>
    <row r="145" spans="6:25" ht="17.1" customHeight="1">
      <c r="F145" s="4034"/>
      <c r="G145" s="4034"/>
      <c r="H145" s="4034"/>
      <c r="I145" s="4034"/>
      <c r="J145" s="4034"/>
      <c r="K145" s="4034"/>
      <c r="L145" s="4034"/>
      <c r="M145" s="4034"/>
      <c r="N145" s="4034"/>
      <c r="O145" s="4034"/>
      <c r="P145" s="4034"/>
      <c r="Q145" s="4034"/>
      <c r="R145" s="4034"/>
      <c r="S145" s="4034"/>
      <c r="T145" s="4034"/>
      <c r="U145" s="4034"/>
      <c r="V145" s="4034"/>
      <c r="W145" s="4034"/>
      <c r="X145" s="4034"/>
      <c r="Y145" s="4034"/>
    </row>
    <row r="146" spans="6:25" ht="17.1" customHeight="1">
      <c r="F146" s="4034"/>
      <c r="G146" s="4034"/>
      <c r="H146" s="4034"/>
      <c r="I146" s="4034"/>
      <c r="J146" s="4034"/>
      <c r="K146" s="4034"/>
      <c r="L146" s="4034"/>
      <c r="M146" s="4034"/>
      <c r="N146" s="4034"/>
      <c r="O146" s="4034"/>
      <c r="P146" s="4034"/>
      <c r="Q146" s="4034"/>
      <c r="R146" s="4034"/>
      <c r="S146" s="4034"/>
      <c r="T146" s="4034"/>
      <c r="U146" s="4034"/>
      <c r="V146" s="4034"/>
      <c r="W146" s="4034"/>
      <c r="X146" s="4034"/>
      <c r="Y146" s="4034"/>
    </row>
    <row r="147" spans="6:25" ht="17.1" customHeight="1">
      <c r="F147" s="4034"/>
      <c r="G147" s="4034"/>
      <c r="H147" s="4034"/>
      <c r="I147" s="4034"/>
      <c r="J147" s="4034"/>
      <c r="K147" s="4034"/>
      <c r="L147" s="4034"/>
      <c r="M147" s="4034"/>
      <c r="N147" s="4034"/>
      <c r="O147" s="4034"/>
      <c r="P147" s="4034"/>
      <c r="Q147" s="4034"/>
      <c r="R147" s="4034"/>
      <c r="S147" s="4034"/>
      <c r="T147" s="4034"/>
      <c r="U147" s="4034"/>
      <c r="V147" s="4034"/>
      <c r="W147" s="4034"/>
      <c r="X147" s="4034"/>
      <c r="Y147" s="4034"/>
    </row>
    <row r="148" spans="6:25" ht="17.1" customHeight="1">
      <c r="F148" s="4034"/>
      <c r="G148" s="4034"/>
      <c r="H148" s="4034"/>
      <c r="I148" s="4034"/>
      <c r="J148" s="4034"/>
      <c r="K148" s="4034"/>
      <c r="L148" s="4034"/>
      <c r="M148" s="4034"/>
      <c r="N148" s="4034"/>
      <c r="O148" s="4034"/>
      <c r="P148" s="4034"/>
      <c r="Q148" s="4034"/>
      <c r="R148" s="4034"/>
      <c r="S148" s="4034"/>
      <c r="T148" s="4034"/>
      <c r="U148" s="4034"/>
      <c r="V148" s="4034"/>
      <c r="W148" s="4034"/>
      <c r="X148" s="4034"/>
      <c r="Y148" s="4034"/>
    </row>
    <row r="149" spans="6:25" ht="17.1" customHeight="1">
      <c r="F149" s="4034"/>
      <c r="G149" s="4034"/>
      <c r="H149" s="4034"/>
      <c r="I149" s="4034"/>
      <c r="J149" s="4034"/>
      <c r="K149" s="4034"/>
      <c r="L149" s="4034"/>
      <c r="M149" s="4034"/>
      <c r="N149" s="4034"/>
      <c r="O149" s="4034"/>
      <c r="P149" s="4034"/>
      <c r="Q149" s="4034"/>
      <c r="R149" s="4034"/>
      <c r="S149" s="4034"/>
      <c r="T149" s="4034"/>
      <c r="U149" s="4034"/>
      <c r="V149" s="4034"/>
      <c r="W149" s="4034"/>
      <c r="X149" s="4034"/>
      <c r="Y149" s="4034"/>
    </row>
    <row r="150" spans="6:25" ht="17.1" customHeight="1">
      <c r="F150" s="4034"/>
      <c r="G150" s="4034"/>
      <c r="H150" s="4034"/>
      <c r="I150" s="4034"/>
      <c r="J150" s="4034"/>
      <c r="K150" s="4034"/>
      <c r="L150" s="4034"/>
      <c r="M150" s="4034"/>
      <c r="N150" s="4034"/>
      <c r="O150" s="4034"/>
      <c r="P150" s="4034"/>
      <c r="Q150" s="4034"/>
      <c r="R150" s="4034"/>
      <c r="S150" s="4034"/>
      <c r="T150" s="4034"/>
      <c r="U150" s="4034"/>
      <c r="V150" s="4034"/>
      <c r="W150" s="4034"/>
      <c r="X150" s="4034"/>
      <c r="Y150" s="4034"/>
    </row>
    <row r="151" spans="6:25" ht="17.1" customHeight="1">
      <c r="F151" s="4034"/>
      <c r="G151" s="4034"/>
      <c r="H151" s="4034"/>
      <c r="I151" s="4034"/>
      <c r="J151" s="4034"/>
      <c r="K151" s="4034"/>
      <c r="L151" s="4034"/>
      <c r="M151" s="4034"/>
      <c r="N151" s="4034"/>
      <c r="O151" s="4034"/>
      <c r="P151" s="4034"/>
      <c r="Q151" s="4034"/>
      <c r="R151" s="4034"/>
      <c r="S151" s="4034"/>
      <c r="T151" s="4034"/>
      <c r="U151" s="4034"/>
      <c r="V151" s="4034"/>
      <c r="W151" s="4034"/>
      <c r="X151" s="4034"/>
      <c r="Y151" s="4034"/>
    </row>
    <row r="152" spans="6:25" ht="17.1" customHeight="1">
      <c r="F152" s="4034"/>
      <c r="G152" s="4034"/>
      <c r="H152" s="4034"/>
      <c r="I152" s="4034"/>
      <c r="J152" s="4034"/>
      <c r="K152" s="4034"/>
      <c r="L152" s="4034"/>
      <c r="M152" s="4034"/>
      <c r="N152" s="4034"/>
      <c r="O152" s="4034"/>
      <c r="P152" s="4034"/>
      <c r="Q152" s="4034"/>
      <c r="R152" s="4034"/>
      <c r="S152" s="4034"/>
      <c r="T152" s="4034"/>
      <c r="U152" s="4034"/>
      <c r="V152" s="4034"/>
      <c r="W152" s="4034"/>
      <c r="X152" s="4034"/>
      <c r="Y152" s="4034"/>
    </row>
    <row r="153" spans="6:25" ht="17.1" customHeight="1">
      <c r="F153" s="4034"/>
      <c r="G153" s="4034"/>
      <c r="H153" s="4034"/>
      <c r="I153" s="4034"/>
      <c r="J153" s="4034"/>
      <c r="K153" s="4034"/>
      <c r="L153" s="4034"/>
      <c r="M153" s="4034"/>
      <c r="N153" s="4034"/>
      <c r="O153" s="4034"/>
      <c r="P153" s="4034"/>
      <c r="Q153" s="4034"/>
      <c r="R153" s="4034"/>
      <c r="S153" s="4034"/>
      <c r="T153" s="4034"/>
      <c r="U153" s="4034"/>
      <c r="V153" s="4034"/>
      <c r="W153" s="4034"/>
      <c r="X153" s="4034"/>
      <c r="Y153" s="4034"/>
    </row>
    <row r="154" spans="6:25" ht="17.1" customHeight="1">
      <c r="F154" s="4034"/>
      <c r="G154" s="4034"/>
      <c r="H154" s="4034"/>
      <c r="I154" s="4034"/>
      <c r="J154" s="4034"/>
      <c r="K154" s="4034"/>
      <c r="L154" s="4034"/>
      <c r="M154" s="4034"/>
      <c r="N154" s="4034"/>
      <c r="O154" s="4034"/>
      <c r="P154" s="4034"/>
      <c r="Q154" s="4034"/>
      <c r="R154" s="4034"/>
      <c r="S154" s="4034"/>
      <c r="T154" s="4034"/>
      <c r="U154" s="4034"/>
      <c r="V154" s="4034"/>
      <c r="W154" s="4034"/>
      <c r="X154" s="4034"/>
      <c r="Y154" s="4034"/>
    </row>
    <row r="155" spans="6:25" ht="17.1" customHeight="1">
      <c r="F155" s="4034"/>
      <c r="G155" s="4034"/>
      <c r="H155" s="4034"/>
      <c r="I155" s="4034"/>
      <c r="J155" s="4034"/>
      <c r="K155" s="4034"/>
      <c r="L155" s="4034"/>
      <c r="M155" s="4034"/>
      <c r="N155" s="4034"/>
      <c r="O155" s="4034"/>
      <c r="P155" s="4034"/>
      <c r="Q155" s="4034"/>
      <c r="R155" s="4034"/>
      <c r="S155" s="4034"/>
      <c r="T155" s="4034"/>
      <c r="U155" s="4034"/>
      <c r="V155" s="4034"/>
      <c r="W155" s="4034"/>
      <c r="X155" s="4034"/>
      <c r="Y155" s="4034"/>
    </row>
    <row r="156" spans="6:25" ht="17.1" customHeight="1">
      <c r="F156" s="4034"/>
      <c r="G156" s="4034"/>
      <c r="H156" s="4034"/>
      <c r="I156" s="4034"/>
      <c r="J156" s="4034"/>
      <c r="K156" s="4034"/>
      <c r="L156" s="4034"/>
      <c r="M156" s="4034"/>
      <c r="N156" s="4034"/>
      <c r="O156" s="4034"/>
      <c r="P156" s="4034"/>
      <c r="Q156" s="4034"/>
      <c r="R156" s="4034"/>
      <c r="S156" s="4034"/>
      <c r="T156" s="4034"/>
      <c r="U156" s="4034"/>
      <c r="V156" s="4034"/>
      <c r="W156" s="4034"/>
      <c r="X156" s="4034"/>
      <c r="Y156" s="4034"/>
    </row>
    <row r="157" spans="6:25" ht="17.1" customHeight="1">
      <c r="F157" s="4034"/>
      <c r="G157" s="4034"/>
      <c r="H157" s="4034"/>
      <c r="I157" s="4034"/>
      <c r="J157" s="4034"/>
      <c r="K157" s="4034"/>
      <c r="L157" s="4034"/>
      <c r="M157" s="4034"/>
      <c r="N157" s="4034"/>
      <c r="O157" s="4034"/>
      <c r="P157" s="4034"/>
      <c r="Q157" s="4034"/>
      <c r="R157" s="4034"/>
      <c r="S157" s="4034"/>
      <c r="T157" s="4034"/>
      <c r="U157" s="4034"/>
      <c r="V157" s="4034"/>
      <c r="W157" s="4034"/>
      <c r="X157" s="4034"/>
      <c r="Y157" s="4034"/>
    </row>
    <row r="158" spans="6:25" ht="17.1" customHeight="1">
      <c r="F158" s="4034"/>
      <c r="G158" s="4034"/>
      <c r="H158" s="4034"/>
      <c r="I158" s="4034"/>
      <c r="J158" s="4034"/>
      <c r="K158" s="4034"/>
      <c r="L158" s="4034"/>
      <c r="M158" s="4034"/>
      <c r="N158" s="4034"/>
      <c r="O158" s="4034"/>
      <c r="P158" s="4034"/>
      <c r="Q158" s="4034"/>
      <c r="R158" s="4034"/>
      <c r="S158" s="4034"/>
      <c r="T158" s="4034"/>
      <c r="U158" s="4034"/>
      <c r="V158" s="4034"/>
      <c r="W158" s="4034"/>
      <c r="X158" s="4034"/>
      <c r="Y158" s="4034"/>
    </row>
    <row r="159" spans="6:25" ht="17.1" customHeight="1">
      <c r="F159" s="4034"/>
      <c r="G159" s="4034"/>
      <c r="H159" s="4034"/>
      <c r="I159" s="4034"/>
      <c r="J159" s="4034"/>
      <c r="K159" s="4034"/>
      <c r="L159" s="4034"/>
      <c r="M159" s="4034"/>
      <c r="N159" s="4034"/>
      <c r="O159" s="4034"/>
      <c r="P159" s="4034"/>
      <c r="Q159" s="4034"/>
      <c r="R159" s="4034"/>
      <c r="S159" s="4034"/>
      <c r="T159" s="4034"/>
      <c r="U159" s="4034"/>
      <c r="V159" s="4034"/>
      <c r="W159" s="4034"/>
      <c r="X159" s="4034"/>
      <c r="Y159" s="4034"/>
    </row>
  </sheetData>
  <printOptions horizontalCentered="1"/>
  <pageMargins left="0.2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23265" r:id="rId4" name="Button 1">
              <controlPr defaultSize="0" print="0" autoFill="0" autoPict="0" macro="[6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8">
    <pageSetUpPr fitToPage="1"/>
  </sheetPr>
  <dimension ref="A1:Y159"/>
  <sheetViews>
    <sheetView zoomScale="80" zoomScaleNormal="80" workbookViewId="0" topLeftCell="A4">
      <selection activeCell="A33" sqref="A33"/>
    </sheetView>
  </sheetViews>
  <sheetFormatPr defaultColWidth="11.421875" defaultRowHeight="16.5" customHeight="1"/>
  <cols>
    <col min="1" max="2" width="4.140625" style="2610" customWidth="1"/>
    <col min="3" max="3" width="5.421875" style="2610" customWidth="1"/>
    <col min="4" max="5" width="13.57421875" style="2610" customWidth="1"/>
    <col min="6" max="6" width="30.7109375" style="2610" customWidth="1"/>
    <col min="7" max="7" width="40.7109375" style="2610" customWidth="1"/>
    <col min="8" max="8" width="9.7109375" style="2610" customWidth="1"/>
    <col min="9" max="9" width="4.28125" style="2610" hidden="1" customWidth="1"/>
    <col min="10" max="10" width="16.28125" style="2610" customWidth="1"/>
    <col min="11" max="11" width="16.421875" style="2610" customWidth="1"/>
    <col min="12" max="14" width="9.7109375" style="2610" customWidth="1"/>
    <col min="15" max="15" width="6.421875" style="2610" customWidth="1"/>
    <col min="16" max="16" width="4.00390625" style="2610" hidden="1" customWidth="1"/>
    <col min="17" max="17" width="12.8515625" style="2610" hidden="1" customWidth="1"/>
    <col min="18" max="19" width="6.00390625" style="2610" hidden="1" customWidth="1"/>
    <col min="20" max="20" width="11.7109375" style="2610" hidden="1" customWidth="1"/>
    <col min="21" max="21" width="9.7109375" style="2610" customWidth="1"/>
    <col min="22" max="22" width="15.7109375" style="2610" customWidth="1"/>
    <col min="23" max="23" width="4.140625" style="2610" customWidth="1"/>
    <col min="24" max="256" width="11.421875" style="2610" customWidth="1"/>
    <col min="257" max="258" width="4.140625" style="2610" customWidth="1"/>
    <col min="259" max="259" width="5.421875" style="2610" customWidth="1"/>
    <col min="260" max="261" width="13.57421875" style="2610" customWidth="1"/>
    <col min="262" max="262" width="30.7109375" style="2610" customWidth="1"/>
    <col min="263" max="263" width="40.7109375" style="2610" customWidth="1"/>
    <col min="264" max="264" width="9.7109375" style="2610" customWidth="1"/>
    <col min="265" max="265" width="11.421875" style="2610" hidden="1" customWidth="1"/>
    <col min="266" max="267" width="15.7109375" style="2610" customWidth="1"/>
    <col min="268" max="270" width="9.7109375" style="2610" customWidth="1"/>
    <col min="271" max="271" width="6.421875" style="2610" customWidth="1"/>
    <col min="272" max="276" width="11.421875" style="2610" hidden="1" customWidth="1"/>
    <col min="277" max="277" width="9.7109375" style="2610" customWidth="1"/>
    <col min="278" max="278" width="15.7109375" style="2610" customWidth="1"/>
    <col min="279" max="279" width="4.140625" style="2610" customWidth="1"/>
    <col min="280" max="512" width="11.421875" style="2610" customWidth="1"/>
    <col min="513" max="514" width="4.140625" style="2610" customWidth="1"/>
    <col min="515" max="515" width="5.421875" style="2610" customWidth="1"/>
    <col min="516" max="517" width="13.57421875" style="2610" customWidth="1"/>
    <col min="518" max="518" width="30.7109375" style="2610" customWidth="1"/>
    <col min="519" max="519" width="40.7109375" style="2610" customWidth="1"/>
    <col min="520" max="520" width="9.7109375" style="2610" customWidth="1"/>
    <col min="521" max="521" width="11.421875" style="2610" hidden="1" customWidth="1"/>
    <col min="522" max="523" width="15.7109375" style="2610" customWidth="1"/>
    <col min="524" max="526" width="9.7109375" style="2610" customWidth="1"/>
    <col min="527" max="527" width="6.421875" style="2610" customWidth="1"/>
    <col min="528" max="532" width="11.421875" style="2610" hidden="1" customWidth="1"/>
    <col min="533" max="533" width="9.7109375" style="2610" customWidth="1"/>
    <col min="534" max="534" width="15.7109375" style="2610" customWidth="1"/>
    <col min="535" max="535" width="4.140625" style="2610" customWidth="1"/>
    <col min="536" max="768" width="11.421875" style="2610" customWidth="1"/>
    <col min="769" max="770" width="4.140625" style="2610" customWidth="1"/>
    <col min="771" max="771" width="5.421875" style="2610" customWidth="1"/>
    <col min="772" max="773" width="13.57421875" style="2610" customWidth="1"/>
    <col min="774" max="774" width="30.7109375" style="2610" customWidth="1"/>
    <col min="775" max="775" width="40.7109375" style="2610" customWidth="1"/>
    <col min="776" max="776" width="9.7109375" style="2610" customWidth="1"/>
    <col min="777" max="777" width="11.421875" style="2610" hidden="1" customWidth="1"/>
    <col min="778" max="779" width="15.7109375" style="2610" customWidth="1"/>
    <col min="780" max="782" width="9.7109375" style="2610" customWidth="1"/>
    <col min="783" max="783" width="6.421875" style="2610" customWidth="1"/>
    <col min="784" max="788" width="11.421875" style="2610" hidden="1" customWidth="1"/>
    <col min="789" max="789" width="9.7109375" style="2610" customWidth="1"/>
    <col min="790" max="790" width="15.7109375" style="2610" customWidth="1"/>
    <col min="791" max="791" width="4.140625" style="2610" customWidth="1"/>
    <col min="792" max="1024" width="11.421875" style="2610" customWidth="1"/>
    <col min="1025" max="1026" width="4.140625" style="2610" customWidth="1"/>
    <col min="1027" max="1027" width="5.421875" style="2610" customWidth="1"/>
    <col min="1028" max="1029" width="13.57421875" style="2610" customWidth="1"/>
    <col min="1030" max="1030" width="30.7109375" style="2610" customWidth="1"/>
    <col min="1031" max="1031" width="40.7109375" style="2610" customWidth="1"/>
    <col min="1032" max="1032" width="9.7109375" style="2610" customWidth="1"/>
    <col min="1033" max="1033" width="11.421875" style="2610" hidden="1" customWidth="1"/>
    <col min="1034" max="1035" width="15.7109375" style="2610" customWidth="1"/>
    <col min="1036" max="1038" width="9.7109375" style="2610" customWidth="1"/>
    <col min="1039" max="1039" width="6.421875" style="2610" customWidth="1"/>
    <col min="1040" max="1044" width="11.421875" style="2610" hidden="1" customWidth="1"/>
    <col min="1045" max="1045" width="9.7109375" style="2610" customWidth="1"/>
    <col min="1046" max="1046" width="15.7109375" style="2610" customWidth="1"/>
    <col min="1047" max="1047" width="4.140625" style="2610" customWidth="1"/>
    <col min="1048" max="1280" width="11.421875" style="2610" customWidth="1"/>
    <col min="1281" max="1282" width="4.140625" style="2610" customWidth="1"/>
    <col min="1283" max="1283" width="5.421875" style="2610" customWidth="1"/>
    <col min="1284" max="1285" width="13.57421875" style="2610" customWidth="1"/>
    <col min="1286" max="1286" width="30.7109375" style="2610" customWidth="1"/>
    <col min="1287" max="1287" width="40.7109375" style="2610" customWidth="1"/>
    <col min="1288" max="1288" width="9.7109375" style="2610" customWidth="1"/>
    <col min="1289" max="1289" width="11.421875" style="2610" hidden="1" customWidth="1"/>
    <col min="1290" max="1291" width="15.7109375" style="2610" customWidth="1"/>
    <col min="1292" max="1294" width="9.7109375" style="2610" customWidth="1"/>
    <col min="1295" max="1295" width="6.421875" style="2610" customWidth="1"/>
    <col min="1296" max="1300" width="11.421875" style="2610" hidden="1" customWidth="1"/>
    <col min="1301" max="1301" width="9.7109375" style="2610" customWidth="1"/>
    <col min="1302" max="1302" width="15.7109375" style="2610" customWidth="1"/>
    <col min="1303" max="1303" width="4.140625" style="2610" customWidth="1"/>
    <col min="1304" max="1536" width="11.421875" style="2610" customWidth="1"/>
    <col min="1537" max="1538" width="4.140625" style="2610" customWidth="1"/>
    <col min="1539" max="1539" width="5.421875" style="2610" customWidth="1"/>
    <col min="1540" max="1541" width="13.57421875" style="2610" customWidth="1"/>
    <col min="1542" max="1542" width="30.7109375" style="2610" customWidth="1"/>
    <col min="1543" max="1543" width="40.7109375" style="2610" customWidth="1"/>
    <col min="1544" max="1544" width="9.7109375" style="2610" customWidth="1"/>
    <col min="1545" max="1545" width="11.421875" style="2610" hidden="1" customWidth="1"/>
    <col min="1546" max="1547" width="15.7109375" style="2610" customWidth="1"/>
    <col min="1548" max="1550" width="9.7109375" style="2610" customWidth="1"/>
    <col min="1551" max="1551" width="6.421875" style="2610" customWidth="1"/>
    <col min="1552" max="1556" width="11.421875" style="2610" hidden="1" customWidth="1"/>
    <col min="1557" max="1557" width="9.7109375" style="2610" customWidth="1"/>
    <col min="1558" max="1558" width="15.7109375" style="2610" customWidth="1"/>
    <col min="1559" max="1559" width="4.140625" style="2610" customWidth="1"/>
    <col min="1560" max="1792" width="11.421875" style="2610" customWidth="1"/>
    <col min="1793" max="1794" width="4.140625" style="2610" customWidth="1"/>
    <col min="1795" max="1795" width="5.421875" style="2610" customWidth="1"/>
    <col min="1796" max="1797" width="13.57421875" style="2610" customWidth="1"/>
    <col min="1798" max="1798" width="30.7109375" style="2610" customWidth="1"/>
    <col min="1799" max="1799" width="40.7109375" style="2610" customWidth="1"/>
    <col min="1800" max="1800" width="9.7109375" style="2610" customWidth="1"/>
    <col min="1801" max="1801" width="11.421875" style="2610" hidden="1" customWidth="1"/>
    <col min="1802" max="1803" width="15.7109375" style="2610" customWidth="1"/>
    <col min="1804" max="1806" width="9.7109375" style="2610" customWidth="1"/>
    <col min="1807" max="1807" width="6.421875" style="2610" customWidth="1"/>
    <col min="1808" max="1812" width="11.421875" style="2610" hidden="1" customWidth="1"/>
    <col min="1813" max="1813" width="9.7109375" style="2610" customWidth="1"/>
    <col min="1814" max="1814" width="15.7109375" style="2610" customWidth="1"/>
    <col min="1815" max="1815" width="4.140625" style="2610" customWidth="1"/>
    <col min="1816" max="2048" width="11.421875" style="2610" customWidth="1"/>
    <col min="2049" max="2050" width="4.140625" style="2610" customWidth="1"/>
    <col min="2051" max="2051" width="5.421875" style="2610" customWidth="1"/>
    <col min="2052" max="2053" width="13.57421875" style="2610" customWidth="1"/>
    <col min="2054" max="2054" width="30.7109375" style="2610" customWidth="1"/>
    <col min="2055" max="2055" width="40.7109375" style="2610" customWidth="1"/>
    <col min="2056" max="2056" width="9.7109375" style="2610" customWidth="1"/>
    <col min="2057" max="2057" width="11.421875" style="2610" hidden="1" customWidth="1"/>
    <col min="2058" max="2059" width="15.7109375" style="2610" customWidth="1"/>
    <col min="2060" max="2062" width="9.7109375" style="2610" customWidth="1"/>
    <col min="2063" max="2063" width="6.421875" style="2610" customWidth="1"/>
    <col min="2064" max="2068" width="11.421875" style="2610" hidden="1" customWidth="1"/>
    <col min="2069" max="2069" width="9.7109375" style="2610" customWidth="1"/>
    <col min="2070" max="2070" width="15.7109375" style="2610" customWidth="1"/>
    <col min="2071" max="2071" width="4.140625" style="2610" customWidth="1"/>
    <col min="2072" max="2304" width="11.421875" style="2610" customWidth="1"/>
    <col min="2305" max="2306" width="4.140625" style="2610" customWidth="1"/>
    <col min="2307" max="2307" width="5.421875" style="2610" customWidth="1"/>
    <col min="2308" max="2309" width="13.57421875" style="2610" customWidth="1"/>
    <col min="2310" max="2310" width="30.7109375" style="2610" customWidth="1"/>
    <col min="2311" max="2311" width="40.7109375" style="2610" customWidth="1"/>
    <col min="2312" max="2312" width="9.7109375" style="2610" customWidth="1"/>
    <col min="2313" max="2313" width="11.421875" style="2610" hidden="1" customWidth="1"/>
    <col min="2314" max="2315" width="15.7109375" style="2610" customWidth="1"/>
    <col min="2316" max="2318" width="9.7109375" style="2610" customWidth="1"/>
    <col min="2319" max="2319" width="6.421875" style="2610" customWidth="1"/>
    <col min="2320" max="2324" width="11.421875" style="2610" hidden="1" customWidth="1"/>
    <col min="2325" max="2325" width="9.7109375" style="2610" customWidth="1"/>
    <col min="2326" max="2326" width="15.7109375" style="2610" customWidth="1"/>
    <col min="2327" max="2327" width="4.140625" style="2610" customWidth="1"/>
    <col min="2328" max="2560" width="11.421875" style="2610" customWidth="1"/>
    <col min="2561" max="2562" width="4.140625" style="2610" customWidth="1"/>
    <col min="2563" max="2563" width="5.421875" style="2610" customWidth="1"/>
    <col min="2564" max="2565" width="13.57421875" style="2610" customWidth="1"/>
    <col min="2566" max="2566" width="30.7109375" style="2610" customWidth="1"/>
    <col min="2567" max="2567" width="40.7109375" style="2610" customWidth="1"/>
    <col min="2568" max="2568" width="9.7109375" style="2610" customWidth="1"/>
    <col min="2569" max="2569" width="11.421875" style="2610" hidden="1" customWidth="1"/>
    <col min="2570" max="2571" width="15.7109375" style="2610" customWidth="1"/>
    <col min="2572" max="2574" width="9.7109375" style="2610" customWidth="1"/>
    <col min="2575" max="2575" width="6.421875" style="2610" customWidth="1"/>
    <col min="2576" max="2580" width="11.421875" style="2610" hidden="1" customWidth="1"/>
    <col min="2581" max="2581" width="9.7109375" style="2610" customWidth="1"/>
    <col min="2582" max="2582" width="15.7109375" style="2610" customWidth="1"/>
    <col min="2583" max="2583" width="4.140625" style="2610" customWidth="1"/>
    <col min="2584" max="2816" width="11.421875" style="2610" customWidth="1"/>
    <col min="2817" max="2818" width="4.140625" style="2610" customWidth="1"/>
    <col min="2819" max="2819" width="5.421875" style="2610" customWidth="1"/>
    <col min="2820" max="2821" width="13.57421875" style="2610" customWidth="1"/>
    <col min="2822" max="2822" width="30.7109375" style="2610" customWidth="1"/>
    <col min="2823" max="2823" width="40.7109375" style="2610" customWidth="1"/>
    <col min="2824" max="2824" width="9.7109375" style="2610" customWidth="1"/>
    <col min="2825" max="2825" width="11.421875" style="2610" hidden="1" customWidth="1"/>
    <col min="2826" max="2827" width="15.7109375" style="2610" customWidth="1"/>
    <col min="2828" max="2830" width="9.7109375" style="2610" customWidth="1"/>
    <col min="2831" max="2831" width="6.421875" style="2610" customWidth="1"/>
    <col min="2832" max="2836" width="11.421875" style="2610" hidden="1" customWidth="1"/>
    <col min="2837" max="2837" width="9.7109375" style="2610" customWidth="1"/>
    <col min="2838" max="2838" width="15.7109375" style="2610" customWidth="1"/>
    <col min="2839" max="2839" width="4.140625" style="2610" customWidth="1"/>
    <col min="2840" max="3072" width="11.421875" style="2610" customWidth="1"/>
    <col min="3073" max="3074" width="4.140625" style="2610" customWidth="1"/>
    <col min="3075" max="3075" width="5.421875" style="2610" customWidth="1"/>
    <col min="3076" max="3077" width="13.57421875" style="2610" customWidth="1"/>
    <col min="3078" max="3078" width="30.7109375" style="2610" customWidth="1"/>
    <col min="3079" max="3079" width="40.7109375" style="2610" customWidth="1"/>
    <col min="3080" max="3080" width="9.7109375" style="2610" customWidth="1"/>
    <col min="3081" max="3081" width="11.421875" style="2610" hidden="1" customWidth="1"/>
    <col min="3082" max="3083" width="15.7109375" style="2610" customWidth="1"/>
    <col min="3084" max="3086" width="9.7109375" style="2610" customWidth="1"/>
    <col min="3087" max="3087" width="6.421875" style="2610" customWidth="1"/>
    <col min="3088" max="3092" width="11.421875" style="2610" hidden="1" customWidth="1"/>
    <col min="3093" max="3093" width="9.7109375" style="2610" customWidth="1"/>
    <col min="3094" max="3094" width="15.7109375" style="2610" customWidth="1"/>
    <col min="3095" max="3095" width="4.140625" style="2610" customWidth="1"/>
    <col min="3096" max="3328" width="11.421875" style="2610" customWidth="1"/>
    <col min="3329" max="3330" width="4.140625" style="2610" customWidth="1"/>
    <col min="3331" max="3331" width="5.421875" style="2610" customWidth="1"/>
    <col min="3332" max="3333" width="13.57421875" style="2610" customWidth="1"/>
    <col min="3334" max="3334" width="30.7109375" style="2610" customWidth="1"/>
    <col min="3335" max="3335" width="40.7109375" style="2610" customWidth="1"/>
    <col min="3336" max="3336" width="9.7109375" style="2610" customWidth="1"/>
    <col min="3337" max="3337" width="11.421875" style="2610" hidden="1" customWidth="1"/>
    <col min="3338" max="3339" width="15.7109375" style="2610" customWidth="1"/>
    <col min="3340" max="3342" width="9.7109375" style="2610" customWidth="1"/>
    <col min="3343" max="3343" width="6.421875" style="2610" customWidth="1"/>
    <col min="3344" max="3348" width="11.421875" style="2610" hidden="1" customWidth="1"/>
    <col min="3349" max="3349" width="9.7109375" style="2610" customWidth="1"/>
    <col min="3350" max="3350" width="15.7109375" style="2610" customWidth="1"/>
    <col min="3351" max="3351" width="4.140625" style="2610" customWidth="1"/>
    <col min="3352" max="3584" width="11.421875" style="2610" customWidth="1"/>
    <col min="3585" max="3586" width="4.140625" style="2610" customWidth="1"/>
    <col min="3587" max="3587" width="5.421875" style="2610" customWidth="1"/>
    <col min="3588" max="3589" width="13.57421875" style="2610" customWidth="1"/>
    <col min="3590" max="3590" width="30.7109375" style="2610" customWidth="1"/>
    <col min="3591" max="3591" width="40.7109375" style="2610" customWidth="1"/>
    <col min="3592" max="3592" width="9.7109375" style="2610" customWidth="1"/>
    <col min="3593" max="3593" width="11.421875" style="2610" hidden="1" customWidth="1"/>
    <col min="3594" max="3595" width="15.7109375" style="2610" customWidth="1"/>
    <col min="3596" max="3598" width="9.7109375" style="2610" customWidth="1"/>
    <col min="3599" max="3599" width="6.421875" style="2610" customWidth="1"/>
    <col min="3600" max="3604" width="11.421875" style="2610" hidden="1" customWidth="1"/>
    <col min="3605" max="3605" width="9.7109375" style="2610" customWidth="1"/>
    <col min="3606" max="3606" width="15.7109375" style="2610" customWidth="1"/>
    <col min="3607" max="3607" width="4.140625" style="2610" customWidth="1"/>
    <col min="3608" max="3840" width="11.421875" style="2610" customWidth="1"/>
    <col min="3841" max="3842" width="4.140625" style="2610" customWidth="1"/>
    <col min="3843" max="3843" width="5.421875" style="2610" customWidth="1"/>
    <col min="3844" max="3845" width="13.57421875" style="2610" customWidth="1"/>
    <col min="3846" max="3846" width="30.7109375" style="2610" customWidth="1"/>
    <col min="3847" max="3847" width="40.7109375" style="2610" customWidth="1"/>
    <col min="3848" max="3848" width="9.7109375" style="2610" customWidth="1"/>
    <col min="3849" max="3849" width="11.421875" style="2610" hidden="1" customWidth="1"/>
    <col min="3850" max="3851" width="15.7109375" style="2610" customWidth="1"/>
    <col min="3852" max="3854" width="9.7109375" style="2610" customWidth="1"/>
    <col min="3855" max="3855" width="6.421875" style="2610" customWidth="1"/>
    <col min="3856" max="3860" width="11.421875" style="2610" hidden="1" customWidth="1"/>
    <col min="3861" max="3861" width="9.7109375" style="2610" customWidth="1"/>
    <col min="3862" max="3862" width="15.7109375" style="2610" customWidth="1"/>
    <col min="3863" max="3863" width="4.140625" style="2610" customWidth="1"/>
    <col min="3864" max="4096" width="11.421875" style="2610" customWidth="1"/>
    <col min="4097" max="4098" width="4.140625" style="2610" customWidth="1"/>
    <col min="4099" max="4099" width="5.421875" style="2610" customWidth="1"/>
    <col min="4100" max="4101" width="13.57421875" style="2610" customWidth="1"/>
    <col min="4102" max="4102" width="30.7109375" style="2610" customWidth="1"/>
    <col min="4103" max="4103" width="40.7109375" style="2610" customWidth="1"/>
    <col min="4104" max="4104" width="9.7109375" style="2610" customWidth="1"/>
    <col min="4105" max="4105" width="11.421875" style="2610" hidden="1" customWidth="1"/>
    <col min="4106" max="4107" width="15.7109375" style="2610" customWidth="1"/>
    <col min="4108" max="4110" width="9.7109375" style="2610" customWidth="1"/>
    <col min="4111" max="4111" width="6.421875" style="2610" customWidth="1"/>
    <col min="4112" max="4116" width="11.421875" style="2610" hidden="1" customWidth="1"/>
    <col min="4117" max="4117" width="9.7109375" style="2610" customWidth="1"/>
    <col min="4118" max="4118" width="15.7109375" style="2610" customWidth="1"/>
    <col min="4119" max="4119" width="4.140625" style="2610" customWidth="1"/>
    <col min="4120" max="4352" width="11.421875" style="2610" customWidth="1"/>
    <col min="4353" max="4354" width="4.140625" style="2610" customWidth="1"/>
    <col min="4355" max="4355" width="5.421875" style="2610" customWidth="1"/>
    <col min="4356" max="4357" width="13.57421875" style="2610" customWidth="1"/>
    <col min="4358" max="4358" width="30.7109375" style="2610" customWidth="1"/>
    <col min="4359" max="4359" width="40.7109375" style="2610" customWidth="1"/>
    <col min="4360" max="4360" width="9.7109375" style="2610" customWidth="1"/>
    <col min="4361" max="4361" width="11.421875" style="2610" hidden="1" customWidth="1"/>
    <col min="4362" max="4363" width="15.7109375" style="2610" customWidth="1"/>
    <col min="4364" max="4366" width="9.7109375" style="2610" customWidth="1"/>
    <col min="4367" max="4367" width="6.421875" style="2610" customWidth="1"/>
    <col min="4368" max="4372" width="11.421875" style="2610" hidden="1" customWidth="1"/>
    <col min="4373" max="4373" width="9.7109375" style="2610" customWidth="1"/>
    <col min="4374" max="4374" width="15.7109375" style="2610" customWidth="1"/>
    <col min="4375" max="4375" width="4.140625" style="2610" customWidth="1"/>
    <col min="4376" max="4608" width="11.421875" style="2610" customWidth="1"/>
    <col min="4609" max="4610" width="4.140625" style="2610" customWidth="1"/>
    <col min="4611" max="4611" width="5.421875" style="2610" customWidth="1"/>
    <col min="4612" max="4613" width="13.57421875" style="2610" customWidth="1"/>
    <col min="4614" max="4614" width="30.7109375" style="2610" customWidth="1"/>
    <col min="4615" max="4615" width="40.7109375" style="2610" customWidth="1"/>
    <col min="4616" max="4616" width="9.7109375" style="2610" customWidth="1"/>
    <col min="4617" max="4617" width="11.421875" style="2610" hidden="1" customWidth="1"/>
    <col min="4618" max="4619" width="15.7109375" style="2610" customWidth="1"/>
    <col min="4620" max="4622" width="9.7109375" style="2610" customWidth="1"/>
    <col min="4623" max="4623" width="6.421875" style="2610" customWidth="1"/>
    <col min="4624" max="4628" width="11.421875" style="2610" hidden="1" customWidth="1"/>
    <col min="4629" max="4629" width="9.7109375" style="2610" customWidth="1"/>
    <col min="4630" max="4630" width="15.7109375" style="2610" customWidth="1"/>
    <col min="4631" max="4631" width="4.140625" style="2610" customWidth="1"/>
    <col min="4632" max="4864" width="11.421875" style="2610" customWidth="1"/>
    <col min="4865" max="4866" width="4.140625" style="2610" customWidth="1"/>
    <col min="4867" max="4867" width="5.421875" style="2610" customWidth="1"/>
    <col min="4868" max="4869" width="13.57421875" style="2610" customWidth="1"/>
    <col min="4870" max="4870" width="30.7109375" style="2610" customWidth="1"/>
    <col min="4871" max="4871" width="40.7109375" style="2610" customWidth="1"/>
    <col min="4872" max="4872" width="9.7109375" style="2610" customWidth="1"/>
    <col min="4873" max="4873" width="11.421875" style="2610" hidden="1" customWidth="1"/>
    <col min="4874" max="4875" width="15.7109375" style="2610" customWidth="1"/>
    <col min="4876" max="4878" width="9.7109375" style="2610" customWidth="1"/>
    <col min="4879" max="4879" width="6.421875" style="2610" customWidth="1"/>
    <col min="4880" max="4884" width="11.421875" style="2610" hidden="1" customWidth="1"/>
    <col min="4885" max="4885" width="9.7109375" style="2610" customWidth="1"/>
    <col min="4886" max="4886" width="15.7109375" style="2610" customWidth="1"/>
    <col min="4887" max="4887" width="4.140625" style="2610" customWidth="1"/>
    <col min="4888" max="5120" width="11.421875" style="2610" customWidth="1"/>
    <col min="5121" max="5122" width="4.140625" style="2610" customWidth="1"/>
    <col min="5123" max="5123" width="5.421875" style="2610" customWidth="1"/>
    <col min="5124" max="5125" width="13.57421875" style="2610" customWidth="1"/>
    <col min="5126" max="5126" width="30.7109375" style="2610" customWidth="1"/>
    <col min="5127" max="5127" width="40.7109375" style="2610" customWidth="1"/>
    <col min="5128" max="5128" width="9.7109375" style="2610" customWidth="1"/>
    <col min="5129" max="5129" width="11.421875" style="2610" hidden="1" customWidth="1"/>
    <col min="5130" max="5131" width="15.7109375" style="2610" customWidth="1"/>
    <col min="5132" max="5134" width="9.7109375" style="2610" customWidth="1"/>
    <col min="5135" max="5135" width="6.421875" style="2610" customWidth="1"/>
    <col min="5136" max="5140" width="11.421875" style="2610" hidden="1" customWidth="1"/>
    <col min="5141" max="5141" width="9.7109375" style="2610" customWidth="1"/>
    <col min="5142" max="5142" width="15.7109375" style="2610" customWidth="1"/>
    <col min="5143" max="5143" width="4.140625" style="2610" customWidth="1"/>
    <col min="5144" max="5376" width="11.421875" style="2610" customWidth="1"/>
    <col min="5377" max="5378" width="4.140625" style="2610" customWidth="1"/>
    <col min="5379" max="5379" width="5.421875" style="2610" customWidth="1"/>
    <col min="5380" max="5381" width="13.57421875" style="2610" customWidth="1"/>
    <col min="5382" max="5382" width="30.7109375" style="2610" customWidth="1"/>
    <col min="5383" max="5383" width="40.7109375" style="2610" customWidth="1"/>
    <col min="5384" max="5384" width="9.7109375" style="2610" customWidth="1"/>
    <col min="5385" max="5385" width="11.421875" style="2610" hidden="1" customWidth="1"/>
    <col min="5386" max="5387" width="15.7109375" style="2610" customWidth="1"/>
    <col min="5388" max="5390" width="9.7109375" style="2610" customWidth="1"/>
    <col min="5391" max="5391" width="6.421875" style="2610" customWidth="1"/>
    <col min="5392" max="5396" width="11.421875" style="2610" hidden="1" customWidth="1"/>
    <col min="5397" max="5397" width="9.7109375" style="2610" customWidth="1"/>
    <col min="5398" max="5398" width="15.7109375" style="2610" customWidth="1"/>
    <col min="5399" max="5399" width="4.140625" style="2610" customWidth="1"/>
    <col min="5400" max="5632" width="11.421875" style="2610" customWidth="1"/>
    <col min="5633" max="5634" width="4.140625" style="2610" customWidth="1"/>
    <col min="5635" max="5635" width="5.421875" style="2610" customWidth="1"/>
    <col min="5636" max="5637" width="13.57421875" style="2610" customWidth="1"/>
    <col min="5638" max="5638" width="30.7109375" style="2610" customWidth="1"/>
    <col min="5639" max="5639" width="40.7109375" style="2610" customWidth="1"/>
    <col min="5640" max="5640" width="9.7109375" style="2610" customWidth="1"/>
    <col min="5641" max="5641" width="11.421875" style="2610" hidden="1" customWidth="1"/>
    <col min="5642" max="5643" width="15.7109375" style="2610" customWidth="1"/>
    <col min="5644" max="5646" width="9.7109375" style="2610" customWidth="1"/>
    <col min="5647" max="5647" width="6.421875" style="2610" customWidth="1"/>
    <col min="5648" max="5652" width="11.421875" style="2610" hidden="1" customWidth="1"/>
    <col min="5653" max="5653" width="9.7109375" style="2610" customWidth="1"/>
    <col min="5654" max="5654" width="15.7109375" style="2610" customWidth="1"/>
    <col min="5655" max="5655" width="4.140625" style="2610" customWidth="1"/>
    <col min="5656" max="5888" width="11.421875" style="2610" customWidth="1"/>
    <col min="5889" max="5890" width="4.140625" style="2610" customWidth="1"/>
    <col min="5891" max="5891" width="5.421875" style="2610" customWidth="1"/>
    <col min="5892" max="5893" width="13.57421875" style="2610" customWidth="1"/>
    <col min="5894" max="5894" width="30.7109375" style="2610" customWidth="1"/>
    <col min="5895" max="5895" width="40.7109375" style="2610" customWidth="1"/>
    <col min="5896" max="5896" width="9.7109375" style="2610" customWidth="1"/>
    <col min="5897" max="5897" width="11.421875" style="2610" hidden="1" customWidth="1"/>
    <col min="5898" max="5899" width="15.7109375" style="2610" customWidth="1"/>
    <col min="5900" max="5902" width="9.7109375" style="2610" customWidth="1"/>
    <col min="5903" max="5903" width="6.421875" style="2610" customWidth="1"/>
    <col min="5904" max="5908" width="11.421875" style="2610" hidden="1" customWidth="1"/>
    <col min="5909" max="5909" width="9.7109375" style="2610" customWidth="1"/>
    <col min="5910" max="5910" width="15.7109375" style="2610" customWidth="1"/>
    <col min="5911" max="5911" width="4.140625" style="2610" customWidth="1"/>
    <col min="5912" max="6144" width="11.421875" style="2610" customWidth="1"/>
    <col min="6145" max="6146" width="4.140625" style="2610" customWidth="1"/>
    <col min="6147" max="6147" width="5.421875" style="2610" customWidth="1"/>
    <col min="6148" max="6149" width="13.57421875" style="2610" customWidth="1"/>
    <col min="6150" max="6150" width="30.7109375" style="2610" customWidth="1"/>
    <col min="6151" max="6151" width="40.7109375" style="2610" customWidth="1"/>
    <col min="6152" max="6152" width="9.7109375" style="2610" customWidth="1"/>
    <col min="6153" max="6153" width="11.421875" style="2610" hidden="1" customWidth="1"/>
    <col min="6154" max="6155" width="15.7109375" style="2610" customWidth="1"/>
    <col min="6156" max="6158" width="9.7109375" style="2610" customWidth="1"/>
    <col min="6159" max="6159" width="6.421875" style="2610" customWidth="1"/>
    <col min="6160" max="6164" width="11.421875" style="2610" hidden="1" customWidth="1"/>
    <col min="6165" max="6165" width="9.7109375" style="2610" customWidth="1"/>
    <col min="6166" max="6166" width="15.7109375" style="2610" customWidth="1"/>
    <col min="6167" max="6167" width="4.140625" style="2610" customWidth="1"/>
    <col min="6168" max="6400" width="11.421875" style="2610" customWidth="1"/>
    <col min="6401" max="6402" width="4.140625" style="2610" customWidth="1"/>
    <col min="6403" max="6403" width="5.421875" style="2610" customWidth="1"/>
    <col min="6404" max="6405" width="13.57421875" style="2610" customWidth="1"/>
    <col min="6406" max="6406" width="30.7109375" style="2610" customWidth="1"/>
    <col min="6407" max="6407" width="40.7109375" style="2610" customWidth="1"/>
    <col min="6408" max="6408" width="9.7109375" style="2610" customWidth="1"/>
    <col min="6409" max="6409" width="11.421875" style="2610" hidden="1" customWidth="1"/>
    <col min="6410" max="6411" width="15.7109375" style="2610" customWidth="1"/>
    <col min="6412" max="6414" width="9.7109375" style="2610" customWidth="1"/>
    <col min="6415" max="6415" width="6.421875" style="2610" customWidth="1"/>
    <col min="6416" max="6420" width="11.421875" style="2610" hidden="1" customWidth="1"/>
    <col min="6421" max="6421" width="9.7109375" style="2610" customWidth="1"/>
    <col min="6422" max="6422" width="15.7109375" style="2610" customWidth="1"/>
    <col min="6423" max="6423" width="4.140625" style="2610" customWidth="1"/>
    <col min="6424" max="6656" width="11.421875" style="2610" customWidth="1"/>
    <col min="6657" max="6658" width="4.140625" style="2610" customWidth="1"/>
    <col min="6659" max="6659" width="5.421875" style="2610" customWidth="1"/>
    <col min="6660" max="6661" width="13.57421875" style="2610" customWidth="1"/>
    <col min="6662" max="6662" width="30.7109375" style="2610" customWidth="1"/>
    <col min="6663" max="6663" width="40.7109375" style="2610" customWidth="1"/>
    <col min="6664" max="6664" width="9.7109375" style="2610" customWidth="1"/>
    <col min="6665" max="6665" width="11.421875" style="2610" hidden="1" customWidth="1"/>
    <col min="6666" max="6667" width="15.7109375" style="2610" customWidth="1"/>
    <col min="6668" max="6670" width="9.7109375" style="2610" customWidth="1"/>
    <col min="6671" max="6671" width="6.421875" style="2610" customWidth="1"/>
    <col min="6672" max="6676" width="11.421875" style="2610" hidden="1" customWidth="1"/>
    <col min="6677" max="6677" width="9.7109375" style="2610" customWidth="1"/>
    <col min="6678" max="6678" width="15.7109375" style="2610" customWidth="1"/>
    <col min="6679" max="6679" width="4.140625" style="2610" customWidth="1"/>
    <col min="6680" max="6912" width="11.421875" style="2610" customWidth="1"/>
    <col min="6913" max="6914" width="4.140625" style="2610" customWidth="1"/>
    <col min="6915" max="6915" width="5.421875" style="2610" customWidth="1"/>
    <col min="6916" max="6917" width="13.57421875" style="2610" customWidth="1"/>
    <col min="6918" max="6918" width="30.7109375" style="2610" customWidth="1"/>
    <col min="6919" max="6919" width="40.7109375" style="2610" customWidth="1"/>
    <col min="6920" max="6920" width="9.7109375" style="2610" customWidth="1"/>
    <col min="6921" max="6921" width="11.421875" style="2610" hidden="1" customWidth="1"/>
    <col min="6922" max="6923" width="15.7109375" style="2610" customWidth="1"/>
    <col min="6924" max="6926" width="9.7109375" style="2610" customWidth="1"/>
    <col min="6927" max="6927" width="6.421875" style="2610" customWidth="1"/>
    <col min="6928" max="6932" width="11.421875" style="2610" hidden="1" customWidth="1"/>
    <col min="6933" max="6933" width="9.7109375" style="2610" customWidth="1"/>
    <col min="6934" max="6934" width="15.7109375" style="2610" customWidth="1"/>
    <col min="6935" max="6935" width="4.140625" style="2610" customWidth="1"/>
    <col min="6936" max="7168" width="11.421875" style="2610" customWidth="1"/>
    <col min="7169" max="7170" width="4.140625" style="2610" customWidth="1"/>
    <col min="7171" max="7171" width="5.421875" style="2610" customWidth="1"/>
    <col min="7172" max="7173" width="13.57421875" style="2610" customWidth="1"/>
    <col min="7174" max="7174" width="30.7109375" style="2610" customWidth="1"/>
    <col min="7175" max="7175" width="40.7109375" style="2610" customWidth="1"/>
    <col min="7176" max="7176" width="9.7109375" style="2610" customWidth="1"/>
    <col min="7177" max="7177" width="11.421875" style="2610" hidden="1" customWidth="1"/>
    <col min="7178" max="7179" width="15.7109375" style="2610" customWidth="1"/>
    <col min="7180" max="7182" width="9.7109375" style="2610" customWidth="1"/>
    <col min="7183" max="7183" width="6.421875" style="2610" customWidth="1"/>
    <col min="7184" max="7188" width="11.421875" style="2610" hidden="1" customWidth="1"/>
    <col min="7189" max="7189" width="9.7109375" style="2610" customWidth="1"/>
    <col min="7190" max="7190" width="15.7109375" style="2610" customWidth="1"/>
    <col min="7191" max="7191" width="4.140625" style="2610" customWidth="1"/>
    <col min="7192" max="7424" width="11.421875" style="2610" customWidth="1"/>
    <col min="7425" max="7426" width="4.140625" style="2610" customWidth="1"/>
    <col min="7427" max="7427" width="5.421875" style="2610" customWidth="1"/>
    <col min="7428" max="7429" width="13.57421875" style="2610" customWidth="1"/>
    <col min="7430" max="7430" width="30.7109375" style="2610" customWidth="1"/>
    <col min="7431" max="7431" width="40.7109375" style="2610" customWidth="1"/>
    <col min="7432" max="7432" width="9.7109375" style="2610" customWidth="1"/>
    <col min="7433" max="7433" width="11.421875" style="2610" hidden="1" customWidth="1"/>
    <col min="7434" max="7435" width="15.7109375" style="2610" customWidth="1"/>
    <col min="7436" max="7438" width="9.7109375" style="2610" customWidth="1"/>
    <col min="7439" max="7439" width="6.421875" style="2610" customWidth="1"/>
    <col min="7440" max="7444" width="11.421875" style="2610" hidden="1" customWidth="1"/>
    <col min="7445" max="7445" width="9.7109375" style="2610" customWidth="1"/>
    <col min="7446" max="7446" width="15.7109375" style="2610" customWidth="1"/>
    <col min="7447" max="7447" width="4.140625" style="2610" customWidth="1"/>
    <col min="7448" max="7680" width="11.421875" style="2610" customWidth="1"/>
    <col min="7681" max="7682" width="4.140625" style="2610" customWidth="1"/>
    <col min="7683" max="7683" width="5.421875" style="2610" customWidth="1"/>
    <col min="7684" max="7685" width="13.57421875" style="2610" customWidth="1"/>
    <col min="7686" max="7686" width="30.7109375" style="2610" customWidth="1"/>
    <col min="7687" max="7687" width="40.7109375" style="2610" customWidth="1"/>
    <col min="7688" max="7688" width="9.7109375" style="2610" customWidth="1"/>
    <col min="7689" max="7689" width="11.421875" style="2610" hidden="1" customWidth="1"/>
    <col min="7690" max="7691" width="15.7109375" style="2610" customWidth="1"/>
    <col min="7692" max="7694" width="9.7109375" style="2610" customWidth="1"/>
    <col min="7695" max="7695" width="6.421875" style="2610" customWidth="1"/>
    <col min="7696" max="7700" width="11.421875" style="2610" hidden="1" customWidth="1"/>
    <col min="7701" max="7701" width="9.7109375" style="2610" customWidth="1"/>
    <col min="7702" max="7702" width="15.7109375" style="2610" customWidth="1"/>
    <col min="7703" max="7703" width="4.140625" style="2610" customWidth="1"/>
    <col min="7704" max="7936" width="11.421875" style="2610" customWidth="1"/>
    <col min="7937" max="7938" width="4.140625" style="2610" customWidth="1"/>
    <col min="7939" max="7939" width="5.421875" style="2610" customWidth="1"/>
    <col min="7940" max="7941" width="13.57421875" style="2610" customWidth="1"/>
    <col min="7942" max="7942" width="30.7109375" style="2610" customWidth="1"/>
    <col min="7943" max="7943" width="40.7109375" style="2610" customWidth="1"/>
    <col min="7944" max="7944" width="9.7109375" style="2610" customWidth="1"/>
    <col min="7945" max="7945" width="11.421875" style="2610" hidden="1" customWidth="1"/>
    <col min="7946" max="7947" width="15.7109375" style="2610" customWidth="1"/>
    <col min="7948" max="7950" width="9.7109375" style="2610" customWidth="1"/>
    <col min="7951" max="7951" width="6.421875" style="2610" customWidth="1"/>
    <col min="7952" max="7956" width="11.421875" style="2610" hidden="1" customWidth="1"/>
    <col min="7957" max="7957" width="9.7109375" style="2610" customWidth="1"/>
    <col min="7958" max="7958" width="15.7109375" style="2610" customWidth="1"/>
    <col min="7959" max="7959" width="4.140625" style="2610" customWidth="1"/>
    <col min="7960" max="8192" width="11.421875" style="2610" customWidth="1"/>
    <col min="8193" max="8194" width="4.140625" style="2610" customWidth="1"/>
    <col min="8195" max="8195" width="5.421875" style="2610" customWidth="1"/>
    <col min="8196" max="8197" width="13.57421875" style="2610" customWidth="1"/>
    <col min="8198" max="8198" width="30.7109375" style="2610" customWidth="1"/>
    <col min="8199" max="8199" width="40.7109375" style="2610" customWidth="1"/>
    <col min="8200" max="8200" width="9.7109375" style="2610" customWidth="1"/>
    <col min="8201" max="8201" width="11.421875" style="2610" hidden="1" customWidth="1"/>
    <col min="8202" max="8203" width="15.7109375" style="2610" customWidth="1"/>
    <col min="8204" max="8206" width="9.7109375" style="2610" customWidth="1"/>
    <col min="8207" max="8207" width="6.421875" style="2610" customWidth="1"/>
    <col min="8208" max="8212" width="11.421875" style="2610" hidden="1" customWidth="1"/>
    <col min="8213" max="8213" width="9.7109375" style="2610" customWidth="1"/>
    <col min="8214" max="8214" width="15.7109375" style="2610" customWidth="1"/>
    <col min="8215" max="8215" width="4.140625" style="2610" customWidth="1"/>
    <col min="8216" max="8448" width="11.421875" style="2610" customWidth="1"/>
    <col min="8449" max="8450" width="4.140625" style="2610" customWidth="1"/>
    <col min="8451" max="8451" width="5.421875" style="2610" customWidth="1"/>
    <col min="8452" max="8453" width="13.57421875" style="2610" customWidth="1"/>
    <col min="8454" max="8454" width="30.7109375" style="2610" customWidth="1"/>
    <col min="8455" max="8455" width="40.7109375" style="2610" customWidth="1"/>
    <col min="8456" max="8456" width="9.7109375" style="2610" customWidth="1"/>
    <col min="8457" max="8457" width="11.421875" style="2610" hidden="1" customWidth="1"/>
    <col min="8458" max="8459" width="15.7109375" style="2610" customWidth="1"/>
    <col min="8460" max="8462" width="9.7109375" style="2610" customWidth="1"/>
    <col min="8463" max="8463" width="6.421875" style="2610" customWidth="1"/>
    <col min="8464" max="8468" width="11.421875" style="2610" hidden="1" customWidth="1"/>
    <col min="8469" max="8469" width="9.7109375" style="2610" customWidth="1"/>
    <col min="8470" max="8470" width="15.7109375" style="2610" customWidth="1"/>
    <col min="8471" max="8471" width="4.140625" style="2610" customWidth="1"/>
    <col min="8472" max="8704" width="11.421875" style="2610" customWidth="1"/>
    <col min="8705" max="8706" width="4.140625" style="2610" customWidth="1"/>
    <col min="8707" max="8707" width="5.421875" style="2610" customWidth="1"/>
    <col min="8708" max="8709" width="13.57421875" style="2610" customWidth="1"/>
    <col min="8710" max="8710" width="30.7109375" style="2610" customWidth="1"/>
    <col min="8711" max="8711" width="40.7109375" style="2610" customWidth="1"/>
    <col min="8712" max="8712" width="9.7109375" style="2610" customWidth="1"/>
    <col min="8713" max="8713" width="11.421875" style="2610" hidden="1" customWidth="1"/>
    <col min="8714" max="8715" width="15.7109375" style="2610" customWidth="1"/>
    <col min="8716" max="8718" width="9.7109375" style="2610" customWidth="1"/>
    <col min="8719" max="8719" width="6.421875" style="2610" customWidth="1"/>
    <col min="8720" max="8724" width="11.421875" style="2610" hidden="1" customWidth="1"/>
    <col min="8725" max="8725" width="9.7109375" style="2610" customWidth="1"/>
    <col min="8726" max="8726" width="15.7109375" style="2610" customWidth="1"/>
    <col min="8727" max="8727" width="4.140625" style="2610" customWidth="1"/>
    <col min="8728" max="8960" width="11.421875" style="2610" customWidth="1"/>
    <col min="8961" max="8962" width="4.140625" style="2610" customWidth="1"/>
    <col min="8963" max="8963" width="5.421875" style="2610" customWidth="1"/>
    <col min="8964" max="8965" width="13.57421875" style="2610" customWidth="1"/>
    <col min="8966" max="8966" width="30.7109375" style="2610" customWidth="1"/>
    <col min="8967" max="8967" width="40.7109375" style="2610" customWidth="1"/>
    <col min="8968" max="8968" width="9.7109375" style="2610" customWidth="1"/>
    <col min="8969" max="8969" width="11.421875" style="2610" hidden="1" customWidth="1"/>
    <col min="8970" max="8971" width="15.7109375" style="2610" customWidth="1"/>
    <col min="8972" max="8974" width="9.7109375" style="2610" customWidth="1"/>
    <col min="8975" max="8975" width="6.421875" style="2610" customWidth="1"/>
    <col min="8976" max="8980" width="11.421875" style="2610" hidden="1" customWidth="1"/>
    <col min="8981" max="8981" width="9.7109375" style="2610" customWidth="1"/>
    <col min="8982" max="8982" width="15.7109375" style="2610" customWidth="1"/>
    <col min="8983" max="8983" width="4.140625" style="2610" customWidth="1"/>
    <col min="8984" max="9216" width="11.421875" style="2610" customWidth="1"/>
    <col min="9217" max="9218" width="4.140625" style="2610" customWidth="1"/>
    <col min="9219" max="9219" width="5.421875" style="2610" customWidth="1"/>
    <col min="9220" max="9221" width="13.57421875" style="2610" customWidth="1"/>
    <col min="9222" max="9222" width="30.7109375" style="2610" customWidth="1"/>
    <col min="9223" max="9223" width="40.7109375" style="2610" customWidth="1"/>
    <col min="9224" max="9224" width="9.7109375" style="2610" customWidth="1"/>
    <col min="9225" max="9225" width="11.421875" style="2610" hidden="1" customWidth="1"/>
    <col min="9226" max="9227" width="15.7109375" style="2610" customWidth="1"/>
    <col min="9228" max="9230" width="9.7109375" style="2610" customWidth="1"/>
    <col min="9231" max="9231" width="6.421875" style="2610" customWidth="1"/>
    <col min="9232" max="9236" width="11.421875" style="2610" hidden="1" customWidth="1"/>
    <col min="9237" max="9237" width="9.7109375" style="2610" customWidth="1"/>
    <col min="9238" max="9238" width="15.7109375" style="2610" customWidth="1"/>
    <col min="9239" max="9239" width="4.140625" style="2610" customWidth="1"/>
    <col min="9240" max="9472" width="11.421875" style="2610" customWidth="1"/>
    <col min="9473" max="9474" width="4.140625" style="2610" customWidth="1"/>
    <col min="9475" max="9475" width="5.421875" style="2610" customWidth="1"/>
    <col min="9476" max="9477" width="13.57421875" style="2610" customWidth="1"/>
    <col min="9478" max="9478" width="30.7109375" style="2610" customWidth="1"/>
    <col min="9479" max="9479" width="40.7109375" style="2610" customWidth="1"/>
    <col min="9480" max="9480" width="9.7109375" style="2610" customWidth="1"/>
    <col min="9481" max="9481" width="11.421875" style="2610" hidden="1" customWidth="1"/>
    <col min="9482" max="9483" width="15.7109375" style="2610" customWidth="1"/>
    <col min="9484" max="9486" width="9.7109375" style="2610" customWidth="1"/>
    <col min="9487" max="9487" width="6.421875" style="2610" customWidth="1"/>
    <col min="9488" max="9492" width="11.421875" style="2610" hidden="1" customWidth="1"/>
    <col min="9493" max="9493" width="9.7109375" style="2610" customWidth="1"/>
    <col min="9494" max="9494" width="15.7109375" style="2610" customWidth="1"/>
    <col min="9495" max="9495" width="4.140625" style="2610" customWidth="1"/>
    <col min="9496" max="9728" width="11.421875" style="2610" customWidth="1"/>
    <col min="9729" max="9730" width="4.140625" style="2610" customWidth="1"/>
    <col min="9731" max="9731" width="5.421875" style="2610" customWidth="1"/>
    <col min="9732" max="9733" width="13.57421875" style="2610" customWidth="1"/>
    <col min="9734" max="9734" width="30.7109375" style="2610" customWidth="1"/>
    <col min="9735" max="9735" width="40.7109375" style="2610" customWidth="1"/>
    <col min="9736" max="9736" width="9.7109375" style="2610" customWidth="1"/>
    <col min="9737" max="9737" width="11.421875" style="2610" hidden="1" customWidth="1"/>
    <col min="9738" max="9739" width="15.7109375" style="2610" customWidth="1"/>
    <col min="9740" max="9742" width="9.7109375" style="2610" customWidth="1"/>
    <col min="9743" max="9743" width="6.421875" style="2610" customWidth="1"/>
    <col min="9744" max="9748" width="11.421875" style="2610" hidden="1" customWidth="1"/>
    <col min="9749" max="9749" width="9.7109375" style="2610" customWidth="1"/>
    <col min="9750" max="9750" width="15.7109375" style="2610" customWidth="1"/>
    <col min="9751" max="9751" width="4.140625" style="2610" customWidth="1"/>
    <col min="9752" max="9984" width="11.421875" style="2610" customWidth="1"/>
    <col min="9985" max="9986" width="4.140625" style="2610" customWidth="1"/>
    <col min="9987" max="9987" width="5.421875" style="2610" customWidth="1"/>
    <col min="9988" max="9989" width="13.57421875" style="2610" customWidth="1"/>
    <col min="9990" max="9990" width="30.7109375" style="2610" customWidth="1"/>
    <col min="9991" max="9991" width="40.7109375" style="2610" customWidth="1"/>
    <col min="9992" max="9992" width="9.7109375" style="2610" customWidth="1"/>
    <col min="9993" max="9993" width="11.421875" style="2610" hidden="1" customWidth="1"/>
    <col min="9994" max="9995" width="15.7109375" style="2610" customWidth="1"/>
    <col min="9996" max="9998" width="9.7109375" style="2610" customWidth="1"/>
    <col min="9999" max="9999" width="6.421875" style="2610" customWidth="1"/>
    <col min="10000" max="10004" width="11.421875" style="2610" hidden="1" customWidth="1"/>
    <col min="10005" max="10005" width="9.7109375" style="2610" customWidth="1"/>
    <col min="10006" max="10006" width="15.7109375" style="2610" customWidth="1"/>
    <col min="10007" max="10007" width="4.140625" style="2610" customWidth="1"/>
    <col min="10008" max="10240" width="11.421875" style="2610" customWidth="1"/>
    <col min="10241" max="10242" width="4.140625" style="2610" customWidth="1"/>
    <col min="10243" max="10243" width="5.421875" style="2610" customWidth="1"/>
    <col min="10244" max="10245" width="13.57421875" style="2610" customWidth="1"/>
    <col min="10246" max="10246" width="30.7109375" style="2610" customWidth="1"/>
    <col min="10247" max="10247" width="40.7109375" style="2610" customWidth="1"/>
    <col min="10248" max="10248" width="9.7109375" style="2610" customWidth="1"/>
    <col min="10249" max="10249" width="11.421875" style="2610" hidden="1" customWidth="1"/>
    <col min="10250" max="10251" width="15.7109375" style="2610" customWidth="1"/>
    <col min="10252" max="10254" width="9.7109375" style="2610" customWidth="1"/>
    <col min="10255" max="10255" width="6.421875" style="2610" customWidth="1"/>
    <col min="10256" max="10260" width="11.421875" style="2610" hidden="1" customWidth="1"/>
    <col min="10261" max="10261" width="9.7109375" style="2610" customWidth="1"/>
    <col min="10262" max="10262" width="15.7109375" style="2610" customWidth="1"/>
    <col min="10263" max="10263" width="4.140625" style="2610" customWidth="1"/>
    <col min="10264" max="10496" width="11.421875" style="2610" customWidth="1"/>
    <col min="10497" max="10498" width="4.140625" style="2610" customWidth="1"/>
    <col min="10499" max="10499" width="5.421875" style="2610" customWidth="1"/>
    <col min="10500" max="10501" width="13.57421875" style="2610" customWidth="1"/>
    <col min="10502" max="10502" width="30.7109375" style="2610" customWidth="1"/>
    <col min="10503" max="10503" width="40.7109375" style="2610" customWidth="1"/>
    <col min="10504" max="10504" width="9.7109375" style="2610" customWidth="1"/>
    <col min="10505" max="10505" width="11.421875" style="2610" hidden="1" customWidth="1"/>
    <col min="10506" max="10507" width="15.7109375" style="2610" customWidth="1"/>
    <col min="10508" max="10510" width="9.7109375" style="2610" customWidth="1"/>
    <col min="10511" max="10511" width="6.421875" style="2610" customWidth="1"/>
    <col min="10512" max="10516" width="11.421875" style="2610" hidden="1" customWidth="1"/>
    <col min="10517" max="10517" width="9.7109375" style="2610" customWidth="1"/>
    <col min="10518" max="10518" width="15.7109375" style="2610" customWidth="1"/>
    <col min="10519" max="10519" width="4.140625" style="2610" customWidth="1"/>
    <col min="10520" max="10752" width="11.421875" style="2610" customWidth="1"/>
    <col min="10753" max="10754" width="4.140625" style="2610" customWidth="1"/>
    <col min="10755" max="10755" width="5.421875" style="2610" customWidth="1"/>
    <col min="10756" max="10757" width="13.57421875" style="2610" customWidth="1"/>
    <col min="10758" max="10758" width="30.7109375" style="2610" customWidth="1"/>
    <col min="10759" max="10759" width="40.7109375" style="2610" customWidth="1"/>
    <col min="10760" max="10760" width="9.7109375" style="2610" customWidth="1"/>
    <col min="10761" max="10761" width="11.421875" style="2610" hidden="1" customWidth="1"/>
    <col min="10762" max="10763" width="15.7109375" style="2610" customWidth="1"/>
    <col min="10764" max="10766" width="9.7109375" style="2610" customWidth="1"/>
    <col min="10767" max="10767" width="6.421875" style="2610" customWidth="1"/>
    <col min="10768" max="10772" width="11.421875" style="2610" hidden="1" customWidth="1"/>
    <col min="10773" max="10773" width="9.7109375" style="2610" customWidth="1"/>
    <col min="10774" max="10774" width="15.7109375" style="2610" customWidth="1"/>
    <col min="10775" max="10775" width="4.140625" style="2610" customWidth="1"/>
    <col min="10776" max="11008" width="11.421875" style="2610" customWidth="1"/>
    <col min="11009" max="11010" width="4.140625" style="2610" customWidth="1"/>
    <col min="11011" max="11011" width="5.421875" style="2610" customWidth="1"/>
    <col min="11012" max="11013" width="13.57421875" style="2610" customWidth="1"/>
    <col min="11014" max="11014" width="30.7109375" style="2610" customWidth="1"/>
    <col min="11015" max="11015" width="40.7109375" style="2610" customWidth="1"/>
    <col min="11016" max="11016" width="9.7109375" style="2610" customWidth="1"/>
    <col min="11017" max="11017" width="11.421875" style="2610" hidden="1" customWidth="1"/>
    <col min="11018" max="11019" width="15.7109375" style="2610" customWidth="1"/>
    <col min="11020" max="11022" width="9.7109375" style="2610" customWidth="1"/>
    <col min="11023" max="11023" width="6.421875" style="2610" customWidth="1"/>
    <col min="11024" max="11028" width="11.421875" style="2610" hidden="1" customWidth="1"/>
    <col min="11029" max="11029" width="9.7109375" style="2610" customWidth="1"/>
    <col min="11030" max="11030" width="15.7109375" style="2610" customWidth="1"/>
    <col min="11031" max="11031" width="4.140625" style="2610" customWidth="1"/>
    <col min="11032" max="11264" width="11.421875" style="2610" customWidth="1"/>
    <col min="11265" max="11266" width="4.140625" style="2610" customWidth="1"/>
    <col min="11267" max="11267" width="5.421875" style="2610" customWidth="1"/>
    <col min="11268" max="11269" width="13.57421875" style="2610" customWidth="1"/>
    <col min="11270" max="11270" width="30.7109375" style="2610" customWidth="1"/>
    <col min="11271" max="11271" width="40.7109375" style="2610" customWidth="1"/>
    <col min="11272" max="11272" width="9.7109375" style="2610" customWidth="1"/>
    <col min="11273" max="11273" width="11.421875" style="2610" hidden="1" customWidth="1"/>
    <col min="11274" max="11275" width="15.7109375" style="2610" customWidth="1"/>
    <col min="11276" max="11278" width="9.7109375" style="2610" customWidth="1"/>
    <col min="11279" max="11279" width="6.421875" style="2610" customWidth="1"/>
    <col min="11280" max="11284" width="11.421875" style="2610" hidden="1" customWidth="1"/>
    <col min="11285" max="11285" width="9.7109375" style="2610" customWidth="1"/>
    <col min="11286" max="11286" width="15.7109375" style="2610" customWidth="1"/>
    <col min="11287" max="11287" width="4.140625" style="2610" customWidth="1"/>
    <col min="11288" max="11520" width="11.421875" style="2610" customWidth="1"/>
    <col min="11521" max="11522" width="4.140625" style="2610" customWidth="1"/>
    <col min="11523" max="11523" width="5.421875" style="2610" customWidth="1"/>
    <col min="11524" max="11525" width="13.57421875" style="2610" customWidth="1"/>
    <col min="11526" max="11526" width="30.7109375" style="2610" customWidth="1"/>
    <col min="11527" max="11527" width="40.7109375" style="2610" customWidth="1"/>
    <col min="11528" max="11528" width="9.7109375" style="2610" customWidth="1"/>
    <col min="11529" max="11529" width="11.421875" style="2610" hidden="1" customWidth="1"/>
    <col min="11530" max="11531" width="15.7109375" style="2610" customWidth="1"/>
    <col min="11532" max="11534" width="9.7109375" style="2610" customWidth="1"/>
    <col min="11535" max="11535" width="6.421875" style="2610" customWidth="1"/>
    <col min="11536" max="11540" width="11.421875" style="2610" hidden="1" customWidth="1"/>
    <col min="11541" max="11541" width="9.7109375" style="2610" customWidth="1"/>
    <col min="11542" max="11542" width="15.7109375" style="2610" customWidth="1"/>
    <col min="11543" max="11543" width="4.140625" style="2610" customWidth="1"/>
    <col min="11544" max="11776" width="11.421875" style="2610" customWidth="1"/>
    <col min="11777" max="11778" width="4.140625" style="2610" customWidth="1"/>
    <col min="11779" max="11779" width="5.421875" style="2610" customWidth="1"/>
    <col min="11780" max="11781" width="13.57421875" style="2610" customWidth="1"/>
    <col min="11782" max="11782" width="30.7109375" style="2610" customWidth="1"/>
    <col min="11783" max="11783" width="40.7109375" style="2610" customWidth="1"/>
    <col min="11784" max="11784" width="9.7109375" style="2610" customWidth="1"/>
    <col min="11785" max="11785" width="11.421875" style="2610" hidden="1" customWidth="1"/>
    <col min="11786" max="11787" width="15.7109375" style="2610" customWidth="1"/>
    <col min="11788" max="11790" width="9.7109375" style="2610" customWidth="1"/>
    <col min="11791" max="11791" width="6.421875" style="2610" customWidth="1"/>
    <col min="11792" max="11796" width="11.421875" style="2610" hidden="1" customWidth="1"/>
    <col min="11797" max="11797" width="9.7109375" style="2610" customWidth="1"/>
    <col min="11798" max="11798" width="15.7109375" style="2610" customWidth="1"/>
    <col min="11799" max="11799" width="4.140625" style="2610" customWidth="1"/>
    <col min="11800" max="12032" width="11.421875" style="2610" customWidth="1"/>
    <col min="12033" max="12034" width="4.140625" style="2610" customWidth="1"/>
    <col min="12035" max="12035" width="5.421875" style="2610" customWidth="1"/>
    <col min="12036" max="12037" width="13.57421875" style="2610" customWidth="1"/>
    <col min="12038" max="12038" width="30.7109375" style="2610" customWidth="1"/>
    <col min="12039" max="12039" width="40.7109375" style="2610" customWidth="1"/>
    <col min="12040" max="12040" width="9.7109375" style="2610" customWidth="1"/>
    <col min="12041" max="12041" width="11.421875" style="2610" hidden="1" customWidth="1"/>
    <col min="12042" max="12043" width="15.7109375" style="2610" customWidth="1"/>
    <col min="12044" max="12046" width="9.7109375" style="2610" customWidth="1"/>
    <col min="12047" max="12047" width="6.421875" style="2610" customWidth="1"/>
    <col min="12048" max="12052" width="11.421875" style="2610" hidden="1" customWidth="1"/>
    <col min="12053" max="12053" width="9.7109375" style="2610" customWidth="1"/>
    <col min="12054" max="12054" width="15.7109375" style="2610" customWidth="1"/>
    <col min="12055" max="12055" width="4.140625" style="2610" customWidth="1"/>
    <col min="12056" max="12288" width="11.421875" style="2610" customWidth="1"/>
    <col min="12289" max="12290" width="4.140625" style="2610" customWidth="1"/>
    <col min="12291" max="12291" width="5.421875" style="2610" customWidth="1"/>
    <col min="12292" max="12293" width="13.57421875" style="2610" customWidth="1"/>
    <col min="12294" max="12294" width="30.7109375" style="2610" customWidth="1"/>
    <col min="12295" max="12295" width="40.7109375" style="2610" customWidth="1"/>
    <col min="12296" max="12296" width="9.7109375" style="2610" customWidth="1"/>
    <col min="12297" max="12297" width="11.421875" style="2610" hidden="1" customWidth="1"/>
    <col min="12298" max="12299" width="15.7109375" style="2610" customWidth="1"/>
    <col min="12300" max="12302" width="9.7109375" style="2610" customWidth="1"/>
    <col min="12303" max="12303" width="6.421875" style="2610" customWidth="1"/>
    <col min="12304" max="12308" width="11.421875" style="2610" hidden="1" customWidth="1"/>
    <col min="12309" max="12309" width="9.7109375" style="2610" customWidth="1"/>
    <col min="12310" max="12310" width="15.7109375" style="2610" customWidth="1"/>
    <col min="12311" max="12311" width="4.140625" style="2610" customWidth="1"/>
    <col min="12312" max="12544" width="11.421875" style="2610" customWidth="1"/>
    <col min="12545" max="12546" width="4.140625" style="2610" customWidth="1"/>
    <col min="12547" max="12547" width="5.421875" style="2610" customWidth="1"/>
    <col min="12548" max="12549" width="13.57421875" style="2610" customWidth="1"/>
    <col min="12550" max="12550" width="30.7109375" style="2610" customWidth="1"/>
    <col min="12551" max="12551" width="40.7109375" style="2610" customWidth="1"/>
    <col min="12552" max="12552" width="9.7109375" style="2610" customWidth="1"/>
    <col min="12553" max="12553" width="11.421875" style="2610" hidden="1" customWidth="1"/>
    <col min="12554" max="12555" width="15.7109375" style="2610" customWidth="1"/>
    <col min="12556" max="12558" width="9.7109375" style="2610" customWidth="1"/>
    <col min="12559" max="12559" width="6.421875" style="2610" customWidth="1"/>
    <col min="12560" max="12564" width="11.421875" style="2610" hidden="1" customWidth="1"/>
    <col min="12565" max="12565" width="9.7109375" style="2610" customWidth="1"/>
    <col min="12566" max="12566" width="15.7109375" style="2610" customWidth="1"/>
    <col min="12567" max="12567" width="4.140625" style="2610" customWidth="1"/>
    <col min="12568" max="12800" width="11.421875" style="2610" customWidth="1"/>
    <col min="12801" max="12802" width="4.140625" style="2610" customWidth="1"/>
    <col min="12803" max="12803" width="5.421875" style="2610" customWidth="1"/>
    <col min="12804" max="12805" width="13.57421875" style="2610" customWidth="1"/>
    <col min="12806" max="12806" width="30.7109375" style="2610" customWidth="1"/>
    <col min="12807" max="12807" width="40.7109375" style="2610" customWidth="1"/>
    <col min="12808" max="12808" width="9.7109375" style="2610" customWidth="1"/>
    <col min="12809" max="12809" width="11.421875" style="2610" hidden="1" customWidth="1"/>
    <col min="12810" max="12811" width="15.7109375" style="2610" customWidth="1"/>
    <col min="12812" max="12814" width="9.7109375" style="2610" customWidth="1"/>
    <col min="12815" max="12815" width="6.421875" style="2610" customWidth="1"/>
    <col min="12816" max="12820" width="11.421875" style="2610" hidden="1" customWidth="1"/>
    <col min="12821" max="12821" width="9.7109375" style="2610" customWidth="1"/>
    <col min="12822" max="12822" width="15.7109375" style="2610" customWidth="1"/>
    <col min="12823" max="12823" width="4.140625" style="2610" customWidth="1"/>
    <col min="12824" max="13056" width="11.421875" style="2610" customWidth="1"/>
    <col min="13057" max="13058" width="4.140625" style="2610" customWidth="1"/>
    <col min="13059" max="13059" width="5.421875" style="2610" customWidth="1"/>
    <col min="13060" max="13061" width="13.57421875" style="2610" customWidth="1"/>
    <col min="13062" max="13062" width="30.7109375" style="2610" customWidth="1"/>
    <col min="13063" max="13063" width="40.7109375" style="2610" customWidth="1"/>
    <col min="13064" max="13064" width="9.7109375" style="2610" customWidth="1"/>
    <col min="13065" max="13065" width="11.421875" style="2610" hidden="1" customWidth="1"/>
    <col min="13066" max="13067" width="15.7109375" style="2610" customWidth="1"/>
    <col min="13068" max="13070" width="9.7109375" style="2610" customWidth="1"/>
    <col min="13071" max="13071" width="6.421875" style="2610" customWidth="1"/>
    <col min="13072" max="13076" width="11.421875" style="2610" hidden="1" customWidth="1"/>
    <col min="13077" max="13077" width="9.7109375" style="2610" customWidth="1"/>
    <col min="13078" max="13078" width="15.7109375" style="2610" customWidth="1"/>
    <col min="13079" max="13079" width="4.140625" style="2610" customWidth="1"/>
    <col min="13080" max="13312" width="11.421875" style="2610" customWidth="1"/>
    <col min="13313" max="13314" width="4.140625" style="2610" customWidth="1"/>
    <col min="13315" max="13315" width="5.421875" style="2610" customWidth="1"/>
    <col min="13316" max="13317" width="13.57421875" style="2610" customWidth="1"/>
    <col min="13318" max="13318" width="30.7109375" style="2610" customWidth="1"/>
    <col min="13319" max="13319" width="40.7109375" style="2610" customWidth="1"/>
    <col min="13320" max="13320" width="9.7109375" style="2610" customWidth="1"/>
    <col min="13321" max="13321" width="11.421875" style="2610" hidden="1" customWidth="1"/>
    <col min="13322" max="13323" width="15.7109375" style="2610" customWidth="1"/>
    <col min="13324" max="13326" width="9.7109375" style="2610" customWidth="1"/>
    <col min="13327" max="13327" width="6.421875" style="2610" customWidth="1"/>
    <col min="13328" max="13332" width="11.421875" style="2610" hidden="1" customWidth="1"/>
    <col min="13333" max="13333" width="9.7109375" style="2610" customWidth="1"/>
    <col min="13334" max="13334" width="15.7109375" style="2610" customWidth="1"/>
    <col min="13335" max="13335" width="4.140625" style="2610" customWidth="1"/>
    <col min="13336" max="13568" width="11.421875" style="2610" customWidth="1"/>
    <col min="13569" max="13570" width="4.140625" style="2610" customWidth="1"/>
    <col min="13571" max="13571" width="5.421875" style="2610" customWidth="1"/>
    <col min="13572" max="13573" width="13.57421875" style="2610" customWidth="1"/>
    <col min="13574" max="13574" width="30.7109375" style="2610" customWidth="1"/>
    <col min="13575" max="13575" width="40.7109375" style="2610" customWidth="1"/>
    <col min="13576" max="13576" width="9.7109375" style="2610" customWidth="1"/>
    <col min="13577" max="13577" width="11.421875" style="2610" hidden="1" customWidth="1"/>
    <col min="13578" max="13579" width="15.7109375" style="2610" customWidth="1"/>
    <col min="13580" max="13582" width="9.7109375" style="2610" customWidth="1"/>
    <col min="13583" max="13583" width="6.421875" style="2610" customWidth="1"/>
    <col min="13584" max="13588" width="11.421875" style="2610" hidden="1" customWidth="1"/>
    <col min="13589" max="13589" width="9.7109375" style="2610" customWidth="1"/>
    <col min="13590" max="13590" width="15.7109375" style="2610" customWidth="1"/>
    <col min="13591" max="13591" width="4.140625" style="2610" customWidth="1"/>
    <col min="13592" max="13824" width="11.421875" style="2610" customWidth="1"/>
    <col min="13825" max="13826" width="4.140625" style="2610" customWidth="1"/>
    <col min="13827" max="13827" width="5.421875" style="2610" customWidth="1"/>
    <col min="13828" max="13829" width="13.57421875" style="2610" customWidth="1"/>
    <col min="13830" max="13830" width="30.7109375" style="2610" customWidth="1"/>
    <col min="13831" max="13831" width="40.7109375" style="2610" customWidth="1"/>
    <col min="13832" max="13832" width="9.7109375" style="2610" customWidth="1"/>
    <col min="13833" max="13833" width="11.421875" style="2610" hidden="1" customWidth="1"/>
    <col min="13834" max="13835" width="15.7109375" style="2610" customWidth="1"/>
    <col min="13836" max="13838" width="9.7109375" style="2610" customWidth="1"/>
    <col min="13839" max="13839" width="6.421875" style="2610" customWidth="1"/>
    <col min="13840" max="13844" width="11.421875" style="2610" hidden="1" customWidth="1"/>
    <col min="13845" max="13845" width="9.7109375" style="2610" customWidth="1"/>
    <col min="13846" max="13846" width="15.7109375" style="2610" customWidth="1"/>
    <col min="13847" max="13847" width="4.140625" style="2610" customWidth="1"/>
    <col min="13848" max="14080" width="11.421875" style="2610" customWidth="1"/>
    <col min="14081" max="14082" width="4.140625" style="2610" customWidth="1"/>
    <col min="14083" max="14083" width="5.421875" style="2610" customWidth="1"/>
    <col min="14084" max="14085" width="13.57421875" style="2610" customWidth="1"/>
    <col min="14086" max="14086" width="30.7109375" style="2610" customWidth="1"/>
    <col min="14087" max="14087" width="40.7109375" style="2610" customWidth="1"/>
    <col min="14088" max="14088" width="9.7109375" style="2610" customWidth="1"/>
    <col min="14089" max="14089" width="11.421875" style="2610" hidden="1" customWidth="1"/>
    <col min="14090" max="14091" width="15.7109375" style="2610" customWidth="1"/>
    <col min="14092" max="14094" width="9.7109375" style="2610" customWidth="1"/>
    <col min="14095" max="14095" width="6.421875" style="2610" customWidth="1"/>
    <col min="14096" max="14100" width="11.421875" style="2610" hidden="1" customWidth="1"/>
    <col min="14101" max="14101" width="9.7109375" style="2610" customWidth="1"/>
    <col min="14102" max="14102" width="15.7109375" style="2610" customWidth="1"/>
    <col min="14103" max="14103" width="4.140625" style="2610" customWidth="1"/>
    <col min="14104" max="14336" width="11.421875" style="2610" customWidth="1"/>
    <col min="14337" max="14338" width="4.140625" style="2610" customWidth="1"/>
    <col min="14339" max="14339" width="5.421875" style="2610" customWidth="1"/>
    <col min="14340" max="14341" width="13.57421875" style="2610" customWidth="1"/>
    <col min="14342" max="14342" width="30.7109375" style="2610" customWidth="1"/>
    <col min="14343" max="14343" width="40.7109375" style="2610" customWidth="1"/>
    <col min="14344" max="14344" width="9.7109375" style="2610" customWidth="1"/>
    <col min="14345" max="14345" width="11.421875" style="2610" hidden="1" customWidth="1"/>
    <col min="14346" max="14347" width="15.7109375" style="2610" customWidth="1"/>
    <col min="14348" max="14350" width="9.7109375" style="2610" customWidth="1"/>
    <col min="14351" max="14351" width="6.421875" style="2610" customWidth="1"/>
    <col min="14352" max="14356" width="11.421875" style="2610" hidden="1" customWidth="1"/>
    <col min="14357" max="14357" width="9.7109375" style="2610" customWidth="1"/>
    <col min="14358" max="14358" width="15.7109375" style="2610" customWidth="1"/>
    <col min="14359" max="14359" width="4.140625" style="2610" customWidth="1"/>
    <col min="14360" max="14592" width="11.421875" style="2610" customWidth="1"/>
    <col min="14593" max="14594" width="4.140625" style="2610" customWidth="1"/>
    <col min="14595" max="14595" width="5.421875" style="2610" customWidth="1"/>
    <col min="14596" max="14597" width="13.57421875" style="2610" customWidth="1"/>
    <col min="14598" max="14598" width="30.7109375" style="2610" customWidth="1"/>
    <col min="14599" max="14599" width="40.7109375" style="2610" customWidth="1"/>
    <col min="14600" max="14600" width="9.7109375" style="2610" customWidth="1"/>
    <col min="14601" max="14601" width="11.421875" style="2610" hidden="1" customWidth="1"/>
    <col min="14602" max="14603" width="15.7109375" style="2610" customWidth="1"/>
    <col min="14604" max="14606" width="9.7109375" style="2610" customWidth="1"/>
    <col min="14607" max="14607" width="6.421875" style="2610" customWidth="1"/>
    <col min="14608" max="14612" width="11.421875" style="2610" hidden="1" customWidth="1"/>
    <col min="14613" max="14613" width="9.7109375" style="2610" customWidth="1"/>
    <col min="14614" max="14614" width="15.7109375" style="2610" customWidth="1"/>
    <col min="14615" max="14615" width="4.140625" style="2610" customWidth="1"/>
    <col min="14616" max="14848" width="11.421875" style="2610" customWidth="1"/>
    <col min="14849" max="14850" width="4.140625" style="2610" customWidth="1"/>
    <col min="14851" max="14851" width="5.421875" style="2610" customWidth="1"/>
    <col min="14852" max="14853" width="13.57421875" style="2610" customWidth="1"/>
    <col min="14854" max="14854" width="30.7109375" style="2610" customWidth="1"/>
    <col min="14855" max="14855" width="40.7109375" style="2610" customWidth="1"/>
    <col min="14856" max="14856" width="9.7109375" style="2610" customWidth="1"/>
    <col min="14857" max="14857" width="11.421875" style="2610" hidden="1" customWidth="1"/>
    <col min="14858" max="14859" width="15.7109375" style="2610" customWidth="1"/>
    <col min="14860" max="14862" width="9.7109375" style="2610" customWidth="1"/>
    <col min="14863" max="14863" width="6.421875" style="2610" customWidth="1"/>
    <col min="14864" max="14868" width="11.421875" style="2610" hidden="1" customWidth="1"/>
    <col min="14869" max="14869" width="9.7109375" style="2610" customWidth="1"/>
    <col min="14870" max="14870" width="15.7109375" style="2610" customWidth="1"/>
    <col min="14871" max="14871" width="4.140625" style="2610" customWidth="1"/>
    <col min="14872" max="15104" width="11.421875" style="2610" customWidth="1"/>
    <col min="15105" max="15106" width="4.140625" style="2610" customWidth="1"/>
    <col min="15107" max="15107" width="5.421875" style="2610" customWidth="1"/>
    <col min="15108" max="15109" width="13.57421875" style="2610" customWidth="1"/>
    <col min="15110" max="15110" width="30.7109375" style="2610" customWidth="1"/>
    <col min="15111" max="15111" width="40.7109375" style="2610" customWidth="1"/>
    <col min="15112" max="15112" width="9.7109375" style="2610" customWidth="1"/>
    <col min="15113" max="15113" width="11.421875" style="2610" hidden="1" customWidth="1"/>
    <col min="15114" max="15115" width="15.7109375" style="2610" customWidth="1"/>
    <col min="15116" max="15118" width="9.7109375" style="2610" customWidth="1"/>
    <col min="15119" max="15119" width="6.421875" style="2610" customWidth="1"/>
    <col min="15120" max="15124" width="11.421875" style="2610" hidden="1" customWidth="1"/>
    <col min="15125" max="15125" width="9.7109375" style="2610" customWidth="1"/>
    <col min="15126" max="15126" width="15.7109375" style="2610" customWidth="1"/>
    <col min="15127" max="15127" width="4.140625" style="2610" customWidth="1"/>
    <col min="15128" max="15360" width="11.421875" style="2610" customWidth="1"/>
    <col min="15361" max="15362" width="4.140625" style="2610" customWidth="1"/>
    <col min="15363" max="15363" width="5.421875" style="2610" customWidth="1"/>
    <col min="15364" max="15365" width="13.57421875" style="2610" customWidth="1"/>
    <col min="15366" max="15366" width="30.7109375" style="2610" customWidth="1"/>
    <col min="15367" max="15367" width="40.7109375" style="2610" customWidth="1"/>
    <col min="15368" max="15368" width="9.7109375" style="2610" customWidth="1"/>
    <col min="15369" max="15369" width="11.421875" style="2610" hidden="1" customWidth="1"/>
    <col min="15370" max="15371" width="15.7109375" style="2610" customWidth="1"/>
    <col min="15372" max="15374" width="9.7109375" style="2610" customWidth="1"/>
    <col min="15375" max="15375" width="6.421875" style="2610" customWidth="1"/>
    <col min="15376" max="15380" width="11.421875" style="2610" hidden="1" customWidth="1"/>
    <col min="15381" max="15381" width="9.7109375" style="2610" customWidth="1"/>
    <col min="15382" max="15382" width="15.7109375" style="2610" customWidth="1"/>
    <col min="15383" max="15383" width="4.140625" style="2610" customWidth="1"/>
    <col min="15384" max="15616" width="11.421875" style="2610" customWidth="1"/>
    <col min="15617" max="15618" width="4.140625" style="2610" customWidth="1"/>
    <col min="15619" max="15619" width="5.421875" style="2610" customWidth="1"/>
    <col min="15620" max="15621" width="13.57421875" style="2610" customWidth="1"/>
    <col min="15622" max="15622" width="30.7109375" style="2610" customWidth="1"/>
    <col min="15623" max="15623" width="40.7109375" style="2610" customWidth="1"/>
    <col min="15624" max="15624" width="9.7109375" style="2610" customWidth="1"/>
    <col min="15625" max="15625" width="11.421875" style="2610" hidden="1" customWidth="1"/>
    <col min="15626" max="15627" width="15.7109375" style="2610" customWidth="1"/>
    <col min="15628" max="15630" width="9.7109375" style="2610" customWidth="1"/>
    <col min="15631" max="15631" width="6.421875" style="2610" customWidth="1"/>
    <col min="15632" max="15636" width="11.421875" style="2610" hidden="1" customWidth="1"/>
    <col min="15637" max="15637" width="9.7109375" style="2610" customWidth="1"/>
    <col min="15638" max="15638" width="15.7109375" style="2610" customWidth="1"/>
    <col min="15639" max="15639" width="4.140625" style="2610" customWidth="1"/>
    <col min="15640" max="15872" width="11.421875" style="2610" customWidth="1"/>
    <col min="15873" max="15874" width="4.140625" style="2610" customWidth="1"/>
    <col min="15875" max="15875" width="5.421875" style="2610" customWidth="1"/>
    <col min="15876" max="15877" width="13.57421875" style="2610" customWidth="1"/>
    <col min="15878" max="15878" width="30.7109375" style="2610" customWidth="1"/>
    <col min="15879" max="15879" width="40.7109375" style="2610" customWidth="1"/>
    <col min="15880" max="15880" width="9.7109375" style="2610" customWidth="1"/>
    <col min="15881" max="15881" width="11.421875" style="2610" hidden="1" customWidth="1"/>
    <col min="15882" max="15883" width="15.7109375" style="2610" customWidth="1"/>
    <col min="15884" max="15886" width="9.7109375" style="2610" customWidth="1"/>
    <col min="15887" max="15887" width="6.421875" style="2610" customWidth="1"/>
    <col min="15888" max="15892" width="11.421875" style="2610" hidden="1" customWidth="1"/>
    <col min="15893" max="15893" width="9.7109375" style="2610" customWidth="1"/>
    <col min="15894" max="15894" width="15.7109375" style="2610" customWidth="1"/>
    <col min="15895" max="15895" width="4.140625" style="2610" customWidth="1"/>
    <col min="15896" max="16128" width="11.421875" style="2610" customWidth="1"/>
    <col min="16129" max="16130" width="4.140625" style="2610" customWidth="1"/>
    <col min="16131" max="16131" width="5.421875" style="2610" customWidth="1"/>
    <col min="16132" max="16133" width="13.57421875" style="2610" customWidth="1"/>
    <col min="16134" max="16134" width="30.7109375" style="2610" customWidth="1"/>
    <col min="16135" max="16135" width="40.7109375" style="2610" customWidth="1"/>
    <col min="16136" max="16136" width="9.7109375" style="2610" customWidth="1"/>
    <col min="16137" max="16137" width="11.421875" style="2610" hidden="1" customWidth="1"/>
    <col min="16138" max="16139" width="15.7109375" style="2610" customWidth="1"/>
    <col min="16140" max="16142" width="9.7109375" style="2610" customWidth="1"/>
    <col min="16143" max="16143" width="6.421875" style="2610" customWidth="1"/>
    <col min="16144" max="16148" width="11.421875" style="2610" hidden="1" customWidth="1"/>
    <col min="16149" max="16149" width="9.7109375" style="2610" customWidth="1"/>
    <col min="16150" max="16150" width="15.7109375" style="2610" customWidth="1"/>
    <col min="16151" max="16151" width="4.140625" style="2610" customWidth="1"/>
    <col min="16152" max="16384" width="11.421875" style="2610" customWidth="1"/>
  </cols>
  <sheetData>
    <row r="1" s="2503" customFormat="1" ht="26.25">
      <c r="W1" s="2504"/>
    </row>
    <row r="2" spans="1:23" s="2503" customFormat="1" ht="26.25">
      <c r="A2" s="2505"/>
      <c r="B2" s="2506" t="str">
        <f>'TOT-0216'!B2</f>
        <v>ANEXO III al Memorándum D.T.E.E. N° 231 / 2017</v>
      </c>
      <c r="C2" s="2506"/>
      <c r="D2" s="2506"/>
      <c r="E2" s="2506"/>
      <c r="F2" s="2506"/>
      <c r="G2" s="2506"/>
      <c r="H2" s="2506"/>
      <c r="I2" s="2506"/>
      <c r="J2" s="2506"/>
      <c r="K2" s="2506"/>
      <c r="L2" s="2506"/>
      <c r="M2" s="2506"/>
      <c r="N2" s="2506"/>
      <c r="O2" s="2506"/>
      <c r="P2" s="2506"/>
      <c r="Q2" s="2506"/>
      <c r="R2" s="2506"/>
      <c r="S2" s="2506"/>
      <c r="T2" s="2506"/>
      <c r="U2" s="2506"/>
      <c r="V2" s="2506"/>
      <c r="W2" s="2506"/>
    </row>
    <row r="3" s="2508" customFormat="1" ht="12.75">
      <c r="A3" s="2507"/>
    </row>
    <row r="4" spans="1:4" s="2511" customFormat="1" ht="11.25">
      <c r="A4" s="2509" t="s">
        <v>2</v>
      </c>
      <c r="B4" s="2510"/>
      <c r="C4" s="2510"/>
      <c r="D4" s="2510"/>
    </row>
    <row r="5" spans="1:4" s="2511" customFormat="1" ht="11.25">
      <c r="A5" s="2509" t="s">
        <v>3</v>
      </c>
      <c r="B5" s="2510"/>
      <c r="C5" s="2510"/>
      <c r="D5" s="2510"/>
    </row>
    <row r="6" s="2508" customFormat="1" ht="13.5" thickBot="1"/>
    <row r="7" spans="2:23" s="2508" customFormat="1" ht="13.5" thickTop="1">
      <c r="B7" s="2512"/>
      <c r="C7" s="2513"/>
      <c r="D7" s="2513"/>
      <c r="E7" s="2513"/>
      <c r="F7" s="2513"/>
      <c r="G7" s="2513"/>
      <c r="H7" s="2513"/>
      <c r="I7" s="2513"/>
      <c r="J7" s="2513"/>
      <c r="K7" s="2513"/>
      <c r="L7" s="2513"/>
      <c r="M7" s="2513"/>
      <c r="N7" s="2513"/>
      <c r="O7" s="2513"/>
      <c r="P7" s="2513"/>
      <c r="Q7" s="2513"/>
      <c r="R7" s="2513"/>
      <c r="S7" s="2513"/>
      <c r="T7" s="2513"/>
      <c r="U7" s="2513"/>
      <c r="V7" s="2513"/>
      <c r="W7" s="2514"/>
    </row>
    <row r="8" spans="2:23" s="2515" customFormat="1" ht="20.25">
      <c r="B8" s="2516"/>
      <c r="C8" s="2517"/>
      <c r="D8" s="2517"/>
      <c r="E8" s="2517"/>
      <c r="F8" s="2518" t="s">
        <v>69</v>
      </c>
      <c r="N8" s="2519"/>
      <c r="O8" s="2519"/>
      <c r="P8" s="2520"/>
      <c r="Q8" s="2517"/>
      <c r="R8" s="2517"/>
      <c r="S8" s="2517"/>
      <c r="T8" s="2517"/>
      <c r="U8" s="2517"/>
      <c r="V8" s="2517"/>
      <c r="W8" s="2521"/>
    </row>
    <row r="9" spans="2:23" s="2508" customFormat="1" ht="12.75">
      <c r="B9" s="2522"/>
      <c r="C9" s="2523"/>
      <c r="D9" s="2523"/>
      <c r="E9" s="2523"/>
      <c r="F9" s="2524"/>
      <c r="G9" s="2524"/>
      <c r="H9" s="2524"/>
      <c r="I9" s="2524"/>
      <c r="J9" s="2524"/>
      <c r="K9" s="2524"/>
      <c r="L9" s="2524"/>
      <c r="M9" s="2524"/>
      <c r="N9" s="2524"/>
      <c r="O9" s="2524"/>
      <c r="P9" s="2524"/>
      <c r="Q9" s="2523"/>
      <c r="R9" s="2523"/>
      <c r="S9" s="2523"/>
      <c r="T9" s="2523"/>
      <c r="U9" s="2523"/>
      <c r="V9" s="2523"/>
      <c r="W9" s="2525"/>
    </row>
    <row r="10" spans="2:23" s="2515" customFormat="1" ht="20.25">
      <c r="B10" s="2516"/>
      <c r="C10" s="2517"/>
      <c r="D10" s="2517"/>
      <c r="E10" s="2517"/>
      <c r="F10" s="2526" t="s">
        <v>221</v>
      </c>
      <c r="G10" s="2527"/>
      <c r="H10" s="2519"/>
      <c r="I10" s="2528"/>
      <c r="K10" s="2528"/>
      <c r="L10" s="2528"/>
      <c r="M10" s="2528"/>
      <c r="N10" s="2528"/>
      <c r="O10" s="2528"/>
      <c r="P10" s="2528"/>
      <c r="Q10" s="2517"/>
      <c r="R10" s="2517"/>
      <c r="S10" s="2517"/>
      <c r="T10" s="2517"/>
      <c r="U10" s="2517"/>
      <c r="V10" s="2517"/>
      <c r="W10" s="2521"/>
    </row>
    <row r="11" spans="2:23" s="2508" customFormat="1" ht="13.5">
      <c r="B11" s="2522"/>
      <c r="C11" s="2523"/>
      <c r="D11" s="2523"/>
      <c r="E11" s="2523"/>
      <c r="F11" s="2529"/>
      <c r="G11" s="2529"/>
      <c r="H11" s="2507"/>
      <c r="I11" s="2530"/>
      <c r="J11" s="2531"/>
      <c r="K11" s="2530"/>
      <c r="L11" s="2530"/>
      <c r="M11" s="2530"/>
      <c r="N11" s="2530"/>
      <c r="O11" s="2530"/>
      <c r="P11" s="2530"/>
      <c r="Q11" s="2523"/>
      <c r="R11" s="2523"/>
      <c r="S11" s="2523"/>
      <c r="T11" s="2523"/>
      <c r="U11" s="2523"/>
      <c r="V11" s="2523"/>
      <c r="W11" s="2525"/>
    </row>
    <row r="12" spans="2:23" s="2515" customFormat="1" ht="20.25">
      <c r="B12" s="2516"/>
      <c r="C12" s="2517"/>
      <c r="D12" s="2517"/>
      <c r="E12" s="2517"/>
      <c r="F12" s="2526" t="s">
        <v>432</v>
      </c>
      <c r="G12" s="2527"/>
      <c r="H12" s="2519"/>
      <c r="I12" s="2528"/>
      <c r="K12" s="2528"/>
      <c r="L12" s="2528"/>
      <c r="M12" s="2528"/>
      <c r="N12" s="2528"/>
      <c r="O12" s="2528"/>
      <c r="P12" s="2528"/>
      <c r="Q12" s="2517"/>
      <c r="R12" s="2517"/>
      <c r="S12" s="2517"/>
      <c r="T12" s="2517"/>
      <c r="U12" s="2517"/>
      <c r="V12" s="2517"/>
      <c r="W12" s="2521"/>
    </row>
    <row r="13" spans="2:23" s="2508" customFormat="1" ht="13.5">
      <c r="B13" s="2522"/>
      <c r="C13" s="2523"/>
      <c r="D13" s="2523"/>
      <c r="E13" s="2523"/>
      <c r="F13" s="2529"/>
      <c r="G13" s="2529"/>
      <c r="H13" s="2507"/>
      <c r="I13" s="2530"/>
      <c r="J13" s="2531"/>
      <c r="K13" s="2530"/>
      <c r="L13" s="2530"/>
      <c r="M13" s="2530"/>
      <c r="N13" s="2530"/>
      <c r="O13" s="2530"/>
      <c r="P13" s="2530"/>
      <c r="Q13" s="2523"/>
      <c r="R13" s="2523"/>
      <c r="S13" s="2523"/>
      <c r="T13" s="2523"/>
      <c r="U13" s="2523"/>
      <c r="V13" s="2523"/>
      <c r="W13" s="2525"/>
    </row>
    <row r="14" spans="2:23" s="2508" customFormat="1" ht="19.5">
      <c r="B14" s="2532" t="str">
        <f>'TOT-0216'!B14</f>
        <v>Desde el 01 al 29 de Febrero de 2016</v>
      </c>
      <c r="C14" s="2533"/>
      <c r="D14" s="2533"/>
      <c r="E14" s="2533"/>
      <c r="F14" s="2533"/>
      <c r="G14" s="2533"/>
      <c r="H14" s="2533"/>
      <c r="I14" s="2534"/>
      <c r="J14" s="2534"/>
      <c r="K14" s="2534"/>
      <c r="L14" s="2534"/>
      <c r="M14" s="2534"/>
      <c r="N14" s="2534"/>
      <c r="O14" s="2534"/>
      <c r="P14" s="2534"/>
      <c r="Q14" s="2533"/>
      <c r="R14" s="2533"/>
      <c r="S14" s="2533"/>
      <c r="T14" s="2533"/>
      <c r="U14" s="2533"/>
      <c r="V14" s="2533"/>
      <c r="W14" s="2535"/>
    </row>
    <row r="15" spans="2:23" s="2508" customFormat="1" ht="14.25" thickBot="1">
      <c r="B15" s="2536"/>
      <c r="C15" s="2537"/>
      <c r="D15" s="2537"/>
      <c r="E15" s="2537"/>
      <c r="F15" s="2537"/>
      <c r="G15" s="2537"/>
      <c r="H15" s="2537"/>
      <c r="I15" s="2538"/>
      <c r="J15" s="2538"/>
      <c r="K15" s="2538"/>
      <c r="L15" s="2538"/>
      <c r="M15" s="2538"/>
      <c r="N15" s="2538"/>
      <c r="O15" s="2538"/>
      <c r="P15" s="2538"/>
      <c r="Q15" s="2537"/>
      <c r="R15" s="2537"/>
      <c r="S15" s="2537"/>
      <c r="T15" s="2537"/>
      <c r="U15" s="2537"/>
      <c r="V15" s="2537"/>
      <c r="W15" s="2539"/>
    </row>
    <row r="16" spans="2:23" s="2508" customFormat="1" ht="15" thickBot="1" thickTop="1">
      <c r="B16" s="2522"/>
      <c r="C16" s="2523"/>
      <c r="D16" s="2523"/>
      <c r="E16" s="2523"/>
      <c r="F16" s="2540"/>
      <c r="G16" s="2540"/>
      <c r="H16" s="2541" t="s">
        <v>81</v>
      </c>
      <c r="I16" s="2523"/>
      <c r="J16" s="2531"/>
      <c r="K16" s="2523"/>
      <c r="L16" s="2523"/>
      <c r="M16" s="2523"/>
      <c r="N16" s="2523"/>
      <c r="O16" s="2523"/>
      <c r="P16" s="2523"/>
      <c r="Q16" s="2523"/>
      <c r="R16" s="2523"/>
      <c r="S16" s="2523"/>
      <c r="T16" s="2523"/>
      <c r="U16" s="2523"/>
      <c r="V16" s="2523"/>
      <c r="W16" s="2525"/>
    </row>
    <row r="17" spans="2:23" s="2508" customFormat="1" ht="17.1" customHeight="1" thickBot="1" thickTop="1">
      <c r="B17" s="2522"/>
      <c r="C17" s="2523"/>
      <c r="D17" s="2523"/>
      <c r="E17" s="2523"/>
      <c r="F17" s="2542" t="s">
        <v>82</v>
      </c>
      <c r="G17" s="2543" t="s">
        <v>252</v>
      </c>
      <c r="H17" s="2544">
        <v>200</v>
      </c>
      <c r="V17" s="2545"/>
      <c r="W17" s="2525"/>
    </row>
    <row r="18" spans="2:23" s="2508" customFormat="1" ht="17.1" customHeight="1" thickBot="1" thickTop="1">
      <c r="B18" s="2522"/>
      <c r="C18" s="2523"/>
      <c r="D18" s="2523"/>
      <c r="E18" s="2523"/>
      <c r="F18" s="2546" t="s">
        <v>83</v>
      </c>
      <c r="G18" s="2547" t="s">
        <v>252</v>
      </c>
      <c r="H18" s="2544">
        <v>100</v>
      </c>
      <c r="O18" s="2523"/>
      <c r="P18" s="2523"/>
      <c r="Q18" s="2523"/>
      <c r="R18" s="2523"/>
      <c r="S18" s="2523"/>
      <c r="T18" s="2523"/>
      <c r="U18" s="2523"/>
      <c r="V18" s="2523"/>
      <c r="W18" s="2525"/>
    </row>
    <row r="19" spans="2:23" s="2508" customFormat="1" ht="17.1" customHeight="1" thickBot="1" thickTop="1">
      <c r="B19" s="2522"/>
      <c r="C19" s="2523"/>
      <c r="D19" s="2523"/>
      <c r="E19" s="2523"/>
      <c r="F19" s="2548" t="s">
        <v>84</v>
      </c>
      <c r="G19" s="2547">
        <v>220.831</v>
      </c>
      <c r="H19" s="2544">
        <v>40</v>
      </c>
      <c r="K19" s="2549"/>
      <c r="L19" s="2550"/>
      <c r="M19" s="2523"/>
      <c r="O19" s="2523"/>
      <c r="Q19" s="2523"/>
      <c r="R19" s="2523"/>
      <c r="S19" s="2523"/>
      <c r="T19" s="2523"/>
      <c r="U19" s="2523"/>
      <c r="V19" s="2523"/>
      <c r="W19" s="2525"/>
    </row>
    <row r="20" spans="2:23" s="2508" customFormat="1" ht="17.1" customHeight="1" thickBot="1" thickTop="1">
      <c r="B20" s="2522"/>
      <c r="C20" s="2551">
        <v>3</v>
      </c>
      <c r="D20" s="2551">
        <v>4</v>
      </c>
      <c r="E20" s="2551">
        <v>5</v>
      </c>
      <c r="F20" s="2551">
        <v>6</v>
      </c>
      <c r="G20" s="2551">
        <v>7</v>
      </c>
      <c r="H20" s="2551">
        <v>8</v>
      </c>
      <c r="I20" s="2551">
        <v>9</v>
      </c>
      <c r="J20" s="2551">
        <v>10</v>
      </c>
      <c r="K20" s="2551">
        <v>11</v>
      </c>
      <c r="L20" s="2551">
        <v>12</v>
      </c>
      <c r="M20" s="2551">
        <v>13</v>
      </c>
      <c r="N20" s="2551">
        <v>14</v>
      </c>
      <c r="O20" s="2551">
        <v>15</v>
      </c>
      <c r="P20" s="2551">
        <v>16</v>
      </c>
      <c r="Q20" s="2551">
        <v>17</v>
      </c>
      <c r="R20" s="2551">
        <v>18</v>
      </c>
      <c r="S20" s="2551">
        <v>19</v>
      </c>
      <c r="T20" s="2551">
        <v>20</v>
      </c>
      <c r="U20" s="2551">
        <v>21</v>
      </c>
      <c r="V20" s="2551">
        <v>22</v>
      </c>
      <c r="W20" s="2525"/>
    </row>
    <row r="21" spans="2:23" s="2508" customFormat="1" ht="33.95" customHeight="1" thickBot="1" thickTop="1">
      <c r="B21" s="2522"/>
      <c r="C21" s="2552" t="s">
        <v>13</v>
      </c>
      <c r="D21" s="2553" t="s">
        <v>233</v>
      </c>
      <c r="E21" s="2553" t="s">
        <v>234</v>
      </c>
      <c r="F21" s="2554" t="s">
        <v>27</v>
      </c>
      <c r="G21" s="2555" t="s">
        <v>28</v>
      </c>
      <c r="H21" s="2556" t="s">
        <v>14</v>
      </c>
      <c r="I21" s="2557" t="s">
        <v>16</v>
      </c>
      <c r="J21" s="2558" t="s">
        <v>17</v>
      </c>
      <c r="K21" s="2555" t="s">
        <v>18</v>
      </c>
      <c r="L21" s="2559" t="s">
        <v>36</v>
      </c>
      <c r="M21" s="2559" t="s">
        <v>31</v>
      </c>
      <c r="N21" s="2560" t="s">
        <v>19</v>
      </c>
      <c r="O21" s="2561" t="s">
        <v>32</v>
      </c>
      <c r="P21" s="2562" t="s">
        <v>37</v>
      </c>
      <c r="Q21" s="2563" t="s">
        <v>70</v>
      </c>
      <c r="R21" s="2564" t="s">
        <v>35</v>
      </c>
      <c r="S21" s="2565"/>
      <c r="T21" s="2566" t="s">
        <v>22</v>
      </c>
      <c r="U21" s="2567" t="s">
        <v>74</v>
      </c>
      <c r="V21" s="2568" t="s">
        <v>24</v>
      </c>
      <c r="W21" s="2525"/>
    </row>
    <row r="22" spans="2:23" s="2508" customFormat="1" ht="17.1" customHeight="1" thickTop="1">
      <c r="B22" s="2522"/>
      <c r="C22" s="2569"/>
      <c r="D22" s="2569"/>
      <c r="E22" s="2569"/>
      <c r="F22" s="2570"/>
      <c r="G22" s="2570"/>
      <c r="H22" s="2570"/>
      <c r="I22" s="2571"/>
      <c r="J22" s="2570"/>
      <c r="K22" s="2570"/>
      <c r="L22" s="2570"/>
      <c r="M22" s="2570"/>
      <c r="N22" s="2570"/>
      <c r="O22" s="2570"/>
      <c r="P22" s="2572"/>
      <c r="Q22" s="2573"/>
      <c r="R22" s="2574"/>
      <c r="S22" s="2575"/>
      <c r="T22" s="2576"/>
      <c r="U22" s="2570"/>
      <c r="V22" s="2577"/>
      <c r="W22" s="2525"/>
    </row>
    <row r="23" spans="2:23" s="2508" customFormat="1" ht="17.1" customHeight="1">
      <c r="B23" s="2522"/>
      <c r="C23" s="1475"/>
      <c r="D23" s="1475"/>
      <c r="E23" s="1475"/>
      <c r="F23" s="2578"/>
      <c r="G23" s="2578"/>
      <c r="H23" s="2578"/>
      <c r="I23" s="2579"/>
      <c r="J23" s="2578"/>
      <c r="K23" s="2578"/>
      <c r="L23" s="2578"/>
      <c r="M23" s="2578"/>
      <c r="N23" s="2578"/>
      <c r="O23" s="2578"/>
      <c r="P23" s="2580"/>
      <c r="Q23" s="2581"/>
      <c r="R23" s="2582"/>
      <c r="S23" s="2583"/>
      <c r="T23" s="2584"/>
      <c r="U23" s="2578"/>
      <c r="V23" s="2585"/>
      <c r="W23" s="2525"/>
    </row>
    <row r="24" spans="2:23" s="2508" customFormat="1" ht="17.1" customHeight="1">
      <c r="B24" s="2522"/>
      <c r="C24" s="1475">
        <v>88</v>
      </c>
      <c r="D24" s="1475">
        <v>298673</v>
      </c>
      <c r="E24" s="1466">
        <v>4745</v>
      </c>
      <c r="F24" s="2586" t="s">
        <v>414</v>
      </c>
      <c r="G24" s="2586" t="s">
        <v>415</v>
      </c>
      <c r="H24" s="2587">
        <v>132</v>
      </c>
      <c r="I24" s="2588">
        <f aca="true" t="shared" si="0" ref="I24:I43">IF(H24=500,$G$17,IF(H24=220,$G$18,$G$19))</f>
        <v>220.831</v>
      </c>
      <c r="J24" s="1869">
        <v>42413.33472222222</v>
      </c>
      <c r="K24" s="2589">
        <v>42413.751388888886</v>
      </c>
      <c r="L24" s="2590">
        <f aca="true" t="shared" si="1" ref="L24:L43">IF(F24="","",(K24-J24)*24)</f>
        <v>9.999999999941792</v>
      </c>
      <c r="M24" s="2591">
        <f aca="true" t="shared" si="2" ref="M24:M43">IF(F24="","",ROUND((K24-J24)*24*60,0))</f>
        <v>600</v>
      </c>
      <c r="N24" s="1472" t="s">
        <v>293</v>
      </c>
      <c r="O24" s="2592" t="str">
        <f aca="true" t="shared" si="3" ref="O24:O43">IF(F24="","",IF(N24="P","--","NO"))</f>
        <v>--</v>
      </c>
      <c r="P24" s="2593">
        <f aca="true" t="shared" si="4" ref="P24:P43">IF(H24=500,$H$17,IF(H24=220,$H$18,$H$19))</f>
        <v>40</v>
      </c>
      <c r="Q24" s="2594">
        <f aca="true" t="shared" si="5" ref="Q24:Q43">IF(N24="P",I24*P24*ROUND(M24/60,2)*0.1,"--")</f>
        <v>8833.24</v>
      </c>
      <c r="R24" s="2582" t="str">
        <f aca="true" t="shared" si="6" ref="R24:R43">IF(AND(N24="F",O24="NO"),I24*P24,"--")</f>
        <v>--</v>
      </c>
      <c r="S24" s="2583" t="str">
        <f aca="true" t="shared" si="7" ref="S24:S43">IF(N24="F",I24*P24*ROUND(M24/60,2),"--")</f>
        <v>--</v>
      </c>
      <c r="T24" s="2584" t="str">
        <f aca="true" t="shared" si="8" ref="T24:T43">IF(N24="RF",I24*P24*ROUND(M24/60,2),"--")</f>
        <v>--</v>
      </c>
      <c r="U24" s="2592" t="str">
        <f aca="true" t="shared" si="9" ref="U24:U43">IF(F24="","","SI")</f>
        <v>SI</v>
      </c>
      <c r="V24" s="2595">
        <f aca="true" t="shared" si="10" ref="V24:V43">IF(F24="","",SUM(Q24:T24)*IF(U24="SI",1,2))</f>
        <v>8833.24</v>
      </c>
      <c r="W24" s="2525"/>
    </row>
    <row r="25" spans="2:23" s="2508" customFormat="1" ht="17.1" customHeight="1">
      <c r="B25" s="2522"/>
      <c r="C25" s="1475">
        <v>89</v>
      </c>
      <c r="D25" s="1475">
        <v>299468</v>
      </c>
      <c r="E25" s="1466">
        <v>4745</v>
      </c>
      <c r="F25" s="2586" t="s">
        <v>414</v>
      </c>
      <c r="G25" s="2586" t="s">
        <v>415</v>
      </c>
      <c r="H25" s="2587">
        <v>132</v>
      </c>
      <c r="I25" s="2588">
        <f t="shared" si="0"/>
        <v>220.831</v>
      </c>
      <c r="J25" s="1869">
        <v>42422.84097222222</v>
      </c>
      <c r="K25" s="2589">
        <v>42422.86944444444</v>
      </c>
      <c r="L25" s="2590">
        <f t="shared" si="1"/>
        <v>0.6833333332906477</v>
      </c>
      <c r="M25" s="2591">
        <f t="shared" si="2"/>
        <v>41</v>
      </c>
      <c r="N25" s="1472" t="s">
        <v>296</v>
      </c>
      <c r="O25" s="2592" t="str">
        <f t="shared" si="3"/>
        <v>NO</v>
      </c>
      <c r="P25" s="2593">
        <f t="shared" si="4"/>
        <v>40</v>
      </c>
      <c r="Q25" s="2594" t="str">
        <f t="shared" si="5"/>
        <v>--</v>
      </c>
      <c r="R25" s="2582">
        <f t="shared" si="6"/>
        <v>8833.24</v>
      </c>
      <c r="S25" s="2583">
        <f t="shared" si="7"/>
        <v>6006.6032000000005</v>
      </c>
      <c r="T25" s="2584" t="str">
        <f t="shared" si="8"/>
        <v>--</v>
      </c>
      <c r="U25" s="2592" t="str">
        <f t="shared" si="9"/>
        <v>SI</v>
      </c>
      <c r="V25" s="2595">
        <f t="shared" si="10"/>
        <v>14839.8432</v>
      </c>
      <c r="W25" s="2525"/>
    </row>
    <row r="26" spans="2:23" s="2508" customFormat="1" ht="17.1" customHeight="1">
      <c r="B26" s="2522"/>
      <c r="C26" s="1475"/>
      <c r="D26" s="1475"/>
      <c r="E26" s="1466"/>
      <c r="F26" s="2586"/>
      <c r="G26" s="2586"/>
      <c r="H26" s="2587"/>
      <c r="I26" s="2588">
        <f t="shared" si="0"/>
        <v>220.831</v>
      </c>
      <c r="J26" s="1869"/>
      <c r="K26" s="2589"/>
      <c r="L26" s="2590" t="str">
        <f t="shared" si="1"/>
        <v/>
      </c>
      <c r="M26" s="2591" t="str">
        <f t="shared" si="2"/>
        <v/>
      </c>
      <c r="N26" s="1472"/>
      <c r="O26" s="2592" t="str">
        <f t="shared" si="3"/>
        <v/>
      </c>
      <c r="P26" s="2593">
        <f t="shared" si="4"/>
        <v>40</v>
      </c>
      <c r="Q26" s="2594" t="str">
        <f t="shared" si="5"/>
        <v>--</v>
      </c>
      <c r="R26" s="2582" t="str">
        <f t="shared" si="6"/>
        <v>--</v>
      </c>
      <c r="S26" s="2583" t="str">
        <f t="shared" si="7"/>
        <v>--</v>
      </c>
      <c r="T26" s="2584" t="str">
        <f t="shared" si="8"/>
        <v>--</v>
      </c>
      <c r="U26" s="2592" t="str">
        <f t="shared" si="9"/>
        <v/>
      </c>
      <c r="V26" s="2595" t="str">
        <f t="shared" si="10"/>
        <v/>
      </c>
      <c r="W26" s="2525"/>
    </row>
    <row r="27" spans="2:23" s="2508" customFormat="1" ht="17.1" customHeight="1">
      <c r="B27" s="2522"/>
      <c r="C27" s="1475"/>
      <c r="D27" s="1475"/>
      <c r="E27" s="1475"/>
      <c r="F27" s="2586"/>
      <c r="G27" s="2586"/>
      <c r="H27" s="2587"/>
      <c r="I27" s="2588">
        <f t="shared" si="0"/>
        <v>220.831</v>
      </c>
      <c r="J27" s="1869"/>
      <c r="K27" s="2589"/>
      <c r="L27" s="2590" t="str">
        <f t="shared" si="1"/>
        <v/>
      </c>
      <c r="M27" s="2591" t="str">
        <f t="shared" si="2"/>
        <v/>
      </c>
      <c r="N27" s="1472"/>
      <c r="O27" s="2592" t="str">
        <f t="shared" si="3"/>
        <v/>
      </c>
      <c r="P27" s="2593">
        <f t="shared" si="4"/>
        <v>40</v>
      </c>
      <c r="Q27" s="2594" t="str">
        <f t="shared" si="5"/>
        <v>--</v>
      </c>
      <c r="R27" s="2582" t="str">
        <f t="shared" si="6"/>
        <v>--</v>
      </c>
      <c r="S27" s="2583" t="str">
        <f t="shared" si="7"/>
        <v>--</v>
      </c>
      <c r="T27" s="2584" t="str">
        <f t="shared" si="8"/>
        <v>--</v>
      </c>
      <c r="U27" s="2592" t="str">
        <f t="shared" si="9"/>
        <v/>
      </c>
      <c r="V27" s="2595" t="str">
        <f t="shared" si="10"/>
        <v/>
      </c>
      <c r="W27" s="2525"/>
    </row>
    <row r="28" spans="2:23" s="2508" customFormat="1" ht="17.1" customHeight="1">
      <c r="B28" s="2522"/>
      <c r="C28" s="1475"/>
      <c r="D28" s="1475"/>
      <c r="E28" s="1466"/>
      <c r="F28" s="2586"/>
      <c r="G28" s="2586"/>
      <c r="H28" s="2587"/>
      <c r="I28" s="2588">
        <f t="shared" si="0"/>
        <v>220.831</v>
      </c>
      <c r="J28" s="1869"/>
      <c r="K28" s="2589"/>
      <c r="L28" s="2590" t="str">
        <f t="shared" si="1"/>
        <v/>
      </c>
      <c r="M28" s="2591" t="str">
        <f t="shared" si="2"/>
        <v/>
      </c>
      <c r="N28" s="1472"/>
      <c r="O28" s="2592" t="str">
        <f t="shared" si="3"/>
        <v/>
      </c>
      <c r="P28" s="2593">
        <f t="shared" si="4"/>
        <v>40</v>
      </c>
      <c r="Q28" s="2594" t="str">
        <f t="shared" si="5"/>
        <v>--</v>
      </c>
      <c r="R28" s="2582" t="str">
        <f t="shared" si="6"/>
        <v>--</v>
      </c>
      <c r="S28" s="2583" t="str">
        <f t="shared" si="7"/>
        <v>--</v>
      </c>
      <c r="T28" s="2584" t="str">
        <f t="shared" si="8"/>
        <v>--</v>
      </c>
      <c r="U28" s="2592" t="str">
        <f t="shared" si="9"/>
        <v/>
      </c>
      <c r="V28" s="2595" t="str">
        <f t="shared" si="10"/>
        <v/>
      </c>
      <c r="W28" s="2525"/>
    </row>
    <row r="29" spans="2:23" s="2508" customFormat="1" ht="17.1" customHeight="1">
      <c r="B29" s="2522"/>
      <c r="C29" s="1475"/>
      <c r="D29" s="1475"/>
      <c r="E29" s="1475"/>
      <c r="F29" s="2586"/>
      <c r="G29" s="2586"/>
      <c r="H29" s="2587"/>
      <c r="I29" s="2588">
        <f t="shared" si="0"/>
        <v>220.831</v>
      </c>
      <c r="J29" s="1869"/>
      <c r="K29" s="2589"/>
      <c r="L29" s="2590" t="str">
        <f t="shared" si="1"/>
        <v/>
      </c>
      <c r="M29" s="2591" t="str">
        <f t="shared" si="2"/>
        <v/>
      </c>
      <c r="N29" s="1472"/>
      <c r="O29" s="2592" t="str">
        <f t="shared" si="3"/>
        <v/>
      </c>
      <c r="P29" s="2593">
        <f t="shared" si="4"/>
        <v>40</v>
      </c>
      <c r="Q29" s="2594" t="str">
        <f t="shared" si="5"/>
        <v>--</v>
      </c>
      <c r="R29" s="2582" t="str">
        <f t="shared" si="6"/>
        <v>--</v>
      </c>
      <c r="S29" s="2583" t="str">
        <f t="shared" si="7"/>
        <v>--</v>
      </c>
      <c r="T29" s="2584" t="str">
        <f t="shared" si="8"/>
        <v>--</v>
      </c>
      <c r="U29" s="2592" t="str">
        <f t="shared" si="9"/>
        <v/>
      </c>
      <c r="V29" s="2595" t="str">
        <f t="shared" si="10"/>
        <v/>
      </c>
      <c r="W29" s="2525"/>
    </row>
    <row r="30" spans="2:23" s="2508" customFormat="1" ht="17.1" customHeight="1">
      <c r="B30" s="2522"/>
      <c r="C30" s="1475"/>
      <c r="D30" s="1475"/>
      <c r="E30" s="1466"/>
      <c r="F30" s="2586"/>
      <c r="G30" s="2586"/>
      <c r="H30" s="2587"/>
      <c r="I30" s="2588">
        <f t="shared" si="0"/>
        <v>220.831</v>
      </c>
      <c r="J30" s="1869"/>
      <c r="K30" s="2589"/>
      <c r="L30" s="2590" t="str">
        <f t="shared" si="1"/>
        <v/>
      </c>
      <c r="M30" s="2591" t="str">
        <f t="shared" si="2"/>
        <v/>
      </c>
      <c r="N30" s="1472"/>
      <c r="O30" s="2592" t="str">
        <f t="shared" si="3"/>
        <v/>
      </c>
      <c r="P30" s="2593">
        <f t="shared" si="4"/>
        <v>40</v>
      </c>
      <c r="Q30" s="2594" t="str">
        <f t="shared" si="5"/>
        <v>--</v>
      </c>
      <c r="R30" s="2582" t="str">
        <f t="shared" si="6"/>
        <v>--</v>
      </c>
      <c r="S30" s="2583" t="str">
        <f t="shared" si="7"/>
        <v>--</v>
      </c>
      <c r="T30" s="2584" t="str">
        <f t="shared" si="8"/>
        <v>--</v>
      </c>
      <c r="U30" s="2592" t="str">
        <f t="shared" si="9"/>
        <v/>
      </c>
      <c r="V30" s="2595" t="str">
        <f t="shared" si="10"/>
        <v/>
      </c>
      <c r="W30" s="2525"/>
    </row>
    <row r="31" spans="2:23" s="2508" customFormat="1" ht="17.1" customHeight="1">
      <c r="B31" s="2522"/>
      <c r="C31" s="1475"/>
      <c r="D31" s="1475"/>
      <c r="E31" s="1475"/>
      <c r="F31" s="2586"/>
      <c r="G31" s="2586"/>
      <c r="H31" s="2587"/>
      <c r="I31" s="2588">
        <f t="shared" si="0"/>
        <v>220.831</v>
      </c>
      <c r="J31" s="1869"/>
      <c r="K31" s="2589"/>
      <c r="L31" s="2590" t="str">
        <f t="shared" si="1"/>
        <v/>
      </c>
      <c r="M31" s="2591" t="str">
        <f t="shared" si="2"/>
        <v/>
      </c>
      <c r="N31" s="1472"/>
      <c r="O31" s="2592" t="str">
        <f t="shared" si="3"/>
        <v/>
      </c>
      <c r="P31" s="2593">
        <f t="shared" si="4"/>
        <v>40</v>
      </c>
      <c r="Q31" s="2594" t="str">
        <f t="shared" si="5"/>
        <v>--</v>
      </c>
      <c r="R31" s="2582" t="str">
        <f t="shared" si="6"/>
        <v>--</v>
      </c>
      <c r="S31" s="2583" t="str">
        <f t="shared" si="7"/>
        <v>--</v>
      </c>
      <c r="T31" s="2584" t="str">
        <f t="shared" si="8"/>
        <v>--</v>
      </c>
      <c r="U31" s="2592" t="str">
        <f t="shared" si="9"/>
        <v/>
      </c>
      <c r="V31" s="2595" t="str">
        <f t="shared" si="10"/>
        <v/>
      </c>
      <c r="W31" s="2525"/>
    </row>
    <row r="32" spans="2:23" s="2508" customFormat="1" ht="17.1" customHeight="1">
      <c r="B32" s="2522"/>
      <c r="C32" s="1475"/>
      <c r="D32" s="1475"/>
      <c r="E32" s="1466"/>
      <c r="F32" s="2586"/>
      <c r="G32" s="2586"/>
      <c r="H32" s="2587"/>
      <c r="I32" s="2588">
        <f t="shared" si="0"/>
        <v>220.831</v>
      </c>
      <c r="J32" s="1869"/>
      <c r="K32" s="2589"/>
      <c r="L32" s="2590" t="str">
        <f t="shared" si="1"/>
        <v/>
      </c>
      <c r="M32" s="2591" t="str">
        <f t="shared" si="2"/>
        <v/>
      </c>
      <c r="N32" s="1472"/>
      <c r="O32" s="2592" t="str">
        <f t="shared" si="3"/>
        <v/>
      </c>
      <c r="P32" s="2593">
        <f t="shared" si="4"/>
        <v>40</v>
      </c>
      <c r="Q32" s="2594" t="str">
        <f t="shared" si="5"/>
        <v>--</v>
      </c>
      <c r="R32" s="2582" t="str">
        <f t="shared" si="6"/>
        <v>--</v>
      </c>
      <c r="S32" s="2583" t="str">
        <f t="shared" si="7"/>
        <v>--</v>
      </c>
      <c r="T32" s="2584" t="str">
        <f t="shared" si="8"/>
        <v>--</v>
      </c>
      <c r="U32" s="2592" t="str">
        <f t="shared" si="9"/>
        <v/>
      </c>
      <c r="V32" s="2595" t="str">
        <f t="shared" si="10"/>
        <v/>
      </c>
      <c r="W32" s="2525"/>
    </row>
    <row r="33" spans="2:23" s="2508" customFormat="1" ht="17.1" customHeight="1">
      <c r="B33" s="2522"/>
      <c r="C33" s="1475"/>
      <c r="D33" s="1475"/>
      <c r="E33" s="1475"/>
      <c r="F33" s="2586"/>
      <c r="G33" s="2586"/>
      <c r="H33" s="2587"/>
      <c r="I33" s="2588">
        <f t="shared" si="0"/>
        <v>220.831</v>
      </c>
      <c r="J33" s="1869"/>
      <c r="K33" s="2589"/>
      <c r="L33" s="2590" t="str">
        <f t="shared" si="1"/>
        <v/>
      </c>
      <c r="M33" s="2591" t="str">
        <f t="shared" si="2"/>
        <v/>
      </c>
      <c r="N33" s="1472"/>
      <c r="O33" s="2592" t="str">
        <f t="shared" si="3"/>
        <v/>
      </c>
      <c r="P33" s="2593">
        <f t="shared" si="4"/>
        <v>40</v>
      </c>
      <c r="Q33" s="2594" t="str">
        <f t="shared" si="5"/>
        <v>--</v>
      </c>
      <c r="R33" s="2582" t="str">
        <f t="shared" si="6"/>
        <v>--</v>
      </c>
      <c r="S33" s="2583" t="str">
        <f t="shared" si="7"/>
        <v>--</v>
      </c>
      <c r="T33" s="2584" t="str">
        <f t="shared" si="8"/>
        <v>--</v>
      </c>
      <c r="U33" s="2592" t="str">
        <f t="shared" si="9"/>
        <v/>
      </c>
      <c r="V33" s="2595" t="str">
        <f t="shared" si="10"/>
        <v/>
      </c>
      <c r="W33" s="2525"/>
    </row>
    <row r="34" spans="2:23" s="2508" customFormat="1" ht="17.1" customHeight="1">
      <c r="B34" s="2522"/>
      <c r="C34" s="1475"/>
      <c r="D34" s="1475"/>
      <c r="E34" s="1466"/>
      <c r="F34" s="2586"/>
      <c r="G34" s="2586"/>
      <c r="H34" s="2587"/>
      <c r="I34" s="2588">
        <f t="shared" si="0"/>
        <v>220.831</v>
      </c>
      <c r="J34" s="1869"/>
      <c r="K34" s="2589"/>
      <c r="L34" s="2590" t="str">
        <f t="shared" si="1"/>
        <v/>
      </c>
      <c r="M34" s="2591" t="str">
        <f t="shared" si="2"/>
        <v/>
      </c>
      <c r="N34" s="1472"/>
      <c r="O34" s="2592" t="str">
        <f t="shared" si="3"/>
        <v/>
      </c>
      <c r="P34" s="2593">
        <f t="shared" si="4"/>
        <v>40</v>
      </c>
      <c r="Q34" s="2594" t="str">
        <f t="shared" si="5"/>
        <v>--</v>
      </c>
      <c r="R34" s="2582" t="str">
        <f t="shared" si="6"/>
        <v>--</v>
      </c>
      <c r="S34" s="2583" t="str">
        <f t="shared" si="7"/>
        <v>--</v>
      </c>
      <c r="T34" s="2584" t="str">
        <f t="shared" si="8"/>
        <v>--</v>
      </c>
      <c r="U34" s="2592" t="str">
        <f t="shared" si="9"/>
        <v/>
      </c>
      <c r="V34" s="2595" t="str">
        <f t="shared" si="10"/>
        <v/>
      </c>
      <c r="W34" s="2525"/>
    </row>
    <row r="35" spans="2:23" s="2508" customFormat="1" ht="17.1" customHeight="1">
      <c r="B35" s="2522"/>
      <c r="C35" s="1475"/>
      <c r="D35" s="1475"/>
      <c r="E35" s="1475"/>
      <c r="F35" s="2586"/>
      <c r="G35" s="2586"/>
      <c r="H35" s="2587"/>
      <c r="I35" s="2588">
        <f t="shared" si="0"/>
        <v>220.831</v>
      </c>
      <c r="J35" s="1869"/>
      <c r="K35" s="2589"/>
      <c r="L35" s="2590" t="str">
        <f t="shared" si="1"/>
        <v/>
      </c>
      <c r="M35" s="2591" t="str">
        <f t="shared" si="2"/>
        <v/>
      </c>
      <c r="N35" s="1472"/>
      <c r="O35" s="2592" t="str">
        <f t="shared" si="3"/>
        <v/>
      </c>
      <c r="P35" s="2593">
        <f t="shared" si="4"/>
        <v>40</v>
      </c>
      <c r="Q35" s="2594" t="str">
        <f t="shared" si="5"/>
        <v>--</v>
      </c>
      <c r="R35" s="2582" t="str">
        <f t="shared" si="6"/>
        <v>--</v>
      </c>
      <c r="S35" s="2583" t="str">
        <f t="shared" si="7"/>
        <v>--</v>
      </c>
      <c r="T35" s="2584" t="str">
        <f t="shared" si="8"/>
        <v>--</v>
      </c>
      <c r="U35" s="2592" t="str">
        <f t="shared" si="9"/>
        <v/>
      </c>
      <c r="V35" s="2595" t="str">
        <f t="shared" si="10"/>
        <v/>
      </c>
      <c r="W35" s="2525"/>
    </row>
    <row r="36" spans="2:23" s="2508" customFormat="1" ht="17.1" customHeight="1">
      <c r="B36" s="2522"/>
      <c r="C36" s="1475"/>
      <c r="D36" s="1475"/>
      <c r="E36" s="1466"/>
      <c r="F36" s="2586"/>
      <c r="G36" s="2586"/>
      <c r="H36" s="2587"/>
      <c r="I36" s="2588">
        <f t="shared" si="0"/>
        <v>220.831</v>
      </c>
      <c r="J36" s="1869"/>
      <c r="K36" s="2589"/>
      <c r="L36" s="2590" t="str">
        <f t="shared" si="1"/>
        <v/>
      </c>
      <c r="M36" s="2591" t="str">
        <f t="shared" si="2"/>
        <v/>
      </c>
      <c r="N36" s="1472"/>
      <c r="O36" s="2592" t="str">
        <f t="shared" si="3"/>
        <v/>
      </c>
      <c r="P36" s="2593">
        <f t="shared" si="4"/>
        <v>40</v>
      </c>
      <c r="Q36" s="2594" t="str">
        <f t="shared" si="5"/>
        <v>--</v>
      </c>
      <c r="R36" s="2582" t="str">
        <f t="shared" si="6"/>
        <v>--</v>
      </c>
      <c r="S36" s="2583" t="str">
        <f t="shared" si="7"/>
        <v>--</v>
      </c>
      <c r="T36" s="2584" t="str">
        <f t="shared" si="8"/>
        <v>--</v>
      </c>
      <c r="U36" s="2592" t="str">
        <f t="shared" si="9"/>
        <v/>
      </c>
      <c r="V36" s="2595" t="str">
        <f t="shared" si="10"/>
        <v/>
      </c>
      <c r="W36" s="2525"/>
    </row>
    <row r="37" spans="2:23" s="2508" customFormat="1" ht="17.1" customHeight="1">
      <c r="B37" s="2522"/>
      <c r="C37" s="1475"/>
      <c r="D37" s="1475"/>
      <c r="E37" s="1475"/>
      <c r="F37" s="2586"/>
      <c r="G37" s="2586"/>
      <c r="H37" s="2587"/>
      <c r="I37" s="2588">
        <f t="shared" si="0"/>
        <v>220.831</v>
      </c>
      <c r="J37" s="1869"/>
      <c r="K37" s="2589"/>
      <c r="L37" s="2590" t="str">
        <f t="shared" si="1"/>
        <v/>
      </c>
      <c r="M37" s="2591" t="str">
        <f t="shared" si="2"/>
        <v/>
      </c>
      <c r="N37" s="1472"/>
      <c r="O37" s="2592" t="str">
        <f t="shared" si="3"/>
        <v/>
      </c>
      <c r="P37" s="2593">
        <f t="shared" si="4"/>
        <v>40</v>
      </c>
      <c r="Q37" s="2594" t="str">
        <f t="shared" si="5"/>
        <v>--</v>
      </c>
      <c r="R37" s="2582" t="str">
        <f t="shared" si="6"/>
        <v>--</v>
      </c>
      <c r="S37" s="2583" t="str">
        <f t="shared" si="7"/>
        <v>--</v>
      </c>
      <c r="T37" s="2584" t="str">
        <f t="shared" si="8"/>
        <v>--</v>
      </c>
      <c r="U37" s="2592" t="str">
        <f t="shared" si="9"/>
        <v/>
      </c>
      <c r="V37" s="2595" t="str">
        <f t="shared" si="10"/>
        <v/>
      </c>
      <c r="W37" s="2525"/>
    </row>
    <row r="38" spans="2:23" s="2508" customFormat="1" ht="17.1" customHeight="1">
      <c r="B38" s="2522"/>
      <c r="C38" s="1475"/>
      <c r="D38" s="1475"/>
      <c r="E38" s="1466"/>
      <c r="F38" s="2586"/>
      <c r="G38" s="2586"/>
      <c r="H38" s="2587"/>
      <c r="I38" s="2588">
        <f t="shared" si="0"/>
        <v>220.831</v>
      </c>
      <c r="J38" s="1869"/>
      <c r="K38" s="2589"/>
      <c r="L38" s="2590" t="str">
        <f t="shared" si="1"/>
        <v/>
      </c>
      <c r="M38" s="2591" t="str">
        <f t="shared" si="2"/>
        <v/>
      </c>
      <c r="N38" s="1472"/>
      <c r="O38" s="2592" t="str">
        <f t="shared" si="3"/>
        <v/>
      </c>
      <c r="P38" s="2593">
        <f t="shared" si="4"/>
        <v>40</v>
      </c>
      <c r="Q38" s="2594" t="str">
        <f t="shared" si="5"/>
        <v>--</v>
      </c>
      <c r="R38" s="2582" t="str">
        <f t="shared" si="6"/>
        <v>--</v>
      </c>
      <c r="S38" s="2583" t="str">
        <f t="shared" si="7"/>
        <v>--</v>
      </c>
      <c r="T38" s="2584" t="str">
        <f t="shared" si="8"/>
        <v>--</v>
      </c>
      <c r="U38" s="2592" t="str">
        <f t="shared" si="9"/>
        <v/>
      </c>
      <c r="V38" s="2595" t="str">
        <f t="shared" si="10"/>
        <v/>
      </c>
      <c r="W38" s="2525"/>
    </row>
    <row r="39" spans="2:23" s="2508" customFormat="1" ht="17.1" customHeight="1">
      <c r="B39" s="2522"/>
      <c r="C39" s="1475"/>
      <c r="D39" s="1475"/>
      <c r="E39" s="1475"/>
      <c r="F39" s="2586"/>
      <c r="G39" s="2586"/>
      <c r="H39" s="2587"/>
      <c r="I39" s="2588">
        <f t="shared" si="0"/>
        <v>220.831</v>
      </c>
      <c r="J39" s="1869"/>
      <c r="K39" s="2589"/>
      <c r="L39" s="2590" t="str">
        <f t="shared" si="1"/>
        <v/>
      </c>
      <c r="M39" s="2591" t="str">
        <f t="shared" si="2"/>
        <v/>
      </c>
      <c r="N39" s="1472"/>
      <c r="O39" s="2592" t="str">
        <f t="shared" si="3"/>
        <v/>
      </c>
      <c r="P39" s="2593">
        <f t="shared" si="4"/>
        <v>40</v>
      </c>
      <c r="Q39" s="2594" t="str">
        <f t="shared" si="5"/>
        <v>--</v>
      </c>
      <c r="R39" s="2582" t="str">
        <f t="shared" si="6"/>
        <v>--</v>
      </c>
      <c r="S39" s="2583" t="str">
        <f t="shared" si="7"/>
        <v>--</v>
      </c>
      <c r="T39" s="2584" t="str">
        <f t="shared" si="8"/>
        <v>--</v>
      </c>
      <c r="U39" s="2592" t="str">
        <f t="shared" si="9"/>
        <v/>
      </c>
      <c r="V39" s="2595" t="str">
        <f t="shared" si="10"/>
        <v/>
      </c>
      <c r="W39" s="2525"/>
    </row>
    <row r="40" spans="2:23" s="2508" customFormat="1" ht="17.1" customHeight="1">
      <c r="B40" s="2522"/>
      <c r="C40" s="1475"/>
      <c r="D40" s="1475"/>
      <c r="E40" s="1466"/>
      <c r="F40" s="2586"/>
      <c r="G40" s="2586"/>
      <c r="H40" s="2587"/>
      <c r="I40" s="2588">
        <f t="shared" si="0"/>
        <v>220.831</v>
      </c>
      <c r="J40" s="1869"/>
      <c r="K40" s="2589"/>
      <c r="L40" s="2590" t="str">
        <f t="shared" si="1"/>
        <v/>
      </c>
      <c r="M40" s="2591" t="str">
        <f t="shared" si="2"/>
        <v/>
      </c>
      <c r="N40" s="1472"/>
      <c r="O40" s="2592" t="str">
        <f t="shared" si="3"/>
        <v/>
      </c>
      <c r="P40" s="2593">
        <f t="shared" si="4"/>
        <v>40</v>
      </c>
      <c r="Q40" s="2594" t="str">
        <f t="shared" si="5"/>
        <v>--</v>
      </c>
      <c r="R40" s="2582" t="str">
        <f t="shared" si="6"/>
        <v>--</v>
      </c>
      <c r="S40" s="2583" t="str">
        <f t="shared" si="7"/>
        <v>--</v>
      </c>
      <c r="T40" s="2584" t="str">
        <f t="shared" si="8"/>
        <v>--</v>
      </c>
      <c r="U40" s="2592" t="str">
        <f t="shared" si="9"/>
        <v/>
      </c>
      <c r="V40" s="2595" t="str">
        <f t="shared" si="10"/>
        <v/>
      </c>
      <c r="W40" s="2525"/>
    </row>
    <row r="41" spans="2:23" s="2508" customFormat="1" ht="17.1" customHeight="1">
      <c r="B41" s="2522"/>
      <c r="C41" s="1475"/>
      <c r="D41" s="1475"/>
      <c r="E41" s="1475"/>
      <c r="F41" s="2586"/>
      <c r="G41" s="2586"/>
      <c r="H41" s="2587"/>
      <c r="I41" s="2588">
        <f t="shared" si="0"/>
        <v>220.831</v>
      </c>
      <c r="J41" s="1869"/>
      <c r="K41" s="2589"/>
      <c r="L41" s="2590" t="str">
        <f t="shared" si="1"/>
        <v/>
      </c>
      <c r="M41" s="2591" t="str">
        <f t="shared" si="2"/>
        <v/>
      </c>
      <c r="N41" s="1472"/>
      <c r="O41" s="2592" t="str">
        <f t="shared" si="3"/>
        <v/>
      </c>
      <c r="P41" s="2593">
        <f t="shared" si="4"/>
        <v>40</v>
      </c>
      <c r="Q41" s="2594" t="str">
        <f t="shared" si="5"/>
        <v>--</v>
      </c>
      <c r="R41" s="2582" t="str">
        <f t="shared" si="6"/>
        <v>--</v>
      </c>
      <c r="S41" s="2583" t="str">
        <f t="shared" si="7"/>
        <v>--</v>
      </c>
      <c r="T41" s="2584" t="str">
        <f t="shared" si="8"/>
        <v>--</v>
      </c>
      <c r="U41" s="2592" t="str">
        <f t="shared" si="9"/>
        <v/>
      </c>
      <c r="V41" s="2595" t="str">
        <f t="shared" si="10"/>
        <v/>
      </c>
      <c r="W41" s="2525"/>
    </row>
    <row r="42" spans="2:23" s="2508" customFormat="1" ht="17.1" customHeight="1">
      <c r="B42" s="2522"/>
      <c r="C42" s="1475"/>
      <c r="D42" s="1475"/>
      <c r="E42" s="1466"/>
      <c r="F42" s="2586"/>
      <c r="G42" s="2586"/>
      <c r="H42" s="2587"/>
      <c r="I42" s="2588">
        <f t="shared" si="0"/>
        <v>220.831</v>
      </c>
      <c r="J42" s="1869"/>
      <c r="K42" s="2589"/>
      <c r="L42" s="2590" t="str">
        <f t="shared" si="1"/>
        <v/>
      </c>
      <c r="M42" s="2591" t="str">
        <f t="shared" si="2"/>
        <v/>
      </c>
      <c r="N42" s="1472"/>
      <c r="O42" s="2592" t="str">
        <f t="shared" si="3"/>
        <v/>
      </c>
      <c r="P42" s="2593">
        <f t="shared" si="4"/>
        <v>40</v>
      </c>
      <c r="Q42" s="2594" t="str">
        <f t="shared" si="5"/>
        <v>--</v>
      </c>
      <c r="R42" s="2582" t="str">
        <f t="shared" si="6"/>
        <v>--</v>
      </c>
      <c r="S42" s="2583" t="str">
        <f t="shared" si="7"/>
        <v>--</v>
      </c>
      <c r="T42" s="2584" t="str">
        <f t="shared" si="8"/>
        <v>--</v>
      </c>
      <c r="U42" s="2592" t="str">
        <f t="shared" si="9"/>
        <v/>
      </c>
      <c r="V42" s="2595" t="str">
        <f t="shared" si="10"/>
        <v/>
      </c>
      <c r="W42" s="2525"/>
    </row>
    <row r="43" spans="2:23" s="2508" customFormat="1" ht="17.1" customHeight="1">
      <c r="B43" s="2522"/>
      <c r="C43" s="1475"/>
      <c r="D43" s="1475"/>
      <c r="E43" s="1475"/>
      <c r="F43" s="2586"/>
      <c r="G43" s="2586"/>
      <c r="H43" s="2587"/>
      <c r="I43" s="2588">
        <f t="shared" si="0"/>
        <v>220.831</v>
      </c>
      <c r="J43" s="1869"/>
      <c r="K43" s="2589"/>
      <c r="L43" s="2590" t="str">
        <f t="shared" si="1"/>
        <v/>
      </c>
      <c r="M43" s="2591" t="str">
        <f t="shared" si="2"/>
        <v/>
      </c>
      <c r="N43" s="1472"/>
      <c r="O43" s="2592" t="str">
        <f t="shared" si="3"/>
        <v/>
      </c>
      <c r="P43" s="2593">
        <f t="shared" si="4"/>
        <v>40</v>
      </c>
      <c r="Q43" s="2594" t="str">
        <f t="shared" si="5"/>
        <v>--</v>
      </c>
      <c r="R43" s="2582" t="str">
        <f t="shared" si="6"/>
        <v>--</v>
      </c>
      <c r="S43" s="2583" t="str">
        <f t="shared" si="7"/>
        <v>--</v>
      </c>
      <c r="T43" s="2584" t="str">
        <f t="shared" si="8"/>
        <v>--</v>
      </c>
      <c r="U43" s="2592" t="str">
        <f t="shared" si="9"/>
        <v/>
      </c>
      <c r="V43" s="2595" t="str">
        <f t="shared" si="10"/>
        <v/>
      </c>
      <c r="W43" s="2525"/>
    </row>
    <row r="44" spans="2:23" s="2508" customFormat="1" ht="17.1" customHeight="1" thickBot="1">
      <c r="B44" s="2522"/>
      <c r="C44" s="2596"/>
      <c r="D44" s="2596"/>
      <c r="E44" s="2596"/>
      <c r="F44" s="2596"/>
      <c r="G44" s="2596"/>
      <c r="H44" s="2596"/>
      <c r="I44" s="2597"/>
      <c r="J44" s="2598"/>
      <c r="K44" s="2598"/>
      <c r="L44" s="2599"/>
      <c r="M44" s="2599"/>
      <c r="N44" s="2598"/>
      <c r="O44" s="2600"/>
      <c r="P44" s="2601"/>
      <c r="Q44" s="2602"/>
      <c r="R44" s="2603"/>
      <c r="S44" s="2604"/>
      <c r="T44" s="2605"/>
      <c r="U44" s="2600"/>
      <c r="V44" s="2606"/>
      <c r="W44" s="2525"/>
    </row>
    <row r="45" spans="2:23" s="2508" customFormat="1" ht="17.1" customHeight="1" thickBot="1" thickTop="1">
      <c r="B45" s="2522"/>
      <c r="C45" s="2607" t="s">
        <v>25</v>
      </c>
      <c r="D45" s="3113" t="s">
        <v>327</v>
      </c>
      <c r="E45" s="2607"/>
      <c r="F45" s="2609"/>
      <c r="G45" s="2610"/>
      <c r="H45" s="2523"/>
      <c r="I45" s="2523"/>
      <c r="J45" s="2523"/>
      <c r="K45" s="2523"/>
      <c r="L45" s="2523"/>
      <c r="M45" s="2523"/>
      <c r="N45" s="2523"/>
      <c r="O45" s="2523"/>
      <c r="P45" s="2523"/>
      <c r="Q45" s="2611">
        <f>SUM(Q22:Q44)</f>
        <v>8833.24</v>
      </c>
      <c r="R45" s="2612">
        <f>SUM(R22:R44)</f>
        <v>8833.24</v>
      </c>
      <c r="S45" s="2613">
        <f>SUM(S22:S44)</f>
        <v>6006.6032000000005</v>
      </c>
      <c r="T45" s="2614">
        <f>SUM(T22:T44)</f>
        <v>0</v>
      </c>
      <c r="U45" s="2615"/>
      <c r="V45" s="2616">
        <f>ROUND(SUM(V22:V44),2)</f>
        <v>23673.08</v>
      </c>
      <c r="W45" s="2525"/>
    </row>
    <row r="46" spans="2:23" s="2508" customFormat="1" ht="17.1" customHeight="1" thickBot="1" thickTop="1">
      <c r="B46" s="2617"/>
      <c r="C46" s="2618"/>
      <c r="D46" s="2618"/>
      <c r="E46" s="2618"/>
      <c r="F46" s="2618"/>
      <c r="G46" s="2618"/>
      <c r="H46" s="2618"/>
      <c r="I46" s="2618"/>
      <c r="J46" s="2618"/>
      <c r="K46" s="2618"/>
      <c r="L46" s="2618"/>
      <c r="M46" s="2618"/>
      <c r="N46" s="2618"/>
      <c r="O46" s="2618"/>
      <c r="P46" s="2618"/>
      <c r="Q46" s="2618"/>
      <c r="R46" s="2618"/>
      <c r="S46" s="2618"/>
      <c r="T46" s="2618"/>
      <c r="U46" s="2618"/>
      <c r="V46" s="2618"/>
      <c r="W46" s="2619"/>
    </row>
    <row r="47" spans="23:25" ht="17.1" customHeight="1" thickTop="1">
      <c r="W47" s="2620"/>
      <c r="X47" s="2620"/>
      <c r="Y47" s="2620"/>
    </row>
    <row r="48" spans="23:25" ht="17.1" customHeight="1">
      <c r="W48" s="2620"/>
      <c r="X48" s="2620"/>
      <c r="Y48" s="2620"/>
    </row>
    <row r="49" spans="23:25" ht="17.1" customHeight="1">
      <c r="W49" s="2620"/>
      <c r="X49" s="2620"/>
      <c r="Y49" s="2620"/>
    </row>
    <row r="50" spans="23:25" ht="17.1" customHeight="1">
      <c r="W50" s="2620"/>
      <c r="X50" s="2620"/>
      <c r="Y50" s="2620"/>
    </row>
    <row r="51" spans="23:25" ht="17.1" customHeight="1">
      <c r="W51" s="2620"/>
      <c r="X51" s="2620"/>
      <c r="Y51" s="2620"/>
    </row>
    <row r="52" spans="6:25" ht="17.1" customHeight="1">
      <c r="F52" s="2620"/>
      <c r="G52" s="2620"/>
      <c r="H52" s="2620"/>
      <c r="I52" s="2620"/>
      <c r="J52" s="2620"/>
      <c r="K52" s="2620"/>
      <c r="L52" s="2620"/>
      <c r="M52" s="2620"/>
      <c r="N52" s="2620"/>
      <c r="O52" s="2620"/>
      <c r="P52" s="2620"/>
      <c r="Q52" s="2620"/>
      <c r="R52" s="2620"/>
      <c r="S52" s="2620"/>
      <c r="T52" s="2620"/>
      <c r="U52" s="2620"/>
      <c r="V52" s="2620"/>
      <c r="W52" s="2620"/>
      <c r="X52" s="2620"/>
      <c r="Y52" s="2620"/>
    </row>
    <row r="53" spans="6:25" ht="17.1" customHeight="1">
      <c r="F53" s="2620"/>
      <c r="G53" s="2620"/>
      <c r="H53" s="2620"/>
      <c r="I53" s="2620"/>
      <c r="J53" s="2620"/>
      <c r="K53" s="2620"/>
      <c r="L53" s="2620"/>
      <c r="M53" s="2620"/>
      <c r="N53" s="2620"/>
      <c r="O53" s="2620"/>
      <c r="P53" s="2620"/>
      <c r="Q53" s="2620"/>
      <c r="R53" s="2620"/>
      <c r="S53" s="2620"/>
      <c r="T53" s="2620"/>
      <c r="U53" s="2620"/>
      <c r="V53" s="2620"/>
      <c r="W53" s="2620"/>
      <c r="X53" s="2620"/>
      <c r="Y53" s="2620"/>
    </row>
    <row r="54" spans="6:25" ht="17.1" customHeight="1">
      <c r="F54" s="2620"/>
      <c r="G54" s="2620"/>
      <c r="H54" s="2620"/>
      <c r="I54" s="2620"/>
      <c r="J54" s="2620"/>
      <c r="K54" s="2620"/>
      <c r="L54" s="2620"/>
      <c r="M54" s="2620"/>
      <c r="N54" s="2620"/>
      <c r="O54" s="2620"/>
      <c r="P54" s="2620"/>
      <c r="Q54" s="2620"/>
      <c r="R54" s="2620"/>
      <c r="S54" s="2620"/>
      <c r="T54" s="2620"/>
      <c r="U54" s="2620"/>
      <c r="V54" s="2620"/>
      <c r="W54" s="2620"/>
      <c r="X54" s="2620"/>
      <c r="Y54" s="2620"/>
    </row>
    <row r="55" spans="6:25" ht="17.1" customHeight="1">
      <c r="F55" s="2620"/>
      <c r="G55" s="2620"/>
      <c r="H55" s="2620"/>
      <c r="I55" s="2620"/>
      <c r="J55" s="2620"/>
      <c r="K55" s="2620"/>
      <c r="L55" s="2620"/>
      <c r="M55" s="2620"/>
      <c r="N55" s="2620"/>
      <c r="O55" s="2620"/>
      <c r="P55" s="2620"/>
      <c r="Q55" s="2620"/>
      <c r="R55" s="2620"/>
      <c r="S55" s="2620"/>
      <c r="T55" s="2620"/>
      <c r="U55" s="2620"/>
      <c r="V55" s="2620"/>
      <c r="W55" s="2620"/>
      <c r="X55" s="2620"/>
      <c r="Y55" s="2620"/>
    </row>
    <row r="56" spans="6:25" ht="17.1" customHeight="1">
      <c r="F56" s="2620"/>
      <c r="G56" s="2620"/>
      <c r="H56" s="2620"/>
      <c r="I56" s="2620"/>
      <c r="J56" s="2620"/>
      <c r="K56" s="2620"/>
      <c r="L56" s="2620"/>
      <c r="M56" s="2620"/>
      <c r="N56" s="2620"/>
      <c r="O56" s="2620"/>
      <c r="P56" s="2620"/>
      <c r="Q56" s="2620"/>
      <c r="R56" s="2620"/>
      <c r="S56" s="2620"/>
      <c r="T56" s="2620"/>
      <c r="U56" s="2620"/>
      <c r="V56" s="2620"/>
      <c r="W56" s="2620"/>
      <c r="X56" s="2620"/>
      <c r="Y56" s="2620"/>
    </row>
    <row r="57" spans="6:25" ht="17.1" customHeight="1">
      <c r="F57" s="2620"/>
      <c r="G57" s="2620"/>
      <c r="H57" s="2620"/>
      <c r="I57" s="2620"/>
      <c r="J57" s="2620"/>
      <c r="K57" s="2620"/>
      <c r="L57" s="2620"/>
      <c r="M57" s="2620"/>
      <c r="N57" s="2620"/>
      <c r="O57" s="2620"/>
      <c r="P57" s="2620"/>
      <c r="Q57" s="2620"/>
      <c r="R57" s="2620"/>
      <c r="S57" s="2620"/>
      <c r="T57" s="2620"/>
      <c r="U57" s="2620"/>
      <c r="V57" s="2620"/>
      <c r="W57" s="2620"/>
      <c r="X57" s="2620"/>
      <c r="Y57" s="2620"/>
    </row>
    <row r="58" spans="6:25" ht="17.1" customHeight="1">
      <c r="F58" s="2620"/>
      <c r="G58" s="2620"/>
      <c r="H58" s="2620"/>
      <c r="I58" s="2620"/>
      <c r="J58" s="2620"/>
      <c r="K58" s="2620"/>
      <c r="L58" s="2620"/>
      <c r="M58" s="2620"/>
      <c r="N58" s="2620"/>
      <c r="O58" s="2620"/>
      <c r="P58" s="2620"/>
      <c r="Q58" s="2620"/>
      <c r="R58" s="2620"/>
      <c r="S58" s="2620"/>
      <c r="T58" s="2620"/>
      <c r="U58" s="2620"/>
      <c r="V58" s="2620"/>
      <c r="W58" s="2620"/>
      <c r="X58" s="2620"/>
      <c r="Y58" s="2620"/>
    </row>
    <row r="59" spans="6:25" ht="17.1" customHeight="1">
      <c r="F59" s="2620"/>
      <c r="G59" s="2620"/>
      <c r="H59" s="2620"/>
      <c r="I59" s="2620"/>
      <c r="J59" s="2620"/>
      <c r="K59" s="2620"/>
      <c r="L59" s="2620"/>
      <c r="M59" s="2620"/>
      <c r="N59" s="2620"/>
      <c r="O59" s="2620"/>
      <c r="P59" s="2620"/>
      <c r="Q59" s="2620"/>
      <c r="R59" s="2620"/>
      <c r="S59" s="2620"/>
      <c r="T59" s="2620"/>
      <c r="U59" s="2620"/>
      <c r="V59" s="2620"/>
      <c r="W59" s="2620"/>
      <c r="X59" s="2620"/>
      <c r="Y59" s="2620"/>
    </row>
    <row r="60" spans="6:25" ht="17.1" customHeight="1">
      <c r="F60" s="2620"/>
      <c r="G60" s="2620"/>
      <c r="H60" s="2620"/>
      <c r="I60" s="2620"/>
      <c r="J60" s="2620"/>
      <c r="K60" s="2620"/>
      <c r="L60" s="2620"/>
      <c r="M60" s="2620"/>
      <c r="N60" s="2620"/>
      <c r="O60" s="2620"/>
      <c r="P60" s="2620"/>
      <c r="Q60" s="2620"/>
      <c r="R60" s="2620"/>
      <c r="S60" s="2620"/>
      <c r="T60" s="2620"/>
      <c r="U60" s="2620"/>
      <c r="V60" s="2620"/>
      <c r="W60" s="2620"/>
      <c r="X60" s="2620"/>
      <c r="Y60" s="2620"/>
    </row>
    <row r="61" spans="6:25" ht="17.1" customHeight="1">
      <c r="F61" s="2620"/>
      <c r="G61" s="2620"/>
      <c r="H61" s="2620"/>
      <c r="I61" s="2620"/>
      <c r="J61" s="2620"/>
      <c r="K61" s="2620"/>
      <c r="L61" s="2620"/>
      <c r="M61" s="2620"/>
      <c r="N61" s="2620"/>
      <c r="O61" s="2620"/>
      <c r="P61" s="2620"/>
      <c r="Q61" s="2620"/>
      <c r="R61" s="2620"/>
      <c r="S61" s="2620"/>
      <c r="T61" s="2620"/>
      <c r="U61" s="2620"/>
      <c r="V61" s="2620"/>
      <c r="W61" s="2620"/>
      <c r="X61" s="2620"/>
      <c r="Y61" s="2620"/>
    </row>
    <row r="62" spans="6:25" ht="17.1" customHeight="1">
      <c r="F62" s="2620"/>
      <c r="G62" s="2620"/>
      <c r="H62" s="2620"/>
      <c r="I62" s="2620"/>
      <c r="J62" s="2620"/>
      <c r="K62" s="2620"/>
      <c r="L62" s="2620"/>
      <c r="M62" s="2620"/>
      <c r="N62" s="2620"/>
      <c r="O62" s="2620"/>
      <c r="P62" s="2620"/>
      <c r="Q62" s="2620"/>
      <c r="R62" s="2620"/>
      <c r="S62" s="2620"/>
      <c r="T62" s="2620"/>
      <c r="U62" s="2620"/>
      <c r="V62" s="2620"/>
      <c r="W62" s="2620"/>
      <c r="X62" s="2620"/>
      <c r="Y62" s="2620"/>
    </row>
    <row r="63" spans="6:25" ht="17.1" customHeight="1">
      <c r="F63" s="2620"/>
      <c r="G63" s="2620"/>
      <c r="H63" s="2620"/>
      <c r="I63" s="2620"/>
      <c r="J63" s="2620"/>
      <c r="K63" s="2620"/>
      <c r="L63" s="2620"/>
      <c r="M63" s="2620"/>
      <c r="N63" s="2620"/>
      <c r="O63" s="2620"/>
      <c r="P63" s="2620"/>
      <c r="Q63" s="2620"/>
      <c r="R63" s="2620"/>
      <c r="S63" s="2620"/>
      <c r="T63" s="2620"/>
      <c r="U63" s="2620"/>
      <c r="V63" s="2620"/>
      <c r="W63" s="2620"/>
      <c r="X63" s="2620"/>
      <c r="Y63" s="2620"/>
    </row>
    <row r="64" spans="6:25" ht="17.1" customHeight="1">
      <c r="F64" s="2620"/>
      <c r="G64" s="2620"/>
      <c r="H64" s="2620"/>
      <c r="I64" s="2620"/>
      <c r="J64" s="2620"/>
      <c r="K64" s="2620"/>
      <c r="L64" s="2620"/>
      <c r="M64" s="2620"/>
      <c r="N64" s="2620"/>
      <c r="O64" s="2620"/>
      <c r="P64" s="2620"/>
      <c r="Q64" s="2620"/>
      <c r="R64" s="2620"/>
      <c r="S64" s="2620"/>
      <c r="T64" s="2620"/>
      <c r="U64" s="2620"/>
      <c r="V64" s="2620"/>
      <c r="W64" s="2620"/>
      <c r="X64" s="2620"/>
      <c r="Y64" s="2620"/>
    </row>
    <row r="65" spans="6:25" ht="17.1" customHeight="1">
      <c r="F65" s="2620"/>
      <c r="G65" s="2620"/>
      <c r="H65" s="2620"/>
      <c r="I65" s="2620"/>
      <c r="J65" s="2620"/>
      <c r="K65" s="2620"/>
      <c r="L65" s="2620"/>
      <c r="M65" s="2620"/>
      <c r="N65" s="2620"/>
      <c r="O65" s="2620"/>
      <c r="P65" s="2620"/>
      <c r="Q65" s="2620"/>
      <c r="R65" s="2620"/>
      <c r="S65" s="2620"/>
      <c r="T65" s="2620"/>
      <c r="U65" s="2620"/>
      <c r="V65" s="2620"/>
      <c r="W65" s="2620"/>
      <c r="X65" s="2620"/>
      <c r="Y65" s="2620"/>
    </row>
    <row r="66" spans="6:25" ht="17.1" customHeight="1">
      <c r="F66" s="2620"/>
      <c r="G66" s="2620"/>
      <c r="H66" s="2620"/>
      <c r="I66" s="2620"/>
      <c r="J66" s="2620"/>
      <c r="K66" s="2620"/>
      <c r="L66" s="2620"/>
      <c r="M66" s="2620"/>
      <c r="N66" s="2620"/>
      <c r="O66" s="2620"/>
      <c r="P66" s="2620"/>
      <c r="Q66" s="2620"/>
      <c r="R66" s="2620"/>
      <c r="S66" s="2620"/>
      <c r="T66" s="2620"/>
      <c r="U66" s="2620"/>
      <c r="V66" s="2620"/>
      <c r="W66" s="2620"/>
      <c r="X66" s="2620"/>
      <c r="Y66" s="2620"/>
    </row>
    <row r="67" spans="6:25" ht="17.1" customHeight="1">
      <c r="F67" s="2620"/>
      <c r="G67" s="2620"/>
      <c r="H67" s="2620"/>
      <c r="I67" s="2620"/>
      <c r="J67" s="2620"/>
      <c r="K67" s="2620"/>
      <c r="L67" s="2620"/>
      <c r="M67" s="2620"/>
      <c r="N67" s="2620"/>
      <c r="O67" s="2620"/>
      <c r="P67" s="2620"/>
      <c r="Q67" s="2620"/>
      <c r="R67" s="2620"/>
      <c r="S67" s="2620"/>
      <c r="T67" s="2620"/>
      <c r="U67" s="2620"/>
      <c r="V67" s="2620"/>
      <c r="W67" s="2620"/>
      <c r="X67" s="2620"/>
      <c r="Y67" s="2620"/>
    </row>
    <row r="68" spans="6:25" ht="17.1" customHeight="1">
      <c r="F68" s="2620"/>
      <c r="G68" s="2620"/>
      <c r="H68" s="2620"/>
      <c r="I68" s="2620"/>
      <c r="J68" s="2620"/>
      <c r="K68" s="2620"/>
      <c r="L68" s="2620"/>
      <c r="M68" s="2620"/>
      <c r="N68" s="2620"/>
      <c r="O68" s="2620"/>
      <c r="P68" s="2620"/>
      <c r="Q68" s="2620"/>
      <c r="R68" s="2620"/>
      <c r="S68" s="2620"/>
      <c r="T68" s="2620"/>
      <c r="U68" s="2620"/>
      <c r="V68" s="2620"/>
      <c r="W68" s="2620"/>
      <c r="X68" s="2620"/>
      <c r="Y68" s="2620"/>
    </row>
    <row r="69" spans="6:25" ht="17.1" customHeight="1">
      <c r="F69" s="2620"/>
      <c r="G69" s="2620"/>
      <c r="H69" s="2620"/>
      <c r="I69" s="2620"/>
      <c r="J69" s="2620"/>
      <c r="K69" s="2620"/>
      <c r="L69" s="2620"/>
      <c r="M69" s="2620"/>
      <c r="N69" s="2620"/>
      <c r="O69" s="2620"/>
      <c r="P69" s="2620"/>
      <c r="Q69" s="2620"/>
      <c r="R69" s="2620"/>
      <c r="S69" s="2620"/>
      <c r="T69" s="2620"/>
      <c r="U69" s="2620"/>
      <c r="V69" s="2620"/>
      <c r="W69" s="2620"/>
      <c r="X69" s="2620"/>
      <c r="Y69" s="2620"/>
    </row>
    <row r="70" spans="6:25" ht="17.1" customHeight="1">
      <c r="F70" s="2620"/>
      <c r="G70" s="2620"/>
      <c r="H70" s="2620"/>
      <c r="I70" s="2620"/>
      <c r="J70" s="2620"/>
      <c r="K70" s="2620"/>
      <c r="L70" s="2620"/>
      <c r="M70" s="2620"/>
      <c r="N70" s="2620"/>
      <c r="O70" s="2620"/>
      <c r="P70" s="2620"/>
      <c r="Q70" s="2620"/>
      <c r="R70" s="2620"/>
      <c r="S70" s="2620"/>
      <c r="T70" s="2620"/>
      <c r="U70" s="2620"/>
      <c r="V70" s="2620"/>
      <c r="W70" s="2620"/>
      <c r="X70" s="2620"/>
      <c r="Y70" s="2620"/>
    </row>
    <row r="71" spans="6:25" ht="17.1" customHeight="1">
      <c r="F71" s="2620"/>
      <c r="G71" s="2620"/>
      <c r="H71" s="2620"/>
      <c r="I71" s="2620"/>
      <c r="J71" s="2620"/>
      <c r="K71" s="2620"/>
      <c r="L71" s="2620"/>
      <c r="M71" s="2620"/>
      <c r="N71" s="2620"/>
      <c r="O71" s="2620"/>
      <c r="P71" s="2620"/>
      <c r="Q71" s="2620"/>
      <c r="R71" s="2620"/>
      <c r="S71" s="2620"/>
      <c r="T71" s="2620"/>
      <c r="U71" s="2620"/>
      <c r="V71" s="2620"/>
      <c r="W71" s="2620"/>
      <c r="X71" s="2620"/>
      <c r="Y71" s="2620"/>
    </row>
    <row r="72" spans="6:25" ht="17.1" customHeight="1">
      <c r="F72" s="2620"/>
      <c r="G72" s="2620"/>
      <c r="H72" s="2620"/>
      <c r="I72" s="2620"/>
      <c r="J72" s="2620"/>
      <c r="K72" s="2620"/>
      <c r="L72" s="2620"/>
      <c r="M72" s="2620"/>
      <c r="N72" s="2620"/>
      <c r="O72" s="2620"/>
      <c r="P72" s="2620"/>
      <c r="Q72" s="2620"/>
      <c r="R72" s="2620"/>
      <c r="S72" s="2620"/>
      <c r="T72" s="2620"/>
      <c r="U72" s="2620"/>
      <c r="V72" s="2620"/>
      <c r="W72" s="2620"/>
      <c r="X72" s="2620"/>
      <c r="Y72" s="2620"/>
    </row>
    <row r="73" spans="6:25" ht="17.1" customHeight="1">
      <c r="F73" s="2620"/>
      <c r="G73" s="2620"/>
      <c r="H73" s="2620"/>
      <c r="I73" s="2620"/>
      <c r="J73" s="2620"/>
      <c r="K73" s="2620"/>
      <c r="L73" s="2620"/>
      <c r="M73" s="2620"/>
      <c r="N73" s="2620"/>
      <c r="O73" s="2620"/>
      <c r="P73" s="2620"/>
      <c r="Q73" s="2620"/>
      <c r="R73" s="2620"/>
      <c r="S73" s="2620"/>
      <c r="T73" s="2620"/>
      <c r="U73" s="2620"/>
      <c r="V73" s="2620"/>
      <c r="W73" s="2620"/>
      <c r="X73" s="2620"/>
      <c r="Y73" s="2620"/>
    </row>
    <row r="74" spans="6:25" ht="17.1" customHeight="1">
      <c r="F74" s="2620"/>
      <c r="G74" s="2620"/>
      <c r="H74" s="2620"/>
      <c r="I74" s="2620"/>
      <c r="J74" s="2620"/>
      <c r="K74" s="2620"/>
      <c r="L74" s="2620"/>
      <c r="M74" s="2620"/>
      <c r="N74" s="2620"/>
      <c r="O74" s="2620"/>
      <c r="P74" s="2620"/>
      <c r="Q74" s="2620"/>
      <c r="R74" s="2620"/>
      <c r="S74" s="2620"/>
      <c r="T74" s="2620"/>
      <c r="U74" s="2620"/>
      <c r="V74" s="2620"/>
      <c r="W74" s="2620"/>
      <c r="X74" s="2620"/>
      <c r="Y74" s="2620"/>
    </row>
    <row r="75" spans="6:25" ht="17.1" customHeight="1">
      <c r="F75" s="2620"/>
      <c r="G75" s="2620"/>
      <c r="H75" s="2620"/>
      <c r="I75" s="2620"/>
      <c r="J75" s="2620"/>
      <c r="K75" s="2620"/>
      <c r="L75" s="2620"/>
      <c r="M75" s="2620"/>
      <c r="N75" s="2620"/>
      <c r="O75" s="2620"/>
      <c r="P75" s="2620"/>
      <c r="Q75" s="2620"/>
      <c r="R75" s="2620"/>
      <c r="S75" s="2620"/>
      <c r="T75" s="2620"/>
      <c r="U75" s="2620"/>
      <c r="V75" s="2620"/>
      <c r="W75" s="2620"/>
      <c r="X75" s="2620"/>
      <c r="Y75" s="2620"/>
    </row>
    <row r="76" spans="6:25" ht="17.1" customHeight="1">
      <c r="F76" s="2620"/>
      <c r="G76" s="2620"/>
      <c r="H76" s="2620"/>
      <c r="I76" s="2620"/>
      <c r="J76" s="2620"/>
      <c r="K76" s="2620"/>
      <c r="L76" s="2620"/>
      <c r="M76" s="2620"/>
      <c r="N76" s="2620"/>
      <c r="O76" s="2620"/>
      <c r="P76" s="2620"/>
      <c r="Q76" s="2620"/>
      <c r="R76" s="2620"/>
      <c r="S76" s="2620"/>
      <c r="T76" s="2620"/>
      <c r="U76" s="2620"/>
      <c r="V76" s="2620"/>
      <c r="W76" s="2620"/>
      <c r="X76" s="2620"/>
      <c r="Y76" s="2620"/>
    </row>
    <row r="77" spans="6:25" ht="17.1" customHeight="1">
      <c r="F77" s="2620"/>
      <c r="G77" s="2620"/>
      <c r="H77" s="2620"/>
      <c r="I77" s="2620"/>
      <c r="J77" s="2620"/>
      <c r="K77" s="2620"/>
      <c r="L77" s="2620"/>
      <c r="M77" s="2620"/>
      <c r="N77" s="2620"/>
      <c r="O77" s="2620"/>
      <c r="P77" s="2620"/>
      <c r="Q77" s="2620"/>
      <c r="R77" s="2620"/>
      <c r="S77" s="2620"/>
      <c r="T77" s="2620"/>
      <c r="U77" s="2620"/>
      <c r="V77" s="2620"/>
      <c r="W77" s="2620"/>
      <c r="X77" s="2620"/>
      <c r="Y77" s="2620"/>
    </row>
    <row r="78" spans="6:25" ht="17.1" customHeight="1">
      <c r="F78" s="2620"/>
      <c r="G78" s="2620"/>
      <c r="H78" s="2620"/>
      <c r="I78" s="2620"/>
      <c r="J78" s="2620"/>
      <c r="K78" s="2620"/>
      <c r="L78" s="2620"/>
      <c r="M78" s="2620"/>
      <c r="N78" s="2620"/>
      <c r="O78" s="2620"/>
      <c r="P78" s="2620"/>
      <c r="Q78" s="2620"/>
      <c r="R78" s="2620"/>
      <c r="S78" s="2620"/>
      <c r="T78" s="2620"/>
      <c r="U78" s="2620"/>
      <c r="V78" s="2620"/>
      <c r="W78" s="2620"/>
      <c r="X78" s="2620"/>
      <c r="Y78" s="2620"/>
    </row>
    <row r="79" spans="6:25" ht="17.1" customHeight="1">
      <c r="F79" s="2620"/>
      <c r="G79" s="2620"/>
      <c r="H79" s="2620"/>
      <c r="I79" s="2620"/>
      <c r="J79" s="2620"/>
      <c r="K79" s="2620"/>
      <c r="L79" s="2620"/>
      <c r="M79" s="2620"/>
      <c r="N79" s="2620"/>
      <c r="O79" s="2620"/>
      <c r="P79" s="2620"/>
      <c r="Q79" s="2620"/>
      <c r="R79" s="2620"/>
      <c r="S79" s="2620"/>
      <c r="T79" s="2620"/>
      <c r="U79" s="2620"/>
      <c r="V79" s="2620"/>
      <c r="W79" s="2620"/>
      <c r="X79" s="2620"/>
      <c r="Y79" s="2620"/>
    </row>
    <row r="80" spans="6:25" ht="17.1" customHeight="1">
      <c r="F80" s="2620"/>
      <c r="G80" s="2620"/>
      <c r="H80" s="2620"/>
      <c r="I80" s="2620"/>
      <c r="J80" s="2620"/>
      <c r="K80" s="2620"/>
      <c r="L80" s="2620"/>
      <c r="M80" s="2620"/>
      <c r="N80" s="2620"/>
      <c r="O80" s="2620"/>
      <c r="P80" s="2620"/>
      <c r="Q80" s="2620"/>
      <c r="R80" s="2620"/>
      <c r="S80" s="2620"/>
      <c r="T80" s="2620"/>
      <c r="U80" s="2620"/>
      <c r="V80" s="2620"/>
      <c r="W80" s="2620"/>
      <c r="X80" s="2620"/>
      <c r="Y80" s="2620"/>
    </row>
    <row r="81" spans="6:25" ht="17.1" customHeight="1">
      <c r="F81" s="2620"/>
      <c r="G81" s="2620"/>
      <c r="H81" s="2620"/>
      <c r="I81" s="2620"/>
      <c r="J81" s="2620"/>
      <c r="K81" s="2620"/>
      <c r="L81" s="2620"/>
      <c r="M81" s="2620"/>
      <c r="N81" s="2620"/>
      <c r="O81" s="2620"/>
      <c r="P81" s="2620"/>
      <c r="Q81" s="2620"/>
      <c r="R81" s="2620"/>
      <c r="S81" s="2620"/>
      <c r="T81" s="2620"/>
      <c r="U81" s="2620"/>
      <c r="V81" s="2620"/>
      <c r="W81" s="2620"/>
      <c r="X81" s="2620"/>
      <c r="Y81" s="2620"/>
    </row>
    <row r="82" spans="6:25" ht="17.1" customHeight="1">
      <c r="F82" s="2620"/>
      <c r="G82" s="2620"/>
      <c r="H82" s="2620"/>
      <c r="I82" s="2620"/>
      <c r="J82" s="2620"/>
      <c r="K82" s="2620"/>
      <c r="L82" s="2620"/>
      <c r="M82" s="2620"/>
      <c r="N82" s="2620"/>
      <c r="O82" s="2620"/>
      <c r="P82" s="2620"/>
      <c r="Q82" s="2620"/>
      <c r="R82" s="2620"/>
      <c r="S82" s="2620"/>
      <c r="T82" s="2620"/>
      <c r="U82" s="2620"/>
      <c r="V82" s="2620"/>
      <c r="W82" s="2620"/>
      <c r="X82" s="2620"/>
      <c r="Y82" s="2620"/>
    </row>
    <row r="83" spans="6:25" ht="17.1" customHeight="1">
      <c r="F83" s="2620"/>
      <c r="G83" s="2620"/>
      <c r="H83" s="2620"/>
      <c r="I83" s="2620"/>
      <c r="J83" s="2620"/>
      <c r="K83" s="2620"/>
      <c r="L83" s="2620"/>
      <c r="M83" s="2620"/>
      <c r="N83" s="2620"/>
      <c r="O83" s="2620"/>
      <c r="P83" s="2620"/>
      <c r="Q83" s="2620"/>
      <c r="R83" s="2620"/>
      <c r="S83" s="2620"/>
      <c r="T83" s="2620"/>
      <c r="U83" s="2620"/>
      <c r="V83" s="2620"/>
      <c r="W83" s="2620"/>
      <c r="X83" s="2620"/>
      <c r="Y83" s="2620"/>
    </row>
    <row r="84" spans="6:25" ht="17.1" customHeight="1">
      <c r="F84" s="2620"/>
      <c r="G84" s="2620"/>
      <c r="H84" s="2620"/>
      <c r="I84" s="2620"/>
      <c r="J84" s="2620"/>
      <c r="K84" s="2620"/>
      <c r="L84" s="2620"/>
      <c r="M84" s="2620"/>
      <c r="N84" s="2620"/>
      <c r="O84" s="2620"/>
      <c r="P84" s="2620"/>
      <c r="Q84" s="2620"/>
      <c r="R84" s="2620"/>
      <c r="S84" s="2620"/>
      <c r="T84" s="2620"/>
      <c r="U84" s="2620"/>
      <c r="V84" s="2620"/>
      <c r="W84" s="2620"/>
      <c r="X84" s="2620"/>
      <c r="Y84" s="2620"/>
    </row>
    <row r="85" spans="6:25" ht="17.1" customHeight="1">
      <c r="F85" s="2620"/>
      <c r="G85" s="2620"/>
      <c r="H85" s="2620"/>
      <c r="I85" s="2620"/>
      <c r="J85" s="2620"/>
      <c r="K85" s="2620"/>
      <c r="L85" s="2620"/>
      <c r="M85" s="2620"/>
      <c r="N85" s="2620"/>
      <c r="O85" s="2620"/>
      <c r="P85" s="2620"/>
      <c r="Q85" s="2620"/>
      <c r="R85" s="2620"/>
      <c r="S85" s="2620"/>
      <c r="T85" s="2620"/>
      <c r="U85" s="2620"/>
      <c r="V85" s="2620"/>
      <c r="W85" s="2620"/>
      <c r="X85" s="2620"/>
      <c r="Y85" s="2620"/>
    </row>
    <row r="86" spans="6:25" ht="17.1" customHeight="1">
      <c r="F86" s="2620"/>
      <c r="G86" s="2620"/>
      <c r="H86" s="2620"/>
      <c r="I86" s="2620"/>
      <c r="J86" s="2620"/>
      <c r="K86" s="2620"/>
      <c r="L86" s="2620"/>
      <c r="M86" s="2620"/>
      <c r="N86" s="2620"/>
      <c r="O86" s="2620"/>
      <c r="P86" s="2620"/>
      <c r="Q86" s="2620"/>
      <c r="R86" s="2620"/>
      <c r="S86" s="2620"/>
      <c r="T86" s="2620"/>
      <c r="U86" s="2620"/>
      <c r="V86" s="2620"/>
      <c r="W86" s="2620"/>
      <c r="X86" s="2620"/>
      <c r="Y86" s="2620"/>
    </row>
    <row r="87" spans="6:25" ht="17.1" customHeight="1">
      <c r="F87" s="2620"/>
      <c r="G87" s="2620"/>
      <c r="H87" s="2620"/>
      <c r="I87" s="2620"/>
      <c r="J87" s="2620"/>
      <c r="K87" s="2620"/>
      <c r="L87" s="2620"/>
      <c r="M87" s="2620"/>
      <c r="N87" s="2620"/>
      <c r="O87" s="2620"/>
      <c r="P87" s="2620"/>
      <c r="Q87" s="2620"/>
      <c r="R87" s="2620"/>
      <c r="S87" s="2620"/>
      <c r="T87" s="2620"/>
      <c r="U87" s="2620"/>
      <c r="V87" s="2620"/>
      <c r="W87" s="2620"/>
      <c r="X87" s="2620"/>
      <c r="Y87" s="2620"/>
    </row>
    <row r="88" spans="6:25" ht="17.1" customHeight="1">
      <c r="F88" s="2620"/>
      <c r="G88" s="2620"/>
      <c r="H88" s="2620"/>
      <c r="I88" s="2620"/>
      <c r="J88" s="2620"/>
      <c r="K88" s="2620"/>
      <c r="L88" s="2620"/>
      <c r="M88" s="2620"/>
      <c r="N88" s="2620"/>
      <c r="O88" s="2620"/>
      <c r="P88" s="2620"/>
      <c r="Q88" s="2620"/>
      <c r="R88" s="2620"/>
      <c r="S88" s="2620"/>
      <c r="T88" s="2620"/>
      <c r="U88" s="2620"/>
      <c r="V88" s="2620"/>
      <c r="W88" s="2620"/>
      <c r="X88" s="2620"/>
      <c r="Y88" s="2620"/>
    </row>
    <row r="89" spans="6:25" ht="17.1" customHeight="1">
      <c r="F89" s="2620"/>
      <c r="G89" s="2620"/>
      <c r="H89" s="2620"/>
      <c r="I89" s="2620"/>
      <c r="J89" s="2620"/>
      <c r="K89" s="2620"/>
      <c r="L89" s="2620"/>
      <c r="M89" s="2620"/>
      <c r="N89" s="2620"/>
      <c r="O89" s="2620"/>
      <c r="P89" s="2620"/>
      <c r="Q89" s="2620"/>
      <c r="R89" s="2620"/>
      <c r="S89" s="2620"/>
      <c r="T89" s="2620"/>
      <c r="U89" s="2620"/>
      <c r="V89" s="2620"/>
      <c r="W89" s="2620"/>
      <c r="X89" s="2620"/>
      <c r="Y89" s="2620"/>
    </row>
    <row r="90" spans="6:25" ht="17.1" customHeight="1">
      <c r="F90" s="2620"/>
      <c r="G90" s="2620"/>
      <c r="H90" s="2620"/>
      <c r="I90" s="2620"/>
      <c r="J90" s="2620"/>
      <c r="K90" s="2620"/>
      <c r="L90" s="2620"/>
      <c r="M90" s="2620"/>
      <c r="N90" s="2620"/>
      <c r="O90" s="2620"/>
      <c r="P90" s="2620"/>
      <c r="Q90" s="2620"/>
      <c r="R90" s="2620"/>
      <c r="S90" s="2620"/>
      <c r="T90" s="2620"/>
      <c r="U90" s="2620"/>
      <c r="V90" s="2620"/>
      <c r="W90" s="2620"/>
      <c r="X90" s="2620"/>
      <c r="Y90" s="2620"/>
    </row>
    <row r="91" spans="6:25" ht="17.1" customHeight="1">
      <c r="F91" s="2620"/>
      <c r="G91" s="2620"/>
      <c r="H91" s="2620"/>
      <c r="I91" s="2620"/>
      <c r="J91" s="2620"/>
      <c r="K91" s="2620"/>
      <c r="L91" s="2620"/>
      <c r="M91" s="2620"/>
      <c r="N91" s="2620"/>
      <c r="O91" s="2620"/>
      <c r="P91" s="2620"/>
      <c r="Q91" s="2620"/>
      <c r="R91" s="2620"/>
      <c r="S91" s="2620"/>
      <c r="T91" s="2620"/>
      <c r="U91" s="2620"/>
      <c r="V91" s="2620"/>
      <c r="W91" s="2620"/>
      <c r="X91" s="2620"/>
      <c r="Y91" s="2620"/>
    </row>
    <row r="92" spans="6:25" ht="17.1" customHeight="1">
      <c r="F92" s="2620"/>
      <c r="G92" s="2620"/>
      <c r="H92" s="2620"/>
      <c r="I92" s="2620"/>
      <c r="J92" s="2620"/>
      <c r="K92" s="2620"/>
      <c r="L92" s="2620"/>
      <c r="M92" s="2620"/>
      <c r="N92" s="2620"/>
      <c r="O92" s="2620"/>
      <c r="P92" s="2620"/>
      <c r="Q92" s="2620"/>
      <c r="R92" s="2620"/>
      <c r="S92" s="2620"/>
      <c r="T92" s="2620"/>
      <c r="U92" s="2620"/>
      <c r="V92" s="2620"/>
      <c r="W92" s="2620"/>
      <c r="X92" s="2620"/>
      <c r="Y92" s="2620"/>
    </row>
    <row r="93" spans="6:25" ht="17.1" customHeight="1">
      <c r="F93" s="2620"/>
      <c r="G93" s="2620"/>
      <c r="H93" s="2620"/>
      <c r="I93" s="2620"/>
      <c r="J93" s="2620"/>
      <c r="K93" s="2620"/>
      <c r="L93" s="2620"/>
      <c r="M93" s="2620"/>
      <c r="N93" s="2620"/>
      <c r="O93" s="2620"/>
      <c r="P93" s="2620"/>
      <c r="Q93" s="2620"/>
      <c r="R93" s="2620"/>
      <c r="S93" s="2620"/>
      <c r="T93" s="2620"/>
      <c r="U93" s="2620"/>
      <c r="V93" s="2620"/>
      <c r="W93" s="2620"/>
      <c r="X93" s="2620"/>
      <c r="Y93" s="2620"/>
    </row>
    <row r="94" spans="6:25" ht="17.1" customHeight="1">
      <c r="F94" s="2620"/>
      <c r="G94" s="2620"/>
      <c r="H94" s="2620"/>
      <c r="I94" s="2620"/>
      <c r="J94" s="2620"/>
      <c r="K94" s="2620"/>
      <c r="L94" s="2620"/>
      <c r="M94" s="2620"/>
      <c r="N94" s="2620"/>
      <c r="O94" s="2620"/>
      <c r="P94" s="2620"/>
      <c r="Q94" s="2620"/>
      <c r="R94" s="2620"/>
      <c r="S94" s="2620"/>
      <c r="T94" s="2620"/>
      <c r="U94" s="2620"/>
      <c r="V94" s="2620"/>
      <c r="W94" s="2620"/>
      <c r="X94" s="2620"/>
      <c r="Y94" s="2620"/>
    </row>
    <row r="95" spans="6:25" ht="17.1" customHeight="1">
      <c r="F95" s="2620"/>
      <c r="G95" s="2620"/>
      <c r="H95" s="2620"/>
      <c r="I95" s="2620"/>
      <c r="J95" s="2620"/>
      <c r="K95" s="2620"/>
      <c r="L95" s="2620"/>
      <c r="M95" s="2620"/>
      <c r="N95" s="2620"/>
      <c r="O95" s="2620"/>
      <c r="P95" s="2620"/>
      <c r="Q95" s="2620"/>
      <c r="R95" s="2620"/>
      <c r="S95" s="2620"/>
      <c r="T95" s="2620"/>
      <c r="U95" s="2620"/>
      <c r="V95" s="2620"/>
      <c r="W95" s="2620"/>
      <c r="X95" s="2620"/>
      <c r="Y95" s="2620"/>
    </row>
    <row r="96" spans="6:25" ht="17.1" customHeight="1">
      <c r="F96" s="2620"/>
      <c r="G96" s="2620"/>
      <c r="H96" s="2620"/>
      <c r="I96" s="2620"/>
      <c r="J96" s="2620"/>
      <c r="K96" s="2620"/>
      <c r="L96" s="2620"/>
      <c r="M96" s="2620"/>
      <c r="N96" s="2620"/>
      <c r="O96" s="2620"/>
      <c r="P96" s="2620"/>
      <c r="Q96" s="2620"/>
      <c r="R96" s="2620"/>
      <c r="S96" s="2620"/>
      <c r="T96" s="2620"/>
      <c r="U96" s="2620"/>
      <c r="V96" s="2620"/>
      <c r="W96" s="2620"/>
      <c r="X96" s="2620"/>
      <c r="Y96" s="2620"/>
    </row>
    <row r="97" spans="6:25" ht="17.1" customHeight="1">
      <c r="F97" s="2620"/>
      <c r="G97" s="2620"/>
      <c r="H97" s="2620"/>
      <c r="I97" s="2620"/>
      <c r="J97" s="2620"/>
      <c r="K97" s="2620"/>
      <c r="L97" s="2620"/>
      <c r="M97" s="2620"/>
      <c r="N97" s="2620"/>
      <c r="O97" s="2620"/>
      <c r="P97" s="2620"/>
      <c r="Q97" s="2620"/>
      <c r="R97" s="2620"/>
      <c r="S97" s="2620"/>
      <c r="T97" s="2620"/>
      <c r="U97" s="2620"/>
      <c r="V97" s="2620"/>
      <c r="W97" s="2620"/>
      <c r="X97" s="2620"/>
      <c r="Y97" s="2620"/>
    </row>
    <row r="98" spans="6:25" ht="17.1" customHeight="1">
      <c r="F98" s="2620"/>
      <c r="G98" s="2620"/>
      <c r="H98" s="2620"/>
      <c r="I98" s="2620"/>
      <c r="J98" s="2620"/>
      <c r="K98" s="2620"/>
      <c r="L98" s="2620"/>
      <c r="M98" s="2620"/>
      <c r="N98" s="2620"/>
      <c r="O98" s="2620"/>
      <c r="P98" s="2620"/>
      <c r="Q98" s="2620"/>
      <c r="R98" s="2620"/>
      <c r="S98" s="2620"/>
      <c r="T98" s="2620"/>
      <c r="U98" s="2620"/>
      <c r="V98" s="2620"/>
      <c r="W98" s="2620"/>
      <c r="X98" s="2620"/>
      <c r="Y98" s="2620"/>
    </row>
    <row r="99" spans="6:25" ht="17.1" customHeight="1">
      <c r="F99" s="2620"/>
      <c r="G99" s="2620"/>
      <c r="H99" s="2620"/>
      <c r="I99" s="2620"/>
      <c r="J99" s="2620"/>
      <c r="K99" s="2620"/>
      <c r="L99" s="2620"/>
      <c r="M99" s="2620"/>
      <c r="N99" s="2620"/>
      <c r="O99" s="2620"/>
      <c r="P99" s="2620"/>
      <c r="Q99" s="2620"/>
      <c r="R99" s="2620"/>
      <c r="S99" s="2620"/>
      <c r="T99" s="2620"/>
      <c r="U99" s="2620"/>
      <c r="V99" s="2620"/>
      <c r="W99" s="2620"/>
      <c r="X99" s="2620"/>
      <c r="Y99" s="2620"/>
    </row>
    <row r="100" spans="6:25" ht="17.1" customHeight="1">
      <c r="F100" s="2620"/>
      <c r="G100" s="2620"/>
      <c r="H100" s="2620"/>
      <c r="I100" s="2620"/>
      <c r="J100" s="2620"/>
      <c r="K100" s="2620"/>
      <c r="L100" s="2620"/>
      <c r="M100" s="2620"/>
      <c r="N100" s="2620"/>
      <c r="O100" s="2620"/>
      <c r="P100" s="2620"/>
      <c r="Q100" s="2620"/>
      <c r="R100" s="2620"/>
      <c r="S100" s="2620"/>
      <c r="T100" s="2620"/>
      <c r="U100" s="2620"/>
      <c r="V100" s="2620"/>
      <c r="W100" s="2620"/>
      <c r="X100" s="2620"/>
      <c r="Y100" s="2620"/>
    </row>
    <row r="101" spans="6:25" ht="17.1" customHeight="1">
      <c r="F101" s="2620"/>
      <c r="G101" s="2620"/>
      <c r="H101" s="2620"/>
      <c r="I101" s="2620"/>
      <c r="J101" s="2620"/>
      <c r="K101" s="2620"/>
      <c r="L101" s="2620"/>
      <c r="M101" s="2620"/>
      <c r="N101" s="2620"/>
      <c r="O101" s="2620"/>
      <c r="P101" s="2620"/>
      <c r="Q101" s="2620"/>
      <c r="R101" s="2620"/>
      <c r="S101" s="2620"/>
      <c r="T101" s="2620"/>
      <c r="U101" s="2620"/>
      <c r="V101" s="2620"/>
      <c r="W101" s="2620"/>
      <c r="X101" s="2620"/>
      <c r="Y101" s="2620"/>
    </row>
    <row r="102" spans="6:25" ht="17.1" customHeight="1">
      <c r="F102" s="2620"/>
      <c r="G102" s="2620"/>
      <c r="H102" s="2620"/>
      <c r="I102" s="2620"/>
      <c r="J102" s="2620"/>
      <c r="K102" s="2620"/>
      <c r="L102" s="2620"/>
      <c r="M102" s="2620"/>
      <c r="N102" s="2620"/>
      <c r="O102" s="2620"/>
      <c r="P102" s="2620"/>
      <c r="Q102" s="2620"/>
      <c r="R102" s="2620"/>
      <c r="S102" s="2620"/>
      <c r="T102" s="2620"/>
      <c r="U102" s="2620"/>
      <c r="V102" s="2620"/>
      <c r="W102" s="2620"/>
      <c r="X102" s="2620"/>
      <c r="Y102" s="2620"/>
    </row>
    <row r="103" spans="6:25" ht="17.1" customHeight="1">
      <c r="F103" s="2620"/>
      <c r="G103" s="2620"/>
      <c r="H103" s="2620"/>
      <c r="I103" s="2620"/>
      <c r="J103" s="2620"/>
      <c r="K103" s="2620"/>
      <c r="L103" s="2620"/>
      <c r="M103" s="2620"/>
      <c r="N103" s="2620"/>
      <c r="O103" s="2620"/>
      <c r="P103" s="2620"/>
      <c r="Q103" s="2620"/>
      <c r="R103" s="2620"/>
      <c r="S103" s="2620"/>
      <c r="T103" s="2620"/>
      <c r="U103" s="2620"/>
      <c r="V103" s="2620"/>
      <c r="W103" s="2620"/>
      <c r="X103" s="2620"/>
      <c r="Y103" s="2620"/>
    </row>
    <row r="104" spans="6:25" ht="17.1" customHeight="1">
      <c r="F104" s="2620"/>
      <c r="G104" s="2620"/>
      <c r="H104" s="2620"/>
      <c r="I104" s="2620"/>
      <c r="J104" s="2620"/>
      <c r="K104" s="2620"/>
      <c r="L104" s="2620"/>
      <c r="M104" s="2620"/>
      <c r="N104" s="2620"/>
      <c r="O104" s="2620"/>
      <c r="P104" s="2620"/>
      <c r="Q104" s="2620"/>
      <c r="R104" s="2620"/>
      <c r="S104" s="2620"/>
      <c r="T104" s="2620"/>
      <c r="U104" s="2620"/>
      <c r="V104" s="2620"/>
      <c r="W104" s="2620"/>
      <c r="X104" s="2620"/>
      <c r="Y104" s="2620"/>
    </row>
    <row r="105" spans="6:25" ht="17.1" customHeight="1">
      <c r="F105" s="2620"/>
      <c r="G105" s="2620"/>
      <c r="H105" s="2620"/>
      <c r="I105" s="2620"/>
      <c r="J105" s="2620"/>
      <c r="K105" s="2620"/>
      <c r="L105" s="2620"/>
      <c r="M105" s="2620"/>
      <c r="N105" s="2620"/>
      <c r="O105" s="2620"/>
      <c r="P105" s="2620"/>
      <c r="Q105" s="2620"/>
      <c r="R105" s="2620"/>
      <c r="S105" s="2620"/>
      <c r="T105" s="2620"/>
      <c r="U105" s="2620"/>
      <c r="V105" s="2620"/>
      <c r="W105" s="2620"/>
      <c r="X105" s="2620"/>
      <c r="Y105" s="2620"/>
    </row>
    <row r="106" spans="6:25" ht="17.1" customHeight="1">
      <c r="F106" s="2620"/>
      <c r="G106" s="2620"/>
      <c r="H106" s="2620"/>
      <c r="I106" s="2620"/>
      <c r="J106" s="2620"/>
      <c r="K106" s="2620"/>
      <c r="L106" s="2620"/>
      <c r="M106" s="2620"/>
      <c r="N106" s="2620"/>
      <c r="O106" s="2620"/>
      <c r="P106" s="2620"/>
      <c r="Q106" s="2620"/>
      <c r="R106" s="2620"/>
      <c r="S106" s="2620"/>
      <c r="T106" s="2620"/>
      <c r="U106" s="2620"/>
      <c r="V106" s="2620"/>
      <c r="W106" s="2620"/>
      <c r="X106" s="2620"/>
      <c r="Y106" s="2620"/>
    </row>
    <row r="107" spans="6:25" ht="17.1" customHeight="1">
      <c r="F107" s="2620"/>
      <c r="G107" s="2620"/>
      <c r="H107" s="2620"/>
      <c r="I107" s="2620"/>
      <c r="J107" s="2620"/>
      <c r="K107" s="2620"/>
      <c r="L107" s="2620"/>
      <c r="M107" s="2620"/>
      <c r="N107" s="2620"/>
      <c r="O107" s="2620"/>
      <c r="P107" s="2620"/>
      <c r="Q107" s="2620"/>
      <c r="R107" s="2620"/>
      <c r="S107" s="2620"/>
      <c r="T107" s="2620"/>
      <c r="U107" s="2620"/>
      <c r="V107" s="2620"/>
      <c r="W107" s="2620"/>
      <c r="X107" s="2620"/>
      <c r="Y107" s="2620"/>
    </row>
    <row r="108" spans="6:25" ht="17.1" customHeight="1">
      <c r="F108" s="2620"/>
      <c r="G108" s="2620"/>
      <c r="H108" s="2620"/>
      <c r="I108" s="2620"/>
      <c r="J108" s="2620"/>
      <c r="K108" s="2620"/>
      <c r="L108" s="2620"/>
      <c r="M108" s="2620"/>
      <c r="N108" s="2620"/>
      <c r="O108" s="2620"/>
      <c r="P108" s="2620"/>
      <c r="Q108" s="2620"/>
      <c r="R108" s="2620"/>
      <c r="S108" s="2620"/>
      <c r="T108" s="2620"/>
      <c r="U108" s="2620"/>
      <c r="V108" s="2620"/>
      <c r="W108" s="2620"/>
      <c r="X108" s="2620"/>
      <c r="Y108" s="2620"/>
    </row>
    <row r="109" spans="6:25" ht="17.1" customHeight="1">
      <c r="F109" s="2620"/>
      <c r="G109" s="2620"/>
      <c r="H109" s="2620"/>
      <c r="I109" s="2620"/>
      <c r="J109" s="2620"/>
      <c r="K109" s="2620"/>
      <c r="L109" s="2620"/>
      <c r="M109" s="2620"/>
      <c r="N109" s="2620"/>
      <c r="O109" s="2620"/>
      <c r="P109" s="2620"/>
      <c r="Q109" s="2620"/>
      <c r="R109" s="2620"/>
      <c r="S109" s="2620"/>
      <c r="T109" s="2620"/>
      <c r="U109" s="2620"/>
      <c r="V109" s="2620"/>
      <c r="W109" s="2620"/>
      <c r="X109" s="2620"/>
      <c r="Y109" s="2620"/>
    </row>
    <row r="110" spans="6:25" ht="17.1" customHeight="1">
      <c r="F110" s="2620"/>
      <c r="G110" s="2620"/>
      <c r="H110" s="2620"/>
      <c r="I110" s="2620"/>
      <c r="J110" s="2620"/>
      <c r="K110" s="2620"/>
      <c r="L110" s="2620"/>
      <c r="M110" s="2620"/>
      <c r="N110" s="2620"/>
      <c r="O110" s="2620"/>
      <c r="P110" s="2620"/>
      <c r="Q110" s="2620"/>
      <c r="R110" s="2620"/>
      <c r="S110" s="2620"/>
      <c r="T110" s="2620"/>
      <c r="U110" s="2620"/>
      <c r="V110" s="2620"/>
      <c r="W110" s="2620"/>
      <c r="X110" s="2620"/>
      <c r="Y110" s="2620"/>
    </row>
    <row r="111" spans="6:25" ht="17.1" customHeight="1">
      <c r="F111" s="2620"/>
      <c r="G111" s="2620"/>
      <c r="H111" s="2620"/>
      <c r="I111" s="2620"/>
      <c r="J111" s="2620"/>
      <c r="K111" s="2620"/>
      <c r="L111" s="2620"/>
      <c r="M111" s="2620"/>
      <c r="N111" s="2620"/>
      <c r="O111" s="2620"/>
      <c r="P111" s="2620"/>
      <c r="Q111" s="2620"/>
      <c r="R111" s="2620"/>
      <c r="S111" s="2620"/>
      <c r="T111" s="2620"/>
      <c r="U111" s="2620"/>
      <c r="V111" s="2620"/>
      <c r="W111" s="2620"/>
      <c r="X111" s="2620"/>
      <c r="Y111" s="2620"/>
    </row>
    <row r="112" spans="6:25" ht="17.1" customHeight="1">
      <c r="F112" s="2620"/>
      <c r="G112" s="2620"/>
      <c r="H112" s="2620"/>
      <c r="I112" s="2620"/>
      <c r="J112" s="2620"/>
      <c r="K112" s="2620"/>
      <c r="L112" s="2620"/>
      <c r="M112" s="2620"/>
      <c r="N112" s="2620"/>
      <c r="O112" s="2620"/>
      <c r="P112" s="2620"/>
      <c r="Q112" s="2620"/>
      <c r="R112" s="2620"/>
      <c r="S112" s="2620"/>
      <c r="T112" s="2620"/>
      <c r="U112" s="2620"/>
      <c r="V112" s="2620"/>
      <c r="W112" s="2620"/>
      <c r="X112" s="2620"/>
      <c r="Y112" s="2620"/>
    </row>
    <row r="113" spans="6:25" ht="17.1" customHeight="1">
      <c r="F113" s="2620"/>
      <c r="G113" s="2620"/>
      <c r="H113" s="2620"/>
      <c r="I113" s="2620"/>
      <c r="J113" s="2620"/>
      <c r="K113" s="2620"/>
      <c r="L113" s="2620"/>
      <c r="M113" s="2620"/>
      <c r="N113" s="2620"/>
      <c r="O113" s="2620"/>
      <c r="P113" s="2620"/>
      <c r="Q113" s="2620"/>
      <c r="R113" s="2620"/>
      <c r="S113" s="2620"/>
      <c r="T113" s="2620"/>
      <c r="U113" s="2620"/>
      <c r="V113" s="2620"/>
      <c r="W113" s="2620"/>
      <c r="X113" s="2620"/>
      <c r="Y113" s="2620"/>
    </row>
    <row r="114" spans="6:25" ht="17.1" customHeight="1">
      <c r="F114" s="2620"/>
      <c r="G114" s="2620"/>
      <c r="H114" s="2620"/>
      <c r="I114" s="2620"/>
      <c r="J114" s="2620"/>
      <c r="K114" s="2620"/>
      <c r="L114" s="2620"/>
      <c r="M114" s="2620"/>
      <c r="N114" s="2620"/>
      <c r="O114" s="2620"/>
      <c r="P114" s="2620"/>
      <c r="Q114" s="2620"/>
      <c r="R114" s="2620"/>
      <c r="S114" s="2620"/>
      <c r="T114" s="2620"/>
      <c r="U114" s="2620"/>
      <c r="V114" s="2620"/>
      <c r="W114" s="2620"/>
      <c r="X114" s="2620"/>
      <c r="Y114" s="2620"/>
    </row>
    <row r="115" spans="6:25" ht="17.1" customHeight="1">
      <c r="F115" s="2620"/>
      <c r="G115" s="2620"/>
      <c r="H115" s="2620"/>
      <c r="I115" s="2620"/>
      <c r="J115" s="2620"/>
      <c r="K115" s="2620"/>
      <c r="L115" s="2620"/>
      <c r="M115" s="2620"/>
      <c r="N115" s="2620"/>
      <c r="O115" s="2620"/>
      <c r="P115" s="2620"/>
      <c r="Q115" s="2620"/>
      <c r="R115" s="2620"/>
      <c r="S115" s="2620"/>
      <c r="T115" s="2620"/>
      <c r="U115" s="2620"/>
      <c r="V115" s="2620"/>
      <c r="W115" s="2620"/>
      <c r="X115" s="2620"/>
      <c r="Y115" s="2620"/>
    </row>
    <row r="116" spans="6:25" ht="17.1" customHeight="1">
      <c r="F116" s="2620"/>
      <c r="G116" s="2620"/>
      <c r="H116" s="2620"/>
      <c r="I116" s="2620"/>
      <c r="J116" s="2620"/>
      <c r="K116" s="2620"/>
      <c r="L116" s="2620"/>
      <c r="M116" s="2620"/>
      <c r="N116" s="2620"/>
      <c r="O116" s="2620"/>
      <c r="P116" s="2620"/>
      <c r="Q116" s="2620"/>
      <c r="R116" s="2620"/>
      <c r="S116" s="2620"/>
      <c r="T116" s="2620"/>
      <c r="U116" s="2620"/>
      <c r="V116" s="2620"/>
      <c r="W116" s="2620"/>
      <c r="X116" s="2620"/>
      <c r="Y116" s="2620"/>
    </row>
    <row r="117" spans="6:25" ht="17.1" customHeight="1">
      <c r="F117" s="2620"/>
      <c r="G117" s="2620"/>
      <c r="H117" s="2620"/>
      <c r="I117" s="2620"/>
      <c r="J117" s="2620"/>
      <c r="K117" s="2620"/>
      <c r="L117" s="2620"/>
      <c r="M117" s="2620"/>
      <c r="N117" s="2620"/>
      <c r="O117" s="2620"/>
      <c r="P117" s="2620"/>
      <c r="Q117" s="2620"/>
      <c r="R117" s="2620"/>
      <c r="S117" s="2620"/>
      <c r="T117" s="2620"/>
      <c r="U117" s="2620"/>
      <c r="V117" s="2620"/>
      <c r="W117" s="2620"/>
      <c r="X117" s="2620"/>
      <c r="Y117" s="2620"/>
    </row>
    <row r="118" spans="6:25" ht="17.1" customHeight="1">
      <c r="F118" s="2620"/>
      <c r="G118" s="2620"/>
      <c r="H118" s="2620"/>
      <c r="I118" s="2620"/>
      <c r="J118" s="2620"/>
      <c r="K118" s="2620"/>
      <c r="L118" s="2620"/>
      <c r="M118" s="2620"/>
      <c r="N118" s="2620"/>
      <c r="O118" s="2620"/>
      <c r="P118" s="2620"/>
      <c r="Q118" s="2620"/>
      <c r="R118" s="2620"/>
      <c r="S118" s="2620"/>
      <c r="T118" s="2620"/>
      <c r="U118" s="2620"/>
      <c r="V118" s="2620"/>
      <c r="W118" s="2620"/>
      <c r="X118" s="2620"/>
      <c r="Y118" s="2620"/>
    </row>
    <row r="119" spans="6:25" ht="17.1" customHeight="1">
      <c r="F119" s="2620"/>
      <c r="G119" s="2620"/>
      <c r="H119" s="2620"/>
      <c r="I119" s="2620"/>
      <c r="J119" s="2620"/>
      <c r="K119" s="2620"/>
      <c r="L119" s="2620"/>
      <c r="M119" s="2620"/>
      <c r="N119" s="2620"/>
      <c r="O119" s="2620"/>
      <c r="P119" s="2620"/>
      <c r="Q119" s="2620"/>
      <c r="R119" s="2620"/>
      <c r="S119" s="2620"/>
      <c r="T119" s="2620"/>
      <c r="U119" s="2620"/>
      <c r="V119" s="2620"/>
      <c r="W119" s="2620"/>
      <c r="X119" s="2620"/>
      <c r="Y119" s="2620"/>
    </row>
    <row r="120" spans="6:25" ht="17.1" customHeight="1">
      <c r="F120" s="2620"/>
      <c r="G120" s="2620"/>
      <c r="H120" s="2620"/>
      <c r="I120" s="2620"/>
      <c r="J120" s="2620"/>
      <c r="K120" s="2620"/>
      <c r="L120" s="2620"/>
      <c r="M120" s="2620"/>
      <c r="N120" s="2620"/>
      <c r="O120" s="2620"/>
      <c r="P120" s="2620"/>
      <c r="Q120" s="2620"/>
      <c r="R120" s="2620"/>
      <c r="S120" s="2620"/>
      <c r="T120" s="2620"/>
      <c r="U120" s="2620"/>
      <c r="V120" s="2620"/>
      <c r="W120" s="2620"/>
      <c r="X120" s="2620"/>
      <c r="Y120" s="2620"/>
    </row>
    <row r="121" spans="6:25" ht="17.1" customHeight="1">
      <c r="F121" s="2620"/>
      <c r="G121" s="2620"/>
      <c r="H121" s="2620"/>
      <c r="I121" s="2620"/>
      <c r="J121" s="2620"/>
      <c r="K121" s="2620"/>
      <c r="L121" s="2620"/>
      <c r="M121" s="2620"/>
      <c r="N121" s="2620"/>
      <c r="O121" s="2620"/>
      <c r="P121" s="2620"/>
      <c r="Q121" s="2620"/>
      <c r="R121" s="2620"/>
      <c r="S121" s="2620"/>
      <c r="T121" s="2620"/>
      <c r="U121" s="2620"/>
      <c r="V121" s="2620"/>
      <c r="W121" s="2620"/>
      <c r="X121" s="2620"/>
      <c r="Y121" s="2620"/>
    </row>
    <row r="122" spans="6:25" ht="17.1" customHeight="1">
      <c r="F122" s="2620"/>
      <c r="G122" s="2620"/>
      <c r="H122" s="2620"/>
      <c r="I122" s="2620"/>
      <c r="J122" s="2620"/>
      <c r="K122" s="2620"/>
      <c r="L122" s="2620"/>
      <c r="M122" s="2620"/>
      <c r="N122" s="2620"/>
      <c r="O122" s="2620"/>
      <c r="P122" s="2620"/>
      <c r="Q122" s="2620"/>
      <c r="R122" s="2620"/>
      <c r="S122" s="2620"/>
      <c r="T122" s="2620"/>
      <c r="U122" s="2620"/>
      <c r="V122" s="2620"/>
      <c r="W122" s="2620"/>
      <c r="X122" s="2620"/>
      <c r="Y122" s="2620"/>
    </row>
    <row r="123" spans="6:25" ht="17.1" customHeight="1">
      <c r="F123" s="2620"/>
      <c r="G123" s="2620"/>
      <c r="H123" s="2620"/>
      <c r="I123" s="2620"/>
      <c r="J123" s="2620"/>
      <c r="K123" s="2620"/>
      <c r="L123" s="2620"/>
      <c r="M123" s="2620"/>
      <c r="N123" s="2620"/>
      <c r="O123" s="2620"/>
      <c r="P123" s="2620"/>
      <c r="Q123" s="2620"/>
      <c r="R123" s="2620"/>
      <c r="S123" s="2620"/>
      <c r="T123" s="2620"/>
      <c r="U123" s="2620"/>
      <c r="V123" s="2620"/>
      <c r="W123" s="2620"/>
      <c r="X123" s="2620"/>
      <c r="Y123" s="2620"/>
    </row>
    <row r="124" spans="6:25" ht="17.1" customHeight="1">
      <c r="F124" s="2620"/>
      <c r="G124" s="2620"/>
      <c r="H124" s="2620"/>
      <c r="I124" s="2620"/>
      <c r="J124" s="2620"/>
      <c r="K124" s="2620"/>
      <c r="L124" s="2620"/>
      <c r="M124" s="2620"/>
      <c r="N124" s="2620"/>
      <c r="O124" s="2620"/>
      <c r="P124" s="2620"/>
      <c r="Q124" s="2620"/>
      <c r="R124" s="2620"/>
      <c r="S124" s="2620"/>
      <c r="T124" s="2620"/>
      <c r="U124" s="2620"/>
      <c r="V124" s="2620"/>
      <c r="W124" s="2620"/>
      <c r="X124" s="2620"/>
      <c r="Y124" s="2620"/>
    </row>
    <row r="125" spans="6:25" ht="17.1" customHeight="1">
      <c r="F125" s="2620"/>
      <c r="G125" s="2620"/>
      <c r="H125" s="2620"/>
      <c r="I125" s="2620"/>
      <c r="J125" s="2620"/>
      <c r="K125" s="2620"/>
      <c r="L125" s="2620"/>
      <c r="M125" s="2620"/>
      <c r="N125" s="2620"/>
      <c r="O125" s="2620"/>
      <c r="P125" s="2620"/>
      <c r="Q125" s="2620"/>
      <c r="R125" s="2620"/>
      <c r="S125" s="2620"/>
      <c r="T125" s="2620"/>
      <c r="U125" s="2620"/>
      <c r="V125" s="2620"/>
      <c r="W125" s="2620"/>
      <c r="X125" s="2620"/>
      <c r="Y125" s="2620"/>
    </row>
    <row r="126" spans="6:25" ht="17.1" customHeight="1">
      <c r="F126" s="2620"/>
      <c r="G126" s="2620"/>
      <c r="H126" s="2620"/>
      <c r="I126" s="2620"/>
      <c r="J126" s="2620"/>
      <c r="K126" s="2620"/>
      <c r="L126" s="2620"/>
      <c r="M126" s="2620"/>
      <c r="N126" s="2620"/>
      <c r="O126" s="2620"/>
      <c r="P126" s="2620"/>
      <c r="Q126" s="2620"/>
      <c r="R126" s="2620"/>
      <c r="S126" s="2620"/>
      <c r="T126" s="2620"/>
      <c r="U126" s="2620"/>
      <c r="V126" s="2620"/>
      <c r="W126" s="2620"/>
      <c r="X126" s="2620"/>
      <c r="Y126" s="2620"/>
    </row>
    <row r="127" spans="6:25" ht="17.1" customHeight="1">
      <c r="F127" s="2620"/>
      <c r="G127" s="2620"/>
      <c r="H127" s="2620"/>
      <c r="I127" s="2620"/>
      <c r="J127" s="2620"/>
      <c r="K127" s="2620"/>
      <c r="L127" s="2620"/>
      <c r="M127" s="2620"/>
      <c r="N127" s="2620"/>
      <c r="O127" s="2620"/>
      <c r="P127" s="2620"/>
      <c r="Q127" s="2620"/>
      <c r="R127" s="2620"/>
      <c r="S127" s="2620"/>
      <c r="T127" s="2620"/>
      <c r="U127" s="2620"/>
      <c r="V127" s="2620"/>
      <c r="W127" s="2620"/>
      <c r="X127" s="2620"/>
      <c r="Y127" s="2620"/>
    </row>
    <row r="128" spans="6:25" ht="17.1" customHeight="1">
      <c r="F128" s="2620"/>
      <c r="G128" s="2620"/>
      <c r="H128" s="2620"/>
      <c r="I128" s="2620"/>
      <c r="J128" s="2620"/>
      <c r="K128" s="2620"/>
      <c r="L128" s="2620"/>
      <c r="M128" s="2620"/>
      <c r="N128" s="2620"/>
      <c r="O128" s="2620"/>
      <c r="P128" s="2620"/>
      <c r="Q128" s="2620"/>
      <c r="R128" s="2620"/>
      <c r="S128" s="2620"/>
      <c r="T128" s="2620"/>
      <c r="U128" s="2620"/>
      <c r="V128" s="2620"/>
      <c r="W128" s="2620"/>
      <c r="X128" s="2620"/>
      <c r="Y128" s="2620"/>
    </row>
    <row r="129" spans="6:25" ht="17.1" customHeight="1">
      <c r="F129" s="2620"/>
      <c r="G129" s="2620"/>
      <c r="H129" s="2620"/>
      <c r="I129" s="2620"/>
      <c r="J129" s="2620"/>
      <c r="K129" s="2620"/>
      <c r="L129" s="2620"/>
      <c r="M129" s="2620"/>
      <c r="N129" s="2620"/>
      <c r="O129" s="2620"/>
      <c r="P129" s="2620"/>
      <c r="Q129" s="2620"/>
      <c r="R129" s="2620"/>
      <c r="S129" s="2620"/>
      <c r="T129" s="2620"/>
      <c r="U129" s="2620"/>
      <c r="V129" s="2620"/>
      <c r="W129" s="2620"/>
      <c r="X129" s="2620"/>
      <c r="Y129" s="2620"/>
    </row>
    <row r="130" spans="6:25" ht="17.1" customHeight="1">
      <c r="F130" s="2620"/>
      <c r="G130" s="2620"/>
      <c r="H130" s="2620"/>
      <c r="I130" s="2620"/>
      <c r="J130" s="2620"/>
      <c r="K130" s="2620"/>
      <c r="L130" s="2620"/>
      <c r="M130" s="2620"/>
      <c r="N130" s="2620"/>
      <c r="O130" s="2620"/>
      <c r="P130" s="2620"/>
      <c r="Q130" s="2620"/>
      <c r="R130" s="2620"/>
      <c r="S130" s="2620"/>
      <c r="T130" s="2620"/>
      <c r="U130" s="2620"/>
      <c r="V130" s="2620"/>
      <c r="W130" s="2620"/>
      <c r="X130" s="2620"/>
      <c r="Y130" s="2620"/>
    </row>
    <row r="131" spans="6:25" ht="17.1" customHeight="1">
      <c r="F131" s="2620"/>
      <c r="G131" s="2620"/>
      <c r="H131" s="2620"/>
      <c r="I131" s="2620"/>
      <c r="J131" s="2620"/>
      <c r="K131" s="2620"/>
      <c r="L131" s="2620"/>
      <c r="M131" s="2620"/>
      <c r="N131" s="2620"/>
      <c r="O131" s="2620"/>
      <c r="P131" s="2620"/>
      <c r="Q131" s="2620"/>
      <c r="R131" s="2620"/>
      <c r="S131" s="2620"/>
      <c r="T131" s="2620"/>
      <c r="U131" s="2620"/>
      <c r="V131" s="2620"/>
      <c r="W131" s="2620"/>
      <c r="X131" s="2620"/>
      <c r="Y131" s="2620"/>
    </row>
    <row r="132" spans="6:25" ht="17.1" customHeight="1">
      <c r="F132" s="2620"/>
      <c r="G132" s="2620"/>
      <c r="H132" s="2620"/>
      <c r="I132" s="2620"/>
      <c r="J132" s="2620"/>
      <c r="K132" s="2620"/>
      <c r="L132" s="2620"/>
      <c r="M132" s="2620"/>
      <c r="N132" s="2620"/>
      <c r="O132" s="2620"/>
      <c r="P132" s="2620"/>
      <c r="Q132" s="2620"/>
      <c r="R132" s="2620"/>
      <c r="S132" s="2620"/>
      <c r="T132" s="2620"/>
      <c r="U132" s="2620"/>
      <c r="V132" s="2620"/>
      <c r="W132" s="2620"/>
      <c r="X132" s="2620"/>
      <c r="Y132" s="2620"/>
    </row>
    <row r="133" spans="6:25" ht="17.1" customHeight="1">
      <c r="F133" s="2620"/>
      <c r="G133" s="2620"/>
      <c r="H133" s="2620"/>
      <c r="I133" s="2620"/>
      <c r="J133" s="2620"/>
      <c r="K133" s="2620"/>
      <c r="L133" s="2620"/>
      <c r="M133" s="2620"/>
      <c r="N133" s="2620"/>
      <c r="O133" s="2620"/>
      <c r="P133" s="2620"/>
      <c r="Q133" s="2620"/>
      <c r="R133" s="2620"/>
      <c r="S133" s="2620"/>
      <c r="T133" s="2620"/>
      <c r="U133" s="2620"/>
      <c r="V133" s="2620"/>
      <c r="W133" s="2620"/>
      <c r="X133" s="2620"/>
      <c r="Y133" s="2620"/>
    </row>
    <row r="134" spans="6:25" ht="17.1" customHeight="1">
      <c r="F134" s="2620"/>
      <c r="G134" s="2620"/>
      <c r="H134" s="2620"/>
      <c r="I134" s="2620"/>
      <c r="J134" s="2620"/>
      <c r="K134" s="2620"/>
      <c r="L134" s="2620"/>
      <c r="M134" s="2620"/>
      <c r="N134" s="2620"/>
      <c r="O134" s="2620"/>
      <c r="P134" s="2620"/>
      <c r="Q134" s="2620"/>
      <c r="R134" s="2620"/>
      <c r="S134" s="2620"/>
      <c r="T134" s="2620"/>
      <c r="U134" s="2620"/>
      <c r="V134" s="2620"/>
      <c r="W134" s="2620"/>
      <c r="X134" s="2620"/>
      <c r="Y134" s="2620"/>
    </row>
    <row r="135" spans="6:25" ht="17.1" customHeight="1">
      <c r="F135" s="2620"/>
      <c r="G135" s="2620"/>
      <c r="H135" s="2620"/>
      <c r="I135" s="2620"/>
      <c r="J135" s="2620"/>
      <c r="K135" s="2620"/>
      <c r="L135" s="2620"/>
      <c r="M135" s="2620"/>
      <c r="N135" s="2620"/>
      <c r="O135" s="2620"/>
      <c r="P135" s="2620"/>
      <c r="Q135" s="2620"/>
      <c r="R135" s="2620"/>
      <c r="S135" s="2620"/>
      <c r="T135" s="2620"/>
      <c r="U135" s="2620"/>
      <c r="V135" s="2620"/>
      <c r="W135" s="2620"/>
      <c r="X135" s="2620"/>
      <c r="Y135" s="2620"/>
    </row>
    <row r="136" spans="6:25" ht="17.1" customHeight="1">
      <c r="F136" s="2620"/>
      <c r="G136" s="2620"/>
      <c r="H136" s="2620"/>
      <c r="I136" s="2620"/>
      <c r="J136" s="2620"/>
      <c r="K136" s="2620"/>
      <c r="L136" s="2620"/>
      <c r="M136" s="2620"/>
      <c r="N136" s="2620"/>
      <c r="O136" s="2620"/>
      <c r="P136" s="2620"/>
      <c r="Q136" s="2620"/>
      <c r="R136" s="2620"/>
      <c r="S136" s="2620"/>
      <c r="T136" s="2620"/>
      <c r="U136" s="2620"/>
      <c r="V136" s="2620"/>
      <c r="W136" s="2620"/>
      <c r="X136" s="2620"/>
      <c r="Y136" s="2620"/>
    </row>
    <row r="137" spans="6:25" ht="17.1" customHeight="1">
      <c r="F137" s="2620"/>
      <c r="G137" s="2620"/>
      <c r="H137" s="2620"/>
      <c r="I137" s="2620"/>
      <c r="J137" s="2620"/>
      <c r="K137" s="2620"/>
      <c r="L137" s="2620"/>
      <c r="M137" s="2620"/>
      <c r="N137" s="2620"/>
      <c r="O137" s="2620"/>
      <c r="P137" s="2620"/>
      <c r="Q137" s="2620"/>
      <c r="R137" s="2620"/>
      <c r="S137" s="2620"/>
      <c r="T137" s="2620"/>
      <c r="U137" s="2620"/>
      <c r="V137" s="2620"/>
      <c r="W137" s="2620"/>
      <c r="X137" s="2620"/>
      <c r="Y137" s="2620"/>
    </row>
    <row r="138" spans="6:25" ht="17.1" customHeight="1">
      <c r="F138" s="2620"/>
      <c r="G138" s="2620"/>
      <c r="H138" s="2620"/>
      <c r="I138" s="2620"/>
      <c r="J138" s="2620"/>
      <c r="K138" s="2620"/>
      <c r="L138" s="2620"/>
      <c r="M138" s="2620"/>
      <c r="N138" s="2620"/>
      <c r="O138" s="2620"/>
      <c r="P138" s="2620"/>
      <c r="Q138" s="2620"/>
      <c r="R138" s="2620"/>
      <c r="S138" s="2620"/>
      <c r="T138" s="2620"/>
      <c r="U138" s="2620"/>
      <c r="V138" s="2620"/>
      <c r="W138" s="2620"/>
      <c r="X138" s="2620"/>
      <c r="Y138" s="2620"/>
    </row>
    <row r="139" spans="6:25" ht="17.1" customHeight="1">
      <c r="F139" s="2620"/>
      <c r="G139" s="2620"/>
      <c r="H139" s="2620"/>
      <c r="I139" s="2620"/>
      <c r="J139" s="2620"/>
      <c r="K139" s="2620"/>
      <c r="L139" s="2620"/>
      <c r="M139" s="2620"/>
      <c r="N139" s="2620"/>
      <c r="O139" s="2620"/>
      <c r="P139" s="2620"/>
      <c r="Q139" s="2620"/>
      <c r="R139" s="2620"/>
      <c r="S139" s="2620"/>
      <c r="T139" s="2620"/>
      <c r="U139" s="2620"/>
      <c r="V139" s="2620"/>
      <c r="W139" s="2620"/>
      <c r="X139" s="2620"/>
      <c r="Y139" s="2620"/>
    </row>
    <row r="140" spans="6:25" ht="17.1" customHeight="1">
      <c r="F140" s="2620"/>
      <c r="G140" s="2620"/>
      <c r="H140" s="2620"/>
      <c r="I140" s="2620"/>
      <c r="J140" s="2620"/>
      <c r="K140" s="2620"/>
      <c r="L140" s="2620"/>
      <c r="M140" s="2620"/>
      <c r="N140" s="2620"/>
      <c r="O140" s="2620"/>
      <c r="P140" s="2620"/>
      <c r="Q140" s="2620"/>
      <c r="R140" s="2620"/>
      <c r="S140" s="2620"/>
      <c r="T140" s="2620"/>
      <c r="U140" s="2620"/>
      <c r="V140" s="2620"/>
      <c r="W140" s="2620"/>
      <c r="X140" s="2620"/>
      <c r="Y140" s="2620"/>
    </row>
    <row r="141" spans="6:25" ht="17.1" customHeight="1">
      <c r="F141" s="2620"/>
      <c r="G141" s="2620"/>
      <c r="H141" s="2620"/>
      <c r="I141" s="2620"/>
      <c r="J141" s="2620"/>
      <c r="K141" s="2620"/>
      <c r="L141" s="2620"/>
      <c r="M141" s="2620"/>
      <c r="N141" s="2620"/>
      <c r="O141" s="2620"/>
      <c r="P141" s="2620"/>
      <c r="Q141" s="2620"/>
      <c r="R141" s="2620"/>
      <c r="S141" s="2620"/>
      <c r="T141" s="2620"/>
      <c r="U141" s="2620"/>
      <c r="V141" s="2620"/>
      <c r="W141" s="2620"/>
      <c r="X141" s="2620"/>
      <c r="Y141" s="2620"/>
    </row>
    <row r="142" spans="6:25" ht="17.1" customHeight="1">
      <c r="F142" s="2620"/>
      <c r="G142" s="2620"/>
      <c r="H142" s="2620"/>
      <c r="I142" s="2620"/>
      <c r="J142" s="2620"/>
      <c r="K142" s="2620"/>
      <c r="L142" s="2620"/>
      <c r="M142" s="2620"/>
      <c r="N142" s="2620"/>
      <c r="O142" s="2620"/>
      <c r="P142" s="2620"/>
      <c r="Q142" s="2620"/>
      <c r="R142" s="2620"/>
      <c r="S142" s="2620"/>
      <c r="T142" s="2620"/>
      <c r="U142" s="2620"/>
      <c r="V142" s="2620"/>
      <c r="W142" s="2620"/>
      <c r="X142" s="2620"/>
      <c r="Y142" s="2620"/>
    </row>
    <row r="143" spans="6:25" ht="17.1" customHeight="1">
      <c r="F143" s="2620"/>
      <c r="G143" s="2620"/>
      <c r="H143" s="2620"/>
      <c r="I143" s="2620"/>
      <c r="J143" s="2620"/>
      <c r="K143" s="2620"/>
      <c r="L143" s="2620"/>
      <c r="M143" s="2620"/>
      <c r="N143" s="2620"/>
      <c r="O143" s="2620"/>
      <c r="P143" s="2620"/>
      <c r="Q143" s="2620"/>
      <c r="R143" s="2620"/>
      <c r="S143" s="2620"/>
      <c r="T143" s="2620"/>
      <c r="U143" s="2620"/>
      <c r="V143" s="2620"/>
      <c r="W143" s="2620"/>
      <c r="X143" s="2620"/>
      <c r="Y143" s="2620"/>
    </row>
    <row r="144" spans="6:25" ht="17.1" customHeight="1">
      <c r="F144" s="2620"/>
      <c r="G144" s="2620"/>
      <c r="H144" s="2620"/>
      <c r="I144" s="2620"/>
      <c r="J144" s="2620"/>
      <c r="K144" s="2620"/>
      <c r="L144" s="2620"/>
      <c r="M144" s="2620"/>
      <c r="N144" s="2620"/>
      <c r="O144" s="2620"/>
      <c r="P144" s="2620"/>
      <c r="Q144" s="2620"/>
      <c r="R144" s="2620"/>
      <c r="S144" s="2620"/>
      <c r="T144" s="2620"/>
      <c r="U144" s="2620"/>
      <c r="V144" s="2620"/>
      <c r="W144" s="2620"/>
      <c r="X144" s="2620"/>
      <c r="Y144" s="2620"/>
    </row>
    <row r="145" spans="6:25" ht="17.1" customHeight="1">
      <c r="F145" s="2620"/>
      <c r="G145" s="2620"/>
      <c r="H145" s="2620"/>
      <c r="I145" s="2620"/>
      <c r="J145" s="2620"/>
      <c r="K145" s="2620"/>
      <c r="L145" s="2620"/>
      <c r="M145" s="2620"/>
      <c r="N145" s="2620"/>
      <c r="O145" s="2620"/>
      <c r="P145" s="2620"/>
      <c r="Q145" s="2620"/>
      <c r="R145" s="2620"/>
      <c r="S145" s="2620"/>
      <c r="T145" s="2620"/>
      <c r="U145" s="2620"/>
      <c r="V145" s="2620"/>
      <c r="W145" s="2620"/>
      <c r="X145" s="2620"/>
      <c r="Y145" s="2620"/>
    </row>
    <row r="146" spans="6:25" ht="17.1" customHeight="1">
      <c r="F146" s="2620"/>
      <c r="G146" s="2620"/>
      <c r="H146" s="2620"/>
      <c r="I146" s="2620"/>
      <c r="J146" s="2620"/>
      <c r="K146" s="2620"/>
      <c r="L146" s="2620"/>
      <c r="M146" s="2620"/>
      <c r="N146" s="2620"/>
      <c r="O146" s="2620"/>
      <c r="P146" s="2620"/>
      <c r="Q146" s="2620"/>
      <c r="R146" s="2620"/>
      <c r="S146" s="2620"/>
      <c r="T146" s="2620"/>
      <c r="U146" s="2620"/>
      <c r="V146" s="2620"/>
      <c r="W146" s="2620"/>
      <c r="X146" s="2620"/>
      <c r="Y146" s="2620"/>
    </row>
    <row r="147" spans="6:25" ht="17.1" customHeight="1">
      <c r="F147" s="2620"/>
      <c r="G147" s="2620"/>
      <c r="H147" s="2620"/>
      <c r="I147" s="2620"/>
      <c r="J147" s="2620"/>
      <c r="K147" s="2620"/>
      <c r="L147" s="2620"/>
      <c r="M147" s="2620"/>
      <c r="N147" s="2620"/>
      <c r="O147" s="2620"/>
      <c r="P147" s="2620"/>
      <c r="Q147" s="2620"/>
      <c r="R147" s="2620"/>
      <c r="S147" s="2620"/>
      <c r="T147" s="2620"/>
      <c r="U147" s="2620"/>
      <c r="V147" s="2620"/>
      <c r="W147" s="2620"/>
      <c r="X147" s="2620"/>
      <c r="Y147" s="2620"/>
    </row>
    <row r="148" spans="6:25" ht="17.1" customHeight="1">
      <c r="F148" s="2620"/>
      <c r="G148" s="2620"/>
      <c r="H148" s="2620"/>
      <c r="I148" s="2620"/>
      <c r="J148" s="2620"/>
      <c r="K148" s="2620"/>
      <c r="L148" s="2620"/>
      <c r="M148" s="2620"/>
      <c r="N148" s="2620"/>
      <c r="O148" s="2620"/>
      <c r="P148" s="2620"/>
      <c r="Q148" s="2620"/>
      <c r="R148" s="2620"/>
      <c r="S148" s="2620"/>
      <c r="T148" s="2620"/>
      <c r="U148" s="2620"/>
      <c r="V148" s="2620"/>
      <c r="W148" s="2620"/>
      <c r="X148" s="2620"/>
      <c r="Y148" s="2620"/>
    </row>
    <row r="149" spans="6:25" ht="17.1" customHeight="1">
      <c r="F149" s="2620"/>
      <c r="G149" s="2620"/>
      <c r="H149" s="2620"/>
      <c r="I149" s="2620"/>
      <c r="J149" s="2620"/>
      <c r="K149" s="2620"/>
      <c r="L149" s="2620"/>
      <c r="M149" s="2620"/>
      <c r="N149" s="2620"/>
      <c r="O149" s="2620"/>
      <c r="P149" s="2620"/>
      <c r="Q149" s="2620"/>
      <c r="R149" s="2620"/>
      <c r="S149" s="2620"/>
      <c r="T149" s="2620"/>
      <c r="U149" s="2620"/>
      <c r="V149" s="2620"/>
      <c r="W149" s="2620"/>
      <c r="X149" s="2620"/>
      <c r="Y149" s="2620"/>
    </row>
    <row r="150" spans="6:25" ht="17.1" customHeight="1">
      <c r="F150" s="2620"/>
      <c r="G150" s="2620"/>
      <c r="H150" s="2620"/>
      <c r="I150" s="2620"/>
      <c r="J150" s="2620"/>
      <c r="K150" s="2620"/>
      <c r="L150" s="2620"/>
      <c r="M150" s="2620"/>
      <c r="N150" s="2620"/>
      <c r="O150" s="2620"/>
      <c r="P150" s="2620"/>
      <c r="Q150" s="2620"/>
      <c r="R150" s="2620"/>
      <c r="S150" s="2620"/>
      <c r="T150" s="2620"/>
      <c r="U150" s="2620"/>
      <c r="V150" s="2620"/>
      <c r="W150" s="2620"/>
      <c r="X150" s="2620"/>
      <c r="Y150" s="2620"/>
    </row>
    <row r="151" spans="6:25" ht="17.1" customHeight="1">
      <c r="F151" s="2620"/>
      <c r="G151" s="2620"/>
      <c r="H151" s="2620"/>
      <c r="I151" s="2620"/>
      <c r="J151" s="2620"/>
      <c r="K151" s="2620"/>
      <c r="L151" s="2620"/>
      <c r="M151" s="2620"/>
      <c r="N151" s="2620"/>
      <c r="O151" s="2620"/>
      <c r="P151" s="2620"/>
      <c r="Q151" s="2620"/>
      <c r="R151" s="2620"/>
      <c r="S151" s="2620"/>
      <c r="T151" s="2620"/>
      <c r="U151" s="2620"/>
      <c r="V151" s="2620"/>
      <c r="W151" s="2620"/>
      <c r="X151" s="2620"/>
      <c r="Y151" s="2620"/>
    </row>
    <row r="152" spans="6:25" ht="17.1" customHeight="1">
      <c r="F152" s="2620"/>
      <c r="G152" s="2620"/>
      <c r="H152" s="2620"/>
      <c r="I152" s="2620"/>
      <c r="J152" s="2620"/>
      <c r="K152" s="2620"/>
      <c r="L152" s="2620"/>
      <c r="M152" s="2620"/>
      <c r="N152" s="2620"/>
      <c r="O152" s="2620"/>
      <c r="P152" s="2620"/>
      <c r="Q152" s="2620"/>
      <c r="R152" s="2620"/>
      <c r="S152" s="2620"/>
      <c r="T152" s="2620"/>
      <c r="U152" s="2620"/>
      <c r="V152" s="2620"/>
      <c r="W152" s="2620"/>
      <c r="X152" s="2620"/>
      <c r="Y152" s="2620"/>
    </row>
    <row r="153" spans="6:25" ht="17.1" customHeight="1">
      <c r="F153" s="2620"/>
      <c r="G153" s="2620"/>
      <c r="H153" s="2620"/>
      <c r="I153" s="2620"/>
      <c r="J153" s="2620"/>
      <c r="K153" s="2620"/>
      <c r="L153" s="2620"/>
      <c r="M153" s="2620"/>
      <c r="N153" s="2620"/>
      <c r="O153" s="2620"/>
      <c r="P153" s="2620"/>
      <c r="Q153" s="2620"/>
      <c r="R153" s="2620"/>
      <c r="S153" s="2620"/>
      <c r="T153" s="2620"/>
      <c r="U153" s="2620"/>
      <c r="V153" s="2620"/>
      <c r="W153" s="2620"/>
      <c r="X153" s="2620"/>
      <c r="Y153" s="2620"/>
    </row>
    <row r="154" spans="6:25" ht="17.1" customHeight="1">
      <c r="F154" s="2620"/>
      <c r="G154" s="2620"/>
      <c r="H154" s="2620"/>
      <c r="I154" s="2620"/>
      <c r="J154" s="2620"/>
      <c r="K154" s="2620"/>
      <c r="L154" s="2620"/>
      <c r="M154" s="2620"/>
      <c r="N154" s="2620"/>
      <c r="O154" s="2620"/>
      <c r="P154" s="2620"/>
      <c r="Q154" s="2620"/>
      <c r="R154" s="2620"/>
      <c r="S154" s="2620"/>
      <c r="T154" s="2620"/>
      <c r="U154" s="2620"/>
      <c r="V154" s="2620"/>
      <c r="W154" s="2620"/>
      <c r="X154" s="2620"/>
      <c r="Y154" s="2620"/>
    </row>
    <row r="155" spans="6:25" ht="17.1" customHeight="1">
      <c r="F155" s="2620"/>
      <c r="G155" s="2620"/>
      <c r="H155" s="2620"/>
      <c r="I155" s="2620"/>
      <c r="J155" s="2620"/>
      <c r="K155" s="2620"/>
      <c r="L155" s="2620"/>
      <c r="M155" s="2620"/>
      <c r="N155" s="2620"/>
      <c r="O155" s="2620"/>
      <c r="P155" s="2620"/>
      <c r="Q155" s="2620"/>
      <c r="R155" s="2620"/>
      <c r="S155" s="2620"/>
      <c r="T155" s="2620"/>
      <c r="U155" s="2620"/>
      <c r="V155" s="2620"/>
      <c r="W155" s="2620"/>
      <c r="X155" s="2620"/>
      <c r="Y155" s="2620"/>
    </row>
    <row r="156" spans="6:25" ht="17.1" customHeight="1">
      <c r="F156" s="2620"/>
      <c r="G156" s="2620"/>
      <c r="H156" s="2620"/>
      <c r="I156" s="2620"/>
      <c r="J156" s="2620"/>
      <c r="K156" s="2620"/>
      <c r="L156" s="2620"/>
      <c r="M156" s="2620"/>
      <c r="N156" s="2620"/>
      <c r="O156" s="2620"/>
      <c r="P156" s="2620"/>
      <c r="Q156" s="2620"/>
      <c r="R156" s="2620"/>
      <c r="S156" s="2620"/>
      <c r="T156" s="2620"/>
      <c r="U156" s="2620"/>
      <c r="V156" s="2620"/>
      <c r="W156" s="2620"/>
      <c r="X156" s="2620"/>
      <c r="Y156" s="2620"/>
    </row>
    <row r="157" spans="6:25" ht="17.1" customHeight="1">
      <c r="F157" s="2620"/>
      <c r="G157" s="2620"/>
      <c r="H157" s="2620"/>
      <c r="I157" s="2620"/>
      <c r="J157" s="2620"/>
      <c r="K157" s="2620"/>
      <c r="L157" s="2620"/>
      <c r="M157" s="2620"/>
      <c r="N157" s="2620"/>
      <c r="O157" s="2620"/>
      <c r="P157" s="2620"/>
      <c r="Q157" s="2620"/>
      <c r="R157" s="2620"/>
      <c r="S157" s="2620"/>
      <c r="T157" s="2620"/>
      <c r="U157" s="2620"/>
      <c r="V157" s="2620"/>
      <c r="W157" s="2620"/>
      <c r="X157" s="2620"/>
      <c r="Y157" s="2620"/>
    </row>
    <row r="158" spans="6:25" ht="17.1" customHeight="1">
      <c r="F158" s="2620"/>
      <c r="G158" s="2620"/>
      <c r="H158" s="2620"/>
      <c r="I158" s="2620"/>
      <c r="J158" s="2620"/>
      <c r="K158" s="2620"/>
      <c r="L158" s="2620"/>
      <c r="M158" s="2620"/>
      <c r="N158" s="2620"/>
      <c r="O158" s="2620"/>
      <c r="P158" s="2620"/>
      <c r="Q158" s="2620"/>
      <c r="R158" s="2620"/>
      <c r="S158" s="2620"/>
      <c r="T158" s="2620"/>
      <c r="U158" s="2620"/>
      <c r="V158" s="2620"/>
      <c r="W158" s="2620"/>
      <c r="X158" s="2620"/>
      <c r="Y158" s="2620"/>
    </row>
    <row r="159" spans="6:25" ht="17.1" customHeight="1">
      <c r="F159" s="2620"/>
      <c r="G159" s="2620"/>
      <c r="H159" s="2620"/>
      <c r="I159" s="2620"/>
      <c r="J159" s="2620"/>
      <c r="K159" s="2620"/>
      <c r="L159" s="2620"/>
      <c r="M159" s="2620"/>
      <c r="N159" s="2620"/>
      <c r="O159" s="2620"/>
      <c r="P159" s="2620"/>
      <c r="Q159" s="2620"/>
      <c r="R159" s="2620"/>
      <c r="S159" s="2620"/>
      <c r="T159" s="2620"/>
      <c r="U159" s="2620"/>
      <c r="V159" s="2620"/>
      <c r="W159" s="2620"/>
      <c r="X159" s="2620"/>
      <c r="Y159" s="2620"/>
    </row>
  </sheetData>
  <printOptions/>
  <pageMargins left="0.3937007874015748" right="0.1968503937007874" top="0.69" bottom="0.73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6097" r:id="rId4" name="Button 1">
              <controlPr defaultSize="0" print="0" autoFill="0" autoPict="0" macro="[9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1">
    <pageSetUpPr fitToPage="1"/>
  </sheetPr>
  <dimension ref="A1:Y159"/>
  <sheetViews>
    <sheetView zoomScale="80" zoomScaleNormal="80" workbookViewId="0" topLeftCell="A1">
      <selection activeCell="A33" sqref="A33"/>
    </sheetView>
  </sheetViews>
  <sheetFormatPr defaultColWidth="11.421875" defaultRowHeight="16.5" customHeight="1"/>
  <cols>
    <col min="1" max="2" width="4.140625" style="2610" customWidth="1"/>
    <col min="3" max="3" width="5.421875" style="2610" customWidth="1"/>
    <col min="4" max="5" width="13.57421875" style="2610" customWidth="1"/>
    <col min="6" max="6" width="30.7109375" style="2610" customWidth="1"/>
    <col min="7" max="7" width="40.7109375" style="2610" customWidth="1"/>
    <col min="8" max="8" width="9.7109375" style="2610" customWidth="1"/>
    <col min="9" max="9" width="7.8515625" style="2610" hidden="1" customWidth="1"/>
    <col min="10" max="11" width="16.28125" style="2610" customWidth="1"/>
    <col min="12" max="14" width="9.7109375" style="2610" customWidth="1"/>
    <col min="15" max="15" width="5.7109375" style="2610" bestFit="1" customWidth="1"/>
    <col min="16" max="16" width="4.140625" style="2610" hidden="1" customWidth="1"/>
    <col min="17" max="17" width="12.28125" style="2610" hidden="1" customWidth="1"/>
    <col min="18" max="19" width="5.00390625" style="2610" hidden="1" customWidth="1"/>
    <col min="20" max="20" width="11.57421875" style="2610" hidden="1" customWidth="1"/>
    <col min="21" max="21" width="9.7109375" style="2610" customWidth="1"/>
    <col min="22" max="22" width="15.7109375" style="2610" customWidth="1"/>
    <col min="23" max="23" width="4.140625" style="2610" customWidth="1"/>
    <col min="24" max="16384" width="11.421875" style="2610" customWidth="1"/>
  </cols>
  <sheetData>
    <row r="1" s="2503" customFormat="1" ht="26.25">
      <c r="W1" s="2504"/>
    </row>
    <row r="2" spans="1:23" s="2503" customFormat="1" ht="26.25">
      <c r="A2" s="2505"/>
      <c r="B2" s="2506" t="str">
        <f>'TOT-0216'!B2</f>
        <v>ANEXO III al Memorándum D.T.E.E. N° 231 / 2017</v>
      </c>
      <c r="C2" s="2506"/>
      <c r="D2" s="2506"/>
      <c r="E2" s="2506"/>
      <c r="F2" s="2506"/>
      <c r="G2" s="2506"/>
      <c r="H2" s="2506"/>
      <c r="I2" s="2506"/>
      <c r="J2" s="2506"/>
      <c r="K2" s="2506"/>
      <c r="L2" s="2506"/>
      <c r="M2" s="2506"/>
      <c r="N2" s="2506"/>
      <c r="O2" s="2506"/>
      <c r="P2" s="2506"/>
      <c r="Q2" s="2506"/>
      <c r="R2" s="2506"/>
      <c r="S2" s="2506"/>
      <c r="T2" s="2506"/>
      <c r="U2" s="2506"/>
      <c r="V2" s="2506"/>
      <c r="W2" s="2506"/>
    </row>
    <row r="3" s="2508" customFormat="1" ht="12.75">
      <c r="A3" s="2507"/>
    </row>
    <row r="4" spans="1:4" s="2511" customFormat="1" ht="11.25">
      <c r="A4" s="2509" t="s">
        <v>2</v>
      </c>
      <c r="B4" s="2510"/>
      <c r="C4" s="2510"/>
      <c r="D4" s="2510"/>
    </row>
    <row r="5" spans="1:4" s="2511" customFormat="1" ht="11.25">
      <c r="A5" s="2509" t="s">
        <v>3</v>
      </c>
      <c r="B5" s="2510"/>
      <c r="C5" s="2510"/>
      <c r="D5" s="2510"/>
    </row>
    <row r="6" s="2508" customFormat="1" ht="13.5" thickBot="1"/>
    <row r="7" spans="2:23" s="2508" customFormat="1" ht="13.5" thickTop="1">
      <c r="B7" s="2512"/>
      <c r="C7" s="2513"/>
      <c r="D7" s="2513"/>
      <c r="E7" s="2513"/>
      <c r="F7" s="2513"/>
      <c r="G7" s="2513"/>
      <c r="H7" s="2513"/>
      <c r="I7" s="2513"/>
      <c r="J7" s="2513"/>
      <c r="K7" s="2513"/>
      <c r="L7" s="2513"/>
      <c r="M7" s="2513"/>
      <c r="N7" s="2513"/>
      <c r="O7" s="2513"/>
      <c r="P7" s="2513"/>
      <c r="Q7" s="2513"/>
      <c r="R7" s="2513"/>
      <c r="S7" s="2513"/>
      <c r="T7" s="2513"/>
      <c r="U7" s="2513"/>
      <c r="V7" s="2513"/>
      <c r="W7" s="2514"/>
    </row>
    <row r="8" spans="2:23" s="2515" customFormat="1" ht="20.25">
      <c r="B8" s="2516"/>
      <c r="C8" s="2517"/>
      <c r="D8" s="2517"/>
      <c r="E8" s="2517"/>
      <c r="F8" s="2518" t="s">
        <v>69</v>
      </c>
      <c r="N8" s="2519"/>
      <c r="O8" s="2519"/>
      <c r="P8" s="2520"/>
      <c r="Q8" s="2517"/>
      <c r="R8" s="2517"/>
      <c r="S8" s="2517"/>
      <c r="T8" s="2517"/>
      <c r="U8" s="2517"/>
      <c r="V8" s="2517"/>
      <c r="W8" s="2521"/>
    </row>
    <row r="9" spans="2:23" s="2508" customFormat="1" ht="12.75">
      <c r="B9" s="2522"/>
      <c r="C9" s="2523"/>
      <c r="D9" s="2523"/>
      <c r="E9" s="2523"/>
      <c r="F9" s="2524"/>
      <c r="G9" s="2524"/>
      <c r="H9" s="2524"/>
      <c r="I9" s="2524"/>
      <c r="J9" s="2524"/>
      <c r="K9" s="2524"/>
      <c r="L9" s="2524"/>
      <c r="M9" s="2524"/>
      <c r="N9" s="2524"/>
      <c r="O9" s="2524"/>
      <c r="P9" s="2524"/>
      <c r="Q9" s="2523"/>
      <c r="R9" s="2523"/>
      <c r="S9" s="2523"/>
      <c r="T9" s="2523"/>
      <c r="U9" s="2523"/>
      <c r="V9" s="2523"/>
      <c r="W9" s="2525"/>
    </row>
    <row r="10" spans="2:23" s="2515" customFormat="1" ht="20.25">
      <c r="B10" s="2516"/>
      <c r="C10" s="2517"/>
      <c r="D10" s="2517"/>
      <c r="E10" s="2517"/>
      <c r="F10" s="2526" t="s">
        <v>221</v>
      </c>
      <c r="G10" s="2527"/>
      <c r="H10" s="2519"/>
      <c r="I10" s="2528"/>
      <c r="K10" s="2528"/>
      <c r="L10" s="2528"/>
      <c r="M10" s="2528"/>
      <c r="N10" s="2528"/>
      <c r="O10" s="2528"/>
      <c r="P10" s="2528"/>
      <c r="Q10" s="2517"/>
      <c r="R10" s="2517"/>
      <c r="S10" s="2517"/>
      <c r="T10" s="2517"/>
      <c r="U10" s="2517"/>
      <c r="V10" s="2517"/>
      <c r="W10" s="2521"/>
    </row>
    <row r="11" spans="2:23" s="2508" customFormat="1" ht="13.5">
      <c r="B11" s="2522"/>
      <c r="C11" s="2523"/>
      <c r="D11" s="2523"/>
      <c r="E11" s="2523"/>
      <c r="F11" s="2529"/>
      <c r="G11" s="2529"/>
      <c r="H11" s="2507"/>
      <c r="I11" s="2530"/>
      <c r="J11" s="2531"/>
      <c r="K11" s="2530"/>
      <c r="L11" s="2530"/>
      <c r="M11" s="2530"/>
      <c r="N11" s="2530"/>
      <c r="O11" s="2530"/>
      <c r="P11" s="2530"/>
      <c r="Q11" s="2523"/>
      <c r="R11" s="2523"/>
      <c r="S11" s="2523"/>
      <c r="T11" s="2523"/>
      <c r="U11" s="2523"/>
      <c r="V11" s="2523"/>
      <c r="W11" s="2525"/>
    </row>
    <row r="12" spans="2:23" s="2515" customFormat="1" ht="20.25">
      <c r="B12" s="2516"/>
      <c r="C12" s="2517"/>
      <c r="D12" s="2517"/>
      <c r="E12" s="2517"/>
      <c r="F12" s="2526" t="s">
        <v>433</v>
      </c>
      <c r="G12" s="2527"/>
      <c r="H12" s="2519"/>
      <c r="I12" s="2528"/>
      <c r="K12" s="2528"/>
      <c r="L12" s="2528"/>
      <c r="M12" s="2528"/>
      <c r="N12" s="2528"/>
      <c r="O12" s="2528"/>
      <c r="P12" s="2528"/>
      <c r="Q12" s="2517"/>
      <c r="R12" s="2517"/>
      <c r="S12" s="2517"/>
      <c r="T12" s="2517"/>
      <c r="U12" s="2517"/>
      <c r="V12" s="2517"/>
      <c r="W12" s="2521"/>
    </row>
    <row r="13" spans="2:23" s="2508" customFormat="1" ht="13.5">
      <c r="B13" s="2522"/>
      <c r="C13" s="2523"/>
      <c r="D13" s="2523"/>
      <c r="E13" s="2523"/>
      <c r="F13" s="2529"/>
      <c r="G13" s="2529"/>
      <c r="H13" s="2507"/>
      <c r="I13" s="2530"/>
      <c r="J13" s="2531"/>
      <c r="K13" s="2530"/>
      <c r="L13" s="2530"/>
      <c r="M13" s="2530"/>
      <c r="N13" s="2530"/>
      <c r="O13" s="2530"/>
      <c r="P13" s="2530"/>
      <c r="Q13" s="2523"/>
      <c r="R13" s="2523"/>
      <c r="S13" s="2523"/>
      <c r="T13" s="2523"/>
      <c r="U13" s="2523"/>
      <c r="V13" s="2523"/>
      <c r="W13" s="2525"/>
    </row>
    <row r="14" spans="2:23" s="2508" customFormat="1" ht="19.5">
      <c r="B14" s="2532" t="str">
        <f>'TOT-0216'!B14</f>
        <v>Desde el 01 al 29 de Febrero de 2016</v>
      </c>
      <c r="C14" s="2533"/>
      <c r="D14" s="2533"/>
      <c r="E14" s="2533"/>
      <c r="F14" s="2533"/>
      <c r="G14" s="2533"/>
      <c r="H14" s="2533"/>
      <c r="I14" s="2534"/>
      <c r="J14" s="2534"/>
      <c r="K14" s="2534"/>
      <c r="L14" s="2534"/>
      <c r="M14" s="2534"/>
      <c r="N14" s="2534"/>
      <c r="O14" s="2534"/>
      <c r="P14" s="2534"/>
      <c r="Q14" s="2533"/>
      <c r="R14" s="2533"/>
      <c r="S14" s="2533"/>
      <c r="T14" s="2533"/>
      <c r="U14" s="2533"/>
      <c r="V14" s="2533"/>
      <c r="W14" s="2535"/>
    </row>
    <row r="15" spans="2:23" s="2508" customFormat="1" ht="14.25" thickBot="1">
      <c r="B15" s="2536"/>
      <c r="C15" s="2537"/>
      <c r="D15" s="2537"/>
      <c r="E15" s="2537"/>
      <c r="F15" s="2537"/>
      <c r="G15" s="2537"/>
      <c r="H15" s="2537"/>
      <c r="I15" s="2538"/>
      <c r="J15" s="2538"/>
      <c r="K15" s="2538"/>
      <c r="L15" s="2538"/>
      <c r="M15" s="2538"/>
      <c r="N15" s="2538"/>
      <c r="O15" s="2538"/>
      <c r="P15" s="2538"/>
      <c r="Q15" s="2537"/>
      <c r="R15" s="2537"/>
      <c r="S15" s="2537"/>
      <c r="T15" s="2537"/>
      <c r="U15" s="2537"/>
      <c r="V15" s="2537"/>
      <c r="W15" s="2539"/>
    </row>
    <row r="16" spans="2:23" s="2508" customFormat="1" ht="15" thickBot="1" thickTop="1">
      <c r="B16" s="2522"/>
      <c r="C16" s="2523"/>
      <c r="D16" s="2523"/>
      <c r="E16" s="2523"/>
      <c r="F16" s="2540"/>
      <c r="G16" s="2540"/>
      <c r="H16" s="2541" t="s">
        <v>81</v>
      </c>
      <c r="I16" s="2523"/>
      <c r="J16" s="2531"/>
      <c r="K16" s="2523"/>
      <c r="L16" s="2523"/>
      <c r="M16" s="2523"/>
      <c r="N16" s="2523"/>
      <c r="O16" s="2523"/>
      <c r="P16" s="2523"/>
      <c r="Q16" s="2523"/>
      <c r="R16" s="2523"/>
      <c r="S16" s="2523"/>
      <c r="T16" s="2523"/>
      <c r="U16" s="2523"/>
      <c r="V16" s="2523"/>
      <c r="W16" s="2525"/>
    </row>
    <row r="17" spans="2:23" s="2508" customFormat="1" ht="17.1" customHeight="1" thickBot="1" thickTop="1">
      <c r="B17" s="2522"/>
      <c r="C17" s="2523"/>
      <c r="D17" s="2523"/>
      <c r="E17" s="2523"/>
      <c r="F17" s="2542" t="s">
        <v>82</v>
      </c>
      <c r="G17" s="2543" t="s">
        <v>252</v>
      </c>
      <c r="H17" s="2544">
        <v>200</v>
      </c>
      <c r="V17" s="2545"/>
      <c r="W17" s="2525"/>
    </row>
    <row r="18" spans="2:23" s="2508" customFormat="1" ht="17.1" customHeight="1" thickBot="1" thickTop="1">
      <c r="B18" s="2522"/>
      <c r="C18" s="2523"/>
      <c r="D18" s="2523"/>
      <c r="E18" s="2523"/>
      <c r="F18" s="2546" t="s">
        <v>83</v>
      </c>
      <c r="G18" s="2547" t="s">
        <v>252</v>
      </c>
      <c r="H18" s="2544">
        <v>100</v>
      </c>
      <c r="O18" s="2523"/>
      <c r="P18" s="2523"/>
      <c r="Q18" s="2523"/>
      <c r="R18" s="2523"/>
      <c r="S18" s="2523"/>
      <c r="T18" s="2523"/>
      <c r="U18" s="2523"/>
      <c r="V18" s="2523"/>
      <c r="W18" s="2525"/>
    </row>
    <row r="19" spans="2:23" s="2508" customFormat="1" ht="17.1" customHeight="1" thickBot="1" thickTop="1">
      <c r="B19" s="2522"/>
      <c r="C19" s="2523"/>
      <c r="D19" s="2523"/>
      <c r="E19" s="2523"/>
      <c r="F19" s="2548" t="s">
        <v>84</v>
      </c>
      <c r="G19" s="2547">
        <v>129.517</v>
      </c>
      <c r="H19" s="2544">
        <v>40</v>
      </c>
      <c r="K19" s="2549"/>
      <c r="L19" s="2550"/>
      <c r="M19" s="2523"/>
      <c r="O19" s="2523"/>
      <c r="Q19" s="2523"/>
      <c r="R19" s="2523"/>
      <c r="S19" s="2523"/>
      <c r="T19" s="2523"/>
      <c r="U19" s="2523"/>
      <c r="V19" s="2523"/>
      <c r="W19" s="2525"/>
    </row>
    <row r="20" spans="2:23" s="2508" customFormat="1" ht="17.1" customHeight="1" thickBot="1" thickTop="1">
      <c r="B20" s="2522"/>
      <c r="C20" s="2551">
        <v>3</v>
      </c>
      <c r="D20" s="2551">
        <v>4</v>
      </c>
      <c r="E20" s="2551">
        <v>5</v>
      </c>
      <c r="F20" s="2551">
        <v>6</v>
      </c>
      <c r="G20" s="2551">
        <v>7</v>
      </c>
      <c r="H20" s="2551">
        <v>8</v>
      </c>
      <c r="I20" s="2551">
        <v>9</v>
      </c>
      <c r="J20" s="2551">
        <v>10</v>
      </c>
      <c r="K20" s="2551">
        <v>11</v>
      </c>
      <c r="L20" s="2551">
        <v>12</v>
      </c>
      <c r="M20" s="2551">
        <v>13</v>
      </c>
      <c r="N20" s="2551">
        <v>14</v>
      </c>
      <c r="O20" s="2551">
        <v>15</v>
      </c>
      <c r="P20" s="2551">
        <v>16</v>
      </c>
      <c r="Q20" s="2551">
        <v>17</v>
      </c>
      <c r="R20" s="2551">
        <v>18</v>
      </c>
      <c r="S20" s="2551">
        <v>19</v>
      </c>
      <c r="T20" s="2551">
        <v>20</v>
      </c>
      <c r="U20" s="2551">
        <v>21</v>
      </c>
      <c r="V20" s="2551">
        <v>22</v>
      </c>
      <c r="W20" s="2525"/>
    </row>
    <row r="21" spans="2:23" s="2508" customFormat="1" ht="33.95" customHeight="1" thickBot="1" thickTop="1">
      <c r="B21" s="2522"/>
      <c r="C21" s="2552" t="s">
        <v>13</v>
      </c>
      <c r="D21" s="2553" t="s">
        <v>233</v>
      </c>
      <c r="E21" s="2553" t="s">
        <v>234</v>
      </c>
      <c r="F21" s="2554" t="s">
        <v>27</v>
      </c>
      <c r="G21" s="2555" t="s">
        <v>28</v>
      </c>
      <c r="H21" s="2556" t="s">
        <v>14</v>
      </c>
      <c r="I21" s="2557" t="s">
        <v>16</v>
      </c>
      <c r="J21" s="2558" t="s">
        <v>17</v>
      </c>
      <c r="K21" s="2555" t="s">
        <v>18</v>
      </c>
      <c r="L21" s="2559" t="s">
        <v>36</v>
      </c>
      <c r="M21" s="2559" t="s">
        <v>31</v>
      </c>
      <c r="N21" s="2560" t="s">
        <v>19</v>
      </c>
      <c r="O21" s="2561" t="s">
        <v>32</v>
      </c>
      <c r="P21" s="2562" t="s">
        <v>37</v>
      </c>
      <c r="Q21" s="2563" t="s">
        <v>70</v>
      </c>
      <c r="R21" s="2564" t="s">
        <v>35</v>
      </c>
      <c r="S21" s="2565"/>
      <c r="T21" s="2566" t="s">
        <v>22</v>
      </c>
      <c r="U21" s="2567" t="s">
        <v>74</v>
      </c>
      <c r="V21" s="2568" t="s">
        <v>24</v>
      </c>
      <c r="W21" s="2525"/>
    </row>
    <row r="22" spans="2:23" s="2508" customFormat="1" ht="17.1" customHeight="1" thickTop="1">
      <c r="B22" s="2522"/>
      <c r="C22" s="2569"/>
      <c r="D22" s="2569"/>
      <c r="E22" s="2569"/>
      <c r="F22" s="2570"/>
      <c r="G22" s="2570"/>
      <c r="H22" s="2570"/>
      <c r="I22" s="2571"/>
      <c r="J22" s="2570"/>
      <c r="K22" s="2570"/>
      <c r="L22" s="2570"/>
      <c r="M22" s="2570"/>
      <c r="N22" s="2570"/>
      <c r="O22" s="2570"/>
      <c r="P22" s="2572"/>
      <c r="Q22" s="2573"/>
      <c r="R22" s="2574"/>
      <c r="S22" s="2575"/>
      <c r="T22" s="2576"/>
      <c r="U22" s="2570"/>
      <c r="V22" s="2577"/>
      <c r="W22" s="2525"/>
    </row>
    <row r="23" spans="2:23" s="2508" customFormat="1" ht="17.1" customHeight="1">
      <c r="B23" s="2522"/>
      <c r="C23" s="1475"/>
      <c r="D23" s="1475"/>
      <c r="E23" s="1475"/>
      <c r="F23" s="2578"/>
      <c r="G23" s="2578"/>
      <c r="H23" s="2578"/>
      <c r="I23" s="2579"/>
      <c r="J23" s="2578"/>
      <c r="K23" s="2578"/>
      <c r="L23" s="2578"/>
      <c r="M23" s="2578"/>
      <c r="N23" s="2578"/>
      <c r="O23" s="2578"/>
      <c r="P23" s="2580"/>
      <c r="Q23" s="2581"/>
      <c r="R23" s="2582"/>
      <c r="S23" s="2583"/>
      <c r="T23" s="2584"/>
      <c r="U23" s="2578"/>
      <c r="V23" s="2585"/>
      <c r="W23" s="2525"/>
    </row>
    <row r="24" spans="2:23" s="2508" customFormat="1" ht="17.1" customHeight="1">
      <c r="B24" s="2522"/>
      <c r="C24" s="1475">
        <v>90</v>
      </c>
      <c r="D24" s="1475">
        <v>299459</v>
      </c>
      <c r="E24" s="1466">
        <v>5083</v>
      </c>
      <c r="F24" s="2586" t="s">
        <v>335</v>
      </c>
      <c r="G24" s="2586" t="s">
        <v>372</v>
      </c>
      <c r="H24" s="2587">
        <v>132</v>
      </c>
      <c r="I24" s="2588">
        <f aca="true" t="shared" si="0" ref="I24:I28">IF(H24=500,$G$17,IF(H24=220,$G$18,$G$19))</f>
        <v>129.517</v>
      </c>
      <c r="J24" s="1869">
        <v>42412.64861111111</v>
      </c>
      <c r="K24" s="2589">
        <v>42412.67152777778</v>
      </c>
      <c r="L24" s="2590">
        <f aca="true" t="shared" si="1" ref="L24:L28">IF(F24="","",(K24-J24)*24)</f>
        <v>0.5500000000465661</v>
      </c>
      <c r="M24" s="2591">
        <f aca="true" t="shared" si="2" ref="M24:M28">IF(F24="","",ROUND((K24-J24)*24*60,0))</f>
        <v>33</v>
      </c>
      <c r="N24" s="1472" t="s">
        <v>296</v>
      </c>
      <c r="O24" s="2592" t="str">
        <f aca="true" t="shared" si="3" ref="O24:O29">IF(F24="","",IF(N24="P","--","NO"))</f>
        <v>NO</v>
      </c>
      <c r="P24" s="2593">
        <f aca="true" t="shared" si="4" ref="P24:P28">IF(H24=500,$H$17,IF(H24=220,$H$18,$H$19))</f>
        <v>40</v>
      </c>
      <c r="Q24" s="2594" t="str">
        <f aca="true" t="shared" si="5" ref="Q24:Q28">IF(N24="P",I24*P24*ROUND(M24/60,2)*0.1,"--")</f>
        <v>--</v>
      </c>
      <c r="R24" s="2582">
        <f aca="true" t="shared" si="6" ref="R24:R28">IF(AND(N24="F",O24="NO"),I24*P24,"--")</f>
        <v>5180.68</v>
      </c>
      <c r="S24" s="2583">
        <f aca="true" t="shared" si="7" ref="S24:S28">IF(N24="F",I24*P24*ROUND(M24/60,2),"--")</f>
        <v>2849.3740000000003</v>
      </c>
      <c r="T24" s="2584" t="str">
        <f aca="true" t="shared" si="8" ref="T24:T28">IF(N24="RF",I24*P24*ROUND(M24/60,2),"--")</f>
        <v>--</v>
      </c>
      <c r="U24" s="2592" t="str">
        <f aca="true" t="shared" si="9" ref="U24:U28">IF(F24="","","SI")</f>
        <v>SI</v>
      </c>
      <c r="V24" s="2595">
        <f aca="true" t="shared" si="10" ref="V24:V28">IF(F24="","",SUM(Q24:T24)*IF(U24="SI",1,2))</f>
        <v>8030.054</v>
      </c>
      <c r="W24" s="2525"/>
    </row>
    <row r="25" spans="2:23" s="2508" customFormat="1" ht="17.1" customHeight="1">
      <c r="B25" s="2522"/>
      <c r="C25" s="1475">
        <v>91</v>
      </c>
      <c r="D25" s="1475">
        <v>299460</v>
      </c>
      <c r="E25" s="1466">
        <v>5085</v>
      </c>
      <c r="F25" s="2586" t="s">
        <v>335</v>
      </c>
      <c r="G25" s="2586" t="s">
        <v>374</v>
      </c>
      <c r="H25" s="2587">
        <v>132</v>
      </c>
      <c r="I25" s="2588">
        <f t="shared" si="0"/>
        <v>129.517</v>
      </c>
      <c r="J25" s="1869">
        <v>42412.64861111111</v>
      </c>
      <c r="K25" s="2589">
        <v>42412.67222222222</v>
      </c>
      <c r="L25" s="2590">
        <f t="shared" si="1"/>
        <v>0.56666666676756</v>
      </c>
      <c r="M25" s="2591">
        <f t="shared" si="2"/>
        <v>34</v>
      </c>
      <c r="N25" s="1472" t="s">
        <v>296</v>
      </c>
      <c r="O25" s="2592" t="str">
        <f t="shared" si="3"/>
        <v>NO</v>
      </c>
      <c r="P25" s="2593">
        <f t="shared" si="4"/>
        <v>40</v>
      </c>
      <c r="Q25" s="2594" t="str">
        <f t="shared" si="5"/>
        <v>--</v>
      </c>
      <c r="R25" s="2582">
        <f t="shared" si="6"/>
        <v>5180.68</v>
      </c>
      <c r="S25" s="2583">
        <f t="shared" si="7"/>
        <v>2952.9876</v>
      </c>
      <c r="T25" s="2584" t="str">
        <f t="shared" si="8"/>
        <v>--</v>
      </c>
      <c r="U25" s="2592" t="str">
        <f t="shared" si="9"/>
        <v>SI</v>
      </c>
      <c r="V25" s="2595">
        <f t="shared" si="10"/>
        <v>8133.667600000001</v>
      </c>
      <c r="W25" s="2525"/>
    </row>
    <row r="26" spans="2:23" s="2508" customFormat="1" ht="17.1" customHeight="1">
      <c r="B26" s="2522"/>
      <c r="C26" s="1475">
        <v>92</v>
      </c>
      <c r="D26" s="1475">
        <v>299461</v>
      </c>
      <c r="E26" s="1466">
        <v>5081</v>
      </c>
      <c r="F26" s="2586" t="s">
        <v>335</v>
      </c>
      <c r="G26" s="2586" t="s">
        <v>357</v>
      </c>
      <c r="H26" s="2587">
        <v>132</v>
      </c>
      <c r="I26" s="2588">
        <f t="shared" si="0"/>
        <v>129.517</v>
      </c>
      <c r="J26" s="1869">
        <v>42412.64861111111</v>
      </c>
      <c r="K26" s="2589">
        <v>42412.67222222222</v>
      </c>
      <c r="L26" s="2590">
        <f t="shared" si="1"/>
        <v>0.56666666676756</v>
      </c>
      <c r="M26" s="2591">
        <f t="shared" si="2"/>
        <v>34</v>
      </c>
      <c r="N26" s="1472" t="s">
        <v>296</v>
      </c>
      <c r="O26" s="2592" t="str">
        <f t="shared" si="3"/>
        <v>NO</v>
      </c>
      <c r="P26" s="2593">
        <f t="shared" si="4"/>
        <v>40</v>
      </c>
      <c r="Q26" s="2594" t="str">
        <f t="shared" si="5"/>
        <v>--</v>
      </c>
      <c r="R26" s="2582">
        <f t="shared" si="6"/>
        <v>5180.68</v>
      </c>
      <c r="S26" s="2583">
        <f t="shared" si="7"/>
        <v>2952.9876</v>
      </c>
      <c r="T26" s="2584" t="str">
        <f t="shared" si="8"/>
        <v>--</v>
      </c>
      <c r="U26" s="2592" t="str">
        <f t="shared" si="9"/>
        <v>SI</v>
      </c>
      <c r="V26" s="2595">
        <f t="shared" si="10"/>
        <v>8133.667600000001</v>
      </c>
      <c r="W26" s="2525"/>
    </row>
    <row r="27" spans="2:23" s="2508" customFormat="1" ht="17.1" customHeight="1">
      <c r="B27" s="2522"/>
      <c r="C27" s="1475">
        <v>93</v>
      </c>
      <c r="D27" s="1475">
        <v>299462</v>
      </c>
      <c r="E27" s="1475">
        <v>5082</v>
      </c>
      <c r="F27" s="2586" t="s">
        <v>335</v>
      </c>
      <c r="G27" s="2586" t="s">
        <v>356</v>
      </c>
      <c r="H27" s="2587">
        <v>132</v>
      </c>
      <c r="I27" s="2588">
        <f t="shared" si="0"/>
        <v>129.517</v>
      </c>
      <c r="J27" s="1869">
        <v>42412.64861111111</v>
      </c>
      <c r="K27" s="2589">
        <v>42412.67222222222</v>
      </c>
      <c r="L27" s="2590">
        <f t="shared" si="1"/>
        <v>0.56666666676756</v>
      </c>
      <c r="M27" s="2591">
        <f t="shared" si="2"/>
        <v>34</v>
      </c>
      <c r="N27" s="1472" t="s">
        <v>296</v>
      </c>
      <c r="O27" s="2592" t="str">
        <f t="shared" si="3"/>
        <v>NO</v>
      </c>
      <c r="P27" s="2593">
        <f t="shared" si="4"/>
        <v>40</v>
      </c>
      <c r="Q27" s="2594" t="str">
        <f t="shared" si="5"/>
        <v>--</v>
      </c>
      <c r="R27" s="2582">
        <f t="shared" si="6"/>
        <v>5180.68</v>
      </c>
      <c r="S27" s="2583">
        <f t="shared" si="7"/>
        <v>2952.9876</v>
      </c>
      <c r="T27" s="2584" t="str">
        <f t="shared" si="8"/>
        <v>--</v>
      </c>
      <c r="U27" s="2592" t="str">
        <f t="shared" si="9"/>
        <v>SI</v>
      </c>
      <c r="V27" s="2595">
        <f t="shared" si="10"/>
        <v>8133.667600000001</v>
      </c>
      <c r="W27" s="2525"/>
    </row>
    <row r="28" spans="2:23" s="2508" customFormat="1" ht="17.1" customHeight="1">
      <c r="B28" s="2522"/>
      <c r="C28" s="1475">
        <v>94</v>
      </c>
      <c r="D28" s="1475">
        <v>299463</v>
      </c>
      <c r="E28" s="1466">
        <v>5084</v>
      </c>
      <c r="F28" s="2586" t="s">
        <v>335</v>
      </c>
      <c r="G28" s="2586" t="s">
        <v>373</v>
      </c>
      <c r="H28" s="2587">
        <v>132</v>
      </c>
      <c r="I28" s="2588">
        <f t="shared" si="0"/>
        <v>129.517</v>
      </c>
      <c r="J28" s="1869">
        <v>42412.64861111111</v>
      </c>
      <c r="K28" s="2589">
        <v>42412.67152777778</v>
      </c>
      <c r="L28" s="2590">
        <f t="shared" si="1"/>
        <v>0.5500000000465661</v>
      </c>
      <c r="M28" s="2591">
        <f t="shared" si="2"/>
        <v>33</v>
      </c>
      <c r="N28" s="1472" t="s">
        <v>296</v>
      </c>
      <c r="O28" s="2592" t="str">
        <f t="shared" si="3"/>
        <v>NO</v>
      </c>
      <c r="P28" s="2593">
        <f t="shared" si="4"/>
        <v>40</v>
      </c>
      <c r="Q28" s="2594" t="str">
        <f t="shared" si="5"/>
        <v>--</v>
      </c>
      <c r="R28" s="2582">
        <f t="shared" si="6"/>
        <v>5180.68</v>
      </c>
      <c r="S28" s="2583">
        <f t="shared" si="7"/>
        <v>2849.3740000000003</v>
      </c>
      <c r="T28" s="2584" t="str">
        <f t="shared" si="8"/>
        <v>--</v>
      </c>
      <c r="U28" s="2592" t="str">
        <f t="shared" si="9"/>
        <v>SI</v>
      </c>
      <c r="V28" s="2595">
        <f t="shared" si="10"/>
        <v>8030.054</v>
      </c>
      <c r="W28" s="2525"/>
    </row>
    <row r="29" spans="2:23" s="2508" customFormat="1" ht="17.1" customHeight="1">
      <c r="B29" s="2522"/>
      <c r="C29" s="1475">
        <v>95</v>
      </c>
      <c r="D29" s="1475">
        <v>299006</v>
      </c>
      <c r="E29" s="1466">
        <v>5083</v>
      </c>
      <c r="F29" s="2586" t="s">
        <v>335</v>
      </c>
      <c r="G29" s="2586" t="s">
        <v>372</v>
      </c>
      <c r="H29" s="2587">
        <v>132</v>
      </c>
      <c r="I29" s="2588">
        <f aca="true" t="shared" si="11" ref="I29:I43">IF(H29=500,$G$17,IF(H29=220,$G$18,$G$19))</f>
        <v>129.517</v>
      </c>
      <c r="J29" s="1869">
        <v>42418.29652777778</v>
      </c>
      <c r="K29" s="2589">
        <v>42418.498611111114</v>
      </c>
      <c r="L29" s="2590">
        <f aca="true" t="shared" si="12" ref="L29:L43">IF(F29="","",(K29-J29)*24)</f>
        <v>4.850000000093132</v>
      </c>
      <c r="M29" s="2591">
        <f aca="true" t="shared" si="13" ref="M29:M43">IF(F29="","",ROUND((K29-J29)*24*60,0))</f>
        <v>291</v>
      </c>
      <c r="N29" s="1472" t="s">
        <v>293</v>
      </c>
      <c r="O29" s="2592" t="str">
        <f t="shared" si="3"/>
        <v>--</v>
      </c>
      <c r="P29" s="2593">
        <f aca="true" t="shared" si="14" ref="P29:P43">IF(H29=500,$H$17,IF(H29=220,$H$18,$H$19))</f>
        <v>40</v>
      </c>
      <c r="Q29" s="2594">
        <f aca="true" t="shared" si="15" ref="Q29:Q43">IF(N29="P",I29*P29*ROUND(M29/60,2)*0.1,"--")</f>
        <v>2512.6298</v>
      </c>
      <c r="R29" s="2582" t="str">
        <f aca="true" t="shared" si="16" ref="R29:R43">IF(AND(N29="F",O29="NO"),I29*P29,"--")</f>
        <v>--</v>
      </c>
      <c r="S29" s="2583" t="str">
        <f aca="true" t="shared" si="17" ref="S29:S43">IF(N29="F",I29*P29*ROUND(M29/60,2),"--")</f>
        <v>--</v>
      </c>
      <c r="T29" s="2584" t="str">
        <f aca="true" t="shared" si="18" ref="T29:T43">IF(N29="RF",I29*P29*ROUND(M29/60,2),"--")</f>
        <v>--</v>
      </c>
      <c r="U29" s="2592" t="str">
        <f aca="true" t="shared" si="19" ref="U29:U43">IF(F29="","","SI")</f>
        <v>SI</v>
      </c>
      <c r="V29" s="2595">
        <f aca="true" t="shared" si="20" ref="V29:V43">IF(F29="","",SUM(Q29:T29)*IF(U29="SI",1,2))</f>
        <v>2512.6298</v>
      </c>
      <c r="W29" s="2525"/>
    </row>
    <row r="30" spans="2:23" s="2508" customFormat="1" ht="17.1" customHeight="1">
      <c r="B30" s="2522"/>
      <c r="C30" s="1475"/>
      <c r="D30" s="1475"/>
      <c r="E30" s="1475"/>
      <c r="F30" s="2586"/>
      <c r="G30" s="2586"/>
      <c r="H30" s="2587"/>
      <c r="I30" s="2588">
        <f t="shared" si="11"/>
        <v>129.517</v>
      </c>
      <c r="J30" s="1869"/>
      <c r="K30" s="2589"/>
      <c r="L30" s="2590" t="str">
        <f t="shared" si="12"/>
        <v/>
      </c>
      <c r="M30" s="2591" t="str">
        <f t="shared" si="13"/>
        <v/>
      </c>
      <c r="N30" s="1472"/>
      <c r="O30" s="2592" t="str">
        <f aca="true" t="shared" si="21" ref="O30:O43">IF(F30="","",IF(N30="P","--","NO"))</f>
        <v/>
      </c>
      <c r="P30" s="2593">
        <f t="shared" si="14"/>
        <v>40</v>
      </c>
      <c r="Q30" s="2594" t="str">
        <f t="shared" si="15"/>
        <v>--</v>
      </c>
      <c r="R30" s="2582" t="str">
        <f t="shared" si="16"/>
        <v>--</v>
      </c>
      <c r="S30" s="2583" t="str">
        <f t="shared" si="17"/>
        <v>--</v>
      </c>
      <c r="T30" s="2584" t="str">
        <f t="shared" si="18"/>
        <v>--</v>
      </c>
      <c r="U30" s="2592" t="str">
        <f t="shared" si="19"/>
        <v/>
      </c>
      <c r="V30" s="2595" t="str">
        <f t="shared" si="20"/>
        <v/>
      </c>
      <c r="W30" s="2525"/>
    </row>
    <row r="31" spans="2:23" s="2508" customFormat="1" ht="17.1" customHeight="1">
      <c r="B31" s="2522"/>
      <c r="C31" s="1475"/>
      <c r="D31" s="1475"/>
      <c r="E31" s="1466"/>
      <c r="F31" s="2586"/>
      <c r="G31" s="2586"/>
      <c r="H31" s="2587"/>
      <c r="I31" s="2588">
        <f t="shared" si="11"/>
        <v>129.517</v>
      </c>
      <c r="J31" s="1869"/>
      <c r="K31" s="2589"/>
      <c r="L31" s="2590" t="str">
        <f t="shared" si="12"/>
        <v/>
      </c>
      <c r="M31" s="2591" t="str">
        <f t="shared" si="13"/>
        <v/>
      </c>
      <c r="N31" s="1472"/>
      <c r="O31" s="2592" t="str">
        <f t="shared" si="21"/>
        <v/>
      </c>
      <c r="P31" s="2593">
        <f t="shared" si="14"/>
        <v>40</v>
      </c>
      <c r="Q31" s="2594" t="str">
        <f t="shared" si="15"/>
        <v>--</v>
      </c>
      <c r="R31" s="2582" t="str">
        <f t="shared" si="16"/>
        <v>--</v>
      </c>
      <c r="S31" s="2583" t="str">
        <f t="shared" si="17"/>
        <v>--</v>
      </c>
      <c r="T31" s="2584" t="str">
        <f t="shared" si="18"/>
        <v>--</v>
      </c>
      <c r="U31" s="2592" t="str">
        <f t="shared" si="19"/>
        <v/>
      </c>
      <c r="V31" s="2595" t="str">
        <f t="shared" si="20"/>
        <v/>
      </c>
      <c r="W31" s="2525"/>
    </row>
    <row r="32" spans="2:23" s="2508" customFormat="1" ht="17.1" customHeight="1">
      <c r="B32" s="2522"/>
      <c r="C32" s="1475"/>
      <c r="D32" s="1475"/>
      <c r="E32" s="1466"/>
      <c r="F32" s="2586"/>
      <c r="G32" s="2586"/>
      <c r="H32" s="2587"/>
      <c r="I32" s="2588"/>
      <c r="J32" s="1869"/>
      <c r="K32" s="2589"/>
      <c r="L32" s="2590" t="str">
        <f aca="true" t="shared" si="22" ref="L32:L34">IF(F32="","",(K32-J32)*24)</f>
        <v/>
      </c>
      <c r="M32" s="2591" t="str">
        <f aca="true" t="shared" si="23" ref="M32:M34">IF(F32="","",ROUND((K32-J32)*24*60,0))</f>
        <v/>
      </c>
      <c r="N32" s="1472"/>
      <c r="O32" s="2592" t="str">
        <f t="shared" si="21"/>
        <v/>
      </c>
      <c r="P32" s="2593"/>
      <c r="Q32" s="2594"/>
      <c r="R32" s="2582"/>
      <c r="S32" s="2583"/>
      <c r="T32" s="2584"/>
      <c r="U32" s="2592" t="str">
        <f t="shared" si="19"/>
        <v/>
      </c>
      <c r="V32" s="2595" t="str">
        <f t="shared" si="20"/>
        <v/>
      </c>
      <c r="W32" s="2525"/>
    </row>
    <row r="33" spans="2:23" s="2508" customFormat="1" ht="17.1" customHeight="1">
      <c r="B33" s="2522"/>
      <c r="C33" s="1475"/>
      <c r="D33" s="1475"/>
      <c r="E33" s="1466"/>
      <c r="F33" s="2586"/>
      <c r="G33" s="2586"/>
      <c r="H33" s="2587"/>
      <c r="I33" s="2588">
        <f t="shared" si="11"/>
        <v>129.517</v>
      </c>
      <c r="J33" s="1869"/>
      <c r="K33" s="2589"/>
      <c r="L33" s="2590" t="str">
        <f t="shared" si="22"/>
        <v/>
      </c>
      <c r="M33" s="2591" t="str">
        <f t="shared" si="23"/>
        <v/>
      </c>
      <c r="N33" s="1472"/>
      <c r="O33" s="2592" t="str">
        <f t="shared" si="21"/>
        <v/>
      </c>
      <c r="P33" s="2593">
        <f t="shared" si="14"/>
        <v>40</v>
      </c>
      <c r="Q33" s="2594" t="str">
        <f t="shared" si="15"/>
        <v>--</v>
      </c>
      <c r="R33" s="2582" t="str">
        <f t="shared" si="16"/>
        <v>--</v>
      </c>
      <c r="S33" s="2583" t="str">
        <f t="shared" si="17"/>
        <v>--</v>
      </c>
      <c r="T33" s="2584" t="str">
        <f t="shared" si="18"/>
        <v>--</v>
      </c>
      <c r="U33" s="2592" t="str">
        <f t="shared" si="19"/>
        <v/>
      </c>
      <c r="V33" s="2595" t="str">
        <f t="shared" si="20"/>
        <v/>
      </c>
      <c r="W33" s="2525"/>
    </row>
    <row r="34" spans="2:23" s="2508" customFormat="1" ht="17.1" customHeight="1">
      <c r="B34" s="2522"/>
      <c r="C34" s="1475"/>
      <c r="D34" s="1475"/>
      <c r="E34" s="1475"/>
      <c r="F34" s="2586"/>
      <c r="G34" s="2586"/>
      <c r="H34" s="2587"/>
      <c r="I34" s="2588">
        <f t="shared" si="11"/>
        <v>129.517</v>
      </c>
      <c r="J34" s="1869"/>
      <c r="K34" s="2589"/>
      <c r="L34" s="2590" t="str">
        <f t="shared" si="22"/>
        <v/>
      </c>
      <c r="M34" s="2591" t="str">
        <f t="shared" si="23"/>
        <v/>
      </c>
      <c r="N34" s="1472"/>
      <c r="O34" s="2592" t="str">
        <f t="shared" si="21"/>
        <v/>
      </c>
      <c r="P34" s="2593">
        <f t="shared" si="14"/>
        <v>40</v>
      </c>
      <c r="Q34" s="2594" t="str">
        <f t="shared" si="15"/>
        <v>--</v>
      </c>
      <c r="R34" s="2582" t="str">
        <f t="shared" si="16"/>
        <v>--</v>
      </c>
      <c r="S34" s="2583" t="str">
        <f t="shared" si="17"/>
        <v>--</v>
      </c>
      <c r="T34" s="2584" t="str">
        <f t="shared" si="18"/>
        <v>--</v>
      </c>
      <c r="U34" s="2592" t="str">
        <f t="shared" si="19"/>
        <v/>
      </c>
      <c r="V34" s="2595" t="str">
        <f t="shared" si="20"/>
        <v/>
      </c>
      <c r="W34" s="2525"/>
    </row>
    <row r="35" spans="2:23" s="2508" customFormat="1" ht="17.1" customHeight="1">
      <c r="B35" s="2522"/>
      <c r="C35" s="1475"/>
      <c r="D35" s="1475"/>
      <c r="E35" s="1466"/>
      <c r="F35" s="2586"/>
      <c r="G35" s="2586"/>
      <c r="H35" s="2587"/>
      <c r="I35" s="2588">
        <f t="shared" si="11"/>
        <v>129.517</v>
      </c>
      <c r="J35" s="1869"/>
      <c r="K35" s="2589"/>
      <c r="L35" s="2590" t="str">
        <f t="shared" si="12"/>
        <v/>
      </c>
      <c r="M35" s="2591" t="str">
        <f t="shared" si="13"/>
        <v/>
      </c>
      <c r="N35" s="1472"/>
      <c r="O35" s="2592" t="str">
        <f t="shared" si="21"/>
        <v/>
      </c>
      <c r="P35" s="2593">
        <f t="shared" si="14"/>
        <v>40</v>
      </c>
      <c r="Q35" s="2594" t="str">
        <f t="shared" si="15"/>
        <v>--</v>
      </c>
      <c r="R35" s="2582" t="str">
        <f t="shared" si="16"/>
        <v>--</v>
      </c>
      <c r="S35" s="2583" t="str">
        <f t="shared" si="17"/>
        <v>--</v>
      </c>
      <c r="T35" s="2584" t="str">
        <f t="shared" si="18"/>
        <v>--</v>
      </c>
      <c r="U35" s="2592" t="str">
        <f t="shared" si="19"/>
        <v/>
      </c>
      <c r="V35" s="2595" t="str">
        <f t="shared" si="20"/>
        <v/>
      </c>
      <c r="W35" s="2525"/>
    </row>
    <row r="36" spans="2:23" s="2508" customFormat="1" ht="17.1" customHeight="1">
      <c r="B36" s="2522"/>
      <c r="C36" s="1475"/>
      <c r="D36" s="1475"/>
      <c r="E36" s="1475"/>
      <c r="F36" s="2586"/>
      <c r="G36" s="2586"/>
      <c r="H36" s="2587"/>
      <c r="I36" s="2588">
        <f t="shared" si="11"/>
        <v>129.517</v>
      </c>
      <c r="J36" s="1869"/>
      <c r="K36" s="2589"/>
      <c r="L36" s="2590" t="str">
        <f t="shared" si="12"/>
        <v/>
      </c>
      <c r="M36" s="2591" t="str">
        <f t="shared" si="13"/>
        <v/>
      </c>
      <c r="N36" s="1472"/>
      <c r="O36" s="2592" t="str">
        <f t="shared" si="21"/>
        <v/>
      </c>
      <c r="P36" s="2593">
        <f t="shared" si="14"/>
        <v>40</v>
      </c>
      <c r="Q36" s="2594" t="str">
        <f t="shared" si="15"/>
        <v>--</v>
      </c>
      <c r="R36" s="2582" t="str">
        <f t="shared" si="16"/>
        <v>--</v>
      </c>
      <c r="S36" s="2583" t="str">
        <f t="shared" si="17"/>
        <v>--</v>
      </c>
      <c r="T36" s="2584" t="str">
        <f t="shared" si="18"/>
        <v>--</v>
      </c>
      <c r="U36" s="2592" t="str">
        <f t="shared" si="19"/>
        <v/>
      </c>
      <c r="V36" s="2595" t="str">
        <f t="shared" si="20"/>
        <v/>
      </c>
      <c r="W36" s="2525"/>
    </row>
    <row r="37" spans="2:23" s="2508" customFormat="1" ht="17.1" customHeight="1">
      <c r="B37" s="2522"/>
      <c r="C37" s="1475"/>
      <c r="D37" s="1475"/>
      <c r="E37" s="1466"/>
      <c r="F37" s="2586"/>
      <c r="G37" s="2586"/>
      <c r="H37" s="2587"/>
      <c r="I37" s="2588">
        <f t="shared" si="11"/>
        <v>129.517</v>
      </c>
      <c r="J37" s="1869"/>
      <c r="K37" s="2589"/>
      <c r="L37" s="2590" t="str">
        <f t="shared" si="12"/>
        <v/>
      </c>
      <c r="M37" s="2591" t="str">
        <f t="shared" si="13"/>
        <v/>
      </c>
      <c r="N37" s="1472"/>
      <c r="O37" s="2592" t="str">
        <f t="shared" si="21"/>
        <v/>
      </c>
      <c r="P37" s="2593">
        <f t="shared" si="14"/>
        <v>40</v>
      </c>
      <c r="Q37" s="2594" t="str">
        <f t="shared" si="15"/>
        <v>--</v>
      </c>
      <c r="R37" s="2582" t="str">
        <f t="shared" si="16"/>
        <v>--</v>
      </c>
      <c r="S37" s="2583" t="str">
        <f t="shared" si="17"/>
        <v>--</v>
      </c>
      <c r="T37" s="2584" t="str">
        <f t="shared" si="18"/>
        <v>--</v>
      </c>
      <c r="U37" s="2592" t="str">
        <f t="shared" si="19"/>
        <v/>
      </c>
      <c r="V37" s="2595" t="str">
        <f t="shared" si="20"/>
        <v/>
      </c>
      <c r="W37" s="2525"/>
    </row>
    <row r="38" spans="2:23" s="2508" customFormat="1" ht="17.1" customHeight="1">
      <c r="B38" s="2522"/>
      <c r="C38" s="1475"/>
      <c r="D38" s="1475"/>
      <c r="E38" s="1475"/>
      <c r="F38" s="2586"/>
      <c r="G38" s="2586"/>
      <c r="H38" s="2587"/>
      <c r="I38" s="2588">
        <f t="shared" si="11"/>
        <v>129.517</v>
      </c>
      <c r="J38" s="1869"/>
      <c r="K38" s="2589"/>
      <c r="L38" s="2590" t="str">
        <f t="shared" si="12"/>
        <v/>
      </c>
      <c r="M38" s="2591" t="str">
        <f t="shared" si="13"/>
        <v/>
      </c>
      <c r="N38" s="1472"/>
      <c r="O38" s="2592" t="str">
        <f t="shared" si="21"/>
        <v/>
      </c>
      <c r="P38" s="2593">
        <f t="shared" si="14"/>
        <v>40</v>
      </c>
      <c r="Q38" s="2594" t="str">
        <f t="shared" si="15"/>
        <v>--</v>
      </c>
      <c r="R38" s="2582" t="str">
        <f t="shared" si="16"/>
        <v>--</v>
      </c>
      <c r="S38" s="2583" t="str">
        <f t="shared" si="17"/>
        <v>--</v>
      </c>
      <c r="T38" s="2584" t="str">
        <f t="shared" si="18"/>
        <v>--</v>
      </c>
      <c r="U38" s="2592" t="str">
        <f t="shared" si="19"/>
        <v/>
      </c>
      <c r="V38" s="2595" t="str">
        <f t="shared" si="20"/>
        <v/>
      </c>
      <c r="W38" s="2525"/>
    </row>
    <row r="39" spans="2:23" s="2508" customFormat="1" ht="17.1" customHeight="1">
      <c r="B39" s="2522"/>
      <c r="C39" s="1475"/>
      <c r="D39" s="1475"/>
      <c r="E39" s="1466"/>
      <c r="F39" s="2586"/>
      <c r="G39" s="2586"/>
      <c r="H39" s="2587"/>
      <c r="I39" s="2588">
        <f t="shared" si="11"/>
        <v>129.517</v>
      </c>
      <c r="J39" s="1869"/>
      <c r="K39" s="2589"/>
      <c r="L39" s="2590" t="str">
        <f t="shared" si="12"/>
        <v/>
      </c>
      <c r="M39" s="2591" t="str">
        <f t="shared" si="13"/>
        <v/>
      </c>
      <c r="N39" s="1472"/>
      <c r="O39" s="2592" t="str">
        <f t="shared" si="21"/>
        <v/>
      </c>
      <c r="P39" s="2593">
        <f t="shared" si="14"/>
        <v>40</v>
      </c>
      <c r="Q39" s="2594" t="str">
        <f t="shared" si="15"/>
        <v>--</v>
      </c>
      <c r="R39" s="2582" t="str">
        <f t="shared" si="16"/>
        <v>--</v>
      </c>
      <c r="S39" s="2583" t="str">
        <f t="shared" si="17"/>
        <v>--</v>
      </c>
      <c r="T39" s="2584" t="str">
        <f t="shared" si="18"/>
        <v>--</v>
      </c>
      <c r="U39" s="2592" t="str">
        <f t="shared" si="19"/>
        <v/>
      </c>
      <c r="V39" s="2595" t="str">
        <f t="shared" si="20"/>
        <v/>
      </c>
      <c r="W39" s="2525"/>
    </row>
    <row r="40" spans="2:23" s="2508" customFormat="1" ht="17.1" customHeight="1">
      <c r="B40" s="2522"/>
      <c r="C40" s="1475"/>
      <c r="D40" s="1475"/>
      <c r="E40" s="1466"/>
      <c r="F40" s="2586"/>
      <c r="G40" s="2586"/>
      <c r="H40" s="2587"/>
      <c r="I40" s="2588">
        <f t="shared" si="11"/>
        <v>129.517</v>
      </c>
      <c r="J40" s="1869"/>
      <c r="K40" s="2589"/>
      <c r="L40" s="2590" t="str">
        <f t="shared" si="12"/>
        <v/>
      </c>
      <c r="M40" s="2591" t="str">
        <f t="shared" si="13"/>
        <v/>
      </c>
      <c r="N40" s="1472"/>
      <c r="O40" s="2592" t="str">
        <f t="shared" si="21"/>
        <v/>
      </c>
      <c r="P40" s="2593">
        <f t="shared" si="14"/>
        <v>40</v>
      </c>
      <c r="Q40" s="2594" t="str">
        <f t="shared" si="15"/>
        <v>--</v>
      </c>
      <c r="R40" s="2582" t="str">
        <f t="shared" si="16"/>
        <v>--</v>
      </c>
      <c r="S40" s="2583" t="str">
        <f t="shared" si="17"/>
        <v>--</v>
      </c>
      <c r="T40" s="2584" t="str">
        <f t="shared" si="18"/>
        <v>--</v>
      </c>
      <c r="U40" s="2592" t="str">
        <f t="shared" si="19"/>
        <v/>
      </c>
      <c r="V40" s="2595" t="str">
        <f t="shared" si="20"/>
        <v/>
      </c>
      <c r="W40" s="2525"/>
    </row>
    <row r="41" spans="2:23" s="2508" customFormat="1" ht="17.1" customHeight="1">
      <c r="B41" s="2522"/>
      <c r="C41" s="1475"/>
      <c r="D41" s="1475"/>
      <c r="E41" s="1475"/>
      <c r="F41" s="2586"/>
      <c r="G41" s="2586"/>
      <c r="H41" s="2587"/>
      <c r="I41" s="2588">
        <f t="shared" si="11"/>
        <v>129.517</v>
      </c>
      <c r="J41" s="1869"/>
      <c r="K41" s="2589"/>
      <c r="L41" s="2590" t="str">
        <f t="shared" si="12"/>
        <v/>
      </c>
      <c r="M41" s="2591" t="str">
        <f t="shared" si="13"/>
        <v/>
      </c>
      <c r="N41" s="1472"/>
      <c r="O41" s="2592" t="str">
        <f t="shared" si="21"/>
        <v/>
      </c>
      <c r="P41" s="2593">
        <f t="shared" si="14"/>
        <v>40</v>
      </c>
      <c r="Q41" s="2594" t="str">
        <f t="shared" si="15"/>
        <v>--</v>
      </c>
      <c r="R41" s="2582" t="str">
        <f t="shared" si="16"/>
        <v>--</v>
      </c>
      <c r="S41" s="2583" t="str">
        <f t="shared" si="17"/>
        <v>--</v>
      </c>
      <c r="T41" s="2584" t="str">
        <f t="shared" si="18"/>
        <v>--</v>
      </c>
      <c r="U41" s="2592" t="str">
        <f t="shared" si="19"/>
        <v/>
      </c>
      <c r="V41" s="2595" t="str">
        <f t="shared" si="20"/>
        <v/>
      </c>
      <c r="W41" s="2525"/>
    </row>
    <row r="42" spans="2:23" s="2508" customFormat="1" ht="17.1" customHeight="1">
      <c r="B42" s="2522"/>
      <c r="C42" s="1475"/>
      <c r="D42" s="1475"/>
      <c r="E42" s="1466"/>
      <c r="F42" s="2586"/>
      <c r="G42" s="2586"/>
      <c r="H42" s="2587"/>
      <c r="I42" s="2588">
        <f t="shared" si="11"/>
        <v>129.517</v>
      </c>
      <c r="J42" s="1869"/>
      <c r="K42" s="2589"/>
      <c r="L42" s="2590" t="str">
        <f t="shared" si="12"/>
        <v/>
      </c>
      <c r="M42" s="2591" t="str">
        <f t="shared" si="13"/>
        <v/>
      </c>
      <c r="N42" s="1472"/>
      <c r="O42" s="2592" t="str">
        <f t="shared" si="21"/>
        <v/>
      </c>
      <c r="P42" s="2593">
        <f t="shared" si="14"/>
        <v>40</v>
      </c>
      <c r="Q42" s="2594" t="str">
        <f t="shared" si="15"/>
        <v>--</v>
      </c>
      <c r="R42" s="2582" t="str">
        <f t="shared" si="16"/>
        <v>--</v>
      </c>
      <c r="S42" s="2583" t="str">
        <f t="shared" si="17"/>
        <v>--</v>
      </c>
      <c r="T42" s="2584" t="str">
        <f t="shared" si="18"/>
        <v>--</v>
      </c>
      <c r="U42" s="2592" t="str">
        <f t="shared" si="19"/>
        <v/>
      </c>
      <c r="V42" s="2595" t="str">
        <f t="shared" si="20"/>
        <v/>
      </c>
      <c r="W42" s="2525"/>
    </row>
    <row r="43" spans="2:23" s="2508" customFormat="1" ht="17.1" customHeight="1">
      <c r="B43" s="2522"/>
      <c r="C43" s="1475"/>
      <c r="D43" s="1475"/>
      <c r="E43" s="1475"/>
      <c r="F43" s="2586"/>
      <c r="G43" s="2586"/>
      <c r="H43" s="2587"/>
      <c r="I43" s="2588">
        <f t="shared" si="11"/>
        <v>129.517</v>
      </c>
      <c r="J43" s="1869"/>
      <c r="K43" s="2589"/>
      <c r="L43" s="2590" t="str">
        <f t="shared" si="12"/>
        <v/>
      </c>
      <c r="M43" s="2591" t="str">
        <f t="shared" si="13"/>
        <v/>
      </c>
      <c r="N43" s="1472"/>
      <c r="O43" s="2592" t="str">
        <f t="shared" si="21"/>
        <v/>
      </c>
      <c r="P43" s="2593">
        <f t="shared" si="14"/>
        <v>40</v>
      </c>
      <c r="Q43" s="2594" t="str">
        <f t="shared" si="15"/>
        <v>--</v>
      </c>
      <c r="R43" s="2582" t="str">
        <f t="shared" si="16"/>
        <v>--</v>
      </c>
      <c r="S43" s="2583" t="str">
        <f t="shared" si="17"/>
        <v>--</v>
      </c>
      <c r="T43" s="2584" t="str">
        <f t="shared" si="18"/>
        <v>--</v>
      </c>
      <c r="U43" s="2592" t="str">
        <f t="shared" si="19"/>
        <v/>
      </c>
      <c r="V43" s="2595" t="str">
        <f t="shared" si="20"/>
        <v/>
      </c>
      <c r="W43" s="2525"/>
    </row>
    <row r="44" spans="2:23" s="2508" customFormat="1" ht="17.1" customHeight="1" thickBot="1">
      <c r="B44" s="2522"/>
      <c r="C44" s="2596"/>
      <c r="D44" s="2596"/>
      <c r="E44" s="2596"/>
      <c r="F44" s="2596"/>
      <c r="G44" s="2596"/>
      <c r="H44" s="2596"/>
      <c r="I44" s="2597"/>
      <c r="J44" s="2598"/>
      <c r="K44" s="2598"/>
      <c r="L44" s="2599"/>
      <c r="M44" s="2599"/>
      <c r="N44" s="2598"/>
      <c r="O44" s="2600"/>
      <c r="P44" s="2601"/>
      <c r="Q44" s="2602"/>
      <c r="R44" s="2603"/>
      <c r="S44" s="2604"/>
      <c r="T44" s="2605"/>
      <c r="U44" s="2600"/>
      <c r="V44" s="2606"/>
      <c r="W44" s="2525"/>
    </row>
    <row r="45" spans="2:23" s="2508" customFormat="1" ht="17.1" customHeight="1" thickBot="1" thickTop="1">
      <c r="B45" s="2522"/>
      <c r="C45" s="2607" t="s">
        <v>25</v>
      </c>
      <c r="D45" s="2608" t="s">
        <v>371</v>
      </c>
      <c r="E45" s="2607"/>
      <c r="F45" s="2609"/>
      <c r="G45" s="2610"/>
      <c r="H45" s="2523"/>
      <c r="I45" s="2523"/>
      <c r="J45" s="2523"/>
      <c r="K45" s="2523"/>
      <c r="L45" s="2523"/>
      <c r="M45" s="2523"/>
      <c r="N45" s="2523"/>
      <c r="O45" s="2523"/>
      <c r="P45" s="2523"/>
      <c r="Q45" s="2611">
        <f>SUM(Q22:Q44)</f>
        <v>2512.6298</v>
      </c>
      <c r="R45" s="2612">
        <f>SUM(R22:R44)</f>
        <v>25903.4</v>
      </c>
      <c r="S45" s="2613">
        <f>SUM(S22:S44)</f>
        <v>14557.7108</v>
      </c>
      <c r="T45" s="2614">
        <f>SUM(T22:T44)</f>
        <v>0</v>
      </c>
      <c r="U45" s="2615"/>
      <c r="V45" s="2616">
        <f>ROUND(SUM(V22:V44),2)</f>
        <v>42973.74</v>
      </c>
      <c r="W45" s="2525"/>
    </row>
    <row r="46" spans="2:23" s="2508" customFormat="1" ht="17.1" customHeight="1" thickBot="1" thickTop="1">
      <c r="B46" s="2617"/>
      <c r="C46" s="2618"/>
      <c r="D46" s="2618"/>
      <c r="E46" s="2618"/>
      <c r="F46" s="2618"/>
      <c r="G46" s="2618"/>
      <c r="H46" s="2618"/>
      <c r="I46" s="2618"/>
      <c r="J46" s="2618"/>
      <c r="K46" s="2618"/>
      <c r="L46" s="2618"/>
      <c r="M46" s="2618"/>
      <c r="N46" s="2618"/>
      <c r="O46" s="2618"/>
      <c r="P46" s="2618"/>
      <c r="Q46" s="2618"/>
      <c r="R46" s="2618"/>
      <c r="S46" s="2618"/>
      <c r="T46" s="2618"/>
      <c r="U46" s="2618"/>
      <c r="V46" s="2618"/>
      <c r="W46" s="2619"/>
    </row>
    <row r="47" spans="23:25" ht="17.1" customHeight="1" thickTop="1">
      <c r="W47" s="2620"/>
      <c r="X47" s="2620"/>
      <c r="Y47" s="2620"/>
    </row>
    <row r="48" spans="23:25" ht="17.1" customHeight="1">
      <c r="W48" s="2620"/>
      <c r="X48" s="2620"/>
      <c r="Y48" s="2620"/>
    </row>
    <row r="49" spans="23:25" ht="17.1" customHeight="1">
      <c r="W49" s="2620"/>
      <c r="X49" s="2620"/>
      <c r="Y49" s="2620"/>
    </row>
    <row r="50" spans="23:25" ht="17.1" customHeight="1">
      <c r="W50" s="2620"/>
      <c r="X50" s="2620"/>
      <c r="Y50" s="2620"/>
    </row>
    <row r="51" spans="23:25" ht="17.1" customHeight="1">
      <c r="W51" s="2620"/>
      <c r="X51" s="2620"/>
      <c r="Y51" s="2620"/>
    </row>
    <row r="52" spans="6:25" ht="17.1" customHeight="1">
      <c r="F52" s="2620"/>
      <c r="G52" s="2620"/>
      <c r="H52" s="2620"/>
      <c r="I52" s="2620"/>
      <c r="J52" s="2620"/>
      <c r="K52" s="2620"/>
      <c r="L52" s="2620"/>
      <c r="M52" s="2620"/>
      <c r="N52" s="2620"/>
      <c r="O52" s="2620"/>
      <c r="P52" s="2620"/>
      <c r="Q52" s="2620"/>
      <c r="R52" s="2620"/>
      <c r="S52" s="2620"/>
      <c r="T52" s="2620"/>
      <c r="U52" s="2620"/>
      <c r="V52" s="2620"/>
      <c r="W52" s="2620"/>
      <c r="X52" s="2620"/>
      <c r="Y52" s="2620"/>
    </row>
    <row r="53" spans="6:25" ht="17.1" customHeight="1">
      <c r="F53" s="2620"/>
      <c r="G53" s="2620"/>
      <c r="H53" s="2620"/>
      <c r="I53" s="2620"/>
      <c r="J53" s="2620"/>
      <c r="K53" s="2620"/>
      <c r="L53" s="2620"/>
      <c r="M53" s="2620"/>
      <c r="N53" s="2620"/>
      <c r="O53" s="2620"/>
      <c r="P53" s="2620"/>
      <c r="Q53" s="2620"/>
      <c r="R53" s="2620"/>
      <c r="S53" s="2620"/>
      <c r="T53" s="2620"/>
      <c r="U53" s="2620"/>
      <c r="V53" s="2620"/>
      <c r="W53" s="2620"/>
      <c r="X53" s="2620"/>
      <c r="Y53" s="2620"/>
    </row>
    <row r="54" spans="6:25" ht="17.1" customHeight="1">
      <c r="F54" s="2620"/>
      <c r="G54" s="2620"/>
      <c r="H54" s="2620"/>
      <c r="I54" s="2620"/>
      <c r="J54" s="2620"/>
      <c r="K54" s="2620"/>
      <c r="L54" s="2620"/>
      <c r="M54" s="2620"/>
      <c r="N54" s="2620"/>
      <c r="O54" s="2620"/>
      <c r="P54" s="2620"/>
      <c r="Q54" s="2620"/>
      <c r="R54" s="2620"/>
      <c r="S54" s="2620"/>
      <c r="T54" s="2620"/>
      <c r="U54" s="2620"/>
      <c r="V54" s="2620"/>
      <c r="W54" s="2620"/>
      <c r="X54" s="2620"/>
      <c r="Y54" s="2620"/>
    </row>
    <row r="55" spans="6:25" ht="17.1" customHeight="1">
      <c r="F55" s="2620"/>
      <c r="G55" s="2620"/>
      <c r="H55" s="2620"/>
      <c r="I55" s="2620"/>
      <c r="J55" s="2620"/>
      <c r="K55" s="2620"/>
      <c r="L55" s="2620"/>
      <c r="M55" s="2620"/>
      <c r="N55" s="2620"/>
      <c r="O55" s="2620"/>
      <c r="P55" s="2620"/>
      <c r="Q55" s="2620"/>
      <c r="R55" s="2620"/>
      <c r="S55" s="2620"/>
      <c r="T55" s="2620"/>
      <c r="U55" s="2620"/>
      <c r="V55" s="2620"/>
      <c r="W55" s="2620"/>
      <c r="X55" s="2620"/>
      <c r="Y55" s="2620"/>
    </row>
    <row r="56" spans="6:25" ht="17.1" customHeight="1">
      <c r="F56" s="2620"/>
      <c r="G56" s="2620"/>
      <c r="H56" s="2620"/>
      <c r="I56" s="2620"/>
      <c r="J56" s="2620"/>
      <c r="K56" s="2620"/>
      <c r="L56" s="2620"/>
      <c r="M56" s="2620"/>
      <c r="N56" s="2620"/>
      <c r="O56" s="2620"/>
      <c r="P56" s="2620"/>
      <c r="Q56" s="2620"/>
      <c r="R56" s="2620"/>
      <c r="S56" s="2620"/>
      <c r="T56" s="2620"/>
      <c r="U56" s="2620"/>
      <c r="V56" s="2620"/>
      <c r="W56" s="2620"/>
      <c r="X56" s="2620"/>
      <c r="Y56" s="2620"/>
    </row>
    <row r="57" spans="6:25" ht="17.1" customHeight="1">
      <c r="F57" s="2620"/>
      <c r="G57" s="2620"/>
      <c r="H57" s="2620"/>
      <c r="I57" s="2620"/>
      <c r="J57" s="2620"/>
      <c r="K57" s="2620"/>
      <c r="L57" s="2620"/>
      <c r="M57" s="2620"/>
      <c r="N57" s="2620"/>
      <c r="O57" s="2620"/>
      <c r="P57" s="2620"/>
      <c r="Q57" s="2620"/>
      <c r="R57" s="2620"/>
      <c r="S57" s="2620"/>
      <c r="T57" s="2620"/>
      <c r="U57" s="2620"/>
      <c r="V57" s="2620"/>
      <c r="W57" s="2620"/>
      <c r="X57" s="2620"/>
      <c r="Y57" s="2620"/>
    </row>
    <row r="58" spans="6:25" ht="17.1" customHeight="1">
      <c r="F58" s="2620"/>
      <c r="G58" s="2620"/>
      <c r="H58" s="2620"/>
      <c r="I58" s="2620"/>
      <c r="J58" s="2620"/>
      <c r="K58" s="2620"/>
      <c r="L58" s="2620"/>
      <c r="M58" s="2620"/>
      <c r="N58" s="2620"/>
      <c r="O58" s="2620"/>
      <c r="P58" s="2620"/>
      <c r="Q58" s="2620"/>
      <c r="R58" s="2620"/>
      <c r="S58" s="2620"/>
      <c r="T58" s="2620"/>
      <c r="U58" s="2620"/>
      <c r="V58" s="2620"/>
      <c r="W58" s="2620"/>
      <c r="X58" s="2620"/>
      <c r="Y58" s="2620"/>
    </row>
    <row r="59" spans="6:25" ht="17.1" customHeight="1">
      <c r="F59" s="2620"/>
      <c r="G59" s="2620"/>
      <c r="H59" s="2620"/>
      <c r="I59" s="2620"/>
      <c r="J59" s="2620"/>
      <c r="K59" s="2620"/>
      <c r="L59" s="2620"/>
      <c r="M59" s="2620"/>
      <c r="N59" s="2620"/>
      <c r="O59" s="2620"/>
      <c r="P59" s="2620"/>
      <c r="Q59" s="2620"/>
      <c r="R59" s="2620"/>
      <c r="S59" s="2620"/>
      <c r="T59" s="2620"/>
      <c r="U59" s="2620"/>
      <c r="V59" s="2620"/>
      <c r="W59" s="2620"/>
      <c r="X59" s="2620"/>
      <c r="Y59" s="2620"/>
    </row>
    <row r="60" spans="6:25" ht="17.1" customHeight="1">
      <c r="F60" s="2620"/>
      <c r="G60" s="2620"/>
      <c r="H60" s="2620"/>
      <c r="I60" s="2620"/>
      <c r="J60" s="2620"/>
      <c r="K60" s="2620"/>
      <c r="L60" s="2620"/>
      <c r="M60" s="2620"/>
      <c r="N60" s="2620"/>
      <c r="O60" s="2620"/>
      <c r="P60" s="2620"/>
      <c r="Q60" s="2620"/>
      <c r="R60" s="2620"/>
      <c r="S60" s="2620"/>
      <c r="T60" s="2620"/>
      <c r="U60" s="2620"/>
      <c r="V60" s="2620"/>
      <c r="W60" s="2620"/>
      <c r="X60" s="2620"/>
      <c r="Y60" s="2620"/>
    </row>
    <row r="61" spans="6:25" ht="17.1" customHeight="1">
      <c r="F61" s="2620"/>
      <c r="G61" s="2620"/>
      <c r="H61" s="2620"/>
      <c r="I61" s="2620"/>
      <c r="J61" s="2620"/>
      <c r="K61" s="2620"/>
      <c r="L61" s="2620"/>
      <c r="M61" s="2620"/>
      <c r="N61" s="2620"/>
      <c r="O61" s="2620"/>
      <c r="P61" s="2620"/>
      <c r="Q61" s="2620"/>
      <c r="R61" s="2620"/>
      <c r="S61" s="2620"/>
      <c r="T61" s="2620"/>
      <c r="U61" s="2620"/>
      <c r="V61" s="2620"/>
      <c r="W61" s="2620"/>
      <c r="X61" s="2620"/>
      <c r="Y61" s="2620"/>
    </row>
    <row r="62" spans="6:25" ht="17.1" customHeight="1">
      <c r="F62" s="2620"/>
      <c r="G62" s="2620"/>
      <c r="H62" s="2620"/>
      <c r="I62" s="2620"/>
      <c r="J62" s="2620"/>
      <c r="K62" s="2620"/>
      <c r="L62" s="2620"/>
      <c r="M62" s="2620"/>
      <c r="N62" s="2620"/>
      <c r="O62" s="2620"/>
      <c r="P62" s="2620"/>
      <c r="Q62" s="2620"/>
      <c r="R62" s="2620"/>
      <c r="S62" s="2620"/>
      <c r="T62" s="2620"/>
      <c r="U62" s="2620"/>
      <c r="V62" s="2620"/>
      <c r="W62" s="2620"/>
      <c r="X62" s="2620"/>
      <c r="Y62" s="2620"/>
    </row>
    <row r="63" spans="6:25" ht="17.1" customHeight="1">
      <c r="F63" s="2620"/>
      <c r="G63" s="2620"/>
      <c r="H63" s="2620"/>
      <c r="I63" s="2620"/>
      <c r="J63" s="2620"/>
      <c r="K63" s="2620"/>
      <c r="L63" s="2620"/>
      <c r="M63" s="2620"/>
      <c r="N63" s="2620"/>
      <c r="O63" s="2620"/>
      <c r="P63" s="2620"/>
      <c r="Q63" s="2620"/>
      <c r="R63" s="2620"/>
      <c r="S63" s="2620"/>
      <c r="T63" s="2620"/>
      <c r="U63" s="2620"/>
      <c r="V63" s="2620"/>
      <c r="W63" s="2620"/>
      <c r="X63" s="2620"/>
      <c r="Y63" s="2620"/>
    </row>
    <row r="64" spans="6:25" ht="17.1" customHeight="1">
      <c r="F64" s="2620"/>
      <c r="G64" s="2620"/>
      <c r="H64" s="2620"/>
      <c r="I64" s="2620"/>
      <c r="J64" s="2620"/>
      <c r="K64" s="2620"/>
      <c r="L64" s="2620"/>
      <c r="M64" s="2620"/>
      <c r="N64" s="2620"/>
      <c r="O64" s="2620"/>
      <c r="P64" s="2620"/>
      <c r="Q64" s="2620"/>
      <c r="R64" s="2620"/>
      <c r="S64" s="2620"/>
      <c r="T64" s="2620"/>
      <c r="U64" s="2620"/>
      <c r="V64" s="2620"/>
      <c r="W64" s="2620"/>
      <c r="X64" s="2620"/>
      <c r="Y64" s="2620"/>
    </row>
    <row r="65" spans="6:25" ht="17.1" customHeight="1">
      <c r="F65" s="2620"/>
      <c r="G65" s="2620"/>
      <c r="H65" s="2620"/>
      <c r="I65" s="2620"/>
      <c r="J65" s="2620"/>
      <c r="K65" s="2620"/>
      <c r="L65" s="2620"/>
      <c r="M65" s="2620"/>
      <c r="N65" s="2620"/>
      <c r="O65" s="2620"/>
      <c r="P65" s="2620"/>
      <c r="Q65" s="2620"/>
      <c r="R65" s="2620"/>
      <c r="S65" s="2620"/>
      <c r="T65" s="2620"/>
      <c r="U65" s="2620"/>
      <c r="V65" s="2620"/>
      <c r="W65" s="2620"/>
      <c r="X65" s="2620"/>
      <c r="Y65" s="2620"/>
    </row>
    <row r="66" spans="6:25" ht="17.1" customHeight="1">
      <c r="F66" s="2620"/>
      <c r="G66" s="2620"/>
      <c r="H66" s="2620"/>
      <c r="I66" s="2620"/>
      <c r="J66" s="2620"/>
      <c r="K66" s="2620"/>
      <c r="L66" s="2620"/>
      <c r="M66" s="2620"/>
      <c r="N66" s="2620"/>
      <c r="O66" s="2620"/>
      <c r="P66" s="2620"/>
      <c r="Q66" s="2620"/>
      <c r="R66" s="2620"/>
      <c r="S66" s="2620"/>
      <c r="T66" s="2620"/>
      <c r="U66" s="2620"/>
      <c r="V66" s="2620"/>
      <c r="W66" s="2620"/>
      <c r="X66" s="2620"/>
      <c r="Y66" s="2620"/>
    </row>
    <row r="67" spans="6:25" ht="17.1" customHeight="1">
      <c r="F67" s="2620"/>
      <c r="G67" s="2620"/>
      <c r="H67" s="2620"/>
      <c r="I67" s="2620"/>
      <c r="J67" s="2620"/>
      <c r="K67" s="2620"/>
      <c r="L67" s="2620"/>
      <c r="M67" s="2620"/>
      <c r="N67" s="2620"/>
      <c r="O67" s="2620"/>
      <c r="P67" s="2620"/>
      <c r="Q67" s="2620"/>
      <c r="R67" s="2620"/>
      <c r="S67" s="2620"/>
      <c r="T67" s="2620"/>
      <c r="U67" s="2620"/>
      <c r="V67" s="2620"/>
      <c r="W67" s="2620"/>
      <c r="X67" s="2620"/>
      <c r="Y67" s="2620"/>
    </row>
    <row r="68" spans="6:25" ht="17.1" customHeight="1">
      <c r="F68" s="2620"/>
      <c r="G68" s="2620"/>
      <c r="H68" s="2620"/>
      <c r="I68" s="2620"/>
      <c r="J68" s="2620"/>
      <c r="K68" s="2620"/>
      <c r="L68" s="2620"/>
      <c r="M68" s="2620"/>
      <c r="N68" s="2620"/>
      <c r="O68" s="2620"/>
      <c r="P68" s="2620"/>
      <c r="Q68" s="2620"/>
      <c r="R68" s="2620"/>
      <c r="S68" s="2620"/>
      <c r="T68" s="2620"/>
      <c r="U68" s="2620"/>
      <c r="V68" s="2620"/>
      <c r="W68" s="2620"/>
      <c r="X68" s="2620"/>
      <c r="Y68" s="2620"/>
    </row>
    <row r="69" spans="6:25" ht="17.1" customHeight="1">
      <c r="F69" s="2620"/>
      <c r="G69" s="2620"/>
      <c r="H69" s="2620"/>
      <c r="I69" s="2620"/>
      <c r="J69" s="2620"/>
      <c r="K69" s="2620"/>
      <c r="L69" s="2620"/>
      <c r="M69" s="2620"/>
      <c r="N69" s="2620"/>
      <c r="O69" s="2620"/>
      <c r="P69" s="2620"/>
      <c r="Q69" s="2620"/>
      <c r="R69" s="2620"/>
      <c r="S69" s="2620"/>
      <c r="T69" s="2620"/>
      <c r="U69" s="2620"/>
      <c r="V69" s="2620"/>
      <c r="W69" s="2620"/>
      <c r="X69" s="2620"/>
      <c r="Y69" s="2620"/>
    </row>
    <row r="70" spans="6:25" ht="17.1" customHeight="1">
      <c r="F70" s="2620"/>
      <c r="G70" s="2620"/>
      <c r="H70" s="2620"/>
      <c r="I70" s="2620"/>
      <c r="J70" s="2620"/>
      <c r="K70" s="2620"/>
      <c r="L70" s="2620"/>
      <c r="M70" s="2620"/>
      <c r="N70" s="2620"/>
      <c r="O70" s="2620"/>
      <c r="P70" s="2620"/>
      <c r="Q70" s="2620"/>
      <c r="R70" s="2620"/>
      <c r="S70" s="2620"/>
      <c r="T70" s="2620"/>
      <c r="U70" s="2620"/>
      <c r="V70" s="2620"/>
      <c r="W70" s="2620"/>
      <c r="X70" s="2620"/>
      <c r="Y70" s="2620"/>
    </row>
    <row r="71" spans="6:25" ht="17.1" customHeight="1">
      <c r="F71" s="2620"/>
      <c r="G71" s="2620"/>
      <c r="H71" s="2620"/>
      <c r="I71" s="2620"/>
      <c r="J71" s="2620"/>
      <c r="K71" s="2620"/>
      <c r="L71" s="2620"/>
      <c r="M71" s="2620"/>
      <c r="N71" s="2620"/>
      <c r="O71" s="2620"/>
      <c r="P71" s="2620"/>
      <c r="Q71" s="2620"/>
      <c r="R71" s="2620"/>
      <c r="S71" s="2620"/>
      <c r="T71" s="2620"/>
      <c r="U71" s="2620"/>
      <c r="V71" s="2620"/>
      <c r="W71" s="2620"/>
      <c r="X71" s="2620"/>
      <c r="Y71" s="2620"/>
    </row>
    <row r="72" spans="6:25" ht="17.1" customHeight="1">
      <c r="F72" s="2620"/>
      <c r="G72" s="2620"/>
      <c r="H72" s="2620"/>
      <c r="I72" s="2620"/>
      <c r="J72" s="2620"/>
      <c r="K72" s="2620"/>
      <c r="L72" s="2620"/>
      <c r="M72" s="2620"/>
      <c r="N72" s="2620"/>
      <c r="O72" s="2620"/>
      <c r="P72" s="2620"/>
      <c r="Q72" s="2620"/>
      <c r="R72" s="2620"/>
      <c r="S72" s="2620"/>
      <c r="T72" s="2620"/>
      <c r="U72" s="2620"/>
      <c r="V72" s="2620"/>
      <c r="W72" s="2620"/>
      <c r="X72" s="2620"/>
      <c r="Y72" s="2620"/>
    </row>
    <row r="73" spans="6:25" ht="17.1" customHeight="1">
      <c r="F73" s="2620"/>
      <c r="G73" s="2620"/>
      <c r="H73" s="2620"/>
      <c r="I73" s="2620"/>
      <c r="J73" s="2620"/>
      <c r="K73" s="2620"/>
      <c r="L73" s="2620"/>
      <c r="M73" s="2620"/>
      <c r="N73" s="2620"/>
      <c r="O73" s="2620"/>
      <c r="P73" s="2620"/>
      <c r="Q73" s="2620"/>
      <c r="R73" s="2620"/>
      <c r="S73" s="2620"/>
      <c r="T73" s="2620"/>
      <c r="U73" s="2620"/>
      <c r="V73" s="2620"/>
      <c r="W73" s="2620"/>
      <c r="X73" s="2620"/>
      <c r="Y73" s="2620"/>
    </row>
    <row r="74" spans="6:25" ht="17.1" customHeight="1">
      <c r="F74" s="2620"/>
      <c r="G74" s="2620"/>
      <c r="H74" s="2620"/>
      <c r="I74" s="2620"/>
      <c r="J74" s="2620"/>
      <c r="K74" s="2620"/>
      <c r="L74" s="2620"/>
      <c r="M74" s="2620"/>
      <c r="N74" s="2620"/>
      <c r="O74" s="2620"/>
      <c r="P74" s="2620"/>
      <c r="Q74" s="2620"/>
      <c r="R74" s="2620"/>
      <c r="S74" s="2620"/>
      <c r="T74" s="2620"/>
      <c r="U74" s="2620"/>
      <c r="V74" s="2620"/>
      <c r="W74" s="2620"/>
      <c r="X74" s="2620"/>
      <c r="Y74" s="2620"/>
    </row>
    <row r="75" spans="6:25" ht="17.1" customHeight="1">
      <c r="F75" s="2620"/>
      <c r="G75" s="2620"/>
      <c r="H75" s="2620"/>
      <c r="I75" s="2620"/>
      <c r="J75" s="2620"/>
      <c r="K75" s="2620"/>
      <c r="L75" s="2620"/>
      <c r="M75" s="2620"/>
      <c r="N75" s="2620"/>
      <c r="O75" s="2620"/>
      <c r="P75" s="2620"/>
      <c r="Q75" s="2620"/>
      <c r="R75" s="2620"/>
      <c r="S75" s="2620"/>
      <c r="T75" s="2620"/>
      <c r="U75" s="2620"/>
      <c r="V75" s="2620"/>
      <c r="W75" s="2620"/>
      <c r="X75" s="2620"/>
      <c r="Y75" s="2620"/>
    </row>
    <row r="76" spans="6:25" ht="17.1" customHeight="1">
      <c r="F76" s="2620"/>
      <c r="G76" s="2620"/>
      <c r="H76" s="2620"/>
      <c r="I76" s="2620"/>
      <c r="J76" s="2620"/>
      <c r="K76" s="2620"/>
      <c r="L76" s="2620"/>
      <c r="M76" s="2620"/>
      <c r="N76" s="2620"/>
      <c r="O76" s="2620"/>
      <c r="P76" s="2620"/>
      <c r="Q76" s="2620"/>
      <c r="R76" s="2620"/>
      <c r="S76" s="2620"/>
      <c r="T76" s="2620"/>
      <c r="U76" s="2620"/>
      <c r="V76" s="2620"/>
      <c r="W76" s="2620"/>
      <c r="X76" s="2620"/>
      <c r="Y76" s="2620"/>
    </row>
    <row r="77" spans="6:25" ht="17.1" customHeight="1">
      <c r="F77" s="2620"/>
      <c r="G77" s="2620"/>
      <c r="H77" s="2620"/>
      <c r="I77" s="2620"/>
      <c r="J77" s="2620"/>
      <c r="K77" s="2620"/>
      <c r="L77" s="2620"/>
      <c r="M77" s="2620"/>
      <c r="N77" s="2620"/>
      <c r="O77" s="2620"/>
      <c r="P77" s="2620"/>
      <c r="Q77" s="2620"/>
      <c r="R77" s="2620"/>
      <c r="S77" s="2620"/>
      <c r="T77" s="2620"/>
      <c r="U77" s="2620"/>
      <c r="V77" s="2620"/>
      <c r="W77" s="2620"/>
      <c r="X77" s="2620"/>
      <c r="Y77" s="2620"/>
    </row>
    <row r="78" spans="6:25" ht="17.1" customHeight="1">
      <c r="F78" s="2620"/>
      <c r="G78" s="2620"/>
      <c r="H78" s="2620"/>
      <c r="I78" s="2620"/>
      <c r="J78" s="2620"/>
      <c r="K78" s="2620"/>
      <c r="L78" s="2620"/>
      <c r="M78" s="2620"/>
      <c r="N78" s="2620"/>
      <c r="O78" s="2620"/>
      <c r="P78" s="2620"/>
      <c r="Q78" s="2620"/>
      <c r="R78" s="2620"/>
      <c r="S78" s="2620"/>
      <c r="T78" s="2620"/>
      <c r="U78" s="2620"/>
      <c r="V78" s="2620"/>
      <c r="W78" s="2620"/>
      <c r="X78" s="2620"/>
      <c r="Y78" s="2620"/>
    </row>
    <row r="79" spans="6:25" ht="17.1" customHeight="1">
      <c r="F79" s="2620"/>
      <c r="G79" s="2620"/>
      <c r="H79" s="2620"/>
      <c r="I79" s="2620"/>
      <c r="J79" s="2620"/>
      <c r="K79" s="2620"/>
      <c r="L79" s="2620"/>
      <c r="M79" s="2620"/>
      <c r="N79" s="2620"/>
      <c r="O79" s="2620"/>
      <c r="P79" s="2620"/>
      <c r="Q79" s="2620"/>
      <c r="R79" s="2620"/>
      <c r="S79" s="2620"/>
      <c r="T79" s="2620"/>
      <c r="U79" s="2620"/>
      <c r="V79" s="2620"/>
      <c r="W79" s="2620"/>
      <c r="X79" s="2620"/>
      <c r="Y79" s="2620"/>
    </row>
    <row r="80" spans="6:25" ht="17.1" customHeight="1">
      <c r="F80" s="2620"/>
      <c r="G80" s="2620"/>
      <c r="H80" s="2620"/>
      <c r="I80" s="2620"/>
      <c r="J80" s="2620"/>
      <c r="K80" s="2620"/>
      <c r="L80" s="2620"/>
      <c r="M80" s="2620"/>
      <c r="N80" s="2620"/>
      <c r="O80" s="2620"/>
      <c r="P80" s="2620"/>
      <c r="Q80" s="2620"/>
      <c r="R80" s="2620"/>
      <c r="S80" s="2620"/>
      <c r="T80" s="2620"/>
      <c r="U80" s="2620"/>
      <c r="V80" s="2620"/>
      <c r="W80" s="2620"/>
      <c r="X80" s="2620"/>
      <c r="Y80" s="2620"/>
    </row>
    <row r="81" spans="6:25" ht="17.1" customHeight="1">
      <c r="F81" s="2620"/>
      <c r="G81" s="2620"/>
      <c r="H81" s="2620"/>
      <c r="I81" s="2620"/>
      <c r="J81" s="2620"/>
      <c r="K81" s="2620"/>
      <c r="L81" s="2620"/>
      <c r="M81" s="2620"/>
      <c r="N81" s="2620"/>
      <c r="O81" s="2620"/>
      <c r="P81" s="2620"/>
      <c r="Q81" s="2620"/>
      <c r="R81" s="2620"/>
      <c r="S81" s="2620"/>
      <c r="T81" s="2620"/>
      <c r="U81" s="2620"/>
      <c r="V81" s="2620"/>
      <c r="W81" s="2620"/>
      <c r="X81" s="2620"/>
      <c r="Y81" s="2620"/>
    </row>
    <row r="82" spans="6:25" ht="17.1" customHeight="1">
      <c r="F82" s="2620"/>
      <c r="G82" s="2620"/>
      <c r="H82" s="2620"/>
      <c r="I82" s="2620"/>
      <c r="J82" s="2620"/>
      <c r="K82" s="2620"/>
      <c r="L82" s="2620"/>
      <c r="M82" s="2620"/>
      <c r="N82" s="2620"/>
      <c r="O82" s="2620"/>
      <c r="P82" s="2620"/>
      <c r="Q82" s="2620"/>
      <c r="R82" s="2620"/>
      <c r="S82" s="2620"/>
      <c r="T82" s="2620"/>
      <c r="U82" s="2620"/>
      <c r="V82" s="2620"/>
      <c r="W82" s="2620"/>
      <c r="X82" s="2620"/>
      <c r="Y82" s="2620"/>
    </row>
    <row r="83" spans="6:25" ht="17.1" customHeight="1">
      <c r="F83" s="2620"/>
      <c r="G83" s="2620"/>
      <c r="H83" s="2620"/>
      <c r="I83" s="2620"/>
      <c r="J83" s="2620"/>
      <c r="K83" s="2620"/>
      <c r="L83" s="2620"/>
      <c r="M83" s="2620"/>
      <c r="N83" s="2620"/>
      <c r="O83" s="2620"/>
      <c r="P83" s="2620"/>
      <c r="Q83" s="2620"/>
      <c r="R83" s="2620"/>
      <c r="S83" s="2620"/>
      <c r="T83" s="2620"/>
      <c r="U83" s="2620"/>
      <c r="V83" s="2620"/>
      <c r="W83" s="2620"/>
      <c r="X83" s="2620"/>
      <c r="Y83" s="2620"/>
    </row>
    <row r="84" spans="6:25" ht="17.1" customHeight="1">
      <c r="F84" s="2620"/>
      <c r="G84" s="2620"/>
      <c r="H84" s="2620"/>
      <c r="I84" s="2620"/>
      <c r="J84" s="2620"/>
      <c r="K84" s="2620"/>
      <c r="L84" s="2620"/>
      <c r="M84" s="2620"/>
      <c r="N84" s="2620"/>
      <c r="O84" s="2620"/>
      <c r="P84" s="2620"/>
      <c r="Q84" s="2620"/>
      <c r="R84" s="2620"/>
      <c r="S84" s="2620"/>
      <c r="T84" s="2620"/>
      <c r="U84" s="2620"/>
      <c r="V84" s="2620"/>
      <c r="W84" s="2620"/>
      <c r="X84" s="2620"/>
      <c r="Y84" s="2620"/>
    </row>
    <row r="85" spans="6:25" ht="17.1" customHeight="1">
      <c r="F85" s="2620"/>
      <c r="G85" s="2620"/>
      <c r="H85" s="2620"/>
      <c r="I85" s="2620"/>
      <c r="J85" s="2620"/>
      <c r="K85" s="2620"/>
      <c r="L85" s="2620"/>
      <c r="M85" s="2620"/>
      <c r="N85" s="2620"/>
      <c r="O85" s="2620"/>
      <c r="P85" s="2620"/>
      <c r="Q85" s="2620"/>
      <c r="R85" s="2620"/>
      <c r="S85" s="2620"/>
      <c r="T85" s="2620"/>
      <c r="U85" s="2620"/>
      <c r="V85" s="2620"/>
      <c r="W85" s="2620"/>
      <c r="X85" s="2620"/>
      <c r="Y85" s="2620"/>
    </row>
    <row r="86" spans="6:25" ht="17.1" customHeight="1">
      <c r="F86" s="2620"/>
      <c r="G86" s="2620"/>
      <c r="H86" s="2620"/>
      <c r="I86" s="2620"/>
      <c r="J86" s="2620"/>
      <c r="K86" s="2620"/>
      <c r="L86" s="2620"/>
      <c r="M86" s="2620"/>
      <c r="N86" s="2620"/>
      <c r="O86" s="2620"/>
      <c r="P86" s="2620"/>
      <c r="Q86" s="2620"/>
      <c r="R86" s="2620"/>
      <c r="S86" s="2620"/>
      <c r="T86" s="2620"/>
      <c r="U86" s="2620"/>
      <c r="V86" s="2620"/>
      <c r="W86" s="2620"/>
      <c r="X86" s="2620"/>
      <c r="Y86" s="2620"/>
    </row>
    <row r="87" spans="6:25" ht="17.1" customHeight="1">
      <c r="F87" s="2620"/>
      <c r="G87" s="2620"/>
      <c r="H87" s="2620"/>
      <c r="I87" s="2620"/>
      <c r="J87" s="2620"/>
      <c r="K87" s="2620"/>
      <c r="L87" s="2620"/>
      <c r="M87" s="2620"/>
      <c r="N87" s="2620"/>
      <c r="O87" s="2620"/>
      <c r="P87" s="2620"/>
      <c r="Q87" s="2620"/>
      <c r="R87" s="2620"/>
      <c r="S87" s="2620"/>
      <c r="T87" s="2620"/>
      <c r="U87" s="2620"/>
      <c r="V87" s="2620"/>
      <c r="W87" s="2620"/>
      <c r="X87" s="2620"/>
      <c r="Y87" s="2620"/>
    </row>
    <row r="88" spans="6:25" ht="17.1" customHeight="1">
      <c r="F88" s="2620"/>
      <c r="G88" s="2620"/>
      <c r="H88" s="2620"/>
      <c r="I88" s="2620"/>
      <c r="J88" s="2620"/>
      <c r="K88" s="2620"/>
      <c r="L88" s="2620"/>
      <c r="M88" s="2620"/>
      <c r="N88" s="2620"/>
      <c r="O88" s="2620"/>
      <c r="P88" s="2620"/>
      <c r="Q88" s="2620"/>
      <c r="R88" s="2620"/>
      <c r="S88" s="2620"/>
      <c r="T88" s="2620"/>
      <c r="U88" s="2620"/>
      <c r="V88" s="2620"/>
      <c r="W88" s="2620"/>
      <c r="X88" s="2620"/>
      <c r="Y88" s="2620"/>
    </row>
    <row r="89" spans="6:25" ht="17.1" customHeight="1">
      <c r="F89" s="2620"/>
      <c r="G89" s="2620"/>
      <c r="H89" s="2620"/>
      <c r="I89" s="2620"/>
      <c r="J89" s="2620"/>
      <c r="K89" s="2620"/>
      <c r="L89" s="2620"/>
      <c r="M89" s="2620"/>
      <c r="N89" s="2620"/>
      <c r="O89" s="2620"/>
      <c r="P89" s="2620"/>
      <c r="Q89" s="2620"/>
      <c r="R89" s="2620"/>
      <c r="S89" s="2620"/>
      <c r="T89" s="2620"/>
      <c r="U89" s="2620"/>
      <c r="V89" s="2620"/>
      <c r="W89" s="2620"/>
      <c r="X89" s="2620"/>
      <c r="Y89" s="2620"/>
    </row>
    <row r="90" spans="6:25" ht="17.1" customHeight="1">
      <c r="F90" s="2620"/>
      <c r="G90" s="2620"/>
      <c r="H90" s="2620"/>
      <c r="I90" s="2620"/>
      <c r="J90" s="2620"/>
      <c r="K90" s="2620"/>
      <c r="L90" s="2620"/>
      <c r="M90" s="2620"/>
      <c r="N90" s="2620"/>
      <c r="O90" s="2620"/>
      <c r="P90" s="2620"/>
      <c r="Q90" s="2620"/>
      <c r="R90" s="2620"/>
      <c r="S90" s="2620"/>
      <c r="T90" s="2620"/>
      <c r="U90" s="2620"/>
      <c r="V90" s="2620"/>
      <c r="W90" s="2620"/>
      <c r="X90" s="2620"/>
      <c r="Y90" s="2620"/>
    </row>
    <row r="91" spans="6:25" ht="17.1" customHeight="1">
      <c r="F91" s="2620"/>
      <c r="G91" s="2620"/>
      <c r="H91" s="2620"/>
      <c r="I91" s="2620"/>
      <c r="J91" s="2620"/>
      <c r="K91" s="2620"/>
      <c r="L91" s="2620"/>
      <c r="M91" s="2620"/>
      <c r="N91" s="2620"/>
      <c r="O91" s="2620"/>
      <c r="P91" s="2620"/>
      <c r="Q91" s="2620"/>
      <c r="R91" s="2620"/>
      <c r="S91" s="2620"/>
      <c r="T91" s="2620"/>
      <c r="U91" s="2620"/>
      <c r="V91" s="2620"/>
      <c r="W91" s="2620"/>
      <c r="X91" s="2620"/>
      <c r="Y91" s="2620"/>
    </row>
    <row r="92" spans="6:25" ht="17.1" customHeight="1">
      <c r="F92" s="2620"/>
      <c r="G92" s="2620"/>
      <c r="H92" s="2620"/>
      <c r="I92" s="2620"/>
      <c r="J92" s="2620"/>
      <c r="K92" s="2620"/>
      <c r="L92" s="2620"/>
      <c r="M92" s="2620"/>
      <c r="N92" s="2620"/>
      <c r="O92" s="2620"/>
      <c r="P92" s="2620"/>
      <c r="Q92" s="2620"/>
      <c r="R92" s="2620"/>
      <c r="S92" s="2620"/>
      <c r="T92" s="2620"/>
      <c r="U92" s="2620"/>
      <c r="V92" s="2620"/>
      <c r="W92" s="2620"/>
      <c r="X92" s="2620"/>
      <c r="Y92" s="2620"/>
    </row>
    <row r="93" spans="6:25" ht="17.1" customHeight="1">
      <c r="F93" s="2620"/>
      <c r="G93" s="2620"/>
      <c r="H93" s="2620"/>
      <c r="I93" s="2620"/>
      <c r="J93" s="2620"/>
      <c r="K93" s="2620"/>
      <c r="L93" s="2620"/>
      <c r="M93" s="2620"/>
      <c r="N93" s="2620"/>
      <c r="O93" s="2620"/>
      <c r="P93" s="2620"/>
      <c r="Q93" s="2620"/>
      <c r="R93" s="2620"/>
      <c r="S93" s="2620"/>
      <c r="T93" s="2620"/>
      <c r="U93" s="2620"/>
      <c r="V93" s="2620"/>
      <c r="W93" s="2620"/>
      <c r="X93" s="2620"/>
      <c r="Y93" s="2620"/>
    </row>
    <row r="94" spans="6:25" ht="17.1" customHeight="1">
      <c r="F94" s="2620"/>
      <c r="G94" s="2620"/>
      <c r="H94" s="2620"/>
      <c r="I94" s="2620"/>
      <c r="J94" s="2620"/>
      <c r="K94" s="2620"/>
      <c r="L94" s="2620"/>
      <c r="M94" s="2620"/>
      <c r="N94" s="2620"/>
      <c r="O94" s="2620"/>
      <c r="P94" s="2620"/>
      <c r="Q94" s="2620"/>
      <c r="R94" s="2620"/>
      <c r="S94" s="2620"/>
      <c r="T94" s="2620"/>
      <c r="U94" s="2620"/>
      <c r="V94" s="2620"/>
      <c r="W94" s="2620"/>
      <c r="X94" s="2620"/>
      <c r="Y94" s="2620"/>
    </row>
    <row r="95" spans="6:25" ht="17.1" customHeight="1">
      <c r="F95" s="2620"/>
      <c r="G95" s="2620"/>
      <c r="H95" s="2620"/>
      <c r="I95" s="2620"/>
      <c r="J95" s="2620"/>
      <c r="K95" s="2620"/>
      <c r="L95" s="2620"/>
      <c r="M95" s="2620"/>
      <c r="N95" s="2620"/>
      <c r="O95" s="2620"/>
      <c r="P95" s="2620"/>
      <c r="Q95" s="2620"/>
      <c r="R95" s="2620"/>
      <c r="S95" s="2620"/>
      <c r="T95" s="2620"/>
      <c r="U95" s="2620"/>
      <c r="V95" s="2620"/>
      <c r="W95" s="2620"/>
      <c r="X95" s="2620"/>
      <c r="Y95" s="2620"/>
    </row>
    <row r="96" spans="6:25" ht="17.1" customHeight="1">
      <c r="F96" s="2620"/>
      <c r="G96" s="2620"/>
      <c r="H96" s="2620"/>
      <c r="I96" s="2620"/>
      <c r="J96" s="2620"/>
      <c r="K96" s="2620"/>
      <c r="L96" s="2620"/>
      <c r="M96" s="2620"/>
      <c r="N96" s="2620"/>
      <c r="O96" s="2620"/>
      <c r="P96" s="2620"/>
      <c r="Q96" s="2620"/>
      <c r="R96" s="2620"/>
      <c r="S96" s="2620"/>
      <c r="T96" s="2620"/>
      <c r="U96" s="2620"/>
      <c r="V96" s="2620"/>
      <c r="W96" s="2620"/>
      <c r="X96" s="2620"/>
      <c r="Y96" s="2620"/>
    </row>
    <row r="97" spans="6:25" ht="17.1" customHeight="1">
      <c r="F97" s="2620"/>
      <c r="G97" s="2620"/>
      <c r="H97" s="2620"/>
      <c r="I97" s="2620"/>
      <c r="J97" s="2620"/>
      <c r="K97" s="2620"/>
      <c r="L97" s="2620"/>
      <c r="M97" s="2620"/>
      <c r="N97" s="2620"/>
      <c r="O97" s="2620"/>
      <c r="P97" s="2620"/>
      <c r="Q97" s="2620"/>
      <c r="R97" s="2620"/>
      <c r="S97" s="2620"/>
      <c r="T97" s="2620"/>
      <c r="U97" s="2620"/>
      <c r="V97" s="2620"/>
      <c r="W97" s="2620"/>
      <c r="X97" s="2620"/>
      <c r="Y97" s="2620"/>
    </row>
    <row r="98" spans="6:25" ht="17.1" customHeight="1">
      <c r="F98" s="2620"/>
      <c r="G98" s="2620"/>
      <c r="H98" s="2620"/>
      <c r="I98" s="2620"/>
      <c r="J98" s="2620"/>
      <c r="K98" s="2620"/>
      <c r="L98" s="2620"/>
      <c r="M98" s="2620"/>
      <c r="N98" s="2620"/>
      <c r="O98" s="2620"/>
      <c r="P98" s="2620"/>
      <c r="Q98" s="2620"/>
      <c r="R98" s="2620"/>
      <c r="S98" s="2620"/>
      <c r="T98" s="2620"/>
      <c r="U98" s="2620"/>
      <c r="V98" s="2620"/>
      <c r="W98" s="2620"/>
      <c r="X98" s="2620"/>
      <c r="Y98" s="2620"/>
    </row>
    <row r="99" spans="6:25" ht="17.1" customHeight="1">
      <c r="F99" s="2620"/>
      <c r="G99" s="2620"/>
      <c r="H99" s="2620"/>
      <c r="I99" s="2620"/>
      <c r="J99" s="2620"/>
      <c r="K99" s="2620"/>
      <c r="L99" s="2620"/>
      <c r="M99" s="2620"/>
      <c r="N99" s="2620"/>
      <c r="O99" s="2620"/>
      <c r="P99" s="2620"/>
      <c r="Q99" s="2620"/>
      <c r="R99" s="2620"/>
      <c r="S99" s="2620"/>
      <c r="T99" s="2620"/>
      <c r="U99" s="2620"/>
      <c r="V99" s="2620"/>
      <c r="W99" s="2620"/>
      <c r="X99" s="2620"/>
      <c r="Y99" s="2620"/>
    </row>
    <row r="100" spans="6:25" ht="17.1" customHeight="1">
      <c r="F100" s="2620"/>
      <c r="G100" s="2620"/>
      <c r="H100" s="2620"/>
      <c r="I100" s="2620"/>
      <c r="J100" s="2620"/>
      <c r="K100" s="2620"/>
      <c r="L100" s="2620"/>
      <c r="M100" s="2620"/>
      <c r="N100" s="2620"/>
      <c r="O100" s="2620"/>
      <c r="P100" s="2620"/>
      <c r="Q100" s="2620"/>
      <c r="R100" s="2620"/>
      <c r="S100" s="2620"/>
      <c r="T100" s="2620"/>
      <c r="U100" s="2620"/>
      <c r="V100" s="2620"/>
      <c r="W100" s="2620"/>
      <c r="X100" s="2620"/>
      <c r="Y100" s="2620"/>
    </row>
    <row r="101" spans="6:25" ht="17.1" customHeight="1">
      <c r="F101" s="2620"/>
      <c r="G101" s="2620"/>
      <c r="H101" s="2620"/>
      <c r="I101" s="2620"/>
      <c r="J101" s="2620"/>
      <c r="K101" s="2620"/>
      <c r="L101" s="2620"/>
      <c r="M101" s="2620"/>
      <c r="N101" s="2620"/>
      <c r="O101" s="2620"/>
      <c r="P101" s="2620"/>
      <c r="Q101" s="2620"/>
      <c r="R101" s="2620"/>
      <c r="S101" s="2620"/>
      <c r="T101" s="2620"/>
      <c r="U101" s="2620"/>
      <c r="V101" s="2620"/>
      <c r="W101" s="2620"/>
      <c r="X101" s="2620"/>
      <c r="Y101" s="2620"/>
    </row>
    <row r="102" spans="6:25" ht="17.1" customHeight="1">
      <c r="F102" s="2620"/>
      <c r="G102" s="2620"/>
      <c r="H102" s="2620"/>
      <c r="I102" s="2620"/>
      <c r="J102" s="2620"/>
      <c r="K102" s="2620"/>
      <c r="L102" s="2620"/>
      <c r="M102" s="2620"/>
      <c r="N102" s="2620"/>
      <c r="O102" s="2620"/>
      <c r="P102" s="2620"/>
      <c r="Q102" s="2620"/>
      <c r="R102" s="2620"/>
      <c r="S102" s="2620"/>
      <c r="T102" s="2620"/>
      <c r="U102" s="2620"/>
      <c r="V102" s="2620"/>
      <c r="W102" s="2620"/>
      <c r="X102" s="2620"/>
      <c r="Y102" s="2620"/>
    </row>
    <row r="103" spans="6:25" ht="17.1" customHeight="1">
      <c r="F103" s="2620"/>
      <c r="G103" s="2620"/>
      <c r="H103" s="2620"/>
      <c r="I103" s="2620"/>
      <c r="J103" s="2620"/>
      <c r="K103" s="2620"/>
      <c r="L103" s="2620"/>
      <c r="M103" s="2620"/>
      <c r="N103" s="2620"/>
      <c r="O103" s="2620"/>
      <c r="P103" s="2620"/>
      <c r="Q103" s="2620"/>
      <c r="R103" s="2620"/>
      <c r="S103" s="2620"/>
      <c r="T103" s="2620"/>
      <c r="U103" s="2620"/>
      <c r="V103" s="2620"/>
      <c r="W103" s="2620"/>
      <c r="X103" s="2620"/>
      <c r="Y103" s="2620"/>
    </row>
    <row r="104" spans="6:25" ht="17.1" customHeight="1">
      <c r="F104" s="2620"/>
      <c r="G104" s="2620"/>
      <c r="H104" s="2620"/>
      <c r="I104" s="2620"/>
      <c r="J104" s="2620"/>
      <c r="K104" s="2620"/>
      <c r="L104" s="2620"/>
      <c r="M104" s="2620"/>
      <c r="N104" s="2620"/>
      <c r="O104" s="2620"/>
      <c r="P104" s="2620"/>
      <c r="Q104" s="2620"/>
      <c r="R104" s="2620"/>
      <c r="S104" s="2620"/>
      <c r="T104" s="2620"/>
      <c r="U104" s="2620"/>
      <c r="V104" s="2620"/>
      <c r="W104" s="2620"/>
      <c r="X104" s="2620"/>
      <c r="Y104" s="2620"/>
    </row>
    <row r="105" spans="6:25" ht="17.1" customHeight="1">
      <c r="F105" s="2620"/>
      <c r="G105" s="2620"/>
      <c r="H105" s="2620"/>
      <c r="I105" s="2620"/>
      <c r="J105" s="2620"/>
      <c r="K105" s="2620"/>
      <c r="L105" s="2620"/>
      <c r="M105" s="2620"/>
      <c r="N105" s="2620"/>
      <c r="O105" s="2620"/>
      <c r="P105" s="2620"/>
      <c r="Q105" s="2620"/>
      <c r="R105" s="2620"/>
      <c r="S105" s="2620"/>
      <c r="T105" s="2620"/>
      <c r="U105" s="2620"/>
      <c r="V105" s="2620"/>
      <c r="W105" s="2620"/>
      <c r="X105" s="2620"/>
      <c r="Y105" s="2620"/>
    </row>
    <row r="106" spans="6:25" ht="17.1" customHeight="1">
      <c r="F106" s="2620"/>
      <c r="G106" s="2620"/>
      <c r="H106" s="2620"/>
      <c r="I106" s="2620"/>
      <c r="J106" s="2620"/>
      <c r="K106" s="2620"/>
      <c r="L106" s="2620"/>
      <c r="M106" s="2620"/>
      <c r="N106" s="2620"/>
      <c r="O106" s="2620"/>
      <c r="P106" s="2620"/>
      <c r="Q106" s="2620"/>
      <c r="R106" s="2620"/>
      <c r="S106" s="2620"/>
      <c r="T106" s="2620"/>
      <c r="U106" s="2620"/>
      <c r="V106" s="2620"/>
      <c r="W106" s="2620"/>
      <c r="X106" s="2620"/>
      <c r="Y106" s="2620"/>
    </row>
    <row r="107" spans="6:25" ht="17.1" customHeight="1">
      <c r="F107" s="2620"/>
      <c r="G107" s="2620"/>
      <c r="H107" s="2620"/>
      <c r="I107" s="2620"/>
      <c r="J107" s="2620"/>
      <c r="K107" s="2620"/>
      <c r="L107" s="2620"/>
      <c r="M107" s="2620"/>
      <c r="N107" s="2620"/>
      <c r="O107" s="2620"/>
      <c r="P107" s="2620"/>
      <c r="Q107" s="2620"/>
      <c r="R107" s="2620"/>
      <c r="S107" s="2620"/>
      <c r="T107" s="2620"/>
      <c r="U107" s="2620"/>
      <c r="V107" s="2620"/>
      <c r="W107" s="2620"/>
      <c r="X107" s="2620"/>
      <c r="Y107" s="2620"/>
    </row>
    <row r="108" spans="6:25" ht="17.1" customHeight="1">
      <c r="F108" s="2620"/>
      <c r="G108" s="2620"/>
      <c r="H108" s="2620"/>
      <c r="I108" s="2620"/>
      <c r="J108" s="2620"/>
      <c r="K108" s="2620"/>
      <c r="L108" s="2620"/>
      <c r="M108" s="2620"/>
      <c r="N108" s="2620"/>
      <c r="O108" s="2620"/>
      <c r="P108" s="2620"/>
      <c r="Q108" s="2620"/>
      <c r="R108" s="2620"/>
      <c r="S108" s="2620"/>
      <c r="T108" s="2620"/>
      <c r="U108" s="2620"/>
      <c r="V108" s="2620"/>
      <c r="W108" s="2620"/>
      <c r="X108" s="2620"/>
      <c r="Y108" s="2620"/>
    </row>
    <row r="109" spans="6:25" ht="17.1" customHeight="1">
      <c r="F109" s="2620"/>
      <c r="G109" s="2620"/>
      <c r="H109" s="2620"/>
      <c r="I109" s="2620"/>
      <c r="J109" s="2620"/>
      <c r="K109" s="2620"/>
      <c r="L109" s="2620"/>
      <c r="M109" s="2620"/>
      <c r="N109" s="2620"/>
      <c r="O109" s="2620"/>
      <c r="P109" s="2620"/>
      <c r="Q109" s="2620"/>
      <c r="R109" s="2620"/>
      <c r="S109" s="2620"/>
      <c r="T109" s="2620"/>
      <c r="U109" s="2620"/>
      <c r="V109" s="2620"/>
      <c r="W109" s="2620"/>
      <c r="X109" s="2620"/>
      <c r="Y109" s="2620"/>
    </row>
    <row r="110" spans="6:25" ht="17.1" customHeight="1">
      <c r="F110" s="2620"/>
      <c r="G110" s="2620"/>
      <c r="H110" s="2620"/>
      <c r="I110" s="2620"/>
      <c r="J110" s="2620"/>
      <c r="K110" s="2620"/>
      <c r="L110" s="2620"/>
      <c r="M110" s="2620"/>
      <c r="N110" s="2620"/>
      <c r="O110" s="2620"/>
      <c r="P110" s="2620"/>
      <c r="Q110" s="2620"/>
      <c r="R110" s="2620"/>
      <c r="S110" s="2620"/>
      <c r="T110" s="2620"/>
      <c r="U110" s="2620"/>
      <c r="V110" s="2620"/>
      <c r="W110" s="2620"/>
      <c r="X110" s="2620"/>
      <c r="Y110" s="2620"/>
    </row>
    <row r="111" spans="6:25" ht="17.1" customHeight="1">
      <c r="F111" s="2620"/>
      <c r="G111" s="2620"/>
      <c r="H111" s="2620"/>
      <c r="I111" s="2620"/>
      <c r="J111" s="2620"/>
      <c r="K111" s="2620"/>
      <c r="L111" s="2620"/>
      <c r="M111" s="2620"/>
      <c r="N111" s="2620"/>
      <c r="O111" s="2620"/>
      <c r="P111" s="2620"/>
      <c r="Q111" s="2620"/>
      <c r="R111" s="2620"/>
      <c r="S111" s="2620"/>
      <c r="T111" s="2620"/>
      <c r="U111" s="2620"/>
      <c r="V111" s="2620"/>
      <c r="W111" s="2620"/>
      <c r="X111" s="2620"/>
      <c r="Y111" s="2620"/>
    </row>
    <row r="112" spans="6:25" ht="17.1" customHeight="1">
      <c r="F112" s="2620"/>
      <c r="G112" s="2620"/>
      <c r="H112" s="2620"/>
      <c r="I112" s="2620"/>
      <c r="J112" s="2620"/>
      <c r="K112" s="2620"/>
      <c r="L112" s="2620"/>
      <c r="M112" s="2620"/>
      <c r="N112" s="2620"/>
      <c r="O112" s="2620"/>
      <c r="P112" s="2620"/>
      <c r="Q112" s="2620"/>
      <c r="R112" s="2620"/>
      <c r="S112" s="2620"/>
      <c r="T112" s="2620"/>
      <c r="U112" s="2620"/>
      <c r="V112" s="2620"/>
      <c r="W112" s="2620"/>
      <c r="X112" s="2620"/>
      <c r="Y112" s="2620"/>
    </row>
    <row r="113" spans="6:25" ht="17.1" customHeight="1">
      <c r="F113" s="2620"/>
      <c r="G113" s="2620"/>
      <c r="H113" s="2620"/>
      <c r="I113" s="2620"/>
      <c r="J113" s="2620"/>
      <c r="K113" s="2620"/>
      <c r="L113" s="2620"/>
      <c r="M113" s="2620"/>
      <c r="N113" s="2620"/>
      <c r="O113" s="2620"/>
      <c r="P113" s="2620"/>
      <c r="Q113" s="2620"/>
      <c r="R113" s="2620"/>
      <c r="S113" s="2620"/>
      <c r="T113" s="2620"/>
      <c r="U113" s="2620"/>
      <c r="V113" s="2620"/>
      <c r="W113" s="2620"/>
      <c r="X113" s="2620"/>
      <c r="Y113" s="2620"/>
    </row>
    <row r="114" spans="6:25" ht="17.1" customHeight="1">
      <c r="F114" s="2620"/>
      <c r="G114" s="2620"/>
      <c r="H114" s="2620"/>
      <c r="I114" s="2620"/>
      <c r="J114" s="2620"/>
      <c r="K114" s="2620"/>
      <c r="L114" s="2620"/>
      <c r="M114" s="2620"/>
      <c r="N114" s="2620"/>
      <c r="O114" s="2620"/>
      <c r="P114" s="2620"/>
      <c r="Q114" s="2620"/>
      <c r="R114" s="2620"/>
      <c r="S114" s="2620"/>
      <c r="T114" s="2620"/>
      <c r="U114" s="2620"/>
      <c r="V114" s="2620"/>
      <c r="W114" s="2620"/>
      <c r="X114" s="2620"/>
      <c r="Y114" s="2620"/>
    </row>
    <row r="115" spans="6:25" ht="17.1" customHeight="1">
      <c r="F115" s="2620"/>
      <c r="G115" s="2620"/>
      <c r="H115" s="2620"/>
      <c r="I115" s="2620"/>
      <c r="J115" s="2620"/>
      <c r="K115" s="2620"/>
      <c r="L115" s="2620"/>
      <c r="M115" s="2620"/>
      <c r="N115" s="2620"/>
      <c r="O115" s="2620"/>
      <c r="P115" s="2620"/>
      <c r="Q115" s="2620"/>
      <c r="R115" s="2620"/>
      <c r="S115" s="2620"/>
      <c r="T115" s="2620"/>
      <c r="U115" s="2620"/>
      <c r="V115" s="2620"/>
      <c r="W115" s="2620"/>
      <c r="X115" s="2620"/>
      <c r="Y115" s="2620"/>
    </row>
    <row r="116" spans="6:25" ht="17.1" customHeight="1">
      <c r="F116" s="2620"/>
      <c r="G116" s="2620"/>
      <c r="H116" s="2620"/>
      <c r="I116" s="2620"/>
      <c r="J116" s="2620"/>
      <c r="K116" s="2620"/>
      <c r="L116" s="2620"/>
      <c r="M116" s="2620"/>
      <c r="N116" s="2620"/>
      <c r="O116" s="2620"/>
      <c r="P116" s="2620"/>
      <c r="Q116" s="2620"/>
      <c r="R116" s="2620"/>
      <c r="S116" s="2620"/>
      <c r="T116" s="2620"/>
      <c r="U116" s="2620"/>
      <c r="V116" s="2620"/>
      <c r="W116" s="2620"/>
      <c r="X116" s="2620"/>
      <c r="Y116" s="2620"/>
    </row>
    <row r="117" spans="6:25" ht="17.1" customHeight="1">
      <c r="F117" s="2620"/>
      <c r="G117" s="2620"/>
      <c r="H117" s="2620"/>
      <c r="I117" s="2620"/>
      <c r="J117" s="2620"/>
      <c r="K117" s="2620"/>
      <c r="L117" s="2620"/>
      <c r="M117" s="2620"/>
      <c r="N117" s="2620"/>
      <c r="O117" s="2620"/>
      <c r="P117" s="2620"/>
      <c r="Q117" s="2620"/>
      <c r="R117" s="2620"/>
      <c r="S117" s="2620"/>
      <c r="T117" s="2620"/>
      <c r="U117" s="2620"/>
      <c r="V117" s="2620"/>
      <c r="W117" s="2620"/>
      <c r="X117" s="2620"/>
      <c r="Y117" s="2620"/>
    </row>
    <row r="118" spans="6:25" ht="17.1" customHeight="1">
      <c r="F118" s="2620"/>
      <c r="G118" s="2620"/>
      <c r="H118" s="2620"/>
      <c r="I118" s="2620"/>
      <c r="J118" s="2620"/>
      <c r="K118" s="2620"/>
      <c r="L118" s="2620"/>
      <c r="M118" s="2620"/>
      <c r="N118" s="2620"/>
      <c r="O118" s="2620"/>
      <c r="P118" s="2620"/>
      <c r="Q118" s="2620"/>
      <c r="R118" s="2620"/>
      <c r="S118" s="2620"/>
      <c r="T118" s="2620"/>
      <c r="U118" s="2620"/>
      <c r="V118" s="2620"/>
      <c r="W118" s="2620"/>
      <c r="X118" s="2620"/>
      <c r="Y118" s="2620"/>
    </row>
    <row r="119" spans="6:25" ht="17.1" customHeight="1">
      <c r="F119" s="2620"/>
      <c r="G119" s="2620"/>
      <c r="H119" s="2620"/>
      <c r="I119" s="2620"/>
      <c r="J119" s="2620"/>
      <c r="K119" s="2620"/>
      <c r="L119" s="2620"/>
      <c r="M119" s="2620"/>
      <c r="N119" s="2620"/>
      <c r="O119" s="2620"/>
      <c r="P119" s="2620"/>
      <c r="Q119" s="2620"/>
      <c r="R119" s="2620"/>
      <c r="S119" s="2620"/>
      <c r="T119" s="2620"/>
      <c r="U119" s="2620"/>
      <c r="V119" s="2620"/>
      <c r="W119" s="2620"/>
      <c r="X119" s="2620"/>
      <c r="Y119" s="2620"/>
    </row>
    <row r="120" spans="6:25" ht="17.1" customHeight="1">
      <c r="F120" s="2620"/>
      <c r="G120" s="2620"/>
      <c r="H120" s="2620"/>
      <c r="I120" s="2620"/>
      <c r="J120" s="2620"/>
      <c r="K120" s="2620"/>
      <c r="L120" s="2620"/>
      <c r="M120" s="2620"/>
      <c r="N120" s="2620"/>
      <c r="O120" s="2620"/>
      <c r="P120" s="2620"/>
      <c r="Q120" s="2620"/>
      <c r="R120" s="2620"/>
      <c r="S120" s="2620"/>
      <c r="T120" s="2620"/>
      <c r="U120" s="2620"/>
      <c r="V120" s="2620"/>
      <c r="W120" s="2620"/>
      <c r="X120" s="2620"/>
      <c r="Y120" s="2620"/>
    </row>
    <row r="121" spans="6:25" ht="17.1" customHeight="1">
      <c r="F121" s="2620"/>
      <c r="G121" s="2620"/>
      <c r="H121" s="2620"/>
      <c r="I121" s="2620"/>
      <c r="J121" s="2620"/>
      <c r="K121" s="2620"/>
      <c r="L121" s="2620"/>
      <c r="M121" s="2620"/>
      <c r="N121" s="2620"/>
      <c r="O121" s="2620"/>
      <c r="P121" s="2620"/>
      <c r="Q121" s="2620"/>
      <c r="R121" s="2620"/>
      <c r="S121" s="2620"/>
      <c r="T121" s="2620"/>
      <c r="U121" s="2620"/>
      <c r="V121" s="2620"/>
      <c r="W121" s="2620"/>
      <c r="X121" s="2620"/>
      <c r="Y121" s="2620"/>
    </row>
    <row r="122" spans="6:25" ht="17.1" customHeight="1">
      <c r="F122" s="2620"/>
      <c r="G122" s="2620"/>
      <c r="H122" s="2620"/>
      <c r="I122" s="2620"/>
      <c r="J122" s="2620"/>
      <c r="K122" s="2620"/>
      <c r="L122" s="2620"/>
      <c r="M122" s="2620"/>
      <c r="N122" s="2620"/>
      <c r="O122" s="2620"/>
      <c r="P122" s="2620"/>
      <c r="Q122" s="2620"/>
      <c r="R122" s="2620"/>
      <c r="S122" s="2620"/>
      <c r="T122" s="2620"/>
      <c r="U122" s="2620"/>
      <c r="V122" s="2620"/>
      <c r="W122" s="2620"/>
      <c r="X122" s="2620"/>
      <c r="Y122" s="2620"/>
    </row>
    <row r="123" spans="6:25" ht="17.1" customHeight="1">
      <c r="F123" s="2620"/>
      <c r="G123" s="2620"/>
      <c r="H123" s="2620"/>
      <c r="I123" s="2620"/>
      <c r="J123" s="2620"/>
      <c r="K123" s="2620"/>
      <c r="L123" s="2620"/>
      <c r="M123" s="2620"/>
      <c r="N123" s="2620"/>
      <c r="O123" s="2620"/>
      <c r="P123" s="2620"/>
      <c r="Q123" s="2620"/>
      <c r="R123" s="2620"/>
      <c r="S123" s="2620"/>
      <c r="T123" s="2620"/>
      <c r="U123" s="2620"/>
      <c r="V123" s="2620"/>
      <c r="W123" s="2620"/>
      <c r="X123" s="2620"/>
      <c r="Y123" s="2620"/>
    </row>
    <row r="124" spans="6:25" ht="17.1" customHeight="1">
      <c r="F124" s="2620"/>
      <c r="G124" s="2620"/>
      <c r="H124" s="2620"/>
      <c r="I124" s="2620"/>
      <c r="J124" s="2620"/>
      <c r="K124" s="2620"/>
      <c r="L124" s="2620"/>
      <c r="M124" s="2620"/>
      <c r="N124" s="2620"/>
      <c r="O124" s="2620"/>
      <c r="P124" s="2620"/>
      <c r="Q124" s="2620"/>
      <c r="R124" s="2620"/>
      <c r="S124" s="2620"/>
      <c r="T124" s="2620"/>
      <c r="U124" s="2620"/>
      <c r="V124" s="2620"/>
      <c r="W124" s="2620"/>
      <c r="X124" s="2620"/>
      <c r="Y124" s="2620"/>
    </row>
    <row r="125" spans="6:25" ht="17.1" customHeight="1">
      <c r="F125" s="2620"/>
      <c r="G125" s="2620"/>
      <c r="H125" s="2620"/>
      <c r="I125" s="2620"/>
      <c r="J125" s="2620"/>
      <c r="K125" s="2620"/>
      <c r="L125" s="2620"/>
      <c r="M125" s="2620"/>
      <c r="N125" s="2620"/>
      <c r="O125" s="2620"/>
      <c r="P125" s="2620"/>
      <c r="Q125" s="2620"/>
      <c r="R125" s="2620"/>
      <c r="S125" s="2620"/>
      <c r="T125" s="2620"/>
      <c r="U125" s="2620"/>
      <c r="V125" s="2620"/>
      <c r="W125" s="2620"/>
      <c r="X125" s="2620"/>
      <c r="Y125" s="2620"/>
    </row>
    <row r="126" spans="6:25" ht="17.1" customHeight="1">
      <c r="F126" s="2620"/>
      <c r="G126" s="2620"/>
      <c r="H126" s="2620"/>
      <c r="I126" s="2620"/>
      <c r="J126" s="2620"/>
      <c r="K126" s="2620"/>
      <c r="L126" s="2620"/>
      <c r="M126" s="2620"/>
      <c r="N126" s="2620"/>
      <c r="O126" s="2620"/>
      <c r="P126" s="2620"/>
      <c r="Q126" s="2620"/>
      <c r="R126" s="2620"/>
      <c r="S126" s="2620"/>
      <c r="T126" s="2620"/>
      <c r="U126" s="2620"/>
      <c r="V126" s="2620"/>
      <c r="W126" s="2620"/>
      <c r="X126" s="2620"/>
      <c r="Y126" s="2620"/>
    </row>
    <row r="127" spans="6:25" ht="17.1" customHeight="1">
      <c r="F127" s="2620"/>
      <c r="G127" s="2620"/>
      <c r="H127" s="2620"/>
      <c r="I127" s="2620"/>
      <c r="J127" s="2620"/>
      <c r="K127" s="2620"/>
      <c r="L127" s="2620"/>
      <c r="M127" s="2620"/>
      <c r="N127" s="2620"/>
      <c r="O127" s="2620"/>
      <c r="P127" s="2620"/>
      <c r="Q127" s="2620"/>
      <c r="R127" s="2620"/>
      <c r="S127" s="2620"/>
      <c r="T127" s="2620"/>
      <c r="U127" s="2620"/>
      <c r="V127" s="2620"/>
      <c r="W127" s="2620"/>
      <c r="X127" s="2620"/>
      <c r="Y127" s="2620"/>
    </row>
    <row r="128" spans="6:25" ht="17.1" customHeight="1">
      <c r="F128" s="2620"/>
      <c r="G128" s="2620"/>
      <c r="H128" s="2620"/>
      <c r="I128" s="2620"/>
      <c r="J128" s="2620"/>
      <c r="K128" s="2620"/>
      <c r="L128" s="2620"/>
      <c r="M128" s="2620"/>
      <c r="N128" s="2620"/>
      <c r="O128" s="2620"/>
      <c r="P128" s="2620"/>
      <c r="Q128" s="2620"/>
      <c r="R128" s="2620"/>
      <c r="S128" s="2620"/>
      <c r="T128" s="2620"/>
      <c r="U128" s="2620"/>
      <c r="V128" s="2620"/>
      <c r="W128" s="2620"/>
      <c r="X128" s="2620"/>
      <c r="Y128" s="2620"/>
    </row>
    <row r="129" spans="6:25" ht="17.1" customHeight="1">
      <c r="F129" s="2620"/>
      <c r="G129" s="2620"/>
      <c r="H129" s="2620"/>
      <c r="I129" s="2620"/>
      <c r="J129" s="2620"/>
      <c r="K129" s="2620"/>
      <c r="L129" s="2620"/>
      <c r="M129" s="2620"/>
      <c r="N129" s="2620"/>
      <c r="O129" s="2620"/>
      <c r="P129" s="2620"/>
      <c r="Q129" s="2620"/>
      <c r="R129" s="2620"/>
      <c r="S129" s="2620"/>
      <c r="T129" s="2620"/>
      <c r="U129" s="2620"/>
      <c r="V129" s="2620"/>
      <c r="W129" s="2620"/>
      <c r="X129" s="2620"/>
      <c r="Y129" s="2620"/>
    </row>
    <row r="130" spans="6:25" ht="17.1" customHeight="1">
      <c r="F130" s="2620"/>
      <c r="G130" s="2620"/>
      <c r="H130" s="2620"/>
      <c r="I130" s="2620"/>
      <c r="J130" s="2620"/>
      <c r="K130" s="2620"/>
      <c r="L130" s="2620"/>
      <c r="M130" s="2620"/>
      <c r="N130" s="2620"/>
      <c r="O130" s="2620"/>
      <c r="P130" s="2620"/>
      <c r="Q130" s="2620"/>
      <c r="R130" s="2620"/>
      <c r="S130" s="2620"/>
      <c r="T130" s="2620"/>
      <c r="U130" s="2620"/>
      <c r="V130" s="2620"/>
      <c r="W130" s="2620"/>
      <c r="X130" s="2620"/>
      <c r="Y130" s="2620"/>
    </row>
    <row r="131" spans="6:25" ht="17.1" customHeight="1">
      <c r="F131" s="2620"/>
      <c r="G131" s="2620"/>
      <c r="H131" s="2620"/>
      <c r="I131" s="2620"/>
      <c r="J131" s="2620"/>
      <c r="K131" s="2620"/>
      <c r="L131" s="2620"/>
      <c r="M131" s="2620"/>
      <c r="N131" s="2620"/>
      <c r="O131" s="2620"/>
      <c r="P131" s="2620"/>
      <c r="Q131" s="2620"/>
      <c r="R131" s="2620"/>
      <c r="S131" s="2620"/>
      <c r="T131" s="2620"/>
      <c r="U131" s="2620"/>
      <c r="V131" s="2620"/>
      <c r="W131" s="2620"/>
      <c r="X131" s="2620"/>
      <c r="Y131" s="2620"/>
    </row>
    <row r="132" spans="6:25" ht="17.1" customHeight="1">
      <c r="F132" s="2620"/>
      <c r="G132" s="2620"/>
      <c r="H132" s="2620"/>
      <c r="I132" s="2620"/>
      <c r="J132" s="2620"/>
      <c r="K132" s="2620"/>
      <c r="L132" s="2620"/>
      <c r="M132" s="2620"/>
      <c r="N132" s="2620"/>
      <c r="O132" s="2620"/>
      <c r="P132" s="2620"/>
      <c r="Q132" s="2620"/>
      <c r="R132" s="2620"/>
      <c r="S132" s="2620"/>
      <c r="T132" s="2620"/>
      <c r="U132" s="2620"/>
      <c r="V132" s="2620"/>
      <c r="W132" s="2620"/>
      <c r="X132" s="2620"/>
      <c r="Y132" s="2620"/>
    </row>
    <row r="133" spans="6:25" ht="17.1" customHeight="1">
      <c r="F133" s="2620"/>
      <c r="G133" s="2620"/>
      <c r="H133" s="2620"/>
      <c r="I133" s="2620"/>
      <c r="J133" s="2620"/>
      <c r="K133" s="2620"/>
      <c r="L133" s="2620"/>
      <c r="M133" s="2620"/>
      <c r="N133" s="2620"/>
      <c r="O133" s="2620"/>
      <c r="P133" s="2620"/>
      <c r="Q133" s="2620"/>
      <c r="R133" s="2620"/>
      <c r="S133" s="2620"/>
      <c r="T133" s="2620"/>
      <c r="U133" s="2620"/>
      <c r="V133" s="2620"/>
      <c r="W133" s="2620"/>
      <c r="X133" s="2620"/>
      <c r="Y133" s="2620"/>
    </row>
    <row r="134" spans="6:25" ht="17.1" customHeight="1">
      <c r="F134" s="2620"/>
      <c r="G134" s="2620"/>
      <c r="H134" s="2620"/>
      <c r="I134" s="2620"/>
      <c r="J134" s="2620"/>
      <c r="K134" s="2620"/>
      <c r="L134" s="2620"/>
      <c r="M134" s="2620"/>
      <c r="N134" s="2620"/>
      <c r="O134" s="2620"/>
      <c r="P134" s="2620"/>
      <c r="Q134" s="2620"/>
      <c r="R134" s="2620"/>
      <c r="S134" s="2620"/>
      <c r="T134" s="2620"/>
      <c r="U134" s="2620"/>
      <c r="V134" s="2620"/>
      <c r="W134" s="2620"/>
      <c r="X134" s="2620"/>
      <c r="Y134" s="2620"/>
    </row>
    <row r="135" spans="6:25" ht="17.1" customHeight="1">
      <c r="F135" s="2620"/>
      <c r="G135" s="2620"/>
      <c r="H135" s="2620"/>
      <c r="I135" s="2620"/>
      <c r="J135" s="2620"/>
      <c r="K135" s="2620"/>
      <c r="L135" s="2620"/>
      <c r="M135" s="2620"/>
      <c r="N135" s="2620"/>
      <c r="O135" s="2620"/>
      <c r="P135" s="2620"/>
      <c r="Q135" s="2620"/>
      <c r="R135" s="2620"/>
      <c r="S135" s="2620"/>
      <c r="T135" s="2620"/>
      <c r="U135" s="2620"/>
      <c r="V135" s="2620"/>
      <c r="W135" s="2620"/>
      <c r="X135" s="2620"/>
      <c r="Y135" s="2620"/>
    </row>
    <row r="136" spans="6:25" ht="17.1" customHeight="1">
      <c r="F136" s="2620"/>
      <c r="G136" s="2620"/>
      <c r="H136" s="2620"/>
      <c r="I136" s="2620"/>
      <c r="J136" s="2620"/>
      <c r="K136" s="2620"/>
      <c r="L136" s="2620"/>
      <c r="M136" s="2620"/>
      <c r="N136" s="2620"/>
      <c r="O136" s="2620"/>
      <c r="P136" s="2620"/>
      <c r="Q136" s="2620"/>
      <c r="R136" s="2620"/>
      <c r="S136" s="2620"/>
      <c r="T136" s="2620"/>
      <c r="U136" s="2620"/>
      <c r="V136" s="2620"/>
      <c r="W136" s="2620"/>
      <c r="X136" s="2620"/>
      <c r="Y136" s="2620"/>
    </row>
    <row r="137" spans="6:25" ht="17.1" customHeight="1">
      <c r="F137" s="2620"/>
      <c r="G137" s="2620"/>
      <c r="H137" s="2620"/>
      <c r="I137" s="2620"/>
      <c r="J137" s="2620"/>
      <c r="K137" s="2620"/>
      <c r="L137" s="2620"/>
      <c r="M137" s="2620"/>
      <c r="N137" s="2620"/>
      <c r="O137" s="2620"/>
      <c r="P137" s="2620"/>
      <c r="Q137" s="2620"/>
      <c r="R137" s="2620"/>
      <c r="S137" s="2620"/>
      <c r="T137" s="2620"/>
      <c r="U137" s="2620"/>
      <c r="V137" s="2620"/>
      <c r="W137" s="2620"/>
      <c r="X137" s="2620"/>
      <c r="Y137" s="2620"/>
    </row>
    <row r="138" spans="6:25" ht="17.1" customHeight="1">
      <c r="F138" s="2620"/>
      <c r="G138" s="2620"/>
      <c r="H138" s="2620"/>
      <c r="I138" s="2620"/>
      <c r="J138" s="2620"/>
      <c r="K138" s="2620"/>
      <c r="L138" s="2620"/>
      <c r="M138" s="2620"/>
      <c r="N138" s="2620"/>
      <c r="O138" s="2620"/>
      <c r="P138" s="2620"/>
      <c r="Q138" s="2620"/>
      <c r="R138" s="2620"/>
      <c r="S138" s="2620"/>
      <c r="T138" s="2620"/>
      <c r="U138" s="2620"/>
      <c r="V138" s="2620"/>
      <c r="W138" s="2620"/>
      <c r="X138" s="2620"/>
      <c r="Y138" s="2620"/>
    </row>
    <row r="139" spans="6:25" ht="17.1" customHeight="1">
      <c r="F139" s="2620"/>
      <c r="G139" s="2620"/>
      <c r="H139" s="2620"/>
      <c r="I139" s="2620"/>
      <c r="J139" s="2620"/>
      <c r="K139" s="2620"/>
      <c r="L139" s="2620"/>
      <c r="M139" s="2620"/>
      <c r="N139" s="2620"/>
      <c r="O139" s="2620"/>
      <c r="P139" s="2620"/>
      <c r="Q139" s="2620"/>
      <c r="R139" s="2620"/>
      <c r="S139" s="2620"/>
      <c r="T139" s="2620"/>
      <c r="U139" s="2620"/>
      <c r="V139" s="2620"/>
      <c r="W139" s="2620"/>
      <c r="X139" s="2620"/>
      <c r="Y139" s="2620"/>
    </row>
    <row r="140" spans="6:25" ht="17.1" customHeight="1">
      <c r="F140" s="2620"/>
      <c r="G140" s="2620"/>
      <c r="H140" s="2620"/>
      <c r="I140" s="2620"/>
      <c r="J140" s="2620"/>
      <c r="K140" s="2620"/>
      <c r="L140" s="2620"/>
      <c r="M140" s="2620"/>
      <c r="N140" s="2620"/>
      <c r="O140" s="2620"/>
      <c r="P140" s="2620"/>
      <c r="Q140" s="2620"/>
      <c r="R140" s="2620"/>
      <c r="S140" s="2620"/>
      <c r="T140" s="2620"/>
      <c r="U140" s="2620"/>
      <c r="V140" s="2620"/>
      <c r="W140" s="2620"/>
      <c r="X140" s="2620"/>
      <c r="Y140" s="2620"/>
    </row>
    <row r="141" spans="6:25" ht="17.1" customHeight="1">
      <c r="F141" s="2620"/>
      <c r="G141" s="2620"/>
      <c r="H141" s="2620"/>
      <c r="I141" s="2620"/>
      <c r="J141" s="2620"/>
      <c r="K141" s="2620"/>
      <c r="L141" s="2620"/>
      <c r="M141" s="2620"/>
      <c r="N141" s="2620"/>
      <c r="O141" s="2620"/>
      <c r="P141" s="2620"/>
      <c r="Q141" s="2620"/>
      <c r="R141" s="2620"/>
      <c r="S141" s="2620"/>
      <c r="T141" s="2620"/>
      <c r="U141" s="2620"/>
      <c r="V141" s="2620"/>
      <c r="W141" s="2620"/>
      <c r="X141" s="2620"/>
      <c r="Y141" s="2620"/>
    </row>
    <row r="142" spans="6:25" ht="17.1" customHeight="1">
      <c r="F142" s="2620"/>
      <c r="G142" s="2620"/>
      <c r="H142" s="2620"/>
      <c r="I142" s="2620"/>
      <c r="J142" s="2620"/>
      <c r="K142" s="2620"/>
      <c r="L142" s="2620"/>
      <c r="M142" s="2620"/>
      <c r="N142" s="2620"/>
      <c r="O142" s="2620"/>
      <c r="P142" s="2620"/>
      <c r="Q142" s="2620"/>
      <c r="R142" s="2620"/>
      <c r="S142" s="2620"/>
      <c r="T142" s="2620"/>
      <c r="U142" s="2620"/>
      <c r="V142" s="2620"/>
      <c r="W142" s="2620"/>
      <c r="X142" s="2620"/>
      <c r="Y142" s="2620"/>
    </row>
    <row r="143" spans="6:25" ht="17.1" customHeight="1">
      <c r="F143" s="2620"/>
      <c r="G143" s="2620"/>
      <c r="H143" s="2620"/>
      <c r="I143" s="2620"/>
      <c r="J143" s="2620"/>
      <c r="K143" s="2620"/>
      <c r="L143" s="2620"/>
      <c r="M143" s="2620"/>
      <c r="N143" s="2620"/>
      <c r="O143" s="2620"/>
      <c r="P143" s="2620"/>
      <c r="Q143" s="2620"/>
      <c r="R143" s="2620"/>
      <c r="S143" s="2620"/>
      <c r="T143" s="2620"/>
      <c r="U143" s="2620"/>
      <c r="V143" s="2620"/>
      <c r="W143" s="2620"/>
      <c r="X143" s="2620"/>
      <c r="Y143" s="2620"/>
    </row>
    <row r="144" spans="6:25" ht="17.1" customHeight="1">
      <c r="F144" s="2620"/>
      <c r="G144" s="2620"/>
      <c r="H144" s="2620"/>
      <c r="I144" s="2620"/>
      <c r="J144" s="2620"/>
      <c r="K144" s="2620"/>
      <c r="L144" s="2620"/>
      <c r="M144" s="2620"/>
      <c r="N144" s="2620"/>
      <c r="O144" s="2620"/>
      <c r="P144" s="2620"/>
      <c r="Q144" s="2620"/>
      <c r="R144" s="2620"/>
      <c r="S144" s="2620"/>
      <c r="T144" s="2620"/>
      <c r="U144" s="2620"/>
      <c r="V144" s="2620"/>
      <c r="W144" s="2620"/>
      <c r="X144" s="2620"/>
      <c r="Y144" s="2620"/>
    </row>
    <row r="145" spans="6:25" ht="17.1" customHeight="1">
      <c r="F145" s="2620"/>
      <c r="G145" s="2620"/>
      <c r="H145" s="2620"/>
      <c r="I145" s="2620"/>
      <c r="J145" s="2620"/>
      <c r="K145" s="2620"/>
      <c r="L145" s="2620"/>
      <c r="M145" s="2620"/>
      <c r="N145" s="2620"/>
      <c r="O145" s="2620"/>
      <c r="P145" s="2620"/>
      <c r="Q145" s="2620"/>
      <c r="R145" s="2620"/>
      <c r="S145" s="2620"/>
      <c r="T145" s="2620"/>
      <c r="U145" s="2620"/>
      <c r="V145" s="2620"/>
      <c r="W145" s="2620"/>
      <c r="X145" s="2620"/>
      <c r="Y145" s="2620"/>
    </row>
    <row r="146" spans="6:25" ht="17.1" customHeight="1">
      <c r="F146" s="2620"/>
      <c r="G146" s="2620"/>
      <c r="H146" s="2620"/>
      <c r="I146" s="2620"/>
      <c r="J146" s="2620"/>
      <c r="K146" s="2620"/>
      <c r="L146" s="2620"/>
      <c r="M146" s="2620"/>
      <c r="N146" s="2620"/>
      <c r="O146" s="2620"/>
      <c r="P146" s="2620"/>
      <c r="Q146" s="2620"/>
      <c r="R146" s="2620"/>
      <c r="S146" s="2620"/>
      <c r="T146" s="2620"/>
      <c r="U146" s="2620"/>
      <c r="V146" s="2620"/>
      <c r="W146" s="2620"/>
      <c r="X146" s="2620"/>
      <c r="Y146" s="2620"/>
    </row>
    <row r="147" spans="6:25" ht="17.1" customHeight="1">
      <c r="F147" s="2620"/>
      <c r="G147" s="2620"/>
      <c r="H147" s="2620"/>
      <c r="I147" s="2620"/>
      <c r="J147" s="2620"/>
      <c r="K147" s="2620"/>
      <c r="L147" s="2620"/>
      <c r="M147" s="2620"/>
      <c r="N147" s="2620"/>
      <c r="O147" s="2620"/>
      <c r="P147" s="2620"/>
      <c r="Q147" s="2620"/>
      <c r="R147" s="2620"/>
      <c r="S147" s="2620"/>
      <c r="T147" s="2620"/>
      <c r="U147" s="2620"/>
      <c r="V147" s="2620"/>
      <c r="W147" s="2620"/>
      <c r="X147" s="2620"/>
      <c r="Y147" s="2620"/>
    </row>
    <row r="148" spans="6:25" ht="17.1" customHeight="1">
      <c r="F148" s="2620"/>
      <c r="G148" s="2620"/>
      <c r="H148" s="2620"/>
      <c r="I148" s="2620"/>
      <c r="J148" s="2620"/>
      <c r="K148" s="2620"/>
      <c r="L148" s="2620"/>
      <c r="M148" s="2620"/>
      <c r="N148" s="2620"/>
      <c r="O148" s="2620"/>
      <c r="P148" s="2620"/>
      <c r="Q148" s="2620"/>
      <c r="R148" s="2620"/>
      <c r="S148" s="2620"/>
      <c r="T148" s="2620"/>
      <c r="U148" s="2620"/>
      <c r="V148" s="2620"/>
      <c r="W148" s="2620"/>
      <c r="X148" s="2620"/>
      <c r="Y148" s="2620"/>
    </row>
    <row r="149" spans="6:25" ht="17.1" customHeight="1">
      <c r="F149" s="2620"/>
      <c r="G149" s="2620"/>
      <c r="H149" s="2620"/>
      <c r="I149" s="2620"/>
      <c r="J149" s="2620"/>
      <c r="K149" s="2620"/>
      <c r="L149" s="2620"/>
      <c r="M149" s="2620"/>
      <c r="N149" s="2620"/>
      <c r="O149" s="2620"/>
      <c r="P149" s="2620"/>
      <c r="Q149" s="2620"/>
      <c r="R149" s="2620"/>
      <c r="S149" s="2620"/>
      <c r="T149" s="2620"/>
      <c r="U149" s="2620"/>
      <c r="V149" s="2620"/>
      <c r="W149" s="2620"/>
      <c r="X149" s="2620"/>
      <c r="Y149" s="2620"/>
    </row>
    <row r="150" spans="6:25" ht="17.1" customHeight="1">
      <c r="F150" s="2620"/>
      <c r="G150" s="2620"/>
      <c r="H150" s="2620"/>
      <c r="I150" s="2620"/>
      <c r="J150" s="2620"/>
      <c r="K150" s="2620"/>
      <c r="L150" s="2620"/>
      <c r="M150" s="2620"/>
      <c r="N150" s="2620"/>
      <c r="O150" s="2620"/>
      <c r="P150" s="2620"/>
      <c r="Q150" s="2620"/>
      <c r="R150" s="2620"/>
      <c r="S150" s="2620"/>
      <c r="T150" s="2620"/>
      <c r="U150" s="2620"/>
      <c r="V150" s="2620"/>
      <c r="W150" s="2620"/>
      <c r="X150" s="2620"/>
      <c r="Y150" s="2620"/>
    </row>
    <row r="151" spans="6:25" ht="17.1" customHeight="1">
      <c r="F151" s="2620"/>
      <c r="G151" s="2620"/>
      <c r="H151" s="2620"/>
      <c r="I151" s="2620"/>
      <c r="J151" s="2620"/>
      <c r="K151" s="2620"/>
      <c r="L151" s="2620"/>
      <c r="M151" s="2620"/>
      <c r="N151" s="2620"/>
      <c r="O151" s="2620"/>
      <c r="P151" s="2620"/>
      <c r="Q151" s="2620"/>
      <c r="R151" s="2620"/>
      <c r="S151" s="2620"/>
      <c r="T151" s="2620"/>
      <c r="U151" s="2620"/>
      <c r="V151" s="2620"/>
      <c r="W151" s="2620"/>
      <c r="X151" s="2620"/>
      <c r="Y151" s="2620"/>
    </row>
    <row r="152" spans="6:25" ht="17.1" customHeight="1">
      <c r="F152" s="2620"/>
      <c r="G152" s="2620"/>
      <c r="H152" s="2620"/>
      <c r="I152" s="2620"/>
      <c r="J152" s="2620"/>
      <c r="K152" s="2620"/>
      <c r="L152" s="2620"/>
      <c r="M152" s="2620"/>
      <c r="N152" s="2620"/>
      <c r="O152" s="2620"/>
      <c r="P152" s="2620"/>
      <c r="Q152" s="2620"/>
      <c r="R152" s="2620"/>
      <c r="S152" s="2620"/>
      <c r="T152" s="2620"/>
      <c r="U152" s="2620"/>
      <c r="V152" s="2620"/>
      <c r="W152" s="2620"/>
      <c r="X152" s="2620"/>
      <c r="Y152" s="2620"/>
    </row>
    <row r="153" spans="6:25" ht="17.1" customHeight="1">
      <c r="F153" s="2620"/>
      <c r="G153" s="2620"/>
      <c r="H153" s="2620"/>
      <c r="I153" s="2620"/>
      <c r="J153" s="2620"/>
      <c r="K153" s="2620"/>
      <c r="L153" s="2620"/>
      <c r="M153" s="2620"/>
      <c r="N153" s="2620"/>
      <c r="O153" s="2620"/>
      <c r="P153" s="2620"/>
      <c r="Q153" s="2620"/>
      <c r="R153" s="2620"/>
      <c r="S153" s="2620"/>
      <c r="T153" s="2620"/>
      <c r="U153" s="2620"/>
      <c r="V153" s="2620"/>
      <c r="W153" s="2620"/>
      <c r="X153" s="2620"/>
      <c r="Y153" s="2620"/>
    </row>
    <row r="154" spans="6:25" ht="17.1" customHeight="1">
      <c r="F154" s="2620"/>
      <c r="G154" s="2620"/>
      <c r="H154" s="2620"/>
      <c r="I154" s="2620"/>
      <c r="J154" s="2620"/>
      <c r="K154" s="2620"/>
      <c r="L154" s="2620"/>
      <c r="M154" s="2620"/>
      <c r="N154" s="2620"/>
      <c r="O154" s="2620"/>
      <c r="P154" s="2620"/>
      <c r="Q154" s="2620"/>
      <c r="R154" s="2620"/>
      <c r="S154" s="2620"/>
      <c r="T154" s="2620"/>
      <c r="U154" s="2620"/>
      <c r="V154" s="2620"/>
      <c r="W154" s="2620"/>
      <c r="X154" s="2620"/>
      <c r="Y154" s="2620"/>
    </row>
    <row r="155" spans="6:25" ht="17.1" customHeight="1">
      <c r="F155" s="2620"/>
      <c r="G155" s="2620"/>
      <c r="H155" s="2620"/>
      <c r="I155" s="2620"/>
      <c r="J155" s="2620"/>
      <c r="K155" s="2620"/>
      <c r="L155" s="2620"/>
      <c r="M155" s="2620"/>
      <c r="N155" s="2620"/>
      <c r="O155" s="2620"/>
      <c r="P155" s="2620"/>
      <c r="Q155" s="2620"/>
      <c r="R155" s="2620"/>
      <c r="S155" s="2620"/>
      <c r="T155" s="2620"/>
      <c r="U155" s="2620"/>
      <c r="V155" s="2620"/>
      <c r="W155" s="2620"/>
      <c r="X155" s="2620"/>
      <c r="Y155" s="2620"/>
    </row>
    <row r="156" spans="6:25" ht="17.1" customHeight="1">
      <c r="F156" s="2620"/>
      <c r="G156" s="2620"/>
      <c r="H156" s="2620"/>
      <c r="I156" s="2620"/>
      <c r="J156" s="2620"/>
      <c r="K156" s="2620"/>
      <c r="L156" s="2620"/>
      <c r="M156" s="2620"/>
      <c r="N156" s="2620"/>
      <c r="O156" s="2620"/>
      <c r="P156" s="2620"/>
      <c r="Q156" s="2620"/>
      <c r="R156" s="2620"/>
      <c r="S156" s="2620"/>
      <c r="T156" s="2620"/>
      <c r="U156" s="2620"/>
      <c r="V156" s="2620"/>
      <c r="W156" s="2620"/>
      <c r="X156" s="2620"/>
      <c r="Y156" s="2620"/>
    </row>
    <row r="157" spans="6:25" ht="17.1" customHeight="1">
      <c r="F157" s="2620"/>
      <c r="G157" s="2620"/>
      <c r="H157" s="2620"/>
      <c r="I157" s="2620"/>
      <c r="J157" s="2620"/>
      <c r="K157" s="2620"/>
      <c r="L157" s="2620"/>
      <c r="M157" s="2620"/>
      <c r="N157" s="2620"/>
      <c r="O157" s="2620"/>
      <c r="P157" s="2620"/>
      <c r="Q157" s="2620"/>
      <c r="R157" s="2620"/>
      <c r="S157" s="2620"/>
      <c r="T157" s="2620"/>
      <c r="U157" s="2620"/>
      <c r="V157" s="2620"/>
      <c r="W157" s="2620"/>
      <c r="X157" s="2620"/>
      <c r="Y157" s="2620"/>
    </row>
    <row r="158" spans="6:25" ht="17.1" customHeight="1">
      <c r="F158" s="2620"/>
      <c r="G158" s="2620"/>
      <c r="H158" s="2620"/>
      <c r="I158" s="2620"/>
      <c r="J158" s="2620"/>
      <c r="K158" s="2620"/>
      <c r="L158" s="2620"/>
      <c r="M158" s="2620"/>
      <c r="N158" s="2620"/>
      <c r="O158" s="2620"/>
      <c r="P158" s="2620"/>
      <c r="Q158" s="2620"/>
      <c r="R158" s="2620"/>
      <c r="S158" s="2620"/>
      <c r="T158" s="2620"/>
      <c r="U158" s="2620"/>
      <c r="V158" s="2620"/>
      <c r="W158" s="2620"/>
      <c r="X158" s="2620"/>
      <c r="Y158" s="2620"/>
    </row>
    <row r="159" spans="6:25" ht="17.1" customHeight="1">
      <c r="F159" s="2620"/>
      <c r="G159" s="2620"/>
      <c r="H159" s="2620"/>
      <c r="I159" s="2620"/>
      <c r="J159" s="2620"/>
      <c r="K159" s="2620"/>
      <c r="L159" s="2620"/>
      <c r="M159" s="2620"/>
      <c r="N159" s="2620"/>
      <c r="O159" s="2620"/>
      <c r="P159" s="2620"/>
      <c r="Q159" s="2620"/>
      <c r="R159" s="2620"/>
      <c r="S159" s="2620"/>
      <c r="T159" s="2620"/>
      <c r="U159" s="2620"/>
      <c r="V159" s="2620"/>
      <c r="W159" s="2620"/>
      <c r="X159" s="2620"/>
      <c r="Y159" s="262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24961" r:id="rId4" name="Button 1">
              <controlPr defaultSize="0" print="0" autoFill="0" autoPict="0" macro="[1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fitToPage="1"/>
  </sheetPr>
  <dimension ref="A1:Y157"/>
  <sheetViews>
    <sheetView zoomScale="80" zoomScaleNormal="80" workbookViewId="0" topLeftCell="A10">
      <selection activeCell="A33" sqref="A33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6.2812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753" customFormat="1" ht="33" customHeight="1">
      <c r="B10" s="754"/>
      <c r="C10" s="752"/>
      <c r="D10" s="752"/>
      <c r="E10" s="752"/>
      <c r="F10" s="775" t="s">
        <v>221</v>
      </c>
      <c r="G10" s="776"/>
      <c r="H10" s="777"/>
      <c r="I10" s="778"/>
      <c r="K10" s="778"/>
      <c r="L10" s="778"/>
      <c r="M10" s="778"/>
      <c r="N10" s="778"/>
      <c r="O10" s="778"/>
      <c r="P10" s="778"/>
      <c r="Q10" s="752"/>
      <c r="R10" s="752"/>
      <c r="S10" s="752"/>
      <c r="T10" s="752"/>
      <c r="U10" s="752"/>
      <c r="V10" s="752"/>
      <c r="W10" s="779"/>
    </row>
    <row r="11" spans="2:23" s="756" customFormat="1" ht="33" customHeight="1">
      <c r="B11" s="757"/>
      <c r="C11" s="758"/>
      <c r="D11" s="758"/>
      <c r="E11" s="758"/>
      <c r="F11" s="775" t="s">
        <v>434</v>
      </c>
      <c r="G11" s="780"/>
      <c r="H11" s="781"/>
      <c r="I11" s="782"/>
      <c r="J11" s="783"/>
      <c r="K11" s="782"/>
      <c r="L11" s="782"/>
      <c r="M11" s="782"/>
      <c r="N11" s="782"/>
      <c r="O11" s="782"/>
      <c r="P11" s="782"/>
      <c r="Q11" s="758"/>
      <c r="R11" s="758"/>
      <c r="S11" s="758"/>
      <c r="T11" s="758"/>
      <c r="U11" s="758"/>
      <c r="V11" s="758"/>
      <c r="W11" s="784"/>
    </row>
    <row r="12" spans="2:23" s="5" customFormat="1" ht="19.5">
      <c r="B12" s="37" t="str">
        <f>'TOT-0216'!B14</f>
        <v>Desde el 01 al 29 de Febrero de 2016</v>
      </c>
      <c r="C12" s="40"/>
      <c r="D12" s="40"/>
      <c r="E12" s="40"/>
      <c r="F12" s="40"/>
      <c r="G12" s="40"/>
      <c r="H12" s="40"/>
      <c r="I12" s="328"/>
      <c r="J12" s="328"/>
      <c r="K12" s="328"/>
      <c r="L12" s="328"/>
      <c r="M12" s="328"/>
      <c r="N12" s="328"/>
      <c r="O12" s="328"/>
      <c r="P12" s="328"/>
      <c r="Q12" s="40"/>
      <c r="R12" s="40"/>
      <c r="S12" s="40"/>
      <c r="T12" s="40"/>
      <c r="U12" s="40"/>
      <c r="V12" s="40"/>
      <c r="W12" s="329"/>
    </row>
    <row r="13" spans="2:23" s="5" customFormat="1" ht="14.25" thickBot="1">
      <c r="B13" s="330"/>
      <c r="C13" s="331"/>
      <c r="D13" s="331"/>
      <c r="E13" s="331"/>
      <c r="F13" s="331"/>
      <c r="G13" s="331"/>
      <c r="H13" s="331"/>
      <c r="I13" s="332"/>
      <c r="J13" s="332"/>
      <c r="K13" s="332"/>
      <c r="L13" s="332"/>
      <c r="M13" s="332"/>
      <c r="N13" s="332"/>
      <c r="O13" s="332"/>
      <c r="P13" s="332"/>
      <c r="Q13" s="331"/>
      <c r="R13" s="331"/>
      <c r="S13" s="331"/>
      <c r="T13" s="331"/>
      <c r="U13" s="331"/>
      <c r="V13" s="331"/>
      <c r="W13" s="333"/>
    </row>
    <row r="14" spans="2:23" s="5" customFormat="1" ht="15" thickBot="1" thickTop="1">
      <c r="B14" s="50"/>
      <c r="C14" s="4"/>
      <c r="D14" s="4"/>
      <c r="E14" s="4"/>
      <c r="F14" s="334"/>
      <c r="G14" s="334"/>
      <c r="H14" s="117" t="s">
        <v>81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7.1" customHeight="1" thickBot="1" thickTop="1">
      <c r="B15" s="50"/>
      <c r="C15" s="4"/>
      <c r="D15" s="4"/>
      <c r="E15" s="4"/>
      <c r="F15" s="335" t="s">
        <v>82</v>
      </c>
      <c r="G15" s="336">
        <v>95.883</v>
      </c>
      <c r="H15" s="337">
        <v>200</v>
      </c>
      <c r="V15" s="115"/>
      <c r="W15" s="6"/>
    </row>
    <row r="16" spans="2:23" s="5" customFormat="1" ht="17.1" customHeight="1" thickBot="1" thickTop="1">
      <c r="B16" s="50"/>
      <c r="C16" s="4"/>
      <c r="D16" s="4"/>
      <c r="E16" s="4"/>
      <c r="F16" s="338" t="s">
        <v>83</v>
      </c>
      <c r="G16" s="339" t="s">
        <v>252</v>
      </c>
      <c r="H16" s="337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40" t="s">
        <v>84</v>
      </c>
      <c r="G17" s="378">
        <v>76.711</v>
      </c>
      <c r="H17" s="337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6"/>
    </row>
    <row r="19" spans="2:23" s="5" customFormat="1" ht="33.95" customHeight="1" thickBot="1" thickTop="1">
      <c r="B19" s="50"/>
      <c r="C19" s="122" t="s">
        <v>13</v>
      </c>
      <c r="D19" s="84" t="s">
        <v>233</v>
      </c>
      <c r="E19" s="84" t="s">
        <v>234</v>
      </c>
      <c r="F19" s="86" t="s">
        <v>27</v>
      </c>
      <c r="G19" s="341" t="s">
        <v>28</v>
      </c>
      <c r="H19" s="342" t="s">
        <v>14</v>
      </c>
      <c r="I19" s="128" t="s">
        <v>16</v>
      </c>
      <c r="J19" s="85" t="s">
        <v>17</v>
      </c>
      <c r="K19" s="341" t="s">
        <v>18</v>
      </c>
      <c r="L19" s="343" t="s">
        <v>36</v>
      </c>
      <c r="M19" s="343" t="s">
        <v>31</v>
      </c>
      <c r="N19" s="88" t="s">
        <v>19</v>
      </c>
      <c r="O19" s="171" t="s">
        <v>32</v>
      </c>
      <c r="P19" s="134" t="s">
        <v>37</v>
      </c>
      <c r="Q19" s="344" t="s">
        <v>70</v>
      </c>
      <c r="R19" s="172" t="s">
        <v>35</v>
      </c>
      <c r="S19" s="345"/>
      <c r="T19" s="133" t="s">
        <v>22</v>
      </c>
      <c r="U19" s="131" t="s">
        <v>74</v>
      </c>
      <c r="V19" s="121" t="s">
        <v>24</v>
      </c>
      <c r="W19" s="6"/>
    </row>
    <row r="20" spans="2:23" s="5" customFormat="1" ht="17.1" customHeight="1" thickTop="1">
      <c r="B20" s="50"/>
      <c r="C20" s="255"/>
      <c r="D20" s="255"/>
      <c r="E20" s="255"/>
      <c r="F20" s="346"/>
      <c r="G20" s="346"/>
      <c r="H20" s="346"/>
      <c r="I20" s="213"/>
      <c r="J20" s="346"/>
      <c r="K20" s="346"/>
      <c r="L20" s="346"/>
      <c r="M20" s="346"/>
      <c r="N20" s="346"/>
      <c r="O20" s="346"/>
      <c r="P20" s="347"/>
      <c r="Q20" s="348"/>
      <c r="R20" s="349"/>
      <c r="S20" s="350"/>
      <c r="T20" s="351"/>
      <c r="U20" s="346"/>
      <c r="V20" s="352"/>
      <c r="W20" s="6"/>
    </row>
    <row r="21" spans="2:23" s="5" customFormat="1" ht="17.1" customHeight="1">
      <c r="B21" s="50"/>
      <c r="C21" s="269"/>
      <c r="D21" s="269"/>
      <c r="E21" s="269"/>
      <c r="F21" s="353"/>
      <c r="G21" s="353"/>
      <c r="H21" s="353"/>
      <c r="I21" s="354"/>
      <c r="J21" s="353"/>
      <c r="K21" s="353"/>
      <c r="L21" s="353"/>
      <c r="M21" s="353"/>
      <c r="N21" s="353"/>
      <c r="O21" s="353"/>
      <c r="P21" s="355"/>
      <c r="Q21" s="356"/>
      <c r="R21" s="183"/>
      <c r="S21" s="357"/>
      <c r="T21" s="358"/>
      <c r="U21" s="353"/>
      <c r="V21" s="359"/>
      <c r="W21" s="6"/>
    </row>
    <row r="22" spans="2:23" s="5" customFormat="1" ht="17.1" customHeight="1">
      <c r="B22" s="50"/>
      <c r="C22" s="269">
        <v>96</v>
      </c>
      <c r="D22" s="269">
        <v>298446</v>
      </c>
      <c r="E22" s="148">
        <v>2584</v>
      </c>
      <c r="F22" s="360" t="s">
        <v>305</v>
      </c>
      <c r="G22" s="360" t="s">
        <v>463</v>
      </c>
      <c r="H22" s="361">
        <v>132</v>
      </c>
      <c r="I22" s="129">
        <f aca="true" t="shared" si="0" ref="I22:I41">IF(H22=500,$G$15,IF(H22=220,$G$16,$G$17))</f>
        <v>76.711</v>
      </c>
      <c r="J22" s="362">
        <v>42401.43125</v>
      </c>
      <c r="K22" s="146">
        <v>42401.80069444444</v>
      </c>
      <c r="L22" s="363">
        <f aca="true" t="shared" si="1" ref="L22:L41">IF(F22="","",(K22-J22)*24)</f>
        <v>8.866666666581295</v>
      </c>
      <c r="M22" s="364">
        <f aca="true" t="shared" si="2" ref="M22:M41">IF(F22="","",ROUND((K22-J22)*24*60,0))</f>
        <v>532</v>
      </c>
      <c r="N22" s="215" t="s">
        <v>293</v>
      </c>
      <c r="O22" s="216" t="str">
        <f aca="true" t="shared" si="3" ref="O22:O41">IF(F22="","",IF(N22="P","--","NO"))</f>
        <v>--</v>
      </c>
      <c r="P22" s="673">
        <f aca="true" t="shared" si="4" ref="P22:P41">IF(H22=500,$H$15,IF(H22=220,$H$16,$H$17))</f>
        <v>40</v>
      </c>
      <c r="Q22" s="799">
        <f aca="true" t="shared" si="5" ref="Q22:Q41">IF(N22="P",I22*P22*ROUND(M22/60,2)*0.1,"--")</f>
        <v>2721.7062800000003</v>
      </c>
      <c r="R22" s="183" t="str">
        <f aca="true" t="shared" si="6" ref="R22:R41">IF(AND(N22="F",O22="NO"),I22*P22,"--")</f>
        <v>--</v>
      </c>
      <c r="S22" s="357" t="str">
        <f aca="true" t="shared" si="7" ref="S22:S41">IF(N22="F",I22*P22*ROUND(M22/60,2),"--")</f>
        <v>--</v>
      </c>
      <c r="T22" s="358" t="str">
        <f aca="true" t="shared" si="8" ref="T22:T41">IF(N22="RF",I22*P22*ROUND(M22/60,2),"--")</f>
        <v>--</v>
      </c>
      <c r="U22" s="216" t="s">
        <v>211</v>
      </c>
      <c r="V22" s="365">
        <f aca="true" t="shared" si="9" ref="V22:V41">IF(F22="","",SUM(Q22:T22)*IF(U22="SI",1,2))</f>
        <v>2721.7062800000003</v>
      </c>
      <c r="W22" s="6"/>
    </row>
    <row r="23" spans="2:23" s="5" customFormat="1" ht="17.1" customHeight="1">
      <c r="B23" s="50"/>
      <c r="C23" s="269">
        <v>97</v>
      </c>
      <c r="D23" s="269">
        <v>298664</v>
      </c>
      <c r="E23" s="269">
        <v>2589</v>
      </c>
      <c r="F23" s="360" t="s">
        <v>305</v>
      </c>
      <c r="G23" s="360" t="s">
        <v>464</v>
      </c>
      <c r="H23" s="361">
        <v>132</v>
      </c>
      <c r="I23" s="129">
        <f t="shared" si="0"/>
        <v>76.711</v>
      </c>
      <c r="J23" s="362">
        <v>42410.416666666664</v>
      </c>
      <c r="K23" s="146">
        <v>42410.53680555556</v>
      </c>
      <c r="L23" s="363">
        <f t="shared" si="1"/>
        <v>2.8833333334769122</v>
      </c>
      <c r="M23" s="364">
        <f t="shared" si="2"/>
        <v>173</v>
      </c>
      <c r="N23" s="215" t="s">
        <v>293</v>
      </c>
      <c r="O23" s="216" t="str">
        <f t="shared" si="3"/>
        <v>--</v>
      </c>
      <c r="P23" s="673">
        <f t="shared" si="4"/>
        <v>40</v>
      </c>
      <c r="Q23" s="799">
        <f t="shared" si="5"/>
        <v>883.71072</v>
      </c>
      <c r="R23" s="183" t="str">
        <f t="shared" si="6"/>
        <v>--</v>
      </c>
      <c r="S23" s="357" t="str">
        <f t="shared" si="7"/>
        <v>--</v>
      </c>
      <c r="T23" s="358" t="str">
        <f t="shared" si="8"/>
        <v>--</v>
      </c>
      <c r="U23" s="216" t="s">
        <v>211</v>
      </c>
      <c r="V23" s="365">
        <f t="shared" si="9"/>
        <v>883.71072</v>
      </c>
      <c r="W23" s="6"/>
    </row>
    <row r="24" spans="2:23" s="5" customFormat="1" ht="17.1" customHeight="1">
      <c r="B24" s="50"/>
      <c r="C24" s="269">
        <v>98</v>
      </c>
      <c r="D24" s="269">
        <v>298026</v>
      </c>
      <c r="E24" s="148">
        <v>2603</v>
      </c>
      <c r="F24" s="360" t="s">
        <v>307</v>
      </c>
      <c r="G24" s="360" t="s">
        <v>465</v>
      </c>
      <c r="H24" s="361">
        <v>132</v>
      </c>
      <c r="I24" s="129">
        <f t="shared" si="0"/>
        <v>76.711</v>
      </c>
      <c r="J24" s="362">
        <v>42421.33819444444</v>
      </c>
      <c r="K24" s="146">
        <v>42421.72083333333</v>
      </c>
      <c r="L24" s="363">
        <f t="shared" si="1"/>
        <v>9.183333333407063</v>
      </c>
      <c r="M24" s="364">
        <f t="shared" si="2"/>
        <v>551</v>
      </c>
      <c r="N24" s="215" t="s">
        <v>293</v>
      </c>
      <c r="O24" s="216" t="str">
        <f t="shared" si="3"/>
        <v>--</v>
      </c>
      <c r="P24" s="673">
        <f t="shared" si="4"/>
        <v>40</v>
      </c>
      <c r="Q24" s="799">
        <f t="shared" si="5"/>
        <v>2816.82792</v>
      </c>
      <c r="R24" s="183" t="str">
        <f t="shared" si="6"/>
        <v>--</v>
      </c>
      <c r="S24" s="357" t="str">
        <f t="shared" si="7"/>
        <v>--</v>
      </c>
      <c r="T24" s="358" t="str">
        <f t="shared" si="8"/>
        <v>--</v>
      </c>
      <c r="U24" s="216" t="s">
        <v>211</v>
      </c>
      <c r="V24" s="365">
        <f t="shared" si="9"/>
        <v>2816.82792</v>
      </c>
      <c r="W24" s="6"/>
    </row>
    <row r="25" spans="2:23" s="5" customFormat="1" ht="17.1" customHeight="1">
      <c r="B25" s="50"/>
      <c r="C25" s="269"/>
      <c r="D25" s="269"/>
      <c r="E25" s="269"/>
      <c r="F25" s="360"/>
      <c r="G25" s="360"/>
      <c r="H25" s="361"/>
      <c r="I25" s="129">
        <f t="shared" si="0"/>
        <v>76.711</v>
      </c>
      <c r="J25" s="362"/>
      <c r="K25" s="146"/>
      <c r="L25" s="363" t="str">
        <f t="shared" si="1"/>
        <v/>
      </c>
      <c r="M25" s="364" t="str">
        <f t="shared" si="2"/>
        <v/>
      </c>
      <c r="N25" s="215"/>
      <c r="O25" s="216" t="str">
        <f aca="true" t="shared" si="10" ref="O25:O31">IF(F25="","",IF(N25="P","--","NO"))</f>
        <v/>
      </c>
      <c r="P25" s="673">
        <f aca="true" t="shared" si="11" ref="P25:P31">IF(H25=500,$H$15,IF(H25=220,$H$16,$H$17))</f>
        <v>40</v>
      </c>
      <c r="Q25" s="799" t="str">
        <f aca="true" t="shared" si="12" ref="Q25:Q31">IF(N25="P",I25*P25*ROUND(M25/60,2)*0.1,"--")</f>
        <v>--</v>
      </c>
      <c r="R25" s="183" t="str">
        <f aca="true" t="shared" si="13" ref="R25:R31">IF(AND(N25="F",O25="NO"),I25*P25,"--")</f>
        <v>--</v>
      </c>
      <c r="S25" s="357" t="str">
        <f aca="true" t="shared" si="14" ref="S25:S31">IF(N25="F",I25*P25*ROUND(M25/60,2),"--")</f>
        <v>--</v>
      </c>
      <c r="T25" s="358" t="str">
        <f aca="true" t="shared" si="15" ref="T25:T31">IF(N25="RF",I25*P25*ROUND(M25/60,2),"--")</f>
        <v>--</v>
      </c>
      <c r="U25" s="216" t="str">
        <f aca="true" t="shared" si="16" ref="U25:U31">IF(F25="","","SI")</f>
        <v/>
      </c>
      <c r="V25" s="365" t="str">
        <f t="shared" si="9"/>
        <v/>
      </c>
      <c r="W25" s="6"/>
    </row>
    <row r="26" spans="2:23" s="5" customFormat="1" ht="17.1" customHeight="1">
      <c r="B26" s="50"/>
      <c r="C26" s="269"/>
      <c r="D26" s="269"/>
      <c r="E26" s="148"/>
      <c r="F26" s="360"/>
      <c r="G26" s="360"/>
      <c r="H26" s="361"/>
      <c r="I26" s="129">
        <f t="shared" si="0"/>
        <v>76.711</v>
      </c>
      <c r="J26" s="362"/>
      <c r="K26" s="146"/>
      <c r="L26" s="363" t="str">
        <f t="shared" si="1"/>
        <v/>
      </c>
      <c r="M26" s="364" t="str">
        <f t="shared" si="2"/>
        <v/>
      </c>
      <c r="N26" s="215"/>
      <c r="O26" s="216" t="str">
        <f t="shared" si="10"/>
        <v/>
      </c>
      <c r="P26" s="673">
        <f t="shared" si="11"/>
        <v>40</v>
      </c>
      <c r="Q26" s="799" t="str">
        <f t="shared" si="12"/>
        <v>--</v>
      </c>
      <c r="R26" s="183" t="str">
        <f t="shared" si="13"/>
        <v>--</v>
      </c>
      <c r="S26" s="357" t="str">
        <f t="shared" si="14"/>
        <v>--</v>
      </c>
      <c r="T26" s="358" t="str">
        <f t="shared" si="15"/>
        <v>--</v>
      </c>
      <c r="U26" s="216" t="str">
        <f t="shared" si="16"/>
        <v/>
      </c>
      <c r="V26" s="365" t="str">
        <f t="shared" si="9"/>
        <v/>
      </c>
      <c r="W26" s="6"/>
    </row>
    <row r="27" spans="2:23" s="5" customFormat="1" ht="17.1" customHeight="1">
      <c r="B27" s="50"/>
      <c r="C27" s="269"/>
      <c r="D27" s="269"/>
      <c r="E27" s="269"/>
      <c r="F27" s="360"/>
      <c r="G27" s="360"/>
      <c r="H27" s="361"/>
      <c r="I27" s="129">
        <f t="shared" si="0"/>
        <v>76.711</v>
      </c>
      <c r="J27" s="362"/>
      <c r="K27" s="146"/>
      <c r="L27" s="363" t="str">
        <f t="shared" si="1"/>
        <v/>
      </c>
      <c r="M27" s="364" t="str">
        <f t="shared" si="2"/>
        <v/>
      </c>
      <c r="N27" s="215"/>
      <c r="O27" s="216" t="str">
        <f t="shared" si="10"/>
        <v/>
      </c>
      <c r="P27" s="673">
        <f t="shared" si="11"/>
        <v>40</v>
      </c>
      <c r="Q27" s="799" t="str">
        <f t="shared" si="12"/>
        <v>--</v>
      </c>
      <c r="R27" s="183" t="str">
        <f t="shared" si="13"/>
        <v>--</v>
      </c>
      <c r="S27" s="357" t="str">
        <f t="shared" si="14"/>
        <v>--</v>
      </c>
      <c r="T27" s="358" t="str">
        <f t="shared" si="15"/>
        <v>--</v>
      </c>
      <c r="U27" s="216" t="str">
        <f t="shared" si="16"/>
        <v/>
      </c>
      <c r="V27" s="365" t="str">
        <f t="shared" si="9"/>
        <v/>
      </c>
      <c r="W27" s="6"/>
    </row>
    <row r="28" spans="2:23" s="5" customFormat="1" ht="17.1" customHeight="1">
      <c r="B28" s="50"/>
      <c r="C28" s="269"/>
      <c r="D28" s="269"/>
      <c r="E28" s="148"/>
      <c r="F28" s="360"/>
      <c r="G28" s="360"/>
      <c r="H28" s="361"/>
      <c r="I28" s="129">
        <f t="shared" si="0"/>
        <v>76.711</v>
      </c>
      <c r="J28" s="362"/>
      <c r="K28" s="146"/>
      <c r="L28" s="363" t="str">
        <f t="shared" si="1"/>
        <v/>
      </c>
      <c r="M28" s="364" t="str">
        <f t="shared" si="2"/>
        <v/>
      </c>
      <c r="N28" s="215"/>
      <c r="O28" s="216" t="str">
        <f t="shared" si="10"/>
        <v/>
      </c>
      <c r="P28" s="673">
        <f t="shared" si="11"/>
        <v>40</v>
      </c>
      <c r="Q28" s="799" t="str">
        <f t="shared" si="12"/>
        <v>--</v>
      </c>
      <c r="R28" s="183" t="str">
        <f t="shared" si="13"/>
        <v>--</v>
      </c>
      <c r="S28" s="357" t="str">
        <f t="shared" si="14"/>
        <v>--</v>
      </c>
      <c r="T28" s="358" t="str">
        <f t="shared" si="15"/>
        <v>--</v>
      </c>
      <c r="U28" s="216" t="str">
        <f t="shared" si="16"/>
        <v/>
      </c>
      <c r="V28" s="365" t="str">
        <f t="shared" si="9"/>
        <v/>
      </c>
      <c r="W28" s="6"/>
    </row>
    <row r="29" spans="2:23" s="5" customFormat="1" ht="17.1" customHeight="1">
      <c r="B29" s="50"/>
      <c r="C29" s="269"/>
      <c r="D29" s="269"/>
      <c r="E29" s="269"/>
      <c r="F29" s="360"/>
      <c r="G29" s="360"/>
      <c r="H29" s="361"/>
      <c r="I29" s="129">
        <f t="shared" si="0"/>
        <v>76.711</v>
      </c>
      <c r="J29" s="362"/>
      <c r="K29" s="146"/>
      <c r="L29" s="363" t="str">
        <f t="shared" si="1"/>
        <v/>
      </c>
      <c r="M29" s="364" t="str">
        <f t="shared" si="2"/>
        <v/>
      </c>
      <c r="N29" s="215"/>
      <c r="O29" s="216" t="str">
        <f t="shared" si="10"/>
        <v/>
      </c>
      <c r="P29" s="673">
        <f t="shared" si="11"/>
        <v>40</v>
      </c>
      <c r="Q29" s="799" t="str">
        <f t="shared" si="12"/>
        <v>--</v>
      </c>
      <c r="R29" s="183" t="str">
        <f t="shared" si="13"/>
        <v>--</v>
      </c>
      <c r="S29" s="357" t="str">
        <f t="shared" si="14"/>
        <v>--</v>
      </c>
      <c r="T29" s="358" t="str">
        <f t="shared" si="15"/>
        <v>--</v>
      </c>
      <c r="U29" s="216" t="str">
        <f t="shared" si="16"/>
        <v/>
      </c>
      <c r="V29" s="365" t="str">
        <f t="shared" si="9"/>
        <v/>
      </c>
      <c r="W29" s="6"/>
    </row>
    <row r="30" spans="2:23" s="5" customFormat="1" ht="17.1" customHeight="1">
      <c r="B30" s="50"/>
      <c r="C30" s="269"/>
      <c r="D30" s="269"/>
      <c r="E30" s="148"/>
      <c r="F30" s="360"/>
      <c r="G30" s="360"/>
      <c r="H30" s="361"/>
      <c r="I30" s="129">
        <f t="shared" si="0"/>
        <v>76.711</v>
      </c>
      <c r="J30" s="362"/>
      <c r="K30" s="146"/>
      <c r="L30" s="363" t="str">
        <f t="shared" si="1"/>
        <v/>
      </c>
      <c r="M30" s="364" t="str">
        <f t="shared" si="2"/>
        <v/>
      </c>
      <c r="N30" s="215"/>
      <c r="O30" s="216" t="str">
        <f t="shared" si="10"/>
        <v/>
      </c>
      <c r="P30" s="673">
        <f t="shared" si="11"/>
        <v>40</v>
      </c>
      <c r="Q30" s="799" t="str">
        <f t="shared" si="12"/>
        <v>--</v>
      </c>
      <c r="R30" s="183" t="str">
        <f t="shared" si="13"/>
        <v>--</v>
      </c>
      <c r="S30" s="357" t="str">
        <f t="shared" si="14"/>
        <v>--</v>
      </c>
      <c r="T30" s="358" t="str">
        <f t="shared" si="15"/>
        <v>--</v>
      </c>
      <c r="U30" s="216" t="str">
        <f t="shared" si="16"/>
        <v/>
      </c>
      <c r="V30" s="365" t="str">
        <f t="shared" si="9"/>
        <v/>
      </c>
      <c r="W30" s="6"/>
    </row>
    <row r="31" spans="2:23" s="5" customFormat="1" ht="17.1" customHeight="1">
      <c r="B31" s="50"/>
      <c r="C31" s="269"/>
      <c r="D31" s="269"/>
      <c r="E31" s="269"/>
      <c r="F31" s="360"/>
      <c r="G31" s="360"/>
      <c r="H31" s="361"/>
      <c r="I31" s="129">
        <f t="shared" si="0"/>
        <v>76.711</v>
      </c>
      <c r="J31" s="362"/>
      <c r="K31" s="146"/>
      <c r="L31" s="363" t="str">
        <f t="shared" si="1"/>
        <v/>
      </c>
      <c r="M31" s="364" t="str">
        <f t="shared" si="2"/>
        <v/>
      </c>
      <c r="N31" s="215"/>
      <c r="O31" s="216" t="str">
        <f t="shared" si="10"/>
        <v/>
      </c>
      <c r="P31" s="673">
        <f t="shared" si="11"/>
        <v>40</v>
      </c>
      <c r="Q31" s="799" t="str">
        <f t="shared" si="12"/>
        <v>--</v>
      </c>
      <c r="R31" s="183" t="str">
        <f t="shared" si="13"/>
        <v>--</v>
      </c>
      <c r="S31" s="357" t="str">
        <f t="shared" si="14"/>
        <v>--</v>
      </c>
      <c r="T31" s="358" t="str">
        <f t="shared" si="15"/>
        <v>--</v>
      </c>
      <c r="U31" s="216" t="str">
        <f t="shared" si="16"/>
        <v/>
      </c>
      <c r="V31" s="365" t="str">
        <f t="shared" si="9"/>
        <v/>
      </c>
      <c r="W31" s="6"/>
    </row>
    <row r="32" spans="2:23" s="5" customFormat="1" ht="17.1" customHeight="1">
      <c r="B32" s="50"/>
      <c r="C32" s="269"/>
      <c r="D32" s="269"/>
      <c r="E32" s="148"/>
      <c r="F32" s="360"/>
      <c r="G32" s="360"/>
      <c r="H32" s="361"/>
      <c r="I32" s="129">
        <f t="shared" si="0"/>
        <v>76.711</v>
      </c>
      <c r="J32" s="362"/>
      <c r="K32" s="146"/>
      <c r="L32" s="363" t="str">
        <f t="shared" si="1"/>
        <v/>
      </c>
      <c r="M32" s="364" t="str">
        <f t="shared" si="2"/>
        <v/>
      </c>
      <c r="N32" s="215"/>
      <c r="O32" s="216" t="str">
        <f t="shared" si="3"/>
        <v/>
      </c>
      <c r="P32" s="673">
        <f t="shared" si="4"/>
        <v>40</v>
      </c>
      <c r="Q32" s="799" t="str">
        <f t="shared" si="5"/>
        <v>--</v>
      </c>
      <c r="R32" s="183" t="str">
        <f t="shared" si="6"/>
        <v>--</v>
      </c>
      <c r="S32" s="357" t="str">
        <f t="shared" si="7"/>
        <v>--</v>
      </c>
      <c r="T32" s="358" t="str">
        <f t="shared" si="8"/>
        <v>--</v>
      </c>
      <c r="U32" s="216" t="str">
        <f aca="true" t="shared" si="17" ref="U32:U41">IF(F32="","","SI")</f>
        <v/>
      </c>
      <c r="V32" s="365" t="str">
        <f t="shared" si="9"/>
        <v/>
      </c>
      <c r="W32" s="6"/>
    </row>
    <row r="33" spans="2:23" s="5" customFormat="1" ht="17.1" customHeight="1">
      <c r="B33" s="50"/>
      <c r="C33" s="269"/>
      <c r="D33" s="269"/>
      <c r="E33" s="269"/>
      <c r="F33" s="360"/>
      <c r="G33" s="360"/>
      <c r="H33" s="361"/>
      <c r="I33" s="129">
        <f t="shared" si="0"/>
        <v>76.711</v>
      </c>
      <c r="J33" s="362"/>
      <c r="K33" s="146"/>
      <c r="L33" s="363" t="str">
        <f t="shared" si="1"/>
        <v/>
      </c>
      <c r="M33" s="364" t="str">
        <f t="shared" si="2"/>
        <v/>
      </c>
      <c r="N33" s="215"/>
      <c r="O33" s="216" t="str">
        <f t="shared" si="3"/>
        <v/>
      </c>
      <c r="P33" s="673">
        <f t="shared" si="4"/>
        <v>40</v>
      </c>
      <c r="Q33" s="799" t="str">
        <f t="shared" si="5"/>
        <v>--</v>
      </c>
      <c r="R33" s="183" t="str">
        <f t="shared" si="6"/>
        <v>--</v>
      </c>
      <c r="S33" s="357" t="str">
        <f t="shared" si="7"/>
        <v>--</v>
      </c>
      <c r="T33" s="358" t="str">
        <f t="shared" si="8"/>
        <v>--</v>
      </c>
      <c r="U33" s="216" t="str">
        <f t="shared" si="17"/>
        <v/>
      </c>
      <c r="V33" s="365" t="str">
        <f t="shared" si="9"/>
        <v/>
      </c>
      <c r="W33" s="6"/>
    </row>
    <row r="34" spans="2:23" s="5" customFormat="1" ht="17.1" customHeight="1">
      <c r="B34" s="50"/>
      <c r="C34" s="269"/>
      <c r="D34" s="269"/>
      <c r="E34" s="148"/>
      <c r="F34" s="360"/>
      <c r="G34" s="360"/>
      <c r="H34" s="361"/>
      <c r="I34" s="129">
        <f t="shared" si="0"/>
        <v>76.711</v>
      </c>
      <c r="J34" s="362"/>
      <c r="K34" s="146"/>
      <c r="L34" s="363" t="str">
        <f t="shared" si="1"/>
        <v/>
      </c>
      <c r="M34" s="364" t="str">
        <f t="shared" si="2"/>
        <v/>
      </c>
      <c r="N34" s="215"/>
      <c r="O34" s="216" t="str">
        <f t="shared" si="3"/>
        <v/>
      </c>
      <c r="P34" s="673">
        <f t="shared" si="4"/>
        <v>40</v>
      </c>
      <c r="Q34" s="799" t="str">
        <f t="shared" si="5"/>
        <v>--</v>
      </c>
      <c r="R34" s="183" t="str">
        <f t="shared" si="6"/>
        <v>--</v>
      </c>
      <c r="S34" s="357" t="str">
        <f t="shared" si="7"/>
        <v>--</v>
      </c>
      <c r="T34" s="358" t="str">
        <f t="shared" si="8"/>
        <v>--</v>
      </c>
      <c r="U34" s="216" t="str">
        <f t="shared" si="17"/>
        <v/>
      </c>
      <c r="V34" s="365" t="str">
        <f t="shared" si="9"/>
        <v/>
      </c>
      <c r="W34" s="6"/>
    </row>
    <row r="35" spans="2:23" s="5" customFormat="1" ht="17.1" customHeight="1">
      <c r="B35" s="50"/>
      <c r="C35" s="269"/>
      <c r="D35" s="269"/>
      <c r="E35" s="269"/>
      <c r="F35" s="360"/>
      <c r="G35" s="360"/>
      <c r="H35" s="361"/>
      <c r="I35" s="129">
        <f t="shared" si="0"/>
        <v>76.711</v>
      </c>
      <c r="J35" s="362"/>
      <c r="K35" s="146"/>
      <c r="L35" s="363" t="str">
        <f t="shared" si="1"/>
        <v/>
      </c>
      <c r="M35" s="364" t="str">
        <f t="shared" si="2"/>
        <v/>
      </c>
      <c r="N35" s="215"/>
      <c r="O35" s="216" t="str">
        <f t="shared" si="3"/>
        <v/>
      </c>
      <c r="P35" s="673">
        <f t="shared" si="4"/>
        <v>40</v>
      </c>
      <c r="Q35" s="799" t="str">
        <f t="shared" si="5"/>
        <v>--</v>
      </c>
      <c r="R35" s="183" t="str">
        <f t="shared" si="6"/>
        <v>--</v>
      </c>
      <c r="S35" s="357" t="str">
        <f t="shared" si="7"/>
        <v>--</v>
      </c>
      <c r="T35" s="358" t="str">
        <f t="shared" si="8"/>
        <v>--</v>
      </c>
      <c r="U35" s="216" t="str">
        <f t="shared" si="17"/>
        <v/>
      </c>
      <c r="V35" s="365" t="str">
        <f>IF(F35="","",SUM(Q35:T35)*IF(U35="SI",1,2))</f>
        <v/>
      </c>
      <c r="W35" s="6"/>
    </row>
    <row r="36" spans="2:23" s="5" customFormat="1" ht="17.1" customHeight="1">
      <c r="B36" s="50"/>
      <c r="C36" s="269"/>
      <c r="D36" s="269"/>
      <c r="E36" s="148"/>
      <c r="F36" s="360"/>
      <c r="G36" s="360"/>
      <c r="H36" s="361"/>
      <c r="I36" s="129">
        <f t="shared" si="0"/>
        <v>76.711</v>
      </c>
      <c r="J36" s="362"/>
      <c r="K36" s="146"/>
      <c r="L36" s="363" t="str">
        <f t="shared" si="1"/>
        <v/>
      </c>
      <c r="M36" s="364" t="str">
        <f t="shared" si="2"/>
        <v/>
      </c>
      <c r="N36" s="215"/>
      <c r="O36" s="216" t="str">
        <f t="shared" si="3"/>
        <v/>
      </c>
      <c r="P36" s="673">
        <f t="shared" si="4"/>
        <v>40</v>
      </c>
      <c r="Q36" s="799" t="str">
        <f t="shared" si="5"/>
        <v>--</v>
      </c>
      <c r="R36" s="183" t="str">
        <f t="shared" si="6"/>
        <v>--</v>
      </c>
      <c r="S36" s="357" t="str">
        <f t="shared" si="7"/>
        <v>--</v>
      </c>
      <c r="T36" s="358" t="str">
        <f t="shared" si="8"/>
        <v>--</v>
      </c>
      <c r="U36" s="216" t="str">
        <f t="shared" si="17"/>
        <v/>
      </c>
      <c r="V36" s="365" t="str">
        <f t="shared" si="9"/>
        <v/>
      </c>
      <c r="W36" s="6"/>
    </row>
    <row r="37" spans="2:23" s="5" customFormat="1" ht="17.1" customHeight="1">
      <c r="B37" s="50"/>
      <c r="C37" s="269"/>
      <c r="D37" s="269"/>
      <c r="E37" s="269"/>
      <c r="F37" s="360"/>
      <c r="G37" s="360"/>
      <c r="H37" s="361"/>
      <c r="I37" s="129">
        <f t="shared" si="0"/>
        <v>76.711</v>
      </c>
      <c r="J37" s="362"/>
      <c r="K37" s="146"/>
      <c r="L37" s="363" t="str">
        <f t="shared" si="1"/>
        <v/>
      </c>
      <c r="M37" s="364" t="str">
        <f t="shared" si="2"/>
        <v/>
      </c>
      <c r="N37" s="215"/>
      <c r="O37" s="216" t="str">
        <f t="shared" si="3"/>
        <v/>
      </c>
      <c r="P37" s="673">
        <f t="shared" si="4"/>
        <v>40</v>
      </c>
      <c r="Q37" s="799" t="str">
        <f t="shared" si="5"/>
        <v>--</v>
      </c>
      <c r="R37" s="183" t="str">
        <f t="shared" si="6"/>
        <v>--</v>
      </c>
      <c r="S37" s="357" t="str">
        <f t="shared" si="7"/>
        <v>--</v>
      </c>
      <c r="T37" s="358" t="str">
        <f t="shared" si="8"/>
        <v>--</v>
      </c>
      <c r="U37" s="216" t="str">
        <f t="shared" si="17"/>
        <v/>
      </c>
      <c r="V37" s="365" t="str">
        <f t="shared" si="9"/>
        <v/>
      </c>
      <c r="W37" s="6"/>
    </row>
    <row r="38" spans="2:23" s="5" customFormat="1" ht="17.1" customHeight="1">
      <c r="B38" s="50"/>
      <c r="C38" s="269"/>
      <c r="D38" s="269"/>
      <c r="E38" s="148"/>
      <c r="F38" s="360"/>
      <c r="G38" s="360"/>
      <c r="H38" s="361"/>
      <c r="I38" s="129">
        <f t="shared" si="0"/>
        <v>76.711</v>
      </c>
      <c r="J38" s="362"/>
      <c r="K38" s="146"/>
      <c r="L38" s="363" t="str">
        <f t="shared" si="1"/>
        <v/>
      </c>
      <c r="M38" s="364" t="str">
        <f t="shared" si="2"/>
        <v/>
      </c>
      <c r="N38" s="215"/>
      <c r="O38" s="216" t="str">
        <f t="shared" si="3"/>
        <v/>
      </c>
      <c r="P38" s="673">
        <f t="shared" si="4"/>
        <v>40</v>
      </c>
      <c r="Q38" s="799" t="str">
        <f t="shared" si="5"/>
        <v>--</v>
      </c>
      <c r="R38" s="183" t="str">
        <f t="shared" si="6"/>
        <v>--</v>
      </c>
      <c r="S38" s="357" t="str">
        <f t="shared" si="7"/>
        <v>--</v>
      </c>
      <c r="T38" s="358" t="str">
        <f t="shared" si="8"/>
        <v>--</v>
      </c>
      <c r="U38" s="216" t="str">
        <f t="shared" si="17"/>
        <v/>
      </c>
      <c r="V38" s="365" t="str">
        <f t="shared" si="9"/>
        <v/>
      </c>
      <c r="W38" s="6"/>
    </row>
    <row r="39" spans="2:23" s="5" customFormat="1" ht="17.1" customHeight="1">
      <c r="B39" s="50"/>
      <c r="C39" s="269"/>
      <c r="D39" s="269"/>
      <c r="E39" s="269"/>
      <c r="F39" s="360"/>
      <c r="G39" s="360"/>
      <c r="H39" s="361"/>
      <c r="I39" s="129">
        <f t="shared" si="0"/>
        <v>76.711</v>
      </c>
      <c r="J39" s="362"/>
      <c r="K39" s="146"/>
      <c r="L39" s="363" t="str">
        <f t="shared" si="1"/>
        <v/>
      </c>
      <c r="M39" s="364" t="str">
        <f t="shared" si="2"/>
        <v/>
      </c>
      <c r="N39" s="215"/>
      <c r="O39" s="216" t="str">
        <f t="shared" si="3"/>
        <v/>
      </c>
      <c r="P39" s="673">
        <f t="shared" si="4"/>
        <v>40</v>
      </c>
      <c r="Q39" s="799" t="str">
        <f t="shared" si="5"/>
        <v>--</v>
      </c>
      <c r="R39" s="183" t="str">
        <f t="shared" si="6"/>
        <v>--</v>
      </c>
      <c r="S39" s="357" t="str">
        <f t="shared" si="7"/>
        <v>--</v>
      </c>
      <c r="T39" s="358" t="str">
        <f t="shared" si="8"/>
        <v>--</v>
      </c>
      <c r="U39" s="216" t="str">
        <f t="shared" si="17"/>
        <v/>
      </c>
      <c r="V39" s="365" t="str">
        <f t="shared" si="9"/>
        <v/>
      </c>
      <c r="W39" s="6"/>
    </row>
    <row r="40" spans="2:23" s="5" customFormat="1" ht="17.1" customHeight="1">
      <c r="B40" s="50"/>
      <c r="C40" s="269"/>
      <c r="D40" s="269"/>
      <c r="E40" s="148"/>
      <c r="F40" s="360"/>
      <c r="G40" s="360"/>
      <c r="H40" s="361"/>
      <c r="I40" s="129">
        <f t="shared" si="0"/>
        <v>76.711</v>
      </c>
      <c r="J40" s="362"/>
      <c r="K40" s="146"/>
      <c r="L40" s="363" t="str">
        <f t="shared" si="1"/>
        <v/>
      </c>
      <c r="M40" s="364" t="str">
        <f t="shared" si="2"/>
        <v/>
      </c>
      <c r="N40" s="215"/>
      <c r="O40" s="216" t="str">
        <f t="shared" si="3"/>
        <v/>
      </c>
      <c r="P40" s="673">
        <f t="shared" si="4"/>
        <v>40</v>
      </c>
      <c r="Q40" s="799" t="str">
        <f t="shared" si="5"/>
        <v>--</v>
      </c>
      <c r="R40" s="183" t="str">
        <f t="shared" si="6"/>
        <v>--</v>
      </c>
      <c r="S40" s="357" t="str">
        <f t="shared" si="7"/>
        <v>--</v>
      </c>
      <c r="T40" s="358" t="str">
        <f t="shared" si="8"/>
        <v>--</v>
      </c>
      <c r="U40" s="216" t="str">
        <f t="shared" si="17"/>
        <v/>
      </c>
      <c r="V40" s="365" t="str">
        <f t="shared" si="9"/>
        <v/>
      </c>
      <c r="W40" s="6"/>
    </row>
    <row r="41" spans="2:23" s="5" customFormat="1" ht="17.1" customHeight="1">
      <c r="B41" s="50"/>
      <c r="C41" s="269"/>
      <c r="D41" s="269"/>
      <c r="E41" s="269"/>
      <c r="F41" s="360"/>
      <c r="G41" s="360"/>
      <c r="H41" s="361"/>
      <c r="I41" s="129">
        <f t="shared" si="0"/>
        <v>76.711</v>
      </c>
      <c r="J41" s="362"/>
      <c r="K41" s="146"/>
      <c r="L41" s="363" t="str">
        <f t="shared" si="1"/>
        <v/>
      </c>
      <c r="M41" s="364" t="str">
        <f t="shared" si="2"/>
        <v/>
      </c>
      <c r="N41" s="215"/>
      <c r="O41" s="216" t="str">
        <f t="shared" si="3"/>
        <v/>
      </c>
      <c r="P41" s="673">
        <f t="shared" si="4"/>
        <v>40</v>
      </c>
      <c r="Q41" s="799" t="str">
        <f t="shared" si="5"/>
        <v>--</v>
      </c>
      <c r="R41" s="183" t="str">
        <f t="shared" si="6"/>
        <v>--</v>
      </c>
      <c r="S41" s="357" t="str">
        <f t="shared" si="7"/>
        <v>--</v>
      </c>
      <c r="T41" s="358" t="str">
        <f t="shared" si="8"/>
        <v>--</v>
      </c>
      <c r="U41" s="216" t="str">
        <f t="shared" si="17"/>
        <v/>
      </c>
      <c r="V41" s="365" t="str">
        <f t="shared" si="9"/>
        <v/>
      </c>
      <c r="W41" s="6"/>
    </row>
    <row r="42" spans="2:23" s="5" customFormat="1" ht="17.1" customHeight="1" thickBot="1">
      <c r="B42" s="50"/>
      <c r="C42" s="223"/>
      <c r="D42" s="223"/>
      <c r="E42" s="223"/>
      <c r="F42" s="223"/>
      <c r="G42" s="223"/>
      <c r="H42" s="223"/>
      <c r="I42" s="130"/>
      <c r="J42" s="366"/>
      <c r="K42" s="366"/>
      <c r="L42" s="367"/>
      <c r="M42" s="367"/>
      <c r="N42" s="366"/>
      <c r="O42" s="147"/>
      <c r="P42" s="368"/>
      <c r="Q42" s="369"/>
      <c r="R42" s="370"/>
      <c r="S42" s="371"/>
      <c r="T42" s="153"/>
      <c r="U42" s="147"/>
      <c r="V42" s="372"/>
      <c r="W42" s="6"/>
    </row>
    <row r="43" spans="2:23" s="5" customFormat="1" ht="17.1" customHeight="1" thickBot="1" thickTop="1">
      <c r="B43" s="50"/>
      <c r="C43" s="126" t="s">
        <v>25</v>
      </c>
      <c r="D43" s="73" t="s">
        <v>327</v>
      </c>
      <c r="E43" s="126"/>
      <c r="F43" s="127"/>
      <c r="G43"/>
      <c r="H43" s="4"/>
      <c r="I43" s="4"/>
      <c r="J43" s="4"/>
      <c r="K43" s="4"/>
      <c r="L43" s="4"/>
      <c r="M43" s="4"/>
      <c r="N43" s="4"/>
      <c r="O43" s="4"/>
      <c r="P43" s="4"/>
      <c r="Q43" s="373">
        <f>SUM(Q20:Q42)</f>
        <v>6422.244920000001</v>
      </c>
      <c r="R43" s="374">
        <f>SUM(R20:R42)</f>
        <v>0</v>
      </c>
      <c r="S43" s="375">
        <f>SUM(S20:S42)</f>
        <v>0</v>
      </c>
      <c r="T43" s="376">
        <f>SUM(T20:T42)</f>
        <v>0</v>
      </c>
      <c r="U43" s="377"/>
      <c r="V43" s="100">
        <f>ROUND(SUM(V20:V42),2)</f>
        <v>6422.24</v>
      </c>
      <c r="W43" s="6"/>
    </row>
    <row r="44" spans="2:23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7.1" customHeight="1" thickTop="1">
      <c r="W45" s="167"/>
      <c r="X45" s="167"/>
      <c r="Y45" s="167"/>
    </row>
    <row r="46" spans="23:25" ht="17.1" customHeight="1">
      <c r="W46" s="167"/>
      <c r="X46" s="167"/>
      <c r="Y46" s="167"/>
    </row>
    <row r="47" spans="23:25" ht="17.1" customHeight="1">
      <c r="W47" s="167"/>
      <c r="X47" s="167"/>
      <c r="Y47" s="167"/>
    </row>
    <row r="48" spans="23:25" ht="17.1" customHeight="1">
      <c r="W48" s="167"/>
      <c r="X48" s="167"/>
      <c r="Y48" s="167"/>
    </row>
    <row r="49" spans="23:25" ht="17.1" customHeight="1">
      <c r="W49" s="167"/>
      <c r="X49" s="167"/>
      <c r="Y49" s="167"/>
    </row>
    <row r="50" spans="6:25" ht="17.1" customHeight="1"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6:25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6:25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6:25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6:25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6:25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6:25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</row>
    <row r="57" spans="6:25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</row>
    <row r="58" spans="6:25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6:25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6:25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6:25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6:25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</row>
    <row r="63" spans="6:25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6:25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6:25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6:25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</row>
    <row r="67" spans="6:25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</row>
    <row r="68" spans="6:25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</row>
    <row r="69" spans="6:25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</row>
    <row r="70" spans="6:25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</row>
    <row r="71" spans="6:25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</row>
    <row r="72" spans="6:25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</row>
    <row r="73" spans="6:25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</row>
    <row r="74" spans="6:25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  <row r="75" spans="6:25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6:25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</row>
    <row r="77" spans="6:25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</row>
    <row r="78" spans="6:25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</row>
    <row r="79" spans="6:25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</row>
    <row r="80" spans="6:25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</row>
    <row r="81" spans="6:25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</row>
    <row r="82" spans="6:25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</row>
    <row r="83" spans="6:25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6:25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</row>
    <row r="85" spans="6:25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</row>
    <row r="86" spans="6:25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</row>
    <row r="87" spans="6:25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</row>
    <row r="88" spans="6:25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</row>
    <row r="89" spans="6:25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</row>
    <row r="90" spans="6:25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</row>
    <row r="91" spans="6:25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</row>
    <row r="92" spans="6:25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</row>
    <row r="93" spans="6:25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</row>
    <row r="94" spans="6:25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</row>
    <row r="95" spans="6:25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</row>
    <row r="96" spans="6:25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</row>
    <row r="97" spans="6:25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</row>
    <row r="98" spans="6:25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</row>
    <row r="99" spans="6:25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</row>
    <row r="100" spans="6:25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</row>
    <row r="101" spans="6:25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</row>
    <row r="102" spans="6:25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</row>
    <row r="103" spans="6:25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</row>
    <row r="104" spans="6:25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</row>
    <row r="105" spans="6:25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</row>
    <row r="106" spans="6:25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</row>
    <row r="107" spans="6:25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</row>
    <row r="108" spans="6:25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</row>
    <row r="109" spans="6:25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</row>
    <row r="110" spans="6:25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</row>
    <row r="111" spans="6:25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</row>
    <row r="112" spans="6:25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</row>
    <row r="113" spans="6:25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</row>
    <row r="114" spans="6:25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</row>
    <row r="115" spans="6:25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</row>
    <row r="116" spans="6:25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</row>
    <row r="117" spans="6:25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</row>
    <row r="118" spans="6:25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</row>
    <row r="119" spans="6:25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</row>
    <row r="120" spans="6:25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</row>
    <row r="121" spans="6:25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</row>
    <row r="122" spans="6:25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</row>
    <row r="123" spans="6:25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</row>
    <row r="124" spans="6:25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</row>
    <row r="125" spans="6:25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</row>
    <row r="126" spans="6:25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6:25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</row>
    <row r="128" spans="6:25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6:25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6:25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</row>
    <row r="131" spans="6:25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</row>
    <row r="132" spans="6:25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</row>
    <row r="133" spans="6:25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</row>
    <row r="134" spans="6:25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</row>
    <row r="135" spans="6:25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</row>
    <row r="136" spans="6:25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</row>
    <row r="137" spans="6:25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</row>
    <row r="138" spans="6:25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</row>
    <row r="139" spans="6:25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</row>
    <row r="140" spans="6:25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</row>
    <row r="141" spans="6:25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</row>
    <row r="142" spans="6:25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</row>
    <row r="143" spans="6:25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</row>
    <row r="144" spans="6:25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</row>
    <row r="145" spans="6:25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</row>
    <row r="146" spans="6:25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</row>
    <row r="147" spans="6:25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</row>
    <row r="148" spans="6:25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</row>
    <row r="149" spans="6:25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</row>
    <row r="150" spans="6:25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</row>
    <row r="151" spans="6:25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</row>
    <row r="152" spans="6:25" ht="17.1" customHeight="1"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</row>
    <row r="153" spans="6:25" ht="17.1" customHeight="1"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</row>
    <row r="154" spans="6:25" ht="17.1" customHeight="1"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</row>
    <row r="155" spans="6:25" ht="17.1" customHeight="1"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</row>
    <row r="156" spans="6:25" ht="17.1" customHeight="1"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</row>
    <row r="157" spans="6:25" ht="17.1" customHeight="1"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550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41</xdr:row>
                    <xdr:rowOff>200025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6">
    <pageSetUpPr fitToPage="1"/>
  </sheetPr>
  <dimension ref="A1:AC156"/>
  <sheetViews>
    <sheetView zoomScale="80" zoomScaleNormal="80" workbookViewId="0" topLeftCell="A10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6.2812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79" t="str">
        <f>+'TOT-0216'!B2</f>
        <v>ANEXO III al Memorándum D.T.E.E. N° 231 / 2017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6" t="s">
        <v>85</v>
      </c>
      <c r="G8" s="380"/>
      <c r="H8" s="163"/>
      <c r="I8" s="162"/>
      <c r="J8" s="162"/>
      <c r="K8" s="162"/>
      <c r="L8" s="162"/>
      <c r="M8" s="162"/>
      <c r="N8" s="162"/>
      <c r="O8" s="162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381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2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87</v>
      </c>
      <c r="H12" s="382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'TOT-0216'!B14</f>
        <v>Desde el 01 al 29 de Febrero de 2016</v>
      </c>
      <c r="C14" s="40"/>
      <c r="D14" s="40"/>
      <c r="E14" s="383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3"/>
      <c r="S14" s="383"/>
      <c r="T14" s="383"/>
      <c r="U14" s="383"/>
      <c r="V14" s="383"/>
      <c r="W14" s="383"/>
      <c r="X14" s="383"/>
      <c r="Y14" s="383"/>
      <c r="Z14" s="383"/>
      <c r="AA14" s="385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6"/>
      <c r="H16" s="247">
        <v>1.391</v>
      </c>
      <c r="I16" s="334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7" t="s">
        <v>26</v>
      </c>
      <c r="G17" s="388"/>
      <c r="H17" s="747">
        <v>20</v>
      </c>
      <c r="I17" s="334"/>
      <c r="J17"/>
      <c r="K17" s="194"/>
      <c r="L17" s="195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233</v>
      </c>
      <c r="E19" s="84" t="s">
        <v>234</v>
      </c>
      <c r="F19" s="86" t="s">
        <v>27</v>
      </c>
      <c r="G19" s="85" t="s">
        <v>28</v>
      </c>
      <c r="H19" s="390" t="s">
        <v>232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1" t="s">
        <v>70</v>
      </c>
      <c r="S19" s="392" t="s">
        <v>228</v>
      </c>
      <c r="T19" s="393"/>
      <c r="U19" s="251" t="s">
        <v>229</v>
      </c>
      <c r="V19" s="252"/>
      <c r="W19" s="394" t="s">
        <v>22</v>
      </c>
      <c r="X19" s="250" t="s">
        <v>21</v>
      </c>
      <c r="Y19" s="131" t="s">
        <v>74</v>
      </c>
      <c r="Z19" s="395" t="s">
        <v>24</v>
      </c>
      <c r="AA19" s="6"/>
    </row>
    <row r="20" spans="2:27" s="5" customFormat="1" ht="17.1" customHeight="1" thickTop="1">
      <c r="B20" s="50"/>
      <c r="C20" s="255"/>
      <c r="D20" s="255"/>
      <c r="E20" s="255"/>
      <c r="F20" s="397"/>
      <c r="G20" s="397"/>
      <c r="H20" s="397"/>
      <c r="I20" s="325"/>
      <c r="J20" s="398"/>
      <c r="K20" s="398"/>
      <c r="L20" s="396"/>
      <c r="M20" s="396"/>
      <c r="N20" s="397"/>
      <c r="O20" s="175"/>
      <c r="P20" s="396"/>
      <c r="Q20" s="399"/>
      <c r="R20" s="400"/>
      <c r="S20" s="401"/>
      <c r="T20" s="402"/>
      <c r="U20" s="264"/>
      <c r="V20" s="265"/>
      <c r="W20" s="403"/>
      <c r="X20" s="403"/>
      <c r="Y20" s="404"/>
      <c r="Z20" s="405"/>
      <c r="AA20" s="6"/>
    </row>
    <row r="21" spans="2:27" s="5" customFormat="1" ht="17.1" customHeight="1">
      <c r="B21" s="50"/>
      <c r="C21" s="269"/>
      <c r="D21" s="269"/>
      <c r="E21" s="269"/>
      <c r="F21" s="406"/>
      <c r="G21" s="407"/>
      <c r="H21" s="408"/>
      <c r="I21" s="409"/>
      <c r="J21" s="410"/>
      <c r="K21" s="411"/>
      <c r="L21" s="412"/>
      <c r="M21" s="413"/>
      <c r="N21" s="414"/>
      <c r="O21" s="176"/>
      <c r="P21" s="415"/>
      <c r="Q21" s="416"/>
      <c r="R21" s="417"/>
      <c r="S21" s="418"/>
      <c r="T21" s="419"/>
      <c r="U21" s="278"/>
      <c r="V21" s="279"/>
      <c r="W21" s="420"/>
      <c r="X21" s="420"/>
      <c r="Y21" s="415"/>
      <c r="Z21" s="421"/>
      <c r="AA21" s="6"/>
    </row>
    <row r="22" spans="2:27" s="5" customFormat="1" ht="17.1" customHeight="1">
      <c r="B22" s="50"/>
      <c r="C22" s="269">
        <v>99</v>
      </c>
      <c r="D22" s="269">
        <v>283019</v>
      </c>
      <c r="E22" s="148">
        <v>651</v>
      </c>
      <c r="F22" s="422" t="s">
        <v>379</v>
      </c>
      <c r="G22" s="360" t="s">
        <v>380</v>
      </c>
      <c r="H22" s="423">
        <v>120</v>
      </c>
      <c r="I22" s="285">
        <f aca="true" t="shared" si="0" ref="I22:I39">H22*$H$16</f>
        <v>166.92000000000002</v>
      </c>
      <c r="J22" s="362">
        <v>42401</v>
      </c>
      <c r="K22" s="180">
        <v>42429.99998842592</v>
      </c>
      <c r="L22" s="363">
        <f aca="true" t="shared" si="1" ref="L22:L39">IF(F22="","",(K22-J22)*24)</f>
        <v>695.9997222221573</v>
      </c>
      <c r="M22" s="364">
        <f aca="true" t="shared" si="2" ref="M22:M39">IF(F22="","",ROUND((K22-J22)*24*60,0))</f>
        <v>41760</v>
      </c>
      <c r="N22" s="215" t="s">
        <v>293</v>
      </c>
      <c r="O22" s="495" t="s">
        <v>310</v>
      </c>
      <c r="P22" s="216" t="str">
        <f aca="true" t="shared" si="3" ref="P22:P39">IF(F22="","",IF(OR(N22="P",N22="RP"),"--","NO"))</f>
        <v>--</v>
      </c>
      <c r="Q22" s="800">
        <f>IF(OR(N22="P",N22="RP"),$H$17/10,$H$17)</f>
        <v>2</v>
      </c>
      <c r="R22" s="801">
        <f aca="true" t="shared" si="4" ref="R22:R39">IF(N22="P",I22*Q22*ROUND(M22/60,2),"--")</f>
        <v>232352.64</v>
      </c>
      <c r="S22" s="418" t="str">
        <f aca="true" t="shared" si="5" ref="S22:S39">IF(AND(N22="F",P22="NO"),I22*Q22,"--")</f>
        <v>--</v>
      </c>
      <c r="T22" s="419" t="str">
        <f aca="true" t="shared" si="6" ref="T22:T39">IF(N22="F",I22*Q22*ROUND(M22/60,2),"--")</f>
        <v>--</v>
      </c>
      <c r="U22" s="292" t="str">
        <f>IF(AND(N22="R",P22="NO"),I22*Q22*O22/100,"--")</f>
        <v>--</v>
      </c>
      <c r="V22" s="293" t="str">
        <f>IF(N22="R",I22*Q22*O22/100*ROUND(M22/60,2),"--")</f>
        <v>--</v>
      </c>
      <c r="W22" s="420" t="str">
        <f aca="true" t="shared" si="7" ref="W22:W39">IF(N22="RF",I22*Q22*ROUND(M22/60,2),"--")</f>
        <v>--</v>
      </c>
      <c r="X22" s="798" t="str">
        <f>IF(N22="RP",I22*Q22*O22/100*ROUND(M22/60,2),"--")</f>
        <v>--</v>
      </c>
      <c r="Y22" s="216" t="s">
        <v>211</v>
      </c>
      <c r="Z22" s="365">
        <f>IF(F22="","",SUM(R22:X22)*IF(Y22="SI",1,2)*IF(AND(O22&lt;&gt;"--",N22="RF"),O22/100,1))</f>
        <v>232352.64</v>
      </c>
      <c r="AA22" s="6"/>
    </row>
    <row r="23" spans="2:27" s="5" customFormat="1" ht="17.1" customHeight="1">
      <c r="B23" s="50"/>
      <c r="C23" s="269">
        <v>100</v>
      </c>
      <c r="D23" s="269">
        <v>290131</v>
      </c>
      <c r="E23" s="148">
        <v>587</v>
      </c>
      <c r="F23" s="422" t="s">
        <v>311</v>
      </c>
      <c r="G23" s="360" t="s">
        <v>312</v>
      </c>
      <c r="H23" s="423">
        <v>245</v>
      </c>
      <c r="I23" s="285">
        <f t="shared" si="0"/>
        <v>340.795</v>
      </c>
      <c r="J23" s="362">
        <v>42401</v>
      </c>
      <c r="K23" s="180">
        <v>42429.99998842592</v>
      </c>
      <c r="L23" s="363">
        <f aca="true" t="shared" si="8" ref="L23">IF(F23="","",(K23-J23)*24)</f>
        <v>695.9997222221573</v>
      </c>
      <c r="M23" s="364">
        <f aca="true" t="shared" si="9" ref="M23">IF(F23="","",ROUND((K23-J23)*24*60,0))</f>
        <v>41760</v>
      </c>
      <c r="N23" s="215" t="s">
        <v>293</v>
      </c>
      <c r="O23" s="495" t="s">
        <v>310</v>
      </c>
      <c r="P23" s="216" t="str">
        <f t="shared" si="3"/>
        <v>--</v>
      </c>
      <c r="Q23" s="800">
        <f aca="true" t="shared" si="10" ref="Q23:Q39">IF(OR(N23="P",N23="RP"),$H$17/10,$H$17)</f>
        <v>2</v>
      </c>
      <c r="R23" s="801">
        <f t="shared" si="4"/>
        <v>474386.64</v>
      </c>
      <c r="S23" s="418" t="str">
        <f t="shared" si="5"/>
        <v>--</v>
      </c>
      <c r="T23" s="419" t="str">
        <f t="shared" si="6"/>
        <v>--</v>
      </c>
      <c r="U23" s="292" t="str">
        <f aca="true" t="shared" si="11" ref="U23:U39">IF(AND(N23="R",P23="NO"),I23*Q23*O23/100,"--")</f>
        <v>--</v>
      </c>
      <c r="V23" s="293" t="str">
        <f aca="true" t="shared" si="12" ref="V23:V39">IF(N23="R",I23*Q23*O23/100*ROUND(M23/60,2),"--")</f>
        <v>--</v>
      </c>
      <c r="W23" s="420" t="str">
        <f t="shared" si="7"/>
        <v>--</v>
      </c>
      <c r="X23" s="798" t="str">
        <f aca="true" t="shared" si="13" ref="X23:X39">IF(N23="RP",I23*Q23*O23/100*ROUND(M23/60,2),"--")</f>
        <v>--</v>
      </c>
      <c r="Y23" s="216" t="s">
        <v>211</v>
      </c>
      <c r="Z23" s="365">
        <f aca="true" t="shared" si="14" ref="Z23:Z37">IF(F23="","",SUM(R23:X23)*IF(Y23="SI",1,2)*IF(AND(O23&lt;&gt;"--",N23="RF"),O23/100,1))</f>
        <v>474386.64</v>
      </c>
      <c r="AA23" s="6"/>
    </row>
    <row r="24" spans="2:27" s="5" customFormat="1" ht="17.1" customHeight="1">
      <c r="B24" s="50"/>
      <c r="C24" s="269">
        <v>101</v>
      </c>
      <c r="D24" s="269">
        <v>298212</v>
      </c>
      <c r="E24" s="148">
        <v>648</v>
      </c>
      <c r="F24" s="422" t="s">
        <v>381</v>
      </c>
      <c r="G24" s="360" t="s">
        <v>317</v>
      </c>
      <c r="H24" s="423">
        <v>25</v>
      </c>
      <c r="I24" s="285">
        <f t="shared" si="0"/>
        <v>34.775</v>
      </c>
      <c r="J24" s="362">
        <v>42401.36597222222</v>
      </c>
      <c r="K24" s="180">
        <v>42402.95138888889</v>
      </c>
      <c r="L24" s="363">
        <f t="shared" si="1"/>
        <v>38.050000000046566</v>
      </c>
      <c r="M24" s="364">
        <f t="shared" si="2"/>
        <v>2283</v>
      </c>
      <c r="N24" s="215" t="s">
        <v>293</v>
      </c>
      <c r="O24" s="495" t="s">
        <v>310</v>
      </c>
      <c r="P24" s="216" t="str">
        <f t="shared" si="3"/>
        <v>--</v>
      </c>
      <c r="Q24" s="800">
        <f t="shared" si="10"/>
        <v>2</v>
      </c>
      <c r="R24" s="801">
        <f t="shared" si="4"/>
        <v>2646.3774999999996</v>
      </c>
      <c r="S24" s="418" t="str">
        <f t="shared" si="5"/>
        <v>--</v>
      </c>
      <c r="T24" s="419" t="str">
        <f t="shared" si="6"/>
        <v>--</v>
      </c>
      <c r="U24" s="292" t="str">
        <f t="shared" si="11"/>
        <v>--</v>
      </c>
      <c r="V24" s="293" t="str">
        <f t="shared" si="12"/>
        <v>--</v>
      </c>
      <c r="W24" s="420" t="str">
        <f t="shared" si="7"/>
        <v>--</v>
      </c>
      <c r="X24" s="798" t="str">
        <f t="shared" si="13"/>
        <v>--</v>
      </c>
      <c r="Y24" s="216" t="s">
        <v>211</v>
      </c>
      <c r="Z24" s="365">
        <f t="shared" si="14"/>
        <v>2646.3774999999996</v>
      </c>
      <c r="AA24" s="6"/>
    </row>
    <row r="25" spans="2:27" s="5" customFormat="1" ht="17.1" customHeight="1">
      <c r="B25" s="50"/>
      <c r="C25" s="269">
        <v>102</v>
      </c>
      <c r="D25" s="269">
        <v>298449</v>
      </c>
      <c r="E25" s="269">
        <v>666</v>
      </c>
      <c r="F25" s="422" t="s">
        <v>302</v>
      </c>
      <c r="G25" s="360" t="s">
        <v>492</v>
      </c>
      <c r="H25" s="423">
        <v>80</v>
      </c>
      <c r="I25" s="285">
        <f t="shared" si="0"/>
        <v>111.28</v>
      </c>
      <c r="J25" s="362">
        <v>42402.31597222222</v>
      </c>
      <c r="K25" s="180">
        <v>42402.73541666667</v>
      </c>
      <c r="L25" s="363">
        <f t="shared" si="1"/>
        <v>10.066666666825768</v>
      </c>
      <c r="M25" s="364">
        <f t="shared" si="2"/>
        <v>604</v>
      </c>
      <c r="N25" s="215" t="s">
        <v>293</v>
      </c>
      <c r="O25" s="495" t="s">
        <v>310</v>
      </c>
      <c r="P25" s="216" t="str">
        <f t="shared" si="3"/>
        <v>--</v>
      </c>
      <c r="Q25" s="800">
        <f t="shared" si="10"/>
        <v>2</v>
      </c>
      <c r="R25" s="801">
        <f t="shared" si="4"/>
        <v>2241.1792</v>
      </c>
      <c r="S25" s="418" t="str">
        <f t="shared" si="5"/>
        <v>--</v>
      </c>
      <c r="T25" s="419" t="str">
        <f t="shared" si="6"/>
        <v>--</v>
      </c>
      <c r="U25" s="292" t="str">
        <f t="shared" si="11"/>
        <v>--</v>
      </c>
      <c r="V25" s="293" t="str">
        <f t="shared" si="12"/>
        <v>--</v>
      </c>
      <c r="W25" s="420" t="str">
        <f t="shared" si="7"/>
        <v>--</v>
      </c>
      <c r="X25" s="798" t="str">
        <f t="shared" si="13"/>
        <v>--</v>
      </c>
      <c r="Y25" s="216" t="s">
        <v>211</v>
      </c>
      <c r="Z25" s="365">
        <f t="shared" si="14"/>
        <v>2241.1792</v>
      </c>
      <c r="AA25" s="424"/>
    </row>
    <row r="26" spans="2:27" s="5" customFormat="1" ht="17.1" customHeight="1">
      <c r="B26" s="50"/>
      <c r="C26" s="269">
        <v>103</v>
      </c>
      <c r="D26" s="269">
        <v>298450</v>
      </c>
      <c r="E26" s="148">
        <v>649</v>
      </c>
      <c r="F26" s="422" t="s">
        <v>381</v>
      </c>
      <c r="G26" s="360" t="s">
        <v>493</v>
      </c>
      <c r="H26" s="423">
        <v>25</v>
      </c>
      <c r="I26" s="285">
        <f t="shared" si="0"/>
        <v>34.775</v>
      </c>
      <c r="J26" s="362">
        <v>42402.356944444444</v>
      </c>
      <c r="K26" s="180">
        <v>42405.45138888889</v>
      </c>
      <c r="L26" s="363">
        <f t="shared" si="1"/>
        <v>74.266666666721</v>
      </c>
      <c r="M26" s="364">
        <f t="shared" si="2"/>
        <v>4456</v>
      </c>
      <c r="N26" s="215" t="s">
        <v>293</v>
      </c>
      <c r="O26" s="495" t="s">
        <v>310</v>
      </c>
      <c r="P26" s="216" t="str">
        <f t="shared" si="3"/>
        <v>--</v>
      </c>
      <c r="Q26" s="800">
        <f t="shared" si="10"/>
        <v>2</v>
      </c>
      <c r="R26" s="801">
        <f t="shared" si="4"/>
        <v>5165.478499999999</v>
      </c>
      <c r="S26" s="418" t="str">
        <f t="shared" si="5"/>
        <v>--</v>
      </c>
      <c r="T26" s="419" t="str">
        <f t="shared" si="6"/>
        <v>--</v>
      </c>
      <c r="U26" s="292" t="str">
        <f t="shared" si="11"/>
        <v>--</v>
      </c>
      <c r="V26" s="293" t="str">
        <f t="shared" si="12"/>
        <v>--</v>
      </c>
      <c r="W26" s="420" t="str">
        <f t="shared" si="7"/>
        <v>--</v>
      </c>
      <c r="X26" s="798" t="str">
        <f t="shared" si="13"/>
        <v>--</v>
      </c>
      <c r="Y26" s="216" t="s">
        <v>211</v>
      </c>
      <c r="Z26" s="365">
        <f t="shared" si="14"/>
        <v>5165.478499999999</v>
      </c>
      <c r="AA26" s="424"/>
    </row>
    <row r="27" spans="2:27" s="5" customFormat="1" ht="17.1" customHeight="1">
      <c r="B27" s="50"/>
      <c r="C27" s="269">
        <v>104</v>
      </c>
      <c r="D27" s="269">
        <v>298456</v>
      </c>
      <c r="E27" s="269">
        <v>666</v>
      </c>
      <c r="F27" s="422" t="s">
        <v>302</v>
      </c>
      <c r="G27" s="360" t="s">
        <v>492</v>
      </c>
      <c r="H27" s="423">
        <v>80</v>
      </c>
      <c r="I27" s="285">
        <f t="shared" si="0"/>
        <v>111.28</v>
      </c>
      <c r="J27" s="362">
        <v>42404.32083333333</v>
      </c>
      <c r="K27" s="180">
        <v>42404.77777777778</v>
      </c>
      <c r="L27" s="363">
        <f t="shared" si="1"/>
        <v>10.966666666790843</v>
      </c>
      <c r="M27" s="364">
        <f t="shared" si="2"/>
        <v>658</v>
      </c>
      <c r="N27" s="215" t="s">
        <v>293</v>
      </c>
      <c r="O27" s="495" t="s">
        <v>310</v>
      </c>
      <c r="P27" s="216" t="str">
        <f t="shared" si="3"/>
        <v>--</v>
      </c>
      <c r="Q27" s="800">
        <f t="shared" si="10"/>
        <v>2</v>
      </c>
      <c r="R27" s="801">
        <f t="shared" si="4"/>
        <v>2441.4832</v>
      </c>
      <c r="S27" s="418" t="str">
        <f t="shared" si="5"/>
        <v>--</v>
      </c>
      <c r="T27" s="419" t="str">
        <f t="shared" si="6"/>
        <v>--</v>
      </c>
      <c r="U27" s="292" t="str">
        <f t="shared" si="11"/>
        <v>--</v>
      </c>
      <c r="V27" s="293" t="str">
        <f t="shared" si="12"/>
        <v>--</v>
      </c>
      <c r="W27" s="420" t="str">
        <f t="shared" si="7"/>
        <v>--</v>
      </c>
      <c r="X27" s="798" t="str">
        <f t="shared" si="13"/>
        <v>--</v>
      </c>
      <c r="Y27" s="216" t="s">
        <v>211</v>
      </c>
      <c r="Z27" s="365">
        <f t="shared" si="14"/>
        <v>2441.4832</v>
      </c>
      <c r="AA27" s="424"/>
    </row>
    <row r="28" spans="2:27" s="5" customFormat="1" ht="17.1" customHeight="1">
      <c r="B28" s="50"/>
      <c r="C28" s="269">
        <v>105</v>
      </c>
      <c r="D28" s="269">
        <v>298476</v>
      </c>
      <c r="E28" s="148">
        <v>666</v>
      </c>
      <c r="F28" s="422" t="s">
        <v>302</v>
      </c>
      <c r="G28" s="360" t="s">
        <v>492</v>
      </c>
      <c r="H28" s="423">
        <v>80</v>
      </c>
      <c r="I28" s="285">
        <f t="shared" si="0"/>
        <v>111.28</v>
      </c>
      <c r="J28" s="362">
        <v>42405.313888888886</v>
      </c>
      <c r="K28" s="180">
        <v>42405.760416666664</v>
      </c>
      <c r="L28" s="363">
        <f t="shared" si="1"/>
        <v>10.716666666674428</v>
      </c>
      <c r="M28" s="364">
        <f t="shared" si="2"/>
        <v>643</v>
      </c>
      <c r="N28" s="215" t="s">
        <v>293</v>
      </c>
      <c r="O28" s="495" t="s">
        <v>310</v>
      </c>
      <c r="P28" s="216" t="str">
        <f t="shared" si="3"/>
        <v>--</v>
      </c>
      <c r="Q28" s="800">
        <f t="shared" si="10"/>
        <v>2</v>
      </c>
      <c r="R28" s="801">
        <f t="shared" si="4"/>
        <v>2385.8432000000003</v>
      </c>
      <c r="S28" s="418" t="str">
        <f t="shared" si="5"/>
        <v>--</v>
      </c>
      <c r="T28" s="419" t="str">
        <f t="shared" si="6"/>
        <v>--</v>
      </c>
      <c r="U28" s="292" t="str">
        <f t="shared" si="11"/>
        <v>--</v>
      </c>
      <c r="V28" s="293" t="str">
        <f t="shared" si="12"/>
        <v>--</v>
      </c>
      <c r="W28" s="420" t="str">
        <f t="shared" si="7"/>
        <v>--</v>
      </c>
      <c r="X28" s="798" t="str">
        <f t="shared" si="13"/>
        <v>--</v>
      </c>
      <c r="Y28" s="216" t="s">
        <v>211</v>
      </c>
      <c r="Z28" s="365">
        <f t="shared" si="14"/>
        <v>2385.8432000000003</v>
      </c>
      <c r="AA28" s="424"/>
    </row>
    <row r="29" spans="2:27" s="5" customFormat="1" ht="17.1" customHeight="1">
      <c r="B29" s="50"/>
      <c r="C29" s="269">
        <v>106</v>
      </c>
      <c r="D29" s="269">
        <v>298666</v>
      </c>
      <c r="E29" s="269">
        <v>666</v>
      </c>
      <c r="F29" s="422" t="s">
        <v>302</v>
      </c>
      <c r="G29" s="360" t="s">
        <v>492</v>
      </c>
      <c r="H29" s="423">
        <v>80</v>
      </c>
      <c r="I29" s="285">
        <f t="shared" si="0"/>
        <v>111.28</v>
      </c>
      <c r="J29" s="362">
        <v>42411.345138888886</v>
      </c>
      <c r="K29" s="180">
        <v>42411.79583333333</v>
      </c>
      <c r="L29" s="363">
        <f t="shared" si="1"/>
        <v>10.816666666651145</v>
      </c>
      <c r="M29" s="364">
        <f t="shared" si="2"/>
        <v>649</v>
      </c>
      <c r="N29" s="215" t="s">
        <v>293</v>
      </c>
      <c r="O29" s="495" t="s">
        <v>310</v>
      </c>
      <c r="P29" s="216" t="str">
        <f t="shared" si="3"/>
        <v>--</v>
      </c>
      <c r="Q29" s="800">
        <f t="shared" si="10"/>
        <v>2</v>
      </c>
      <c r="R29" s="801">
        <f t="shared" si="4"/>
        <v>2408.0992</v>
      </c>
      <c r="S29" s="418" t="str">
        <f t="shared" si="5"/>
        <v>--</v>
      </c>
      <c r="T29" s="419" t="str">
        <f t="shared" si="6"/>
        <v>--</v>
      </c>
      <c r="U29" s="292" t="str">
        <f t="shared" si="11"/>
        <v>--</v>
      </c>
      <c r="V29" s="293" t="str">
        <f t="shared" si="12"/>
        <v>--</v>
      </c>
      <c r="W29" s="420" t="str">
        <f t="shared" si="7"/>
        <v>--</v>
      </c>
      <c r="X29" s="798" t="str">
        <f t="shared" si="13"/>
        <v>--</v>
      </c>
      <c r="Y29" s="216" t="s">
        <v>211</v>
      </c>
      <c r="Z29" s="365">
        <f t="shared" si="14"/>
        <v>2408.0992</v>
      </c>
      <c r="AA29" s="424"/>
    </row>
    <row r="30" spans="2:27" s="5" customFormat="1" ht="17.1" customHeight="1">
      <c r="B30" s="50"/>
      <c r="C30" s="269">
        <v>107</v>
      </c>
      <c r="D30" s="269">
        <v>298667</v>
      </c>
      <c r="E30" s="148">
        <v>666</v>
      </c>
      <c r="F30" s="422" t="s">
        <v>302</v>
      </c>
      <c r="G30" s="360" t="s">
        <v>492</v>
      </c>
      <c r="H30" s="423">
        <v>80</v>
      </c>
      <c r="I30" s="285">
        <f t="shared" si="0"/>
        <v>111.28</v>
      </c>
      <c r="J30" s="362">
        <v>42412.32916666667</v>
      </c>
      <c r="K30" s="180">
        <v>42412.563888888886</v>
      </c>
      <c r="L30" s="363">
        <f t="shared" si="1"/>
        <v>5.633333333185874</v>
      </c>
      <c r="M30" s="364">
        <f t="shared" si="2"/>
        <v>338</v>
      </c>
      <c r="N30" s="215" t="s">
        <v>293</v>
      </c>
      <c r="O30" s="495" t="s">
        <v>310</v>
      </c>
      <c r="P30" s="216" t="str">
        <f t="shared" si="3"/>
        <v>--</v>
      </c>
      <c r="Q30" s="800">
        <f t="shared" si="10"/>
        <v>2</v>
      </c>
      <c r="R30" s="801">
        <f t="shared" si="4"/>
        <v>1253.0128</v>
      </c>
      <c r="S30" s="418" t="str">
        <f t="shared" si="5"/>
        <v>--</v>
      </c>
      <c r="T30" s="419" t="str">
        <f t="shared" si="6"/>
        <v>--</v>
      </c>
      <c r="U30" s="292" t="str">
        <f t="shared" si="11"/>
        <v>--</v>
      </c>
      <c r="V30" s="293" t="str">
        <f t="shared" si="12"/>
        <v>--</v>
      </c>
      <c r="W30" s="420" t="str">
        <f t="shared" si="7"/>
        <v>--</v>
      </c>
      <c r="X30" s="798" t="str">
        <f t="shared" si="13"/>
        <v>--</v>
      </c>
      <c r="Y30" s="216" t="s">
        <v>211</v>
      </c>
      <c r="Z30" s="365">
        <f t="shared" si="14"/>
        <v>1253.0128</v>
      </c>
      <c r="AA30" s="424"/>
    </row>
    <row r="31" spans="2:27" s="5" customFormat="1" ht="17.1" customHeight="1">
      <c r="B31" s="50"/>
      <c r="C31" s="269">
        <v>108</v>
      </c>
      <c r="D31" s="269">
        <v>298999</v>
      </c>
      <c r="E31" s="269">
        <v>666</v>
      </c>
      <c r="F31" s="422" t="s">
        <v>302</v>
      </c>
      <c r="G31" s="360" t="s">
        <v>492</v>
      </c>
      <c r="H31" s="423">
        <v>80</v>
      </c>
      <c r="I31" s="285">
        <f t="shared" si="0"/>
        <v>111.28</v>
      </c>
      <c r="J31" s="362">
        <v>42416.33611111111</v>
      </c>
      <c r="K31" s="180">
        <v>42416.52291666667</v>
      </c>
      <c r="L31" s="363">
        <f t="shared" si="1"/>
        <v>4.483333333453629</v>
      </c>
      <c r="M31" s="364">
        <f t="shared" si="2"/>
        <v>269</v>
      </c>
      <c r="N31" s="215" t="s">
        <v>293</v>
      </c>
      <c r="O31" s="495" t="s">
        <v>310</v>
      </c>
      <c r="P31" s="216" t="str">
        <f t="shared" si="3"/>
        <v>--</v>
      </c>
      <c r="Q31" s="800">
        <f t="shared" si="10"/>
        <v>2</v>
      </c>
      <c r="R31" s="801">
        <f t="shared" si="4"/>
        <v>997.0688000000001</v>
      </c>
      <c r="S31" s="418" t="str">
        <f t="shared" si="5"/>
        <v>--</v>
      </c>
      <c r="T31" s="419" t="str">
        <f t="shared" si="6"/>
        <v>--</v>
      </c>
      <c r="U31" s="292" t="str">
        <f t="shared" si="11"/>
        <v>--</v>
      </c>
      <c r="V31" s="293" t="str">
        <f t="shared" si="12"/>
        <v>--</v>
      </c>
      <c r="W31" s="420" t="str">
        <f t="shared" si="7"/>
        <v>--</v>
      </c>
      <c r="X31" s="798" t="str">
        <f t="shared" si="13"/>
        <v>--</v>
      </c>
      <c r="Y31" s="216" t="s">
        <v>211</v>
      </c>
      <c r="Z31" s="365">
        <f t="shared" si="14"/>
        <v>997.0688000000001</v>
      </c>
      <c r="AA31" s="6"/>
    </row>
    <row r="32" spans="2:27" s="5" customFormat="1" ht="17.1" customHeight="1">
      <c r="B32" s="50"/>
      <c r="C32" s="269">
        <v>109</v>
      </c>
      <c r="D32" s="269">
        <v>299002</v>
      </c>
      <c r="E32" s="269">
        <v>676</v>
      </c>
      <c r="F32" s="422" t="s">
        <v>383</v>
      </c>
      <c r="G32" s="360" t="s">
        <v>382</v>
      </c>
      <c r="H32" s="423" t="s">
        <v>297</v>
      </c>
      <c r="I32" s="285">
        <f t="shared" si="0"/>
        <v>0</v>
      </c>
      <c r="J32" s="362">
        <v>42417.25625</v>
      </c>
      <c r="K32" s="180">
        <v>42417.527083333334</v>
      </c>
      <c r="L32" s="363">
        <f t="shared" si="1"/>
        <v>6.500000000058208</v>
      </c>
      <c r="M32" s="364">
        <f t="shared" si="2"/>
        <v>390</v>
      </c>
      <c r="N32" s="215" t="s">
        <v>293</v>
      </c>
      <c r="O32" s="495" t="s">
        <v>310</v>
      </c>
      <c r="P32" s="216" t="str">
        <f t="shared" si="3"/>
        <v>--</v>
      </c>
      <c r="Q32" s="800">
        <f t="shared" si="10"/>
        <v>2</v>
      </c>
      <c r="R32" s="801">
        <f t="shared" si="4"/>
        <v>0</v>
      </c>
      <c r="S32" s="418" t="str">
        <f t="shared" si="5"/>
        <v>--</v>
      </c>
      <c r="T32" s="419" t="str">
        <f t="shared" si="6"/>
        <v>--</v>
      </c>
      <c r="U32" s="292" t="str">
        <f t="shared" si="11"/>
        <v>--</v>
      </c>
      <c r="V32" s="293" t="str">
        <f t="shared" si="12"/>
        <v>--</v>
      </c>
      <c r="W32" s="420" t="str">
        <f t="shared" si="7"/>
        <v>--</v>
      </c>
      <c r="X32" s="798" t="str">
        <f t="shared" si="13"/>
        <v>--</v>
      </c>
      <c r="Y32" s="216" t="s">
        <v>211</v>
      </c>
      <c r="Z32" s="365">
        <f t="shared" si="14"/>
        <v>0</v>
      </c>
      <c r="AA32" s="6"/>
    </row>
    <row r="33" spans="2:27" s="5" customFormat="1" ht="17.1" customHeight="1">
      <c r="B33" s="50"/>
      <c r="C33" s="269">
        <v>110</v>
      </c>
      <c r="D33" s="269">
        <v>299003</v>
      </c>
      <c r="E33" s="269">
        <v>666</v>
      </c>
      <c r="F33" s="422" t="s">
        <v>302</v>
      </c>
      <c r="G33" s="360" t="s">
        <v>492</v>
      </c>
      <c r="H33" s="423">
        <v>80</v>
      </c>
      <c r="I33" s="285">
        <f t="shared" si="0"/>
        <v>111.28</v>
      </c>
      <c r="J33" s="362">
        <v>42417.31597222222</v>
      </c>
      <c r="K33" s="180">
        <v>42417.532638888886</v>
      </c>
      <c r="L33" s="363">
        <f t="shared" si="1"/>
        <v>5.2000000000116415</v>
      </c>
      <c r="M33" s="364">
        <f t="shared" si="2"/>
        <v>312</v>
      </c>
      <c r="N33" s="215" t="s">
        <v>293</v>
      </c>
      <c r="O33" s="495" t="s">
        <v>310</v>
      </c>
      <c r="P33" s="216" t="str">
        <f t="shared" si="3"/>
        <v>--</v>
      </c>
      <c r="Q33" s="800">
        <f t="shared" si="10"/>
        <v>2</v>
      </c>
      <c r="R33" s="801">
        <f t="shared" si="4"/>
        <v>1157.3120000000001</v>
      </c>
      <c r="S33" s="418" t="str">
        <f t="shared" si="5"/>
        <v>--</v>
      </c>
      <c r="T33" s="419" t="str">
        <f t="shared" si="6"/>
        <v>--</v>
      </c>
      <c r="U33" s="292" t="str">
        <f t="shared" si="11"/>
        <v>--</v>
      </c>
      <c r="V33" s="293" t="str">
        <f t="shared" si="12"/>
        <v>--</v>
      </c>
      <c r="W33" s="420" t="str">
        <f t="shared" si="7"/>
        <v>--</v>
      </c>
      <c r="X33" s="798" t="str">
        <f t="shared" si="13"/>
        <v>--</v>
      </c>
      <c r="Y33" s="216" t="s">
        <v>211</v>
      </c>
      <c r="Z33" s="365">
        <f t="shared" si="14"/>
        <v>1157.3120000000001</v>
      </c>
      <c r="AA33" s="6"/>
    </row>
    <row r="34" spans="2:27" s="5" customFormat="1" ht="17.1" customHeight="1">
      <c r="B34" s="50"/>
      <c r="C34" s="269">
        <v>111</v>
      </c>
      <c r="D34" s="269">
        <v>299005</v>
      </c>
      <c r="E34" s="269">
        <v>666</v>
      </c>
      <c r="F34" s="422" t="s">
        <v>302</v>
      </c>
      <c r="G34" s="360" t="s">
        <v>492</v>
      </c>
      <c r="H34" s="423">
        <v>80</v>
      </c>
      <c r="I34" s="285">
        <f t="shared" si="0"/>
        <v>111.28</v>
      </c>
      <c r="J34" s="362">
        <v>42417.756944444445</v>
      </c>
      <c r="K34" s="180">
        <v>42417.95138888889</v>
      </c>
      <c r="L34" s="363">
        <f t="shared" si="1"/>
        <v>4.666666666686069</v>
      </c>
      <c r="M34" s="364">
        <f t="shared" si="2"/>
        <v>280</v>
      </c>
      <c r="N34" s="215" t="s">
        <v>296</v>
      </c>
      <c r="O34" s="495" t="s">
        <v>310</v>
      </c>
      <c r="P34" s="216" t="str">
        <f t="shared" si="3"/>
        <v>NO</v>
      </c>
      <c r="Q34" s="800">
        <f t="shared" si="10"/>
        <v>20</v>
      </c>
      <c r="R34" s="801" t="str">
        <f t="shared" si="4"/>
        <v>--</v>
      </c>
      <c r="S34" s="418">
        <f t="shared" si="5"/>
        <v>2225.6</v>
      </c>
      <c r="T34" s="419">
        <f t="shared" si="6"/>
        <v>10393.552</v>
      </c>
      <c r="U34" s="292" t="str">
        <f t="shared" si="11"/>
        <v>--</v>
      </c>
      <c r="V34" s="293" t="str">
        <f t="shared" si="12"/>
        <v>--</v>
      </c>
      <c r="W34" s="420" t="str">
        <f t="shared" si="7"/>
        <v>--</v>
      </c>
      <c r="X34" s="798" t="str">
        <f t="shared" si="13"/>
        <v>--</v>
      </c>
      <c r="Y34" s="216" t="s">
        <v>211</v>
      </c>
      <c r="Z34" s="365">
        <f t="shared" si="14"/>
        <v>12619.152</v>
      </c>
      <c r="AA34" s="6"/>
    </row>
    <row r="35" spans="2:27" s="5" customFormat="1" ht="17.1" customHeight="1">
      <c r="B35" s="50"/>
      <c r="C35" s="269">
        <v>112</v>
      </c>
      <c r="D35" s="269">
        <v>299007</v>
      </c>
      <c r="E35" s="148">
        <v>666</v>
      </c>
      <c r="F35" s="422" t="s">
        <v>302</v>
      </c>
      <c r="G35" s="360" t="s">
        <v>492</v>
      </c>
      <c r="H35" s="423">
        <v>80</v>
      </c>
      <c r="I35" s="285">
        <f t="shared" si="0"/>
        <v>111.28</v>
      </c>
      <c r="J35" s="362">
        <v>42418.325</v>
      </c>
      <c r="K35" s="180">
        <v>42418.52638888889</v>
      </c>
      <c r="L35" s="363">
        <f t="shared" si="1"/>
        <v>4.833333333372138</v>
      </c>
      <c r="M35" s="364">
        <f t="shared" si="2"/>
        <v>290</v>
      </c>
      <c r="N35" s="215" t="s">
        <v>293</v>
      </c>
      <c r="O35" s="495" t="s">
        <v>310</v>
      </c>
      <c r="P35" s="216" t="str">
        <f t="shared" si="3"/>
        <v>--</v>
      </c>
      <c r="Q35" s="800">
        <f t="shared" si="10"/>
        <v>2</v>
      </c>
      <c r="R35" s="801">
        <f t="shared" si="4"/>
        <v>1074.9648</v>
      </c>
      <c r="S35" s="418" t="str">
        <f t="shared" si="5"/>
        <v>--</v>
      </c>
      <c r="T35" s="419" t="str">
        <f t="shared" si="6"/>
        <v>--</v>
      </c>
      <c r="U35" s="292" t="str">
        <f t="shared" si="11"/>
        <v>--</v>
      </c>
      <c r="V35" s="293" t="str">
        <f t="shared" si="12"/>
        <v>--</v>
      </c>
      <c r="W35" s="420" t="str">
        <f t="shared" si="7"/>
        <v>--</v>
      </c>
      <c r="X35" s="798" t="str">
        <f t="shared" si="13"/>
        <v>--</v>
      </c>
      <c r="Y35" s="216" t="s">
        <v>211</v>
      </c>
      <c r="Z35" s="365">
        <f t="shared" si="14"/>
        <v>1074.9648</v>
      </c>
      <c r="AA35" s="6"/>
    </row>
    <row r="36" spans="2:27" s="5" customFormat="1" ht="17.1" customHeight="1">
      <c r="B36" s="50"/>
      <c r="C36" s="269">
        <v>113</v>
      </c>
      <c r="D36" s="269">
        <v>299008</v>
      </c>
      <c r="E36" s="269">
        <v>666</v>
      </c>
      <c r="F36" s="422" t="s">
        <v>302</v>
      </c>
      <c r="G36" s="360" t="s">
        <v>492</v>
      </c>
      <c r="H36" s="423">
        <v>80</v>
      </c>
      <c r="I36" s="285">
        <f t="shared" si="0"/>
        <v>111.28</v>
      </c>
      <c r="J36" s="362">
        <v>42419.32430555556</v>
      </c>
      <c r="K36" s="180">
        <v>42419.55972222222</v>
      </c>
      <c r="L36" s="363">
        <f t="shared" si="1"/>
        <v>5.649999999906868</v>
      </c>
      <c r="M36" s="364">
        <f t="shared" si="2"/>
        <v>339</v>
      </c>
      <c r="N36" s="215" t="s">
        <v>293</v>
      </c>
      <c r="O36" s="495" t="s">
        <v>310</v>
      </c>
      <c r="P36" s="216" t="str">
        <f t="shared" si="3"/>
        <v>--</v>
      </c>
      <c r="Q36" s="800">
        <f t="shared" si="10"/>
        <v>2</v>
      </c>
      <c r="R36" s="801">
        <f t="shared" si="4"/>
        <v>1257.4640000000002</v>
      </c>
      <c r="S36" s="418" t="str">
        <f t="shared" si="5"/>
        <v>--</v>
      </c>
      <c r="T36" s="419" t="str">
        <f t="shared" si="6"/>
        <v>--</v>
      </c>
      <c r="U36" s="292" t="str">
        <f t="shared" si="11"/>
        <v>--</v>
      </c>
      <c r="V36" s="293" t="str">
        <f t="shared" si="12"/>
        <v>--</v>
      </c>
      <c r="W36" s="420" t="str">
        <f t="shared" si="7"/>
        <v>--</v>
      </c>
      <c r="X36" s="798" t="str">
        <f t="shared" si="13"/>
        <v>--</v>
      </c>
      <c r="Y36" s="216" t="s">
        <v>211</v>
      </c>
      <c r="Z36" s="365">
        <f t="shared" si="14"/>
        <v>1257.4640000000002</v>
      </c>
      <c r="AA36" s="6"/>
    </row>
    <row r="37" spans="2:27" s="5" customFormat="1" ht="17.1" customHeight="1">
      <c r="B37" s="50"/>
      <c r="C37" s="269">
        <v>114</v>
      </c>
      <c r="D37" s="269">
        <v>299478</v>
      </c>
      <c r="E37" s="148">
        <v>3999</v>
      </c>
      <c r="F37" s="422" t="s">
        <v>313</v>
      </c>
      <c r="G37" s="360" t="s">
        <v>314</v>
      </c>
      <c r="H37" s="423">
        <v>150</v>
      </c>
      <c r="I37" s="285">
        <f t="shared" si="0"/>
        <v>208.65</v>
      </c>
      <c r="J37" s="362">
        <v>42426.34375</v>
      </c>
      <c r="K37" s="180">
        <v>42426.69513888889</v>
      </c>
      <c r="L37" s="363">
        <f t="shared" si="1"/>
        <v>8.433333333407063</v>
      </c>
      <c r="M37" s="364">
        <f t="shared" si="2"/>
        <v>506</v>
      </c>
      <c r="N37" s="215" t="s">
        <v>293</v>
      </c>
      <c r="O37" s="495" t="s">
        <v>310</v>
      </c>
      <c r="P37" s="216" t="str">
        <f t="shared" si="3"/>
        <v>--</v>
      </c>
      <c r="Q37" s="800">
        <f t="shared" si="10"/>
        <v>2</v>
      </c>
      <c r="R37" s="801">
        <f t="shared" si="4"/>
        <v>3517.839</v>
      </c>
      <c r="S37" s="418" t="str">
        <f t="shared" si="5"/>
        <v>--</v>
      </c>
      <c r="T37" s="419" t="str">
        <f t="shared" si="6"/>
        <v>--</v>
      </c>
      <c r="U37" s="292" t="str">
        <f t="shared" si="11"/>
        <v>--</v>
      </c>
      <c r="V37" s="293" t="str">
        <f t="shared" si="12"/>
        <v>--</v>
      </c>
      <c r="W37" s="420" t="str">
        <f t="shared" si="7"/>
        <v>--</v>
      </c>
      <c r="X37" s="798" t="str">
        <f t="shared" si="13"/>
        <v>--</v>
      </c>
      <c r="Y37" s="216" t="s">
        <v>211</v>
      </c>
      <c r="Z37" s="365">
        <f t="shared" si="14"/>
        <v>3517.839</v>
      </c>
      <c r="AA37" s="6"/>
    </row>
    <row r="38" spans="2:27" s="5" customFormat="1" ht="17.1" customHeight="1">
      <c r="B38" s="50"/>
      <c r="C38" s="269">
        <v>115</v>
      </c>
      <c r="D38" s="269">
        <v>299480</v>
      </c>
      <c r="E38" s="269">
        <v>589</v>
      </c>
      <c r="F38" s="422" t="s">
        <v>311</v>
      </c>
      <c r="G38" s="360" t="s">
        <v>315</v>
      </c>
      <c r="H38" s="423">
        <v>245</v>
      </c>
      <c r="I38" s="285">
        <f t="shared" si="0"/>
        <v>340.795</v>
      </c>
      <c r="J38" s="362">
        <v>42428.17847222222</v>
      </c>
      <c r="K38" s="180">
        <v>42428.595138888886</v>
      </c>
      <c r="L38" s="363">
        <f t="shared" si="1"/>
        <v>9.999999999941792</v>
      </c>
      <c r="M38" s="364">
        <f t="shared" si="2"/>
        <v>600</v>
      </c>
      <c r="N38" s="215" t="s">
        <v>293</v>
      </c>
      <c r="O38" s="495" t="s">
        <v>310</v>
      </c>
      <c r="P38" s="216" t="str">
        <f t="shared" si="3"/>
        <v>--</v>
      </c>
      <c r="Q38" s="800">
        <f t="shared" si="10"/>
        <v>2</v>
      </c>
      <c r="R38" s="801">
        <f t="shared" si="4"/>
        <v>6815.900000000001</v>
      </c>
      <c r="S38" s="418" t="str">
        <f t="shared" si="5"/>
        <v>--</v>
      </c>
      <c r="T38" s="419" t="str">
        <f t="shared" si="6"/>
        <v>--</v>
      </c>
      <c r="U38" s="292" t="str">
        <f t="shared" si="11"/>
        <v>--</v>
      </c>
      <c r="V38" s="293" t="str">
        <f t="shared" si="12"/>
        <v>--</v>
      </c>
      <c r="W38" s="420" t="str">
        <f t="shared" si="7"/>
        <v>--</v>
      </c>
      <c r="X38" s="798" t="str">
        <f t="shared" si="13"/>
        <v>--</v>
      </c>
      <c r="Y38" s="216" t="s">
        <v>211</v>
      </c>
      <c r="Z38" s="365">
        <v>0</v>
      </c>
      <c r="AA38" s="6"/>
    </row>
    <row r="39" spans="2:27" s="5" customFormat="1" ht="17.1" customHeight="1">
      <c r="B39" s="50"/>
      <c r="C39" s="269">
        <v>116</v>
      </c>
      <c r="D39" s="269">
        <v>299481</v>
      </c>
      <c r="E39" s="148">
        <v>590</v>
      </c>
      <c r="F39" s="422" t="s">
        <v>311</v>
      </c>
      <c r="G39" s="360" t="s">
        <v>316</v>
      </c>
      <c r="H39" s="423">
        <v>245</v>
      </c>
      <c r="I39" s="285">
        <f t="shared" si="0"/>
        <v>340.795</v>
      </c>
      <c r="J39" s="362">
        <v>42428.17916666667</v>
      </c>
      <c r="K39" s="180">
        <v>42428.59583333333</v>
      </c>
      <c r="L39" s="363">
        <f t="shared" si="1"/>
        <v>9.999999999941792</v>
      </c>
      <c r="M39" s="364">
        <f t="shared" si="2"/>
        <v>600</v>
      </c>
      <c r="N39" s="215" t="s">
        <v>293</v>
      </c>
      <c r="O39" s="495" t="s">
        <v>310</v>
      </c>
      <c r="P39" s="216" t="str">
        <f t="shared" si="3"/>
        <v>--</v>
      </c>
      <c r="Q39" s="800">
        <f t="shared" si="10"/>
        <v>2</v>
      </c>
      <c r="R39" s="801">
        <f t="shared" si="4"/>
        <v>6815.900000000001</v>
      </c>
      <c r="S39" s="418" t="str">
        <f t="shared" si="5"/>
        <v>--</v>
      </c>
      <c r="T39" s="419" t="str">
        <f t="shared" si="6"/>
        <v>--</v>
      </c>
      <c r="U39" s="292" t="str">
        <f t="shared" si="11"/>
        <v>--</v>
      </c>
      <c r="V39" s="293" t="str">
        <f t="shared" si="12"/>
        <v>--</v>
      </c>
      <c r="W39" s="420" t="str">
        <f t="shared" si="7"/>
        <v>--</v>
      </c>
      <c r="X39" s="798" t="str">
        <f t="shared" si="13"/>
        <v>--</v>
      </c>
      <c r="Y39" s="216" t="s">
        <v>211</v>
      </c>
      <c r="Z39" s="365">
        <v>0</v>
      </c>
      <c r="AA39" s="6"/>
    </row>
    <row r="40" spans="2:27" s="5" customFormat="1" ht="17.1" customHeight="1">
      <c r="B40" s="50"/>
      <c r="C40" s="269"/>
      <c r="D40" s="269"/>
      <c r="E40" s="269"/>
      <c r="F40" s="422"/>
      <c r="G40" s="360"/>
      <c r="H40" s="423"/>
      <c r="I40" s="285"/>
      <c r="J40" s="362"/>
      <c r="K40" s="180"/>
      <c r="L40" s="363"/>
      <c r="M40" s="364"/>
      <c r="N40" s="215"/>
      <c r="O40" s="495"/>
      <c r="P40" s="216"/>
      <c r="Q40" s="800"/>
      <c r="R40" s="801"/>
      <c r="S40" s="418"/>
      <c r="T40" s="419"/>
      <c r="U40" s="292"/>
      <c r="V40" s="293"/>
      <c r="W40" s="420"/>
      <c r="X40" s="798"/>
      <c r="Y40" s="216"/>
      <c r="Z40" s="365"/>
      <c r="AA40" s="6"/>
    </row>
    <row r="41" spans="2:27" s="5" customFormat="1" ht="17.1" customHeight="1" thickBot="1">
      <c r="B41" s="50"/>
      <c r="C41" s="425"/>
      <c r="D41" s="425"/>
      <c r="E41" s="425"/>
      <c r="F41" s="425"/>
      <c r="G41" s="425"/>
      <c r="H41" s="425"/>
      <c r="I41" s="130"/>
      <c r="J41" s="366"/>
      <c r="K41" s="366"/>
      <c r="L41" s="367"/>
      <c r="M41" s="367"/>
      <c r="N41" s="366"/>
      <c r="O41" s="184"/>
      <c r="P41" s="147"/>
      <c r="Q41" s="426"/>
      <c r="R41" s="427"/>
      <c r="S41" s="428"/>
      <c r="T41" s="429"/>
      <c r="U41" s="310"/>
      <c r="V41" s="311"/>
      <c r="W41" s="430"/>
      <c r="X41" s="430"/>
      <c r="Y41" s="147"/>
      <c r="Z41" s="431"/>
      <c r="AA41" s="6"/>
    </row>
    <row r="42" spans="2:27" s="5" customFormat="1" ht="17.1" customHeight="1" thickBot="1" thickTop="1">
      <c r="B42" s="50"/>
      <c r="C42" s="126" t="s">
        <v>25</v>
      </c>
      <c r="D42" s="73" t="s">
        <v>329</v>
      </c>
      <c r="E42" s="126"/>
      <c r="F42" s="127"/>
      <c r="I42" s="4"/>
      <c r="J42" s="4"/>
      <c r="K42" s="4"/>
      <c r="L42" s="4"/>
      <c r="M42" s="4"/>
      <c r="N42" s="4"/>
      <c r="O42" s="4"/>
      <c r="P42" s="4"/>
      <c r="Q42" s="4"/>
      <c r="R42" s="432">
        <f aca="true" t="shared" si="15" ref="R42:X42">SUM(R20:R41)</f>
        <v>746917.2022000002</v>
      </c>
      <c r="S42" s="433">
        <f t="shared" si="15"/>
        <v>2225.6</v>
      </c>
      <c r="T42" s="434">
        <f t="shared" si="15"/>
        <v>10393.552</v>
      </c>
      <c r="U42" s="320">
        <f t="shared" si="15"/>
        <v>0</v>
      </c>
      <c r="V42" s="321">
        <f t="shared" si="15"/>
        <v>0</v>
      </c>
      <c r="W42" s="435">
        <f t="shared" si="15"/>
        <v>0</v>
      </c>
      <c r="X42" s="435">
        <f t="shared" si="15"/>
        <v>0</v>
      </c>
      <c r="Z42" s="100">
        <f>ROUND(SUM(Z20:Z41),2)</f>
        <v>745904.55</v>
      </c>
      <c r="AA42" s="436"/>
    </row>
    <row r="43" spans="2:27" s="5" customFormat="1" ht="17.1" customHeight="1" thickBot="1" thickTop="1">
      <c r="B43" s="74"/>
      <c r="C43" s="75"/>
      <c r="D43" s="75" t="s">
        <v>494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6:29" ht="17.1" customHeight="1" thickTop="1">
      <c r="F44" s="169"/>
      <c r="G44" s="169"/>
      <c r="H44" s="169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</row>
    <row r="45" spans="6:29" ht="17.1" customHeight="1">
      <c r="F45" s="169"/>
      <c r="G45" s="169"/>
      <c r="H45" s="169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6:29" ht="17.1" customHeight="1">
      <c r="F46" s="169"/>
      <c r="G46" s="169"/>
      <c r="H46" s="169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  <row r="47" spans="6:29" ht="17.1" customHeight="1">
      <c r="F47" s="169"/>
      <c r="G47" s="169"/>
      <c r="H47" s="169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6:29" ht="17.1" customHeight="1">
      <c r="F48" s="169"/>
      <c r="G48" s="169"/>
      <c r="H48" s="169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  <row r="49" spans="6:29" ht="17.1" customHeight="1">
      <c r="F49" s="169"/>
      <c r="G49" s="169"/>
      <c r="H49" s="169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6:29" ht="17.1" customHeight="1"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6:29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</row>
    <row r="52" spans="6:29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6:29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</row>
    <row r="54" spans="6:29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</row>
    <row r="55" spans="6:29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</row>
    <row r="56" spans="6:29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</row>
    <row r="57" spans="6:29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</row>
    <row r="58" spans="6:29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</row>
    <row r="59" spans="6:29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</row>
    <row r="60" spans="6:29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</row>
    <row r="61" spans="6:29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</row>
    <row r="62" spans="6:29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</row>
    <row r="63" spans="6:29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</row>
    <row r="64" spans="6:29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</row>
    <row r="65" spans="6:29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</row>
    <row r="66" spans="6:29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</row>
    <row r="67" spans="6:29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</row>
    <row r="68" spans="6:29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</row>
    <row r="69" spans="6:29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</row>
    <row r="70" spans="6:29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</row>
    <row r="71" spans="6:29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</row>
    <row r="72" spans="6:29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</row>
    <row r="73" spans="6:29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</row>
    <row r="74" spans="6:29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</row>
    <row r="75" spans="6:29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</row>
    <row r="76" spans="6:29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</row>
    <row r="77" spans="6:29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</row>
    <row r="78" spans="6:29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</row>
    <row r="79" spans="6:29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</row>
    <row r="80" spans="6:29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</row>
    <row r="81" spans="6:29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</row>
    <row r="82" spans="6:29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</row>
    <row r="83" spans="6:29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</row>
    <row r="84" spans="6:29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</row>
    <row r="85" spans="6:29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</row>
    <row r="86" spans="6:29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</row>
    <row r="87" spans="6:29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</row>
    <row r="88" spans="6:29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</row>
    <row r="89" spans="6:29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</row>
    <row r="90" spans="6:29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6:29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6:29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6:29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6:29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6:29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6:29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6:29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6:29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6:29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6:29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6:29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6:29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6:29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6:29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6:29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6:29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6:29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6:29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6:29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6:29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6:29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6:29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6:29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6:29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6:29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6:29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6:29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6:29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6:29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6:29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6:29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6:29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6:29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6:29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6:29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6:29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6:29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6:29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6:29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6:29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6:29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6:29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6:29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6:29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6:29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6:29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6:29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6:29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6:29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6:29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</row>
    <row r="141" spans="6:29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</row>
    <row r="142" spans="6:29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</row>
    <row r="143" spans="6:29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</row>
    <row r="144" spans="6:29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</row>
    <row r="145" spans="6:29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</row>
    <row r="146" spans="6:29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</row>
    <row r="147" spans="6:29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</row>
    <row r="148" spans="6:29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</row>
    <row r="149" spans="6:29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</row>
    <row r="150" spans="6:29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</row>
    <row r="151" spans="6:29" ht="17.1" customHeight="1">
      <c r="F151" s="167"/>
      <c r="G151" s="167"/>
      <c r="H151" s="167"/>
      <c r="AB151" s="167"/>
      <c r="AC151" s="167"/>
    </row>
    <row r="152" spans="6:8" ht="17.1" customHeight="1">
      <c r="F152" s="167"/>
      <c r="G152" s="167"/>
      <c r="H152" s="167"/>
    </row>
    <row r="153" spans="6:8" ht="17.1" customHeight="1">
      <c r="F153" s="167"/>
      <c r="G153" s="167"/>
      <c r="H153" s="167"/>
    </row>
    <row r="154" spans="6:8" ht="17.1" customHeight="1">
      <c r="F154" s="167"/>
      <c r="G154" s="167"/>
      <c r="H154" s="167"/>
    </row>
    <row r="155" spans="6:8" ht="17.1" customHeight="1">
      <c r="F155" s="167"/>
      <c r="G155" s="167"/>
      <c r="H155" s="167"/>
    </row>
    <row r="156" spans="6:8" ht="17.1" customHeight="1">
      <c r="F156" s="167"/>
      <c r="G156" s="167"/>
      <c r="H156" s="167"/>
    </row>
    <row r="157" ht="17.1" customHeight="1"/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64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8">
    <pageSetUpPr fitToPage="1"/>
  </sheetPr>
  <dimension ref="A1:AC157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0" width="16.57421875" style="0" customWidth="1"/>
    <col min="11" max="11" width="16.2812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79" t="str">
        <f>+'TOT-0216'!B2</f>
        <v>ANEXO III al Memorándum D.T.E.E. N° 231 / 2017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6" t="s">
        <v>85</v>
      </c>
      <c r="G8" s="380"/>
      <c r="H8" s="163"/>
      <c r="I8" s="162"/>
      <c r="J8" s="162"/>
      <c r="K8" s="162"/>
      <c r="L8" s="162"/>
      <c r="M8" s="162"/>
      <c r="N8" s="162"/>
      <c r="O8" s="162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381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2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438</v>
      </c>
      <c r="H12" s="382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'TOT-0216'!B14</f>
        <v>Desde el 01 al 29 de Febrero de 2016</v>
      </c>
      <c r="C14" s="40"/>
      <c r="D14" s="40"/>
      <c r="E14" s="383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3"/>
      <c r="S14" s="383"/>
      <c r="T14" s="383"/>
      <c r="U14" s="383"/>
      <c r="V14" s="383"/>
      <c r="W14" s="383"/>
      <c r="X14" s="383"/>
      <c r="Y14" s="383"/>
      <c r="Z14" s="383"/>
      <c r="AA14" s="385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6"/>
      <c r="H16" s="247">
        <v>0.3178</v>
      </c>
      <c r="I16" s="334"/>
      <c r="J16" t="s">
        <v>500</v>
      </c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7" t="s">
        <v>26</v>
      </c>
      <c r="G17" s="388"/>
      <c r="H17" s="747">
        <v>20</v>
      </c>
      <c r="I17" s="334"/>
      <c r="J17"/>
      <c r="K17" s="194"/>
      <c r="L17" s="195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233</v>
      </c>
      <c r="E19" s="84" t="s">
        <v>234</v>
      </c>
      <c r="F19" s="86" t="s">
        <v>27</v>
      </c>
      <c r="G19" s="85" t="s">
        <v>28</v>
      </c>
      <c r="H19" s="390" t="s">
        <v>232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1" t="s">
        <v>70</v>
      </c>
      <c r="S19" s="392" t="s">
        <v>228</v>
      </c>
      <c r="T19" s="393"/>
      <c r="U19" s="251" t="s">
        <v>229</v>
      </c>
      <c r="V19" s="252"/>
      <c r="W19" s="394" t="s">
        <v>22</v>
      </c>
      <c r="X19" s="250" t="s">
        <v>21</v>
      </c>
      <c r="Y19" s="131" t="s">
        <v>74</v>
      </c>
      <c r="Z19" s="395" t="s">
        <v>24</v>
      </c>
      <c r="AA19" s="6"/>
    </row>
    <row r="20" spans="2:27" s="5" customFormat="1" ht="17.1" customHeight="1" thickTop="1">
      <c r="B20" s="50"/>
      <c r="C20" s="255"/>
      <c r="D20" s="255"/>
      <c r="E20" s="255"/>
      <c r="F20" s="397"/>
      <c r="G20" s="397"/>
      <c r="H20" s="397"/>
      <c r="I20" s="325"/>
      <c r="J20" s="398"/>
      <c r="K20" s="398"/>
      <c r="L20" s="396"/>
      <c r="M20" s="396"/>
      <c r="N20" s="397"/>
      <c r="O20" s="175"/>
      <c r="P20" s="396"/>
      <c r="Q20" s="399"/>
      <c r="R20" s="400"/>
      <c r="S20" s="401"/>
      <c r="T20" s="402"/>
      <c r="U20" s="264"/>
      <c r="V20" s="265"/>
      <c r="W20" s="403"/>
      <c r="X20" s="403"/>
      <c r="Y20" s="404"/>
      <c r="Z20" s="405"/>
      <c r="AA20" s="6"/>
    </row>
    <row r="21" spans="2:27" s="5" customFormat="1" ht="17.1" customHeight="1">
      <c r="B21" s="50"/>
      <c r="C21" s="269"/>
      <c r="D21" s="269"/>
      <c r="E21" s="269"/>
      <c r="F21" s="406"/>
      <c r="G21" s="3559"/>
      <c r="H21" s="408"/>
      <c r="I21" s="409"/>
      <c r="J21" s="410"/>
      <c r="K21" s="411"/>
      <c r="L21" s="412"/>
      <c r="M21" s="413"/>
      <c r="N21" s="414"/>
      <c r="O21" s="176"/>
      <c r="P21" s="415"/>
      <c r="Q21" s="416"/>
      <c r="R21" s="417"/>
      <c r="S21" s="418"/>
      <c r="T21" s="419"/>
      <c r="U21" s="278"/>
      <c r="V21" s="279"/>
      <c r="W21" s="420"/>
      <c r="X21" s="420"/>
      <c r="Y21" s="415"/>
      <c r="Z21" s="421"/>
      <c r="AA21" s="6"/>
    </row>
    <row r="22" spans="2:27" s="5" customFormat="1" ht="17.1" customHeight="1">
      <c r="B22" s="50"/>
      <c r="C22" s="269">
        <v>117</v>
      </c>
      <c r="D22" s="269">
        <v>299472</v>
      </c>
      <c r="E22" s="148">
        <v>4286</v>
      </c>
      <c r="F22" s="422" t="s">
        <v>309</v>
      </c>
      <c r="G22" s="360" t="s">
        <v>466</v>
      </c>
      <c r="H22" s="423">
        <v>50</v>
      </c>
      <c r="I22" s="285">
        <f aca="true" t="shared" si="0" ref="I22:I41">H22*$H$16</f>
        <v>15.89</v>
      </c>
      <c r="J22" s="362">
        <v>42424.53402777778</v>
      </c>
      <c r="K22" s="180">
        <v>42424.69652777778</v>
      </c>
      <c r="L22" s="363">
        <f aca="true" t="shared" si="1" ref="L22:L41">IF(F22="","",(K22-J22)*24)</f>
        <v>3.8999999999650754</v>
      </c>
      <c r="M22" s="364">
        <f aca="true" t="shared" si="2" ref="M22:M41">IF(F22="","",ROUND((K22-J22)*24*60,0))</f>
        <v>234</v>
      </c>
      <c r="N22" s="215" t="s">
        <v>296</v>
      </c>
      <c r="O22" s="495" t="str">
        <f aca="true" t="shared" si="3" ref="O22:O41">IF(F22="","","--")</f>
        <v>--</v>
      </c>
      <c r="P22" s="216" t="str">
        <f aca="true" t="shared" si="4" ref="P22:P41">IF(F22="","",IF(OR(N22="P",N22="RP"),"--","NO"))</f>
        <v>NO</v>
      </c>
      <c r="Q22" s="800">
        <f aca="true" t="shared" si="5" ref="Q22:Q41">IF(OR(N22="P",N22="RP"),$H$17/10,$H$17)</f>
        <v>20</v>
      </c>
      <c r="R22" s="801" t="str">
        <f aca="true" t="shared" si="6" ref="R22:R41">IF(N22="P",I22*Q22*ROUND(M22/60,2),"--")</f>
        <v>--</v>
      </c>
      <c r="S22" s="418">
        <f aca="true" t="shared" si="7" ref="S22:S41">IF(AND(N22="F",P22="NO"),I22*Q22,"--")</f>
        <v>317.8</v>
      </c>
      <c r="T22" s="419">
        <f aca="true" t="shared" si="8" ref="T22:T41">IF(N22="F",I22*Q22*ROUND(M22/60,2),"--")</f>
        <v>1239.42</v>
      </c>
      <c r="U22" s="292" t="str">
        <f aca="true" t="shared" si="9" ref="U22:U41">IF(AND(N22="R",P22="NO"),I22*Q22*O22/100,"--")</f>
        <v>--</v>
      </c>
      <c r="V22" s="293" t="str">
        <f aca="true" t="shared" si="10" ref="V22:V41">IF(N22="R",I22*Q22*O22/100*ROUND(M22/60,2),"--")</f>
        <v>--</v>
      </c>
      <c r="W22" s="420" t="str">
        <f aca="true" t="shared" si="11" ref="W22:W41">IF(N22="RF",I22*Q22*ROUND(M22/60,2),"--")</f>
        <v>--</v>
      </c>
      <c r="X22" s="798" t="str">
        <f aca="true" t="shared" si="12" ref="X22:X41">IF(N22="RP",I22*Q22*O22/100*ROUND(M22/60,2),"--")</f>
        <v>--</v>
      </c>
      <c r="Y22" s="216" t="str">
        <f aca="true" t="shared" si="13" ref="Y22:Y41">IF(F22="","","SI")</f>
        <v>SI</v>
      </c>
      <c r="Z22" s="365">
        <f aca="true" t="shared" si="14" ref="Z22:Z41">IF(F22="","",SUM(R22:X22)*IF(Y22="SI",1,2)*IF(AND(O22&lt;&gt;"--",N22="RF"),O22/100,1))</f>
        <v>1557.22</v>
      </c>
      <c r="AA22" s="6"/>
    </row>
    <row r="23" spans="2:27" s="5" customFormat="1" ht="17.1" customHeight="1">
      <c r="B23" s="50"/>
      <c r="C23" s="269"/>
      <c r="D23" s="269"/>
      <c r="E23" s="269"/>
      <c r="F23" s="422"/>
      <c r="G23" s="360"/>
      <c r="H23" s="423"/>
      <c r="I23" s="285">
        <f t="shared" si="0"/>
        <v>0</v>
      </c>
      <c r="J23" s="362"/>
      <c r="K23" s="180"/>
      <c r="L23" s="363" t="str">
        <f t="shared" si="1"/>
        <v/>
      </c>
      <c r="M23" s="364" t="str">
        <f t="shared" si="2"/>
        <v/>
      </c>
      <c r="N23" s="215"/>
      <c r="O23" s="495" t="str">
        <f t="shared" si="3"/>
        <v/>
      </c>
      <c r="P23" s="216" t="str">
        <f t="shared" si="4"/>
        <v/>
      </c>
      <c r="Q23" s="800">
        <f t="shared" si="5"/>
        <v>20</v>
      </c>
      <c r="R23" s="801" t="str">
        <f t="shared" si="6"/>
        <v>--</v>
      </c>
      <c r="S23" s="418" t="str">
        <f t="shared" si="7"/>
        <v>--</v>
      </c>
      <c r="T23" s="419" t="str">
        <f t="shared" si="8"/>
        <v>--</v>
      </c>
      <c r="U23" s="292" t="str">
        <f t="shared" si="9"/>
        <v>--</v>
      </c>
      <c r="V23" s="293" t="str">
        <f t="shared" si="10"/>
        <v>--</v>
      </c>
      <c r="W23" s="420" t="str">
        <f t="shared" si="11"/>
        <v>--</v>
      </c>
      <c r="X23" s="798" t="str">
        <f t="shared" si="12"/>
        <v>--</v>
      </c>
      <c r="Y23" s="216" t="str">
        <f t="shared" si="13"/>
        <v/>
      </c>
      <c r="Z23" s="365" t="str">
        <f t="shared" si="14"/>
        <v/>
      </c>
      <c r="AA23" s="6"/>
    </row>
    <row r="24" spans="2:27" s="5" customFormat="1" ht="17.1" customHeight="1">
      <c r="B24" s="50"/>
      <c r="C24" s="269"/>
      <c r="D24" s="269"/>
      <c r="E24" s="148"/>
      <c r="F24" s="422"/>
      <c r="G24" s="360"/>
      <c r="H24" s="423"/>
      <c r="I24" s="285">
        <f t="shared" si="0"/>
        <v>0</v>
      </c>
      <c r="J24" s="362"/>
      <c r="K24" s="180"/>
      <c r="L24" s="363" t="str">
        <f t="shared" si="1"/>
        <v/>
      </c>
      <c r="M24" s="364" t="str">
        <f t="shared" si="2"/>
        <v/>
      </c>
      <c r="N24" s="215"/>
      <c r="O24" s="495" t="str">
        <f t="shared" si="3"/>
        <v/>
      </c>
      <c r="P24" s="216" t="str">
        <f t="shared" si="4"/>
        <v/>
      </c>
      <c r="Q24" s="800">
        <f t="shared" si="5"/>
        <v>20</v>
      </c>
      <c r="R24" s="801" t="str">
        <f t="shared" si="6"/>
        <v>--</v>
      </c>
      <c r="S24" s="418" t="str">
        <f t="shared" si="7"/>
        <v>--</v>
      </c>
      <c r="T24" s="419" t="str">
        <f t="shared" si="8"/>
        <v>--</v>
      </c>
      <c r="U24" s="292" t="str">
        <f t="shared" si="9"/>
        <v>--</v>
      </c>
      <c r="V24" s="293" t="str">
        <f t="shared" si="10"/>
        <v>--</v>
      </c>
      <c r="W24" s="420" t="str">
        <f t="shared" si="11"/>
        <v>--</v>
      </c>
      <c r="X24" s="798" t="str">
        <f t="shared" si="12"/>
        <v>--</v>
      </c>
      <c r="Y24" s="216" t="str">
        <f t="shared" si="13"/>
        <v/>
      </c>
      <c r="Z24" s="365" t="str">
        <f t="shared" si="14"/>
        <v/>
      </c>
      <c r="AA24" s="6"/>
    </row>
    <row r="25" spans="2:27" s="5" customFormat="1" ht="17.1" customHeight="1">
      <c r="B25" s="50"/>
      <c r="C25" s="269"/>
      <c r="D25" s="269"/>
      <c r="E25" s="269"/>
      <c r="F25" s="422"/>
      <c r="G25" s="360"/>
      <c r="H25" s="423"/>
      <c r="I25" s="285">
        <f t="shared" si="0"/>
        <v>0</v>
      </c>
      <c r="J25" s="362"/>
      <c r="K25" s="180"/>
      <c r="L25" s="363" t="str">
        <f t="shared" si="1"/>
        <v/>
      </c>
      <c r="M25" s="364" t="str">
        <f t="shared" si="2"/>
        <v/>
      </c>
      <c r="N25" s="215"/>
      <c r="O25" s="495" t="str">
        <f t="shared" si="3"/>
        <v/>
      </c>
      <c r="P25" s="216" t="str">
        <f t="shared" si="4"/>
        <v/>
      </c>
      <c r="Q25" s="800">
        <f t="shared" si="5"/>
        <v>20</v>
      </c>
      <c r="R25" s="801" t="str">
        <f t="shared" si="6"/>
        <v>--</v>
      </c>
      <c r="S25" s="418" t="str">
        <f t="shared" si="7"/>
        <v>--</v>
      </c>
      <c r="T25" s="419" t="str">
        <f t="shared" si="8"/>
        <v>--</v>
      </c>
      <c r="U25" s="292" t="str">
        <f t="shared" si="9"/>
        <v>--</v>
      </c>
      <c r="V25" s="293" t="str">
        <f t="shared" si="10"/>
        <v>--</v>
      </c>
      <c r="W25" s="420" t="str">
        <f t="shared" si="11"/>
        <v>--</v>
      </c>
      <c r="X25" s="798" t="str">
        <f t="shared" si="12"/>
        <v>--</v>
      </c>
      <c r="Y25" s="216" t="str">
        <f t="shared" si="13"/>
        <v/>
      </c>
      <c r="Z25" s="365" t="str">
        <f t="shared" si="14"/>
        <v/>
      </c>
      <c r="AA25" s="424"/>
    </row>
    <row r="26" spans="2:27" s="5" customFormat="1" ht="17.1" customHeight="1">
      <c r="B26" s="50"/>
      <c r="C26" s="269"/>
      <c r="D26" s="269"/>
      <c r="E26" s="148"/>
      <c r="F26" s="422"/>
      <c r="G26" s="360"/>
      <c r="H26" s="423"/>
      <c r="I26" s="285">
        <f t="shared" si="0"/>
        <v>0</v>
      </c>
      <c r="J26" s="362"/>
      <c r="K26" s="180"/>
      <c r="L26" s="363" t="str">
        <f t="shared" si="1"/>
        <v/>
      </c>
      <c r="M26" s="364" t="str">
        <f t="shared" si="2"/>
        <v/>
      </c>
      <c r="N26" s="215"/>
      <c r="O26" s="495" t="str">
        <f t="shared" si="3"/>
        <v/>
      </c>
      <c r="P26" s="216" t="str">
        <f t="shared" si="4"/>
        <v/>
      </c>
      <c r="Q26" s="800">
        <f t="shared" si="5"/>
        <v>20</v>
      </c>
      <c r="R26" s="801" t="str">
        <f t="shared" si="6"/>
        <v>--</v>
      </c>
      <c r="S26" s="418" t="str">
        <f t="shared" si="7"/>
        <v>--</v>
      </c>
      <c r="T26" s="419" t="str">
        <f t="shared" si="8"/>
        <v>--</v>
      </c>
      <c r="U26" s="292" t="str">
        <f t="shared" si="9"/>
        <v>--</v>
      </c>
      <c r="V26" s="293" t="str">
        <f t="shared" si="10"/>
        <v>--</v>
      </c>
      <c r="W26" s="420" t="str">
        <f t="shared" si="11"/>
        <v>--</v>
      </c>
      <c r="X26" s="798" t="str">
        <f t="shared" si="12"/>
        <v>--</v>
      </c>
      <c r="Y26" s="216" t="str">
        <f t="shared" si="13"/>
        <v/>
      </c>
      <c r="Z26" s="365" t="str">
        <f t="shared" si="14"/>
        <v/>
      </c>
      <c r="AA26" s="424"/>
    </row>
    <row r="27" spans="2:27" s="5" customFormat="1" ht="17.1" customHeight="1">
      <c r="B27" s="50"/>
      <c r="C27" s="269"/>
      <c r="D27" s="269"/>
      <c r="E27" s="269"/>
      <c r="F27" s="422"/>
      <c r="G27" s="360"/>
      <c r="H27" s="423"/>
      <c r="I27" s="285">
        <f t="shared" si="0"/>
        <v>0</v>
      </c>
      <c r="J27" s="362"/>
      <c r="K27" s="180"/>
      <c r="L27" s="363" t="str">
        <f t="shared" si="1"/>
        <v/>
      </c>
      <c r="M27" s="364" t="str">
        <f t="shared" si="2"/>
        <v/>
      </c>
      <c r="N27" s="215"/>
      <c r="O27" s="495" t="str">
        <f t="shared" si="3"/>
        <v/>
      </c>
      <c r="P27" s="216" t="str">
        <f t="shared" si="4"/>
        <v/>
      </c>
      <c r="Q27" s="800">
        <f t="shared" si="5"/>
        <v>20</v>
      </c>
      <c r="R27" s="801" t="str">
        <f t="shared" si="6"/>
        <v>--</v>
      </c>
      <c r="S27" s="418" t="str">
        <f t="shared" si="7"/>
        <v>--</v>
      </c>
      <c r="T27" s="419" t="str">
        <f t="shared" si="8"/>
        <v>--</v>
      </c>
      <c r="U27" s="292" t="str">
        <f t="shared" si="9"/>
        <v>--</v>
      </c>
      <c r="V27" s="293" t="str">
        <f t="shared" si="10"/>
        <v>--</v>
      </c>
      <c r="W27" s="420" t="str">
        <f t="shared" si="11"/>
        <v>--</v>
      </c>
      <c r="X27" s="798" t="str">
        <f t="shared" si="12"/>
        <v>--</v>
      </c>
      <c r="Y27" s="216" t="str">
        <f t="shared" si="13"/>
        <v/>
      </c>
      <c r="Z27" s="365" t="str">
        <f t="shared" si="14"/>
        <v/>
      </c>
      <c r="AA27" s="424"/>
    </row>
    <row r="28" spans="2:27" s="5" customFormat="1" ht="17.1" customHeight="1">
      <c r="B28" s="50"/>
      <c r="C28" s="269"/>
      <c r="D28" s="269"/>
      <c r="E28" s="148"/>
      <c r="F28" s="422"/>
      <c r="G28" s="360"/>
      <c r="H28" s="423"/>
      <c r="I28" s="285">
        <f t="shared" si="0"/>
        <v>0</v>
      </c>
      <c r="J28" s="362"/>
      <c r="K28" s="180"/>
      <c r="L28" s="363" t="str">
        <f t="shared" si="1"/>
        <v/>
      </c>
      <c r="M28" s="364" t="str">
        <f t="shared" si="2"/>
        <v/>
      </c>
      <c r="N28" s="215"/>
      <c r="O28" s="495" t="str">
        <f t="shared" si="3"/>
        <v/>
      </c>
      <c r="P28" s="216" t="str">
        <f t="shared" si="4"/>
        <v/>
      </c>
      <c r="Q28" s="800">
        <f t="shared" si="5"/>
        <v>20</v>
      </c>
      <c r="R28" s="801" t="str">
        <f t="shared" si="6"/>
        <v>--</v>
      </c>
      <c r="S28" s="418" t="str">
        <f t="shared" si="7"/>
        <v>--</v>
      </c>
      <c r="T28" s="419" t="str">
        <f t="shared" si="8"/>
        <v>--</v>
      </c>
      <c r="U28" s="292" t="str">
        <f t="shared" si="9"/>
        <v>--</v>
      </c>
      <c r="V28" s="293" t="str">
        <f t="shared" si="10"/>
        <v>--</v>
      </c>
      <c r="W28" s="420" t="str">
        <f t="shared" si="11"/>
        <v>--</v>
      </c>
      <c r="X28" s="798" t="str">
        <f t="shared" si="12"/>
        <v>--</v>
      </c>
      <c r="Y28" s="216" t="str">
        <f t="shared" si="13"/>
        <v/>
      </c>
      <c r="Z28" s="365" t="str">
        <f t="shared" si="14"/>
        <v/>
      </c>
      <c r="AA28" s="424"/>
    </row>
    <row r="29" spans="2:27" s="5" customFormat="1" ht="17.1" customHeight="1">
      <c r="B29" s="50"/>
      <c r="C29" s="269"/>
      <c r="D29" s="269"/>
      <c r="E29" s="269"/>
      <c r="F29" s="422"/>
      <c r="G29" s="360"/>
      <c r="H29" s="423"/>
      <c r="I29" s="285">
        <f t="shared" si="0"/>
        <v>0</v>
      </c>
      <c r="J29" s="362"/>
      <c r="K29" s="180"/>
      <c r="L29" s="363" t="str">
        <f t="shared" si="1"/>
        <v/>
      </c>
      <c r="M29" s="364" t="str">
        <f t="shared" si="2"/>
        <v/>
      </c>
      <c r="N29" s="215"/>
      <c r="O29" s="495" t="str">
        <f t="shared" si="3"/>
        <v/>
      </c>
      <c r="P29" s="216" t="str">
        <f t="shared" si="4"/>
        <v/>
      </c>
      <c r="Q29" s="800">
        <f t="shared" si="5"/>
        <v>20</v>
      </c>
      <c r="R29" s="801" t="str">
        <f t="shared" si="6"/>
        <v>--</v>
      </c>
      <c r="S29" s="418" t="str">
        <f t="shared" si="7"/>
        <v>--</v>
      </c>
      <c r="T29" s="419" t="str">
        <f t="shared" si="8"/>
        <v>--</v>
      </c>
      <c r="U29" s="292" t="str">
        <f t="shared" si="9"/>
        <v>--</v>
      </c>
      <c r="V29" s="293" t="str">
        <f t="shared" si="10"/>
        <v>--</v>
      </c>
      <c r="W29" s="420" t="str">
        <f t="shared" si="11"/>
        <v>--</v>
      </c>
      <c r="X29" s="798" t="str">
        <f t="shared" si="12"/>
        <v>--</v>
      </c>
      <c r="Y29" s="216" t="str">
        <f t="shared" si="13"/>
        <v/>
      </c>
      <c r="Z29" s="365" t="str">
        <f t="shared" si="14"/>
        <v/>
      </c>
      <c r="AA29" s="424"/>
    </row>
    <row r="30" spans="2:27" s="5" customFormat="1" ht="17.1" customHeight="1">
      <c r="B30" s="50"/>
      <c r="C30" s="269"/>
      <c r="D30" s="269"/>
      <c r="E30" s="148"/>
      <c r="F30" s="422"/>
      <c r="G30" s="360"/>
      <c r="H30" s="423"/>
      <c r="I30" s="285">
        <f t="shared" si="0"/>
        <v>0</v>
      </c>
      <c r="J30" s="362"/>
      <c r="K30" s="180"/>
      <c r="L30" s="363" t="str">
        <f t="shared" si="1"/>
        <v/>
      </c>
      <c r="M30" s="364" t="str">
        <f t="shared" si="2"/>
        <v/>
      </c>
      <c r="N30" s="215"/>
      <c r="O30" s="495" t="str">
        <f t="shared" si="3"/>
        <v/>
      </c>
      <c r="P30" s="216" t="str">
        <f t="shared" si="4"/>
        <v/>
      </c>
      <c r="Q30" s="800">
        <f t="shared" si="5"/>
        <v>20</v>
      </c>
      <c r="R30" s="801" t="str">
        <f t="shared" si="6"/>
        <v>--</v>
      </c>
      <c r="S30" s="418" t="str">
        <f t="shared" si="7"/>
        <v>--</v>
      </c>
      <c r="T30" s="419" t="str">
        <f t="shared" si="8"/>
        <v>--</v>
      </c>
      <c r="U30" s="292" t="str">
        <f t="shared" si="9"/>
        <v>--</v>
      </c>
      <c r="V30" s="293" t="str">
        <f t="shared" si="10"/>
        <v>--</v>
      </c>
      <c r="W30" s="420" t="str">
        <f t="shared" si="11"/>
        <v>--</v>
      </c>
      <c r="X30" s="798" t="str">
        <f t="shared" si="12"/>
        <v>--</v>
      </c>
      <c r="Y30" s="216" t="str">
        <f t="shared" si="13"/>
        <v/>
      </c>
      <c r="Z30" s="365" t="str">
        <f t="shared" si="14"/>
        <v/>
      </c>
      <c r="AA30" s="424"/>
    </row>
    <row r="31" spans="2:27" s="5" customFormat="1" ht="17.1" customHeight="1">
      <c r="B31" s="50"/>
      <c r="C31" s="269"/>
      <c r="D31" s="269"/>
      <c r="E31" s="269"/>
      <c r="F31" s="422"/>
      <c r="G31" s="360"/>
      <c r="H31" s="423"/>
      <c r="I31" s="285">
        <f t="shared" si="0"/>
        <v>0</v>
      </c>
      <c r="J31" s="362"/>
      <c r="K31" s="180"/>
      <c r="L31" s="363" t="str">
        <f t="shared" si="1"/>
        <v/>
      </c>
      <c r="M31" s="364" t="str">
        <f t="shared" si="2"/>
        <v/>
      </c>
      <c r="N31" s="215"/>
      <c r="O31" s="495" t="str">
        <f t="shared" si="3"/>
        <v/>
      </c>
      <c r="P31" s="216" t="str">
        <f t="shared" si="4"/>
        <v/>
      </c>
      <c r="Q31" s="800">
        <f t="shared" si="5"/>
        <v>20</v>
      </c>
      <c r="R31" s="801" t="str">
        <f t="shared" si="6"/>
        <v>--</v>
      </c>
      <c r="S31" s="418" t="str">
        <f t="shared" si="7"/>
        <v>--</v>
      </c>
      <c r="T31" s="419" t="str">
        <f t="shared" si="8"/>
        <v>--</v>
      </c>
      <c r="U31" s="292" t="str">
        <f t="shared" si="9"/>
        <v>--</v>
      </c>
      <c r="V31" s="293" t="str">
        <f t="shared" si="10"/>
        <v>--</v>
      </c>
      <c r="W31" s="420" t="str">
        <f t="shared" si="11"/>
        <v>--</v>
      </c>
      <c r="X31" s="798" t="str">
        <f t="shared" si="12"/>
        <v>--</v>
      </c>
      <c r="Y31" s="216" t="str">
        <f t="shared" si="13"/>
        <v/>
      </c>
      <c r="Z31" s="365" t="str">
        <f t="shared" si="14"/>
        <v/>
      </c>
      <c r="AA31" s="6"/>
    </row>
    <row r="32" spans="2:27" s="5" customFormat="1" ht="17.1" customHeight="1">
      <c r="B32" s="50"/>
      <c r="C32" s="269"/>
      <c r="D32" s="269"/>
      <c r="E32" s="148"/>
      <c r="F32" s="422"/>
      <c r="G32" s="360"/>
      <c r="H32" s="423"/>
      <c r="I32" s="285">
        <f t="shared" si="0"/>
        <v>0</v>
      </c>
      <c r="J32" s="362"/>
      <c r="K32" s="180"/>
      <c r="L32" s="363" t="str">
        <f t="shared" si="1"/>
        <v/>
      </c>
      <c r="M32" s="364" t="str">
        <f t="shared" si="2"/>
        <v/>
      </c>
      <c r="N32" s="215"/>
      <c r="O32" s="495" t="str">
        <f t="shared" si="3"/>
        <v/>
      </c>
      <c r="P32" s="216" t="str">
        <f t="shared" si="4"/>
        <v/>
      </c>
      <c r="Q32" s="800">
        <f t="shared" si="5"/>
        <v>20</v>
      </c>
      <c r="R32" s="801" t="str">
        <f t="shared" si="6"/>
        <v>--</v>
      </c>
      <c r="S32" s="418" t="str">
        <f t="shared" si="7"/>
        <v>--</v>
      </c>
      <c r="T32" s="419" t="str">
        <f t="shared" si="8"/>
        <v>--</v>
      </c>
      <c r="U32" s="292" t="str">
        <f t="shared" si="9"/>
        <v>--</v>
      </c>
      <c r="V32" s="293" t="str">
        <f t="shared" si="10"/>
        <v>--</v>
      </c>
      <c r="W32" s="420" t="str">
        <f t="shared" si="11"/>
        <v>--</v>
      </c>
      <c r="X32" s="798" t="str">
        <f t="shared" si="12"/>
        <v>--</v>
      </c>
      <c r="Y32" s="216" t="str">
        <f t="shared" si="13"/>
        <v/>
      </c>
      <c r="Z32" s="365" t="str">
        <f t="shared" si="14"/>
        <v/>
      </c>
      <c r="AA32" s="6"/>
    </row>
    <row r="33" spans="2:27" s="5" customFormat="1" ht="17.1" customHeight="1">
      <c r="B33" s="50"/>
      <c r="C33" s="269"/>
      <c r="D33" s="269"/>
      <c r="E33" s="269"/>
      <c r="F33" s="422"/>
      <c r="G33" s="360"/>
      <c r="H33" s="423"/>
      <c r="I33" s="285">
        <f t="shared" si="0"/>
        <v>0</v>
      </c>
      <c r="J33" s="362"/>
      <c r="K33" s="180"/>
      <c r="L33" s="363" t="str">
        <f t="shared" si="1"/>
        <v/>
      </c>
      <c r="M33" s="364" t="str">
        <f t="shared" si="2"/>
        <v/>
      </c>
      <c r="N33" s="215"/>
      <c r="O33" s="495" t="str">
        <f t="shared" si="3"/>
        <v/>
      </c>
      <c r="P33" s="216" t="str">
        <f t="shared" si="4"/>
        <v/>
      </c>
      <c r="Q33" s="800">
        <f t="shared" si="5"/>
        <v>20</v>
      </c>
      <c r="R33" s="801" t="str">
        <f t="shared" si="6"/>
        <v>--</v>
      </c>
      <c r="S33" s="418" t="str">
        <f t="shared" si="7"/>
        <v>--</v>
      </c>
      <c r="T33" s="419" t="str">
        <f t="shared" si="8"/>
        <v>--</v>
      </c>
      <c r="U33" s="292" t="str">
        <f t="shared" si="9"/>
        <v>--</v>
      </c>
      <c r="V33" s="293" t="str">
        <f t="shared" si="10"/>
        <v>--</v>
      </c>
      <c r="W33" s="420" t="str">
        <f t="shared" si="11"/>
        <v>--</v>
      </c>
      <c r="X33" s="798" t="str">
        <f t="shared" si="12"/>
        <v>--</v>
      </c>
      <c r="Y33" s="216" t="str">
        <f t="shared" si="13"/>
        <v/>
      </c>
      <c r="Z33" s="365" t="str">
        <f t="shared" si="14"/>
        <v/>
      </c>
      <c r="AA33" s="6"/>
    </row>
    <row r="34" spans="2:27" s="5" customFormat="1" ht="17.1" customHeight="1">
      <c r="B34" s="50"/>
      <c r="C34" s="269"/>
      <c r="D34" s="269"/>
      <c r="E34" s="148"/>
      <c r="F34" s="422"/>
      <c r="G34" s="360"/>
      <c r="H34" s="423"/>
      <c r="I34" s="285">
        <f t="shared" si="0"/>
        <v>0</v>
      </c>
      <c r="J34" s="362"/>
      <c r="K34" s="180"/>
      <c r="L34" s="363" t="str">
        <f t="shared" si="1"/>
        <v/>
      </c>
      <c r="M34" s="364" t="str">
        <f t="shared" si="2"/>
        <v/>
      </c>
      <c r="N34" s="215"/>
      <c r="O34" s="495" t="str">
        <f t="shared" si="3"/>
        <v/>
      </c>
      <c r="P34" s="216" t="str">
        <f t="shared" si="4"/>
        <v/>
      </c>
      <c r="Q34" s="800">
        <f t="shared" si="5"/>
        <v>20</v>
      </c>
      <c r="R34" s="801" t="str">
        <f t="shared" si="6"/>
        <v>--</v>
      </c>
      <c r="S34" s="418" t="str">
        <f t="shared" si="7"/>
        <v>--</v>
      </c>
      <c r="T34" s="419" t="str">
        <f t="shared" si="8"/>
        <v>--</v>
      </c>
      <c r="U34" s="292" t="str">
        <f t="shared" si="9"/>
        <v>--</v>
      </c>
      <c r="V34" s="293" t="str">
        <f t="shared" si="10"/>
        <v>--</v>
      </c>
      <c r="W34" s="420" t="str">
        <f t="shared" si="11"/>
        <v>--</v>
      </c>
      <c r="X34" s="798" t="str">
        <f t="shared" si="12"/>
        <v>--</v>
      </c>
      <c r="Y34" s="216" t="str">
        <f t="shared" si="13"/>
        <v/>
      </c>
      <c r="Z34" s="365" t="str">
        <f t="shared" si="14"/>
        <v/>
      </c>
      <c r="AA34" s="6"/>
    </row>
    <row r="35" spans="2:27" s="5" customFormat="1" ht="17.1" customHeight="1">
      <c r="B35" s="50"/>
      <c r="C35" s="269"/>
      <c r="D35" s="269"/>
      <c r="E35" s="269"/>
      <c r="F35" s="422"/>
      <c r="G35" s="360"/>
      <c r="H35" s="423"/>
      <c r="I35" s="285">
        <f t="shared" si="0"/>
        <v>0</v>
      </c>
      <c r="J35" s="362"/>
      <c r="K35" s="180"/>
      <c r="L35" s="363" t="str">
        <f t="shared" si="1"/>
        <v/>
      </c>
      <c r="M35" s="364" t="str">
        <f t="shared" si="2"/>
        <v/>
      </c>
      <c r="N35" s="215"/>
      <c r="O35" s="495" t="str">
        <f t="shared" si="3"/>
        <v/>
      </c>
      <c r="P35" s="216" t="str">
        <f t="shared" si="4"/>
        <v/>
      </c>
      <c r="Q35" s="800">
        <f t="shared" si="5"/>
        <v>20</v>
      </c>
      <c r="R35" s="801" t="str">
        <f t="shared" si="6"/>
        <v>--</v>
      </c>
      <c r="S35" s="418" t="str">
        <f t="shared" si="7"/>
        <v>--</v>
      </c>
      <c r="T35" s="419" t="str">
        <f t="shared" si="8"/>
        <v>--</v>
      </c>
      <c r="U35" s="292" t="str">
        <f t="shared" si="9"/>
        <v>--</v>
      </c>
      <c r="V35" s="293" t="str">
        <f t="shared" si="10"/>
        <v>--</v>
      </c>
      <c r="W35" s="420" t="str">
        <f t="shared" si="11"/>
        <v>--</v>
      </c>
      <c r="X35" s="798" t="str">
        <f t="shared" si="12"/>
        <v>--</v>
      </c>
      <c r="Y35" s="216" t="str">
        <f t="shared" si="13"/>
        <v/>
      </c>
      <c r="Z35" s="365" t="str">
        <f t="shared" si="14"/>
        <v/>
      </c>
      <c r="AA35" s="6"/>
    </row>
    <row r="36" spans="2:27" s="5" customFormat="1" ht="17.1" customHeight="1">
      <c r="B36" s="50"/>
      <c r="C36" s="269"/>
      <c r="D36" s="269"/>
      <c r="E36" s="148"/>
      <c r="F36" s="422"/>
      <c r="G36" s="360"/>
      <c r="H36" s="423"/>
      <c r="I36" s="285">
        <f t="shared" si="0"/>
        <v>0</v>
      </c>
      <c r="J36" s="362"/>
      <c r="K36" s="180"/>
      <c r="L36" s="363" t="str">
        <f t="shared" si="1"/>
        <v/>
      </c>
      <c r="M36" s="364" t="str">
        <f t="shared" si="2"/>
        <v/>
      </c>
      <c r="N36" s="215"/>
      <c r="O36" s="495" t="str">
        <f t="shared" si="3"/>
        <v/>
      </c>
      <c r="P36" s="216" t="str">
        <f t="shared" si="4"/>
        <v/>
      </c>
      <c r="Q36" s="800">
        <f t="shared" si="5"/>
        <v>20</v>
      </c>
      <c r="R36" s="801" t="str">
        <f t="shared" si="6"/>
        <v>--</v>
      </c>
      <c r="S36" s="418" t="str">
        <f t="shared" si="7"/>
        <v>--</v>
      </c>
      <c r="T36" s="419" t="str">
        <f t="shared" si="8"/>
        <v>--</v>
      </c>
      <c r="U36" s="292" t="str">
        <f t="shared" si="9"/>
        <v>--</v>
      </c>
      <c r="V36" s="293" t="str">
        <f t="shared" si="10"/>
        <v>--</v>
      </c>
      <c r="W36" s="420" t="str">
        <f t="shared" si="11"/>
        <v>--</v>
      </c>
      <c r="X36" s="798" t="str">
        <f t="shared" si="12"/>
        <v>--</v>
      </c>
      <c r="Y36" s="216" t="str">
        <f t="shared" si="13"/>
        <v/>
      </c>
      <c r="Z36" s="365" t="str">
        <f t="shared" si="14"/>
        <v/>
      </c>
      <c r="AA36" s="6"/>
    </row>
    <row r="37" spans="2:27" s="5" customFormat="1" ht="17.1" customHeight="1">
      <c r="B37" s="50"/>
      <c r="C37" s="269"/>
      <c r="D37" s="269"/>
      <c r="E37" s="269"/>
      <c r="F37" s="422"/>
      <c r="G37" s="360"/>
      <c r="H37" s="423"/>
      <c r="I37" s="285">
        <f t="shared" si="0"/>
        <v>0</v>
      </c>
      <c r="J37" s="362"/>
      <c r="K37" s="180"/>
      <c r="L37" s="363" t="str">
        <f t="shared" si="1"/>
        <v/>
      </c>
      <c r="M37" s="364" t="str">
        <f t="shared" si="2"/>
        <v/>
      </c>
      <c r="N37" s="215"/>
      <c r="O37" s="495" t="str">
        <f t="shared" si="3"/>
        <v/>
      </c>
      <c r="P37" s="216" t="str">
        <f t="shared" si="4"/>
        <v/>
      </c>
      <c r="Q37" s="800">
        <f t="shared" si="5"/>
        <v>20</v>
      </c>
      <c r="R37" s="801" t="str">
        <f t="shared" si="6"/>
        <v>--</v>
      </c>
      <c r="S37" s="418" t="str">
        <f t="shared" si="7"/>
        <v>--</v>
      </c>
      <c r="T37" s="419" t="str">
        <f t="shared" si="8"/>
        <v>--</v>
      </c>
      <c r="U37" s="292" t="str">
        <f t="shared" si="9"/>
        <v>--</v>
      </c>
      <c r="V37" s="293" t="str">
        <f t="shared" si="10"/>
        <v>--</v>
      </c>
      <c r="W37" s="420" t="str">
        <f t="shared" si="11"/>
        <v>--</v>
      </c>
      <c r="X37" s="798" t="str">
        <f t="shared" si="12"/>
        <v>--</v>
      </c>
      <c r="Y37" s="216" t="str">
        <f t="shared" si="13"/>
        <v/>
      </c>
      <c r="Z37" s="365" t="str">
        <f t="shared" si="14"/>
        <v/>
      </c>
      <c r="AA37" s="6"/>
    </row>
    <row r="38" spans="2:27" s="5" customFormat="1" ht="17.1" customHeight="1">
      <c r="B38" s="50"/>
      <c r="C38" s="269"/>
      <c r="D38" s="269"/>
      <c r="E38" s="148"/>
      <c r="F38" s="422"/>
      <c r="G38" s="360"/>
      <c r="H38" s="423"/>
      <c r="I38" s="285">
        <f t="shared" si="0"/>
        <v>0</v>
      </c>
      <c r="J38" s="362"/>
      <c r="K38" s="180"/>
      <c r="L38" s="363" t="str">
        <f t="shared" si="1"/>
        <v/>
      </c>
      <c r="M38" s="364" t="str">
        <f t="shared" si="2"/>
        <v/>
      </c>
      <c r="N38" s="215"/>
      <c r="O38" s="495" t="str">
        <f t="shared" si="3"/>
        <v/>
      </c>
      <c r="P38" s="216" t="str">
        <f t="shared" si="4"/>
        <v/>
      </c>
      <c r="Q38" s="800">
        <f t="shared" si="5"/>
        <v>20</v>
      </c>
      <c r="R38" s="801" t="str">
        <f t="shared" si="6"/>
        <v>--</v>
      </c>
      <c r="S38" s="418" t="str">
        <f t="shared" si="7"/>
        <v>--</v>
      </c>
      <c r="T38" s="419" t="str">
        <f t="shared" si="8"/>
        <v>--</v>
      </c>
      <c r="U38" s="292" t="str">
        <f t="shared" si="9"/>
        <v>--</v>
      </c>
      <c r="V38" s="293" t="str">
        <f t="shared" si="10"/>
        <v>--</v>
      </c>
      <c r="W38" s="420" t="str">
        <f t="shared" si="11"/>
        <v>--</v>
      </c>
      <c r="X38" s="798" t="str">
        <f t="shared" si="12"/>
        <v>--</v>
      </c>
      <c r="Y38" s="216" t="str">
        <f t="shared" si="13"/>
        <v/>
      </c>
      <c r="Z38" s="365" t="str">
        <f t="shared" si="14"/>
        <v/>
      </c>
      <c r="AA38" s="6"/>
    </row>
    <row r="39" spans="2:27" s="5" customFormat="1" ht="17.1" customHeight="1">
      <c r="B39" s="50"/>
      <c r="C39" s="269"/>
      <c r="D39" s="269"/>
      <c r="E39" s="269"/>
      <c r="F39" s="422"/>
      <c r="G39" s="360"/>
      <c r="H39" s="423"/>
      <c r="I39" s="285">
        <f t="shared" si="0"/>
        <v>0</v>
      </c>
      <c r="J39" s="362"/>
      <c r="K39" s="180"/>
      <c r="L39" s="363" t="str">
        <f t="shared" si="1"/>
        <v/>
      </c>
      <c r="M39" s="364" t="str">
        <f t="shared" si="2"/>
        <v/>
      </c>
      <c r="N39" s="215"/>
      <c r="O39" s="495" t="str">
        <f t="shared" si="3"/>
        <v/>
      </c>
      <c r="P39" s="216" t="str">
        <f t="shared" si="4"/>
        <v/>
      </c>
      <c r="Q39" s="800">
        <f t="shared" si="5"/>
        <v>20</v>
      </c>
      <c r="R39" s="801" t="str">
        <f t="shared" si="6"/>
        <v>--</v>
      </c>
      <c r="S39" s="418" t="str">
        <f t="shared" si="7"/>
        <v>--</v>
      </c>
      <c r="T39" s="419" t="str">
        <f t="shared" si="8"/>
        <v>--</v>
      </c>
      <c r="U39" s="292" t="str">
        <f t="shared" si="9"/>
        <v>--</v>
      </c>
      <c r="V39" s="293" t="str">
        <f t="shared" si="10"/>
        <v>--</v>
      </c>
      <c r="W39" s="420" t="str">
        <f t="shared" si="11"/>
        <v>--</v>
      </c>
      <c r="X39" s="798" t="str">
        <f t="shared" si="12"/>
        <v>--</v>
      </c>
      <c r="Y39" s="216" t="str">
        <f t="shared" si="13"/>
        <v/>
      </c>
      <c r="Z39" s="365" t="str">
        <f t="shared" si="14"/>
        <v/>
      </c>
      <c r="AA39" s="6"/>
    </row>
    <row r="40" spans="2:27" s="5" customFormat="1" ht="17.1" customHeight="1">
      <c r="B40" s="50"/>
      <c r="C40" s="269"/>
      <c r="D40" s="269"/>
      <c r="E40" s="148"/>
      <c r="F40" s="422"/>
      <c r="G40" s="360"/>
      <c r="H40" s="423"/>
      <c r="I40" s="285">
        <f t="shared" si="0"/>
        <v>0</v>
      </c>
      <c r="J40" s="362"/>
      <c r="K40" s="180"/>
      <c r="L40" s="363" t="str">
        <f t="shared" si="1"/>
        <v/>
      </c>
      <c r="M40" s="364" t="str">
        <f t="shared" si="2"/>
        <v/>
      </c>
      <c r="N40" s="215"/>
      <c r="O40" s="495" t="str">
        <f t="shared" si="3"/>
        <v/>
      </c>
      <c r="P40" s="216" t="str">
        <f t="shared" si="4"/>
        <v/>
      </c>
      <c r="Q40" s="800">
        <f t="shared" si="5"/>
        <v>20</v>
      </c>
      <c r="R40" s="801" t="str">
        <f t="shared" si="6"/>
        <v>--</v>
      </c>
      <c r="S40" s="418" t="str">
        <f t="shared" si="7"/>
        <v>--</v>
      </c>
      <c r="T40" s="419" t="str">
        <f t="shared" si="8"/>
        <v>--</v>
      </c>
      <c r="U40" s="292" t="str">
        <f t="shared" si="9"/>
        <v>--</v>
      </c>
      <c r="V40" s="293" t="str">
        <f t="shared" si="10"/>
        <v>--</v>
      </c>
      <c r="W40" s="420" t="str">
        <f t="shared" si="11"/>
        <v>--</v>
      </c>
      <c r="X40" s="798" t="str">
        <f t="shared" si="12"/>
        <v>--</v>
      </c>
      <c r="Y40" s="216" t="str">
        <f t="shared" si="13"/>
        <v/>
      </c>
      <c r="Z40" s="365" t="str">
        <f t="shared" si="14"/>
        <v/>
      </c>
      <c r="AA40" s="6"/>
    </row>
    <row r="41" spans="2:27" s="5" customFormat="1" ht="17.1" customHeight="1">
      <c r="B41" s="50"/>
      <c r="C41" s="269"/>
      <c r="D41" s="269"/>
      <c r="E41" s="269"/>
      <c r="F41" s="422"/>
      <c r="G41" s="360"/>
      <c r="H41" s="423"/>
      <c r="I41" s="285">
        <f t="shared" si="0"/>
        <v>0</v>
      </c>
      <c r="J41" s="362"/>
      <c r="K41" s="180"/>
      <c r="L41" s="363" t="str">
        <f t="shared" si="1"/>
        <v/>
      </c>
      <c r="M41" s="364" t="str">
        <f t="shared" si="2"/>
        <v/>
      </c>
      <c r="N41" s="215"/>
      <c r="O41" s="495" t="str">
        <f t="shared" si="3"/>
        <v/>
      </c>
      <c r="P41" s="216" t="str">
        <f t="shared" si="4"/>
        <v/>
      </c>
      <c r="Q41" s="800">
        <f t="shared" si="5"/>
        <v>20</v>
      </c>
      <c r="R41" s="801" t="str">
        <f t="shared" si="6"/>
        <v>--</v>
      </c>
      <c r="S41" s="418" t="str">
        <f t="shared" si="7"/>
        <v>--</v>
      </c>
      <c r="T41" s="419" t="str">
        <f t="shared" si="8"/>
        <v>--</v>
      </c>
      <c r="U41" s="292" t="str">
        <f t="shared" si="9"/>
        <v>--</v>
      </c>
      <c r="V41" s="293" t="str">
        <f t="shared" si="10"/>
        <v>--</v>
      </c>
      <c r="W41" s="420" t="str">
        <f t="shared" si="11"/>
        <v>--</v>
      </c>
      <c r="X41" s="798" t="str">
        <f t="shared" si="12"/>
        <v>--</v>
      </c>
      <c r="Y41" s="216" t="str">
        <f t="shared" si="13"/>
        <v/>
      </c>
      <c r="Z41" s="365" t="str">
        <f t="shared" si="14"/>
        <v/>
      </c>
      <c r="AA41" s="6"/>
    </row>
    <row r="42" spans="2:27" s="5" customFormat="1" ht="17.1" customHeight="1" thickBot="1">
      <c r="B42" s="50"/>
      <c r="C42" s="425"/>
      <c r="D42" s="425"/>
      <c r="E42" s="425"/>
      <c r="F42" s="425"/>
      <c r="G42" s="425"/>
      <c r="H42" s="425"/>
      <c r="I42" s="130"/>
      <c r="J42" s="366"/>
      <c r="K42" s="366"/>
      <c r="L42" s="367"/>
      <c r="M42" s="367"/>
      <c r="N42" s="366"/>
      <c r="O42" s="184"/>
      <c r="P42" s="147"/>
      <c r="Q42" s="426"/>
      <c r="R42" s="427"/>
      <c r="S42" s="428"/>
      <c r="T42" s="429"/>
      <c r="U42" s="310"/>
      <c r="V42" s="311"/>
      <c r="W42" s="430"/>
      <c r="X42" s="430"/>
      <c r="Y42" s="147"/>
      <c r="Z42" s="431"/>
      <c r="AA42" s="6"/>
    </row>
    <row r="43" spans="2:27" s="5" customFormat="1" ht="17.1" customHeight="1" thickBot="1" thickTop="1">
      <c r="B43" s="50"/>
      <c r="C43" s="126" t="s">
        <v>25</v>
      </c>
      <c r="D43" s="73" t="s">
        <v>327</v>
      </c>
      <c r="E43" s="126"/>
      <c r="F43" s="127"/>
      <c r="I43" s="4"/>
      <c r="J43" s="4"/>
      <c r="K43" s="4"/>
      <c r="L43" s="4"/>
      <c r="M43" s="4"/>
      <c r="N43" s="4"/>
      <c r="O43" s="4"/>
      <c r="P43" s="4"/>
      <c r="Q43" s="4"/>
      <c r="R43" s="432">
        <f aca="true" t="shared" si="15" ref="R43:X43">SUM(R20:R42)</f>
        <v>0</v>
      </c>
      <c r="S43" s="433">
        <f t="shared" si="15"/>
        <v>317.8</v>
      </c>
      <c r="T43" s="434">
        <f t="shared" si="15"/>
        <v>1239.42</v>
      </c>
      <c r="U43" s="320">
        <f t="shared" si="15"/>
        <v>0</v>
      </c>
      <c r="V43" s="321">
        <f t="shared" si="15"/>
        <v>0</v>
      </c>
      <c r="W43" s="435">
        <f t="shared" si="15"/>
        <v>0</v>
      </c>
      <c r="X43" s="435">
        <f t="shared" si="15"/>
        <v>0</v>
      </c>
      <c r="Z43" s="100">
        <f>ROUND(SUM(Z20:Z42),2)</f>
        <v>1557.22</v>
      </c>
      <c r="AA43" s="436"/>
    </row>
    <row r="44" spans="2:27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7.1" customHeight="1" thickTop="1">
      <c r="F45" s="169"/>
      <c r="G45" s="169"/>
      <c r="H45" s="169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6:29" ht="17.1" customHeight="1">
      <c r="F46" s="169"/>
      <c r="G46" s="169"/>
      <c r="H46" s="169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  <row r="47" spans="6:29" ht="17.1" customHeight="1">
      <c r="F47" s="169"/>
      <c r="G47" s="169"/>
      <c r="H47" s="169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6:29" ht="17.1" customHeight="1">
      <c r="F48" s="169"/>
      <c r="G48" s="169"/>
      <c r="H48" s="169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  <row r="49" spans="6:29" ht="17.1" customHeight="1">
      <c r="F49" s="169"/>
      <c r="G49" s="169"/>
      <c r="H49" s="169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6:29" ht="17.1" customHeight="1">
      <c r="F50" s="169"/>
      <c r="G50" s="169"/>
      <c r="H50" s="169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6:29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</row>
    <row r="52" spans="6:29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6:29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</row>
    <row r="54" spans="6:29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</row>
    <row r="55" spans="6:29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</row>
    <row r="56" spans="6:29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</row>
    <row r="57" spans="6:29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</row>
    <row r="58" spans="6:29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</row>
    <row r="59" spans="6:29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</row>
    <row r="60" spans="6:29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</row>
    <row r="61" spans="6:29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</row>
    <row r="62" spans="6:29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</row>
    <row r="63" spans="6:29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</row>
    <row r="64" spans="6:29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</row>
    <row r="65" spans="6:29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</row>
    <row r="66" spans="6:29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</row>
    <row r="67" spans="6:29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</row>
    <row r="68" spans="6:29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</row>
    <row r="69" spans="6:29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</row>
    <row r="70" spans="6:29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</row>
    <row r="71" spans="6:29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</row>
    <row r="72" spans="6:29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</row>
    <row r="73" spans="6:29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</row>
    <row r="74" spans="6:29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</row>
    <row r="75" spans="6:29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</row>
    <row r="76" spans="6:29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</row>
    <row r="77" spans="6:29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</row>
    <row r="78" spans="6:29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</row>
    <row r="79" spans="6:29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</row>
    <row r="80" spans="6:29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</row>
    <row r="81" spans="6:29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</row>
    <row r="82" spans="6:29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</row>
    <row r="83" spans="6:29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</row>
    <row r="84" spans="6:29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</row>
    <row r="85" spans="6:29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</row>
    <row r="86" spans="6:29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</row>
    <row r="87" spans="6:29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</row>
    <row r="88" spans="6:29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</row>
    <row r="89" spans="6:29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</row>
    <row r="90" spans="6:29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6:29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6:29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6:29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6:29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6:29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6:29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6:29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6:29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6:29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6:29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6:29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6:29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6:29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6:29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6:29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6:29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6:29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6:29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6:29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6:29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6:29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6:29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6:29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6:29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6:29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6:29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6:29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6:29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6:29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6:29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6:29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6:29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6:29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6:29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6:29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6:29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6:29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6:29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6:29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6:29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6:29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6:29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6:29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6:29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6:29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6:29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6:29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6:29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6:29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6:29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</row>
    <row r="141" spans="6:29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</row>
    <row r="142" spans="6:29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</row>
    <row r="143" spans="6:29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</row>
    <row r="144" spans="6:29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</row>
    <row r="145" spans="6:29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</row>
    <row r="146" spans="6:29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</row>
    <row r="147" spans="6:29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</row>
    <row r="148" spans="6:29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</row>
    <row r="149" spans="6:29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</row>
    <row r="150" spans="6:29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</row>
    <row r="151" spans="6:29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</row>
    <row r="152" spans="6:29" ht="17.1" customHeight="1">
      <c r="F152" s="167"/>
      <c r="G152" s="167"/>
      <c r="H152" s="167"/>
      <c r="AB152" s="167"/>
      <c r="AC152" s="167"/>
    </row>
    <row r="153" spans="6:8" ht="17.1" customHeight="1">
      <c r="F153" s="167"/>
      <c r="G153" s="167"/>
      <c r="H153" s="167"/>
    </row>
    <row r="154" spans="6:8" ht="17.1" customHeight="1">
      <c r="F154" s="167"/>
      <c r="G154" s="167"/>
      <c r="H154" s="167"/>
    </row>
    <row r="155" spans="6:8" ht="17.1" customHeight="1">
      <c r="F155" s="167"/>
      <c r="G155" s="167"/>
      <c r="H155" s="167"/>
    </row>
    <row r="156" spans="6:8" ht="17.1" customHeight="1">
      <c r="F156" s="167"/>
      <c r="G156" s="167"/>
      <c r="H156" s="167"/>
    </row>
    <row r="157" spans="6:8" ht="17.1" customHeight="1">
      <c r="F157" s="167"/>
      <c r="G157" s="167"/>
      <c r="H157" s="167"/>
    </row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2428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41</xdr:row>
                    <xdr:rowOff>190500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5">
    <pageSetUpPr fitToPage="1"/>
  </sheetPr>
  <dimension ref="A1:AC157"/>
  <sheetViews>
    <sheetView zoomScale="80" zoomScaleNormal="80" workbookViewId="0" topLeftCell="A4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0" width="16.28125" style="0" customWidth="1"/>
    <col min="11" max="11" width="16.14062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79" t="str">
        <f>+'TOT-0216'!B2</f>
        <v>ANEXO III al Memorándum D.T.E.E. N° 231 / 2017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6" t="s">
        <v>85</v>
      </c>
      <c r="G8" s="380"/>
      <c r="H8" s="163"/>
      <c r="I8" s="162"/>
      <c r="J8" s="162"/>
      <c r="K8" s="162"/>
      <c r="L8" s="162"/>
      <c r="M8" s="162"/>
      <c r="N8" s="162"/>
      <c r="O8" s="162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381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2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437</v>
      </c>
      <c r="H12" s="382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'TOT-0216'!B14</f>
        <v>Desde el 01 al 29 de Febrero de 2016</v>
      </c>
      <c r="C14" s="40"/>
      <c r="D14" s="40"/>
      <c r="E14" s="383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3"/>
      <c r="S14" s="383"/>
      <c r="T14" s="383"/>
      <c r="U14" s="383"/>
      <c r="V14" s="383"/>
      <c r="W14" s="383"/>
      <c r="X14" s="383"/>
      <c r="Y14" s="383"/>
      <c r="Z14" s="383"/>
      <c r="AA14" s="385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6"/>
      <c r="H16" s="247">
        <v>0.319</v>
      </c>
      <c r="I16" s="334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7" t="s">
        <v>26</v>
      </c>
      <c r="G17" s="388"/>
      <c r="H17" s="747">
        <v>20</v>
      </c>
      <c r="I17" s="334"/>
      <c r="J17"/>
      <c r="K17" s="194"/>
      <c r="L17" s="195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233</v>
      </c>
      <c r="E19" s="84" t="s">
        <v>234</v>
      </c>
      <c r="F19" s="86" t="s">
        <v>27</v>
      </c>
      <c r="G19" s="85" t="s">
        <v>28</v>
      </c>
      <c r="H19" s="390" t="s">
        <v>232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1" t="s">
        <v>70</v>
      </c>
      <c r="S19" s="392" t="s">
        <v>228</v>
      </c>
      <c r="T19" s="393"/>
      <c r="U19" s="251" t="s">
        <v>229</v>
      </c>
      <c r="V19" s="252"/>
      <c r="W19" s="394" t="s">
        <v>22</v>
      </c>
      <c r="X19" s="250" t="s">
        <v>21</v>
      </c>
      <c r="Y19" s="131" t="s">
        <v>74</v>
      </c>
      <c r="Z19" s="395" t="s">
        <v>24</v>
      </c>
      <c r="AA19" s="6"/>
    </row>
    <row r="20" spans="2:27" s="5" customFormat="1" ht="17.1" customHeight="1" thickTop="1">
      <c r="B20" s="50"/>
      <c r="C20" s="255"/>
      <c r="D20" s="255"/>
      <c r="E20" s="255"/>
      <c r="F20" s="397"/>
      <c r="G20" s="397"/>
      <c r="H20" s="397"/>
      <c r="I20" s="325"/>
      <c r="J20" s="398"/>
      <c r="K20" s="398"/>
      <c r="L20" s="396"/>
      <c r="M20" s="396"/>
      <c r="N20" s="397"/>
      <c r="O20" s="175"/>
      <c r="P20" s="396"/>
      <c r="Q20" s="399"/>
      <c r="R20" s="400"/>
      <c r="S20" s="401"/>
      <c r="T20" s="402"/>
      <c r="U20" s="264"/>
      <c r="V20" s="265"/>
      <c r="W20" s="403"/>
      <c r="X20" s="403"/>
      <c r="Y20" s="404"/>
      <c r="Z20" s="405"/>
      <c r="AA20" s="6"/>
    </row>
    <row r="21" spans="2:27" s="5" customFormat="1" ht="17.1" customHeight="1">
      <c r="B21" s="50"/>
      <c r="C21" s="269"/>
      <c r="D21" s="269"/>
      <c r="E21" s="269"/>
      <c r="F21" s="406"/>
      <c r="G21" s="407"/>
      <c r="H21" s="408"/>
      <c r="I21" s="409"/>
      <c r="J21" s="410"/>
      <c r="K21" s="411"/>
      <c r="L21" s="412"/>
      <c r="M21" s="413"/>
      <c r="N21" s="414"/>
      <c r="O21" s="176"/>
      <c r="P21" s="415"/>
      <c r="Q21" s="416"/>
      <c r="R21" s="417"/>
      <c r="S21" s="418"/>
      <c r="T21" s="419"/>
      <c r="U21" s="278"/>
      <c r="V21" s="279"/>
      <c r="W21" s="420"/>
      <c r="X21" s="420"/>
      <c r="Y21" s="415"/>
      <c r="Z21" s="421"/>
      <c r="AA21" s="6"/>
    </row>
    <row r="22" spans="2:27" s="5" customFormat="1" ht="17.1" customHeight="1">
      <c r="B22" s="50"/>
      <c r="C22" s="269">
        <v>118</v>
      </c>
      <c r="D22" s="269">
        <v>282562</v>
      </c>
      <c r="E22" s="148">
        <v>2672</v>
      </c>
      <c r="F22" s="422" t="s">
        <v>330</v>
      </c>
      <c r="G22" s="360" t="s">
        <v>365</v>
      </c>
      <c r="H22" s="423">
        <v>80</v>
      </c>
      <c r="I22" s="285">
        <f aca="true" t="shared" si="0" ref="I22:I41">H22*$H$16</f>
        <v>25.52</v>
      </c>
      <c r="J22" s="362">
        <v>42401</v>
      </c>
      <c r="K22" s="180">
        <v>42429.99998842592</v>
      </c>
      <c r="L22" s="363">
        <f aca="true" t="shared" si="1" ref="L22:L41">IF(F22="","",(K22-J22)*24)</f>
        <v>695.9997222221573</v>
      </c>
      <c r="M22" s="364">
        <f aca="true" t="shared" si="2" ref="M22:M41">IF(F22="","",ROUND((K22-J22)*24*60,0))</f>
        <v>41760</v>
      </c>
      <c r="N22" s="215" t="s">
        <v>293</v>
      </c>
      <c r="O22" s="495" t="str">
        <f aca="true" t="shared" si="3" ref="O22:O41">IF(F22="","","--")</f>
        <v>--</v>
      </c>
      <c r="P22" s="216" t="str">
        <f aca="true" t="shared" si="4" ref="P22:P41">IF(F22="","",IF(OR(N22="P",N22="RP"),"--","NO"))</f>
        <v>--</v>
      </c>
      <c r="Q22" s="800">
        <f aca="true" t="shared" si="5" ref="Q22:Q41">IF(OR(N22="P",N22="RP"),$H$17/10,$H$17)</f>
        <v>2</v>
      </c>
      <c r="R22" s="801">
        <f aca="true" t="shared" si="6" ref="R22:R41">IF(N22="P",I22*Q22*ROUND(M22/60,2),"--")</f>
        <v>35523.84</v>
      </c>
      <c r="S22" s="418" t="str">
        <f aca="true" t="shared" si="7" ref="S22:S41">IF(AND(N22="F",P22="NO"),I22*Q22,"--")</f>
        <v>--</v>
      </c>
      <c r="T22" s="419" t="str">
        <f aca="true" t="shared" si="8" ref="T22:T41">IF(N22="F",I22*Q22*ROUND(M22/60,2),"--")</f>
        <v>--</v>
      </c>
      <c r="U22" s="292" t="str">
        <f aca="true" t="shared" si="9" ref="U22:U41">IF(AND(N22="R",P22="NO"),I22*Q22*O22/100,"--")</f>
        <v>--</v>
      </c>
      <c r="V22" s="293" t="str">
        <f aca="true" t="shared" si="10" ref="V22:V41">IF(N22="R",I22*Q22*O22/100*ROUND(M22/60,2),"--")</f>
        <v>--</v>
      </c>
      <c r="W22" s="420" t="str">
        <f aca="true" t="shared" si="11" ref="W22:W41">IF(N22="RF",I22*Q22*ROUND(M22/60,2),"--")</f>
        <v>--</v>
      </c>
      <c r="X22" s="798" t="str">
        <f aca="true" t="shared" si="12" ref="X22:X41">IF(N22="RP",I22*Q22*O22/100*ROUND(M22/60,2),"--")</f>
        <v>--</v>
      </c>
      <c r="Y22" s="216" t="str">
        <f aca="true" t="shared" si="13" ref="Y22:Y41">IF(F22="","","SI")</f>
        <v>SI</v>
      </c>
      <c r="Z22" s="365">
        <f aca="true" t="shared" si="14" ref="Z22:Z41">IF(F22="","",SUM(R22:X22)*IF(Y22="SI",1,2)*IF(AND(O22&lt;&gt;"--",N22="RF"),O22/100,1))</f>
        <v>35523.84</v>
      </c>
      <c r="AA22" s="6"/>
    </row>
    <row r="23" spans="2:27" s="5" customFormat="1" ht="17.1" customHeight="1">
      <c r="B23" s="50"/>
      <c r="C23" s="269"/>
      <c r="D23" s="269"/>
      <c r="E23" s="269"/>
      <c r="F23" s="422"/>
      <c r="G23" s="360"/>
      <c r="H23" s="423"/>
      <c r="I23" s="285">
        <f t="shared" si="0"/>
        <v>0</v>
      </c>
      <c r="J23" s="362"/>
      <c r="K23" s="180"/>
      <c r="L23" s="363" t="str">
        <f t="shared" si="1"/>
        <v/>
      </c>
      <c r="M23" s="364" t="str">
        <f t="shared" si="2"/>
        <v/>
      </c>
      <c r="N23" s="215"/>
      <c r="O23" s="495" t="str">
        <f t="shared" si="3"/>
        <v/>
      </c>
      <c r="P23" s="216" t="str">
        <f t="shared" si="4"/>
        <v/>
      </c>
      <c r="Q23" s="800">
        <f t="shared" si="5"/>
        <v>20</v>
      </c>
      <c r="R23" s="801" t="str">
        <f t="shared" si="6"/>
        <v>--</v>
      </c>
      <c r="S23" s="418" t="str">
        <f t="shared" si="7"/>
        <v>--</v>
      </c>
      <c r="T23" s="419" t="str">
        <f t="shared" si="8"/>
        <v>--</v>
      </c>
      <c r="U23" s="292" t="str">
        <f t="shared" si="9"/>
        <v>--</v>
      </c>
      <c r="V23" s="293" t="str">
        <f t="shared" si="10"/>
        <v>--</v>
      </c>
      <c r="W23" s="420" t="str">
        <f t="shared" si="11"/>
        <v>--</v>
      </c>
      <c r="X23" s="798" t="str">
        <f t="shared" si="12"/>
        <v>--</v>
      </c>
      <c r="Y23" s="216" t="str">
        <f t="shared" si="13"/>
        <v/>
      </c>
      <c r="Z23" s="365" t="str">
        <f t="shared" si="14"/>
        <v/>
      </c>
      <c r="AA23" s="6"/>
    </row>
    <row r="24" spans="2:27" s="5" customFormat="1" ht="17.1" customHeight="1">
      <c r="B24" s="50"/>
      <c r="C24" s="269"/>
      <c r="D24" s="269"/>
      <c r="E24" s="148"/>
      <c r="F24" s="422"/>
      <c r="G24" s="360"/>
      <c r="H24" s="423"/>
      <c r="I24" s="285">
        <f t="shared" si="0"/>
        <v>0</v>
      </c>
      <c r="J24" s="362"/>
      <c r="K24" s="180"/>
      <c r="L24" s="363" t="str">
        <f t="shared" si="1"/>
        <v/>
      </c>
      <c r="M24" s="364" t="str">
        <f t="shared" si="2"/>
        <v/>
      </c>
      <c r="N24" s="215"/>
      <c r="O24" s="495" t="str">
        <f t="shared" si="3"/>
        <v/>
      </c>
      <c r="P24" s="216" t="str">
        <f t="shared" si="4"/>
        <v/>
      </c>
      <c r="Q24" s="800">
        <f t="shared" si="5"/>
        <v>20</v>
      </c>
      <c r="R24" s="801" t="str">
        <f t="shared" si="6"/>
        <v>--</v>
      </c>
      <c r="S24" s="418" t="str">
        <f t="shared" si="7"/>
        <v>--</v>
      </c>
      <c r="T24" s="419" t="str">
        <f t="shared" si="8"/>
        <v>--</v>
      </c>
      <c r="U24" s="292" t="str">
        <f t="shared" si="9"/>
        <v>--</v>
      </c>
      <c r="V24" s="293" t="str">
        <f t="shared" si="10"/>
        <v>--</v>
      </c>
      <c r="W24" s="420" t="str">
        <f t="shared" si="11"/>
        <v>--</v>
      </c>
      <c r="X24" s="798" t="str">
        <f t="shared" si="12"/>
        <v>--</v>
      </c>
      <c r="Y24" s="216" t="str">
        <f t="shared" si="13"/>
        <v/>
      </c>
      <c r="Z24" s="365" t="str">
        <f t="shared" si="14"/>
        <v/>
      </c>
      <c r="AA24" s="6"/>
    </row>
    <row r="25" spans="2:27" s="5" customFormat="1" ht="17.1" customHeight="1">
      <c r="B25" s="50"/>
      <c r="C25" s="269"/>
      <c r="D25" s="269"/>
      <c r="E25" s="269"/>
      <c r="F25" s="422"/>
      <c r="G25" s="360"/>
      <c r="H25" s="423"/>
      <c r="I25" s="285">
        <f t="shared" si="0"/>
        <v>0</v>
      </c>
      <c r="J25" s="362"/>
      <c r="K25" s="180"/>
      <c r="L25" s="363" t="str">
        <f t="shared" si="1"/>
        <v/>
      </c>
      <c r="M25" s="364" t="str">
        <f t="shared" si="2"/>
        <v/>
      </c>
      <c r="N25" s="215"/>
      <c r="O25" s="495" t="str">
        <f t="shared" si="3"/>
        <v/>
      </c>
      <c r="P25" s="216" t="str">
        <f t="shared" si="4"/>
        <v/>
      </c>
      <c r="Q25" s="800">
        <f t="shared" si="5"/>
        <v>20</v>
      </c>
      <c r="R25" s="801" t="str">
        <f t="shared" si="6"/>
        <v>--</v>
      </c>
      <c r="S25" s="418" t="str">
        <f t="shared" si="7"/>
        <v>--</v>
      </c>
      <c r="T25" s="419" t="str">
        <f t="shared" si="8"/>
        <v>--</v>
      </c>
      <c r="U25" s="292" t="str">
        <f t="shared" si="9"/>
        <v>--</v>
      </c>
      <c r="V25" s="293" t="str">
        <f t="shared" si="10"/>
        <v>--</v>
      </c>
      <c r="W25" s="420" t="str">
        <f t="shared" si="11"/>
        <v>--</v>
      </c>
      <c r="X25" s="798" t="str">
        <f t="shared" si="12"/>
        <v>--</v>
      </c>
      <c r="Y25" s="216" t="str">
        <f t="shared" si="13"/>
        <v/>
      </c>
      <c r="Z25" s="365" t="str">
        <f t="shared" si="14"/>
        <v/>
      </c>
      <c r="AA25" s="424"/>
    </row>
    <row r="26" spans="2:27" s="5" customFormat="1" ht="17.1" customHeight="1">
      <c r="B26" s="50"/>
      <c r="C26" s="269"/>
      <c r="D26" s="269"/>
      <c r="E26" s="148"/>
      <c r="F26" s="422"/>
      <c r="G26" s="360"/>
      <c r="H26" s="423"/>
      <c r="I26" s="285">
        <f t="shared" si="0"/>
        <v>0</v>
      </c>
      <c r="J26" s="362"/>
      <c r="K26" s="180"/>
      <c r="L26" s="363" t="str">
        <f t="shared" si="1"/>
        <v/>
      </c>
      <c r="M26" s="364" t="str">
        <f t="shared" si="2"/>
        <v/>
      </c>
      <c r="N26" s="215"/>
      <c r="O26" s="495" t="str">
        <f t="shared" si="3"/>
        <v/>
      </c>
      <c r="P26" s="216" t="str">
        <f t="shared" si="4"/>
        <v/>
      </c>
      <c r="Q26" s="800">
        <f t="shared" si="5"/>
        <v>20</v>
      </c>
      <c r="R26" s="801" t="str">
        <f t="shared" si="6"/>
        <v>--</v>
      </c>
      <c r="S26" s="418" t="str">
        <f t="shared" si="7"/>
        <v>--</v>
      </c>
      <c r="T26" s="419" t="str">
        <f t="shared" si="8"/>
        <v>--</v>
      </c>
      <c r="U26" s="292" t="str">
        <f t="shared" si="9"/>
        <v>--</v>
      </c>
      <c r="V26" s="293" t="str">
        <f t="shared" si="10"/>
        <v>--</v>
      </c>
      <c r="W26" s="420" t="str">
        <f t="shared" si="11"/>
        <v>--</v>
      </c>
      <c r="X26" s="798" t="str">
        <f t="shared" si="12"/>
        <v>--</v>
      </c>
      <c r="Y26" s="216" t="str">
        <f t="shared" si="13"/>
        <v/>
      </c>
      <c r="Z26" s="365" t="str">
        <f t="shared" si="14"/>
        <v/>
      </c>
      <c r="AA26" s="424"/>
    </row>
    <row r="27" spans="2:27" s="5" customFormat="1" ht="17.1" customHeight="1">
      <c r="B27" s="50"/>
      <c r="C27" s="269"/>
      <c r="D27" s="269"/>
      <c r="E27" s="269"/>
      <c r="F27" s="422"/>
      <c r="G27" s="360"/>
      <c r="H27" s="423"/>
      <c r="I27" s="285">
        <f t="shared" si="0"/>
        <v>0</v>
      </c>
      <c r="J27" s="362"/>
      <c r="K27" s="180"/>
      <c r="L27" s="363" t="str">
        <f t="shared" si="1"/>
        <v/>
      </c>
      <c r="M27" s="364" t="str">
        <f t="shared" si="2"/>
        <v/>
      </c>
      <c r="N27" s="215"/>
      <c r="O27" s="495" t="str">
        <f t="shared" si="3"/>
        <v/>
      </c>
      <c r="P27" s="216" t="str">
        <f t="shared" si="4"/>
        <v/>
      </c>
      <c r="Q27" s="800">
        <f t="shared" si="5"/>
        <v>20</v>
      </c>
      <c r="R27" s="801" t="str">
        <f t="shared" si="6"/>
        <v>--</v>
      </c>
      <c r="S27" s="418" t="str">
        <f t="shared" si="7"/>
        <v>--</v>
      </c>
      <c r="T27" s="419" t="str">
        <f t="shared" si="8"/>
        <v>--</v>
      </c>
      <c r="U27" s="292" t="str">
        <f t="shared" si="9"/>
        <v>--</v>
      </c>
      <c r="V27" s="293" t="str">
        <f t="shared" si="10"/>
        <v>--</v>
      </c>
      <c r="W27" s="420" t="str">
        <f t="shared" si="11"/>
        <v>--</v>
      </c>
      <c r="X27" s="798" t="str">
        <f t="shared" si="12"/>
        <v>--</v>
      </c>
      <c r="Y27" s="216" t="str">
        <f t="shared" si="13"/>
        <v/>
      </c>
      <c r="Z27" s="365" t="str">
        <f t="shared" si="14"/>
        <v/>
      </c>
      <c r="AA27" s="424"/>
    </row>
    <row r="28" spans="2:27" s="5" customFormat="1" ht="17.1" customHeight="1">
      <c r="B28" s="50"/>
      <c r="C28" s="269"/>
      <c r="D28" s="269"/>
      <c r="E28" s="148"/>
      <c r="F28" s="422"/>
      <c r="G28" s="360"/>
      <c r="H28" s="423"/>
      <c r="I28" s="285">
        <f t="shared" si="0"/>
        <v>0</v>
      </c>
      <c r="J28" s="362"/>
      <c r="K28" s="180"/>
      <c r="L28" s="363" t="str">
        <f t="shared" si="1"/>
        <v/>
      </c>
      <c r="M28" s="364" t="str">
        <f t="shared" si="2"/>
        <v/>
      </c>
      <c r="N28" s="215"/>
      <c r="O28" s="495" t="str">
        <f t="shared" si="3"/>
        <v/>
      </c>
      <c r="P28" s="216" t="str">
        <f t="shared" si="4"/>
        <v/>
      </c>
      <c r="Q28" s="800">
        <f t="shared" si="5"/>
        <v>20</v>
      </c>
      <c r="R28" s="801" t="str">
        <f t="shared" si="6"/>
        <v>--</v>
      </c>
      <c r="S28" s="418" t="str">
        <f t="shared" si="7"/>
        <v>--</v>
      </c>
      <c r="T28" s="419" t="str">
        <f t="shared" si="8"/>
        <v>--</v>
      </c>
      <c r="U28" s="292" t="str">
        <f t="shared" si="9"/>
        <v>--</v>
      </c>
      <c r="V28" s="293" t="str">
        <f t="shared" si="10"/>
        <v>--</v>
      </c>
      <c r="W28" s="420" t="str">
        <f t="shared" si="11"/>
        <v>--</v>
      </c>
      <c r="X28" s="798" t="str">
        <f t="shared" si="12"/>
        <v>--</v>
      </c>
      <c r="Y28" s="216" t="str">
        <f t="shared" si="13"/>
        <v/>
      </c>
      <c r="Z28" s="365" t="str">
        <f t="shared" si="14"/>
        <v/>
      </c>
      <c r="AA28" s="424"/>
    </row>
    <row r="29" spans="2:27" s="5" customFormat="1" ht="17.1" customHeight="1">
      <c r="B29" s="50"/>
      <c r="C29" s="269"/>
      <c r="D29" s="269"/>
      <c r="E29" s="269"/>
      <c r="F29" s="422"/>
      <c r="G29" s="360"/>
      <c r="H29" s="423"/>
      <c r="I29" s="285">
        <f t="shared" si="0"/>
        <v>0</v>
      </c>
      <c r="J29" s="362"/>
      <c r="K29" s="180"/>
      <c r="L29" s="363" t="str">
        <f t="shared" si="1"/>
        <v/>
      </c>
      <c r="M29" s="364" t="str">
        <f t="shared" si="2"/>
        <v/>
      </c>
      <c r="N29" s="215"/>
      <c r="O29" s="495" t="str">
        <f t="shared" si="3"/>
        <v/>
      </c>
      <c r="P29" s="216" t="str">
        <f t="shared" si="4"/>
        <v/>
      </c>
      <c r="Q29" s="800">
        <f t="shared" si="5"/>
        <v>20</v>
      </c>
      <c r="R29" s="801" t="str">
        <f t="shared" si="6"/>
        <v>--</v>
      </c>
      <c r="S29" s="418" t="str">
        <f t="shared" si="7"/>
        <v>--</v>
      </c>
      <c r="T29" s="419" t="str">
        <f t="shared" si="8"/>
        <v>--</v>
      </c>
      <c r="U29" s="292" t="str">
        <f t="shared" si="9"/>
        <v>--</v>
      </c>
      <c r="V29" s="293" t="str">
        <f t="shared" si="10"/>
        <v>--</v>
      </c>
      <c r="W29" s="420" t="str">
        <f t="shared" si="11"/>
        <v>--</v>
      </c>
      <c r="X29" s="798" t="str">
        <f t="shared" si="12"/>
        <v>--</v>
      </c>
      <c r="Y29" s="216" t="str">
        <f t="shared" si="13"/>
        <v/>
      </c>
      <c r="Z29" s="365" t="str">
        <f t="shared" si="14"/>
        <v/>
      </c>
      <c r="AA29" s="424"/>
    </row>
    <row r="30" spans="2:27" s="5" customFormat="1" ht="17.1" customHeight="1">
      <c r="B30" s="50"/>
      <c r="C30" s="269"/>
      <c r="D30" s="269"/>
      <c r="E30" s="148"/>
      <c r="F30" s="422"/>
      <c r="G30" s="360"/>
      <c r="H30" s="423"/>
      <c r="I30" s="285">
        <f t="shared" si="0"/>
        <v>0</v>
      </c>
      <c r="J30" s="362"/>
      <c r="K30" s="180"/>
      <c r="L30" s="363" t="str">
        <f t="shared" si="1"/>
        <v/>
      </c>
      <c r="M30" s="364" t="str">
        <f t="shared" si="2"/>
        <v/>
      </c>
      <c r="N30" s="215"/>
      <c r="O30" s="495" t="str">
        <f t="shared" si="3"/>
        <v/>
      </c>
      <c r="P30" s="216" t="str">
        <f t="shared" si="4"/>
        <v/>
      </c>
      <c r="Q30" s="800">
        <f t="shared" si="5"/>
        <v>20</v>
      </c>
      <c r="R30" s="801" t="str">
        <f t="shared" si="6"/>
        <v>--</v>
      </c>
      <c r="S30" s="418" t="str">
        <f t="shared" si="7"/>
        <v>--</v>
      </c>
      <c r="T30" s="419" t="str">
        <f t="shared" si="8"/>
        <v>--</v>
      </c>
      <c r="U30" s="292" t="str">
        <f t="shared" si="9"/>
        <v>--</v>
      </c>
      <c r="V30" s="293" t="str">
        <f t="shared" si="10"/>
        <v>--</v>
      </c>
      <c r="W30" s="420" t="str">
        <f t="shared" si="11"/>
        <v>--</v>
      </c>
      <c r="X30" s="798" t="str">
        <f t="shared" si="12"/>
        <v>--</v>
      </c>
      <c r="Y30" s="216" t="str">
        <f t="shared" si="13"/>
        <v/>
      </c>
      <c r="Z30" s="365" t="str">
        <f t="shared" si="14"/>
        <v/>
      </c>
      <c r="AA30" s="424"/>
    </row>
    <row r="31" spans="2:27" s="5" customFormat="1" ht="17.1" customHeight="1">
      <c r="B31" s="50"/>
      <c r="C31" s="269"/>
      <c r="D31" s="269"/>
      <c r="E31" s="269"/>
      <c r="F31" s="422"/>
      <c r="G31" s="360"/>
      <c r="H31" s="423"/>
      <c r="I31" s="285">
        <f t="shared" si="0"/>
        <v>0</v>
      </c>
      <c r="J31" s="362"/>
      <c r="K31" s="180"/>
      <c r="L31" s="363" t="str">
        <f t="shared" si="1"/>
        <v/>
      </c>
      <c r="M31" s="364" t="str">
        <f t="shared" si="2"/>
        <v/>
      </c>
      <c r="N31" s="215"/>
      <c r="O31" s="495" t="str">
        <f t="shared" si="3"/>
        <v/>
      </c>
      <c r="P31" s="216" t="str">
        <f t="shared" si="4"/>
        <v/>
      </c>
      <c r="Q31" s="800">
        <f t="shared" si="5"/>
        <v>20</v>
      </c>
      <c r="R31" s="801" t="str">
        <f t="shared" si="6"/>
        <v>--</v>
      </c>
      <c r="S31" s="418" t="str">
        <f t="shared" si="7"/>
        <v>--</v>
      </c>
      <c r="T31" s="419" t="str">
        <f t="shared" si="8"/>
        <v>--</v>
      </c>
      <c r="U31" s="292" t="str">
        <f t="shared" si="9"/>
        <v>--</v>
      </c>
      <c r="V31" s="293" t="str">
        <f t="shared" si="10"/>
        <v>--</v>
      </c>
      <c r="W31" s="420" t="str">
        <f t="shared" si="11"/>
        <v>--</v>
      </c>
      <c r="X31" s="798" t="str">
        <f t="shared" si="12"/>
        <v>--</v>
      </c>
      <c r="Y31" s="216" t="str">
        <f t="shared" si="13"/>
        <v/>
      </c>
      <c r="Z31" s="365" t="str">
        <f t="shared" si="14"/>
        <v/>
      </c>
      <c r="AA31" s="6"/>
    </row>
    <row r="32" spans="2:27" s="5" customFormat="1" ht="17.1" customHeight="1">
      <c r="B32" s="50"/>
      <c r="C32" s="269"/>
      <c r="D32" s="269"/>
      <c r="E32" s="148"/>
      <c r="F32" s="422"/>
      <c r="G32" s="360"/>
      <c r="H32" s="423"/>
      <c r="I32" s="285">
        <f t="shared" si="0"/>
        <v>0</v>
      </c>
      <c r="J32" s="362"/>
      <c r="K32" s="180"/>
      <c r="L32" s="363" t="str">
        <f t="shared" si="1"/>
        <v/>
      </c>
      <c r="M32" s="364" t="str">
        <f t="shared" si="2"/>
        <v/>
      </c>
      <c r="N32" s="215"/>
      <c r="O32" s="495" t="str">
        <f t="shared" si="3"/>
        <v/>
      </c>
      <c r="P32" s="216" t="str">
        <f t="shared" si="4"/>
        <v/>
      </c>
      <c r="Q32" s="800">
        <f t="shared" si="5"/>
        <v>20</v>
      </c>
      <c r="R32" s="801" t="str">
        <f t="shared" si="6"/>
        <v>--</v>
      </c>
      <c r="S32" s="418" t="str">
        <f t="shared" si="7"/>
        <v>--</v>
      </c>
      <c r="T32" s="419" t="str">
        <f t="shared" si="8"/>
        <v>--</v>
      </c>
      <c r="U32" s="292" t="str">
        <f t="shared" si="9"/>
        <v>--</v>
      </c>
      <c r="V32" s="293" t="str">
        <f t="shared" si="10"/>
        <v>--</v>
      </c>
      <c r="W32" s="420" t="str">
        <f t="shared" si="11"/>
        <v>--</v>
      </c>
      <c r="X32" s="798" t="str">
        <f t="shared" si="12"/>
        <v>--</v>
      </c>
      <c r="Y32" s="216" t="str">
        <f t="shared" si="13"/>
        <v/>
      </c>
      <c r="Z32" s="365" t="str">
        <f t="shared" si="14"/>
        <v/>
      </c>
      <c r="AA32" s="6"/>
    </row>
    <row r="33" spans="2:27" s="5" customFormat="1" ht="17.1" customHeight="1">
      <c r="B33" s="50"/>
      <c r="C33" s="269"/>
      <c r="D33" s="269"/>
      <c r="E33" s="269"/>
      <c r="F33" s="422"/>
      <c r="G33" s="360"/>
      <c r="H33" s="423"/>
      <c r="I33" s="285">
        <f t="shared" si="0"/>
        <v>0</v>
      </c>
      <c r="J33" s="362"/>
      <c r="K33" s="180"/>
      <c r="L33" s="363" t="str">
        <f t="shared" si="1"/>
        <v/>
      </c>
      <c r="M33" s="364" t="str">
        <f t="shared" si="2"/>
        <v/>
      </c>
      <c r="N33" s="215"/>
      <c r="O33" s="495" t="str">
        <f t="shared" si="3"/>
        <v/>
      </c>
      <c r="P33" s="216" t="str">
        <f t="shared" si="4"/>
        <v/>
      </c>
      <c r="Q33" s="800">
        <f t="shared" si="5"/>
        <v>20</v>
      </c>
      <c r="R33" s="801" t="str">
        <f t="shared" si="6"/>
        <v>--</v>
      </c>
      <c r="S33" s="418" t="str">
        <f t="shared" si="7"/>
        <v>--</v>
      </c>
      <c r="T33" s="419" t="str">
        <f t="shared" si="8"/>
        <v>--</v>
      </c>
      <c r="U33" s="292" t="str">
        <f t="shared" si="9"/>
        <v>--</v>
      </c>
      <c r="V33" s="293" t="str">
        <f t="shared" si="10"/>
        <v>--</v>
      </c>
      <c r="W33" s="420" t="str">
        <f t="shared" si="11"/>
        <v>--</v>
      </c>
      <c r="X33" s="798" t="str">
        <f t="shared" si="12"/>
        <v>--</v>
      </c>
      <c r="Y33" s="216" t="str">
        <f t="shared" si="13"/>
        <v/>
      </c>
      <c r="Z33" s="365" t="str">
        <f t="shared" si="14"/>
        <v/>
      </c>
      <c r="AA33" s="6"/>
    </row>
    <row r="34" spans="2:27" s="5" customFormat="1" ht="17.1" customHeight="1">
      <c r="B34" s="50"/>
      <c r="C34" s="269"/>
      <c r="D34" s="269"/>
      <c r="E34" s="148"/>
      <c r="F34" s="422"/>
      <c r="G34" s="360"/>
      <c r="H34" s="423"/>
      <c r="I34" s="285">
        <f t="shared" si="0"/>
        <v>0</v>
      </c>
      <c r="J34" s="362"/>
      <c r="K34" s="180"/>
      <c r="L34" s="363" t="str">
        <f t="shared" si="1"/>
        <v/>
      </c>
      <c r="M34" s="364" t="str">
        <f t="shared" si="2"/>
        <v/>
      </c>
      <c r="N34" s="215"/>
      <c r="O34" s="495" t="str">
        <f t="shared" si="3"/>
        <v/>
      </c>
      <c r="P34" s="216" t="str">
        <f t="shared" si="4"/>
        <v/>
      </c>
      <c r="Q34" s="800">
        <f t="shared" si="5"/>
        <v>20</v>
      </c>
      <c r="R34" s="801" t="str">
        <f t="shared" si="6"/>
        <v>--</v>
      </c>
      <c r="S34" s="418" t="str">
        <f t="shared" si="7"/>
        <v>--</v>
      </c>
      <c r="T34" s="419" t="str">
        <f t="shared" si="8"/>
        <v>--</v>
      </c>
      <c r="U34" s="292" t="str">
        <f t="shared" si="9"/>
        <v>--</v>
      </c>
      <c r="V34" s="293" t="str">
        <f t="shared" si="10"/>
        <v>--</v>
      </c>
      <c r="W34" s="420" t="str">
        <f t="shared" si="11"/>
        <v>--</v>
      </c>
      <c r="X34" s="798" t="str">
        <f t="shared" si="12"/>
        <v>--</v>
      </c>
      <c r="Y34" s="216" t="str">
        <f t="shared" si="13"/>
        <v/>
      </c>
      <c r="Z34" s="365" t="str">
        <f t="shared" si="14"/>
        <v/>
      </c>
      <c r="AA34" s="6"/>
    </row>
    <row r="35" spans="2:27" s="5" customFormat="1" ht="17.1" customHeight="1">
      <c r="B35" s="50"/>
      <c r="C35" s="269"/>
      <c r="D35" s="269"/>
      <c r="E35" s="269"/>
      <c r="F35" s="422"/>
      <c r="G35" s="360"/>
      <c r="H35" s="423"/>
      <c r="I35" s="285">
        <f t="shared" si="0"/>
        <v>0</v>
      </c>
      <c r="J35" s="362"/>
      <c r="K35" s="180"/>
      <c r="L35" s="363" t="str">
        <f t="shared" si="1"/>
        <v/>
      </c>
      <c r="M35" s="364" t="str">
        <f t="shared" si="2"/>
        <v/>
      </c>
      <c r="N35" s="215"/>
      <c r="O35" s="495" t="str">
        <f t="shared" si="3"/>
        <v/>
      </c>
      <c r="P35" s="216" t="str">
        <f t="shared" si="4"/>
        <v/>
      </c>
      <c r="Q35" s="800">
        <f t="shared" si="5"/>
        <v>20</v>
      </c>
      <c r="R35" s="801" t="str">
        <f t="shared" si="6"/>
        <v>--</v>
      </c>
      <c r="S35" s="418" t="str">
        <f t="shared" si="7"/>
        <v>--</v>
      </c>
      <c r="T35" s="419" t="str">
        <f t="shared" si="8"/>
        <v>--</v>
      </c>
      <c r="U35" s="292" t="str">
        <f t="shared" si="9"/>
        <v>--</v>
      </c>
      <c r="V35" s="293" t="str">
        <f t="shared" si="10"/>
        <v>--</v>
      </c>
      <c r="W35" s="420" t="str">
        <f t="shared" si="11"/>
        <v>--</v>
      </c>
      <c r="X35" s="798" t="str">
        <f t="shared" si="12"/>
        <v>--</v>
      </c>
      <c r="Y35" s="216" t="str">
        <f t="shared" si="13"/>
        <v/>
      </c>
      <c r="Z35" s="365" t="str">
        <f t="shared" si="14"/>
        <v/>
      </c>
      <c r="AA35" s="6"/>
    </row>
    <row r="36" spans="2:27" s="5" customFormat="1" ht="17.1" customHeight="1">
      <c r="B36" s="50"/>
      <c r="C36" s="269"/>
      <c r="D36" s="269"/>
      <c r="E36" s="148"/>
      <c r="F36" s="422"/>
      <c r="G36" s="360"/>
      <c r="H36" s="423"/>
      <c r="I36" s="285">
        <f t="shared" si="0"/>
        <v>0</v>
      </c>
      <c r="J36" s="362"/>
      <c r="K36" s="180"/>
      <c r="L36" s="363" t="str">
        <f t="shared" si="1"/>
        <v/>
      </c>
      <c r="M36" s="364" t="str">
        <f t="shared" si="2"/>
        <v/>
      </c>
      <c r="N36" s="215"/>
      <c r="O36" s="495" t="str">
        <f t="shared" si="3"/>
        <v/>
      </c>
      <c r="P36" s="216" t="str">
        <f t="shared" si="4"/>
        <v/>
      </c>
      <c r="Q36" s="800">
        <f t="shared" si="5"/>
        <v>20</v>
      </c>
      <c r="R36" s="801" t="str">
        <f t="shared" si="6"/>
        <v>--</v>
      </c>
      <c r="S36" s="418" t="str">
        <f t="shared" si="7"/>
        <v>--</v>
      </c>
      <c r="T36" s="419" t="str">
        <f t="shared" si="8"/>
        <v>--</v>
      </c>
      <c r="U36" s="292" t="str">
        <f t="shared" si="9"/>
        <v>--</v>
      </c>
      <c r="V36" s="293" t="str">
        <f t="shared" si="10"/>
        <v>--</v>
      </c>
      <c r="W36" s="420" t="str">
        <f t="shared" si="11"/>
        <v>--</v>
      </c>
      <c r="X36" s="798" t="str">
        <f t="shared" si="12"/>
        <v>--</v>
      </c>
      <c r="Y36" s="216" t="str">
        <f t="shared" si="13"/>
        <v/>
      </c>
      <c r="Z36" s="365" t="str">
        <f t="shared" si="14"/>
        <v/>
      </c>
      <c r="AA36" s="6"/>
    </row>
    <row r="37" spans="2:27" s="5" customFormat="1" ht="17.1" customHeight="1">
      <c r="B37" s="50"/>
      <c r="C37" s="269"/>
      <c r="D37" s="269"/>
      <c r="E37" s="269"/>
      <c r="F37" s="422"/>
      <c r="G37" s="360"/>
      <c r="H37" s="423"/>
      <c r="I37" s="285">
        <f t="shared" si="0"/>
        <v>0</v>
      </c>
      <c r="J37" s="362"/>
      <c r="K37" s="180"/>
      <c r="L37" s="363" t="str">
        <f t="shared" si="1"/>
        <v/>
      </c>
      <c r="M37" s="364" t="str">
        <f t="shared" si="2"/>
        <v/>
      </c>
      <c r="N37" s="215"/>
      <c r="O37" s="495" t="str">
        <f t="shared" si="3"/>
        <v/>
      </c>
      <c r="P37" s="216" t="str">
        <f t="shared" si="4"/>
        <v/>
      </c>
      <c r="Q37" s="800">
        <f t="shared" si="5"/>
        <v>20</v>
      </c>
      <c r="R37" s="801" t="str">
        <f t="shared" si="6"/>
        <v>--</v>
      </c>
      <c r="S37" s="418" t="str">
        <f t="shared" si="7"/>
        <v>--</v>
      </c>
      <c r="T37" s="419" t="str">
        <f t="shared" si="8"/>
        <v>--</v>
      </c>
      <c r="U37" s="292" t="str">
        <f t="shared" si="9"/>
        <v>--</v>
      </c>
      <c r="V37" s="293" t="str">
        <f t="shared" si="10"/>
        <v>--</v>
      </c>
      <c r="W37" s="420" t="str">
        <f t="shared" si="11"/>
        <v>--</v>
      </c>
      <c r="X37" s="798" t="str">
        <f t="shared" si="12"/>
        <v>--</v>
      </c>
      <c r="Y37" s="216" t="str">
        <f t="shared" si="13"/>
        <v/>
      </c>
      <c r="Z37" s="365" t="str">
        <f t="shared" si="14"/>
        <v/>
      </c>
      <c r="AA37" s="6"/>
    </row>
    <row r="38" spans="2:27" s="5" customFormat="1" ht="17.1" customHeight="1">
      <c r="B38" s="50"/>
      <c r="C38" s="269"/>
      <c r="D38" s="269"/>
      <c r="E38" s="148"/>
      <c r="F38" s="422"/>
      <c r="G38" s="360"/>
      <c r="H38" s="423"/>
      <c r="I38" s="285">
        <f t="shared" si="0"/>
        <v>0</v>
      </c>
      <c r="J38" s="362"/>
      <c r="K38" s="180"/>
      <c r="L38" s="363" t="str">
        <f t="shared" si="1"/>
        <v/>
      </c>
      <c r="M38" s="364" t="str">
        <f t="shared" si="2"/>
        <v/>
      </c>
      <c r="N38" s="215"/>
      <c r="O38" s="495" t="str">
        <f t="shared" si="3"/>
        <v/>
      </c>
      <c r="P38" s="216" t="str">
        <f t="shared" si="4"/>
        <v/>
      </c>
      <c r="Q38" s="800">
        <f t="shared" si="5"/>
        <v>20</v>
      </c>
      <c r="R38" s="801" t="str">
        <f t="shared" si="6"/>
        <v>--</v>
      </c>
      <c r="S38" s="418" t="str">
        <f t="shared" si="7"/>
        <v>--</v>
      </c>
      <c r="T38" s="419" t="str">
        <f t="shared" si="8"/>
        <v>--</v>
      </c>
      <c r="U38" s="292" t="str">
        <f t="shared" si="9"/>
        <v>--</v>
      </c>
      <c r="V38" s="293" t="str">
        <f t="shared" si="10"/>
        <v>--</v>
      </c>
      <c r="W38" s="420" t="str">
        <f t="shared" si="11"/>
        <v>--</v>
      </c>
      <c r="X38" s="798" t="str">
        <f t="shared" si="12"/>
        <v>--</v>
      </c>
      <c r="Y38" s="216" t="str">
        <f t="shared" si="13"/>
        <v/>
      </c>
      <c r="Z38" s="365" t="str">
        <f t="shared" si="14"/>
        <v/>
      </c>
      <c r="AA38" s="6"/>
    </row>
    <row r="39" spans="2:27" s="5" customFormat="1" ht="17.1" customHeight="1">
      <c r="B39" s="50"/>
      <c r="C39" s="269"/>
      <c r="D39" s="269"/>
      <c r="E39" s="269"/>
      <c r="F39" s="422"/>
      <c r="G39" s="360"/>
      <c r="H39" s="423"/>
      <c r="I39" s="285">
        <f t="shared" si="0"/>
        <v>0</v>
      </c>
      <c r="J39" s="362"/>
      <c r="K39" s="180"/>
      <c r="L39" s="363" t="str">
        <f t="shared" si="1"/>
        <v/>
      </c>
      <c r="M39" s="364" t="str">
        <f t="shared" si="2"/>
        <v/>
      </c>
      <c r="N39" s="215"/>
      <c r="O39" s="495" t="str">
        <f t="shared" si="3"/>
        <v/>
      </c>
      <c r="P39" s="216" t="str">
        <f t="shared" si="4"/>
        <v/>
      </c>
      <c r="Q39" s="800">
        <f t="shared" si="5"/>
        <v>20</v>
      </c>
      <c r="R39" s="801" t="str">
        <f t="shared" si="6"/>
        <v>--</v>
      </c>
      <c r="S39" s="418" t="str">
        <f t="shared" si="7"/>
        <v>--</v>
      </c>
      <c r="T39" s="419" t="str">
        <f t="shared" si="8"/>
        <v>--</v>
      </c>
      <c r="U39" s="292" t="str">
        <f t="shared" si="9"/>
        <v>--</v>
      </c>
      <c r="V39" s="293" t="str">
        <f t="shared" si="10"/>
        <v>--</v>
      </c>
      <c r="W39" s="420" t="str">
        <f t="shared" si="11"/>
        <v>--</v>
      </c>
      <c r="X39" s="798" t="str">
        <f t="shared" si="12"/>
        <v>--</v>
      </c>
      <c r="Y39" s="216" t="str">
        <f t="shared" si="13"/>
        <v/>
      </c>
      <c r="Z39" s="365" t="str">
        <f t="shared" si="14"/>
        <v/>
      </c>
      <c r="AA39" s="6"/>
    </row>
    <row r="40" spans="2:27" s="5" customFormat="1" ht="17.1" customHeight="1">
      <c r="B40" s="50"/>
      <c r="C40" s="269"/>
      <c r="D40" s="269"/>
      <c r="E40" s="148"/>
      <c r="F40" s="422"/>
      <c r="G40" s="360"/>
      <c r="H40" s="423"/>
      <c r="I40" s="285">
        <f t="shared" si="0"/>
        <v>0</v>
      </c>
      <c r="J40" s="362"/>
      <c r="K40" s="180"/>
      <c r="L40" s="363" t="str">
        <f t="shared" si="1"/>
        <v/>
      </c>
      <c r="M40" s="364" t="str">
        <f t="shared" si="2"/>
        <v/>
      </c>
      <c r="N40" s="215"/>
      <c r="O40" s="495" t="str">
        <f t="shared" si="3"/>
        <v/>
      </c>
      <c r="P40" s="216" t="str">
        <f t="shared" si="4"/>
        <v/>
      </c>
      <c r="Q40" s="800">
        <f t="shared" si="5"/>
        <v>20</v>
      </c>
      <c r="R40" s="801" t="str">
        <f t="shared" si="6"/>
        <v>--</v>
      </c>
      <c r="S40" s="418" t="str">
        <f t="shared" si="7"/>
        <v>--</v>
      </c>
      <c r="T40" s="419" t="str">
        <f t="shared" si="8"/>
        <v>--</v>
      </c>
      <c r="U40" s="292" t="str">
        <f t="shared" si="9"/>
        <v>--</v>
      </c>
      <c r="V40" s="293" t="str">
        <f t="shared" si="10"/>
        <v>--</v>
      </c>
      <c r="W40" s="420" t="str">
        <f t="shared" si="11"/>
        <v>--</v>
      </c>
      <c r="X40" s="798" t="str">
        <f t="shared" si="12"/>
        <v>--</v>
      </c>
      <c r="Y40" s="216" t="str">
        <f t="shared" si="13"/>
        <v/>
      </c>
      <c r="Z40" s="365" t="str">
        <f t="shared" si="14"/>
        <v/>
      </c>
      <c r="AA40" s="6"/>
    </row>
    <row r="41" spans="2:27" s="5" customFormat="1" ht="17.1" customHeight="1">
      <c r="B41" s="50"/>
      <c r="C41" s="269"/>
      <c r="D41" s="269"/>
      <c r="E41" s="269"/>
      <c r="F41" s="422"/>
      <c r="G41" s="360"/>
      <c r="H41" s="423"/>
      <c r="I41" s="285">
        <f t="shared" si="0"/>
        <v>0</v>
      </c>
      <c r="J41" s="362"/>
      <c r="K41" s="180"/>
      <c r="L41" s="363" t="str">
        <f t="shared" si="1"/>
        <v/>
      </c>
      <c r="M41" s="364" t="str">
        <f t="shared" si="2"/>
        <v/>
      </c>
      <c r="N41" s="215"/>
      <c r="O41" s="495" t="str">
        <f t="shared" si="3"/>
        <v/>
      </c>
      <c r="P41" s="216" t="str">
        <f t="shared" si="4"/>
        <v/>
      </c>
      <c r="Q41" s="800">
        <f t="shared" si="5"/>
        <v>20</v>
      </c>
      <c r="R41" s="801" t="str">
        <f t="shared" si="6"/>
        <v>--</v>
      </c>
      <c r="S41" s="418" t="str">
        <f t="shared" si="7"/>
        <v>--</v>
      </c>
      <c r="T41" s="419" t="str">
        <f t="shared" si="8"/>
        <v>--</v>
      </c>
      <c r="U41" s="292" t="str">
        <f t="shared" si="9"/>
        <v>--</v>
      </c>
      <c r="V41" s="293" t="str">
        <f t="shared" si="10"/>
        <v>--</v>
      </c>
      <c r="W41" s="420" t="str">
        <f t="shared" si="11"/>
        <v>--</v>
      </c>
      <c r="X41" s="798" t="str">
        <f t="shared" si="12"/>
        <v>--</v>
      </c>
      <c r="Y41" s="216" t="str">
        <f t="shared" si="13"/>
        <v/>
      </c>
      <c r="Z41" s="365" t="str">
        <f t="shared" si="14"/>
        <v/>
      </c>
      <c r="AA41" s="6"/>
    </row>
    <row r="42" spans="2:27" s="5" customFormat="1" ht="17.1" customHeight="1" thickBot="1">
      <c r="B42" s="50"/>
      <c r="C42" s="425"/>
      <c r="D42" s="425"/>
      <c r="E42" s="425"/>
      <c r="F42" s="425"/>
      <c r="G42" s="425"/>
      <c r="H42" s="425"/>
      <c r="I42" s="130"/>
      <c r="J42" s="366"/>
      <c r="K42" s="366"/>
      <c r="L42" s="367"/>
      <c r="M42" s="367"/>
      <c r="N42" s="366"/>
      <c r="O42" s="184"/>
      <c r="P42" s="147"/>
      <c r="Q42" s="426"/>
      <c r="R42" s="427"/>
      <c r="S42" s="428"/>
      <c r="T42" s="429"/>
      <c r="U42" s="310"/>
      <c r="V42" s="311"/>
      <c r="W42" s="430"/>
      <c r="X42" s="430"/>
      <c r="Y42" s="147"/>
      <c r="Z42" s="431"/>
      <c r="AA42" s="6"/>
    </row>
    <row r="43" spans="2:27" s="5" customFormat="1" ht="17.1" customHeight="1" thickBot="1" thickTop="1">
      <c r="B43" s="50"/>
      <c r="C43" s="126" t="s">
        <v>25</v>
      </c>
      <c r="D43" s="73" t="s">
        <v>327</v>
      </c>
      <c r="E43" s="126"/>
      <c r="F43" s="127"/>
      <c r="I43" s="4"/>
      <c r="J43" s="4"/>
      <c r="K43" s="4"/>
      <c r="L43" s="4"/>
      <c r="M43" s="4"/>
      <c r="N43" s="4"/>
      <c r="O43" s="4"/>
      <c r="P43" s="4"/>
      <c r="Q43" s="4"/>
      <c r="R43" s="432">
        <f aca="true" t="shared" si="15" ref="R43:X43">SUM(R20:R42)</f>
        <v>35523.84</v>
      </c>
      <c r="S43" s="433">
        <f t="shared" si="15"/>
        <v>0</v>
      </c>
      <c r="T43" s="434">
        <f t="shared" si="15"/>
        <v>0</v>
      </c>
      <c r="U43" s="320">
        <f t="shared" si="15"/>
        <v>0</v>
      </c>
      <c r="V43" s="321">
        <f t="shared" si="15"/>
        <v>0</v>
      </c>
      <c r="W43" s="435">
        <f t="shared" si="15"/>
        <v>0</v>
      </c>
      <c r="X43" s="435">
        <f t="shared" si="15"/>
        <v>0</v>
      </c>
      <c r="Z43" s="100">
        <f>ROUND(SUM(Z20:Z42),2)</f>
        <v>35523.84</v>
      </c>
      <c r="AA43" s="436"/>
    </row>
    <row r="44" spans="2:27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7.1" customHeight="1" thickTop="1">
      <c r="F45" s="169"/>
      <c r="G45" s="169"/>
      <c r="H45" s="169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6:29" ht="17.1" customHeight="1">
      <c r="F46" s="169"/>
      <c r="G46" s="169"/>
      <c r="H46" s="169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  <row r="47" spans="6:29" ht="17.1" customHeight="1">
      <c r="F47" s="169"/>
      <c r="G47" s="169"/>
      <c r="H47" s="169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6:29" ht="17.1" customHeight="1">
      <c r="F48" s="169"/>
      <c r="G48" s="169"/>
      <c r="H48" s="169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  <row r="49" spans="6:29" ht="17.1" customHeight="1">
      <c r="F49" s="169"/>
      <c r="G49" s="169"/>
      <c r="H49" s="169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6:29" ht="17.1" customHeight="1">
      <c r="F50" s="169"/>
      <c r="G50" s="169"/>
      <c r="H50" s="169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6:29" ht="17.1" customHeight="1"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</row>
    <row r="52" spans="6:29" ht="17.1" customHeight="1"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6:29" ht="17.1" customHeight="1"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</row>
    <row r="54" spans="6:29" ht="17.1" customHeight="1"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</row>
    <row r="55" spans="6:29" ht="17.1" customHeight="1"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</row>
    <row r="56" spans="6:29" ht="17.1" customHeight="1"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</row>
    <row r="57" spans="6:29" ht="17.1" customHeight="1"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</row>
    <row r="58" spans="6:29" ht="17.1" customHeight="1"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</row>
    <row r="59" spans="6:29" ht="17.1" customHeight="1"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</row>
    <row r="60" spans="6:29" ht="17.1" customHeight="1"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</row>
    <row r="61" spans="6:29" ht="17.1" customHeight="1"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</row>
    <row r="62" spans="6:29" ht="17.1" customHeight="1"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</row>
    <row r="63" spans="6:29" ht="17.1" customHeight="1"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</row>
    <row r="64" spans="6:29" ht="17.1" customHeight="1"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</row>
    <row r="65" spans="6:29" ht="17.1" customHeight="1"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</row>
    <row r="66" spans="6:29" ht="17.1" customHeight="1"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</row>
    <row r="67" spans="6:29" ht="17.1" customHeight="1"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</row>
    <row r="68" spans="6:29" ht="17.1" customHeight="1"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</row>
    <row r="69" spans="6:29" ht="17.1" customHeight="1"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</row>
    <row r="70" spans="6:29" ht="17.1" customHeight="1"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</row>
    <row r="71" spans="6:29" ht="17.1" customHeight="1"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</row>
    <row r="72" spans="6:29" ht="17.1" customHeight="1"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</row>
    <row r="73" spans="6:29" ht="17.1" customHeight="1"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</row>
    <row r="74" spans="6:29" ht="17.1" customHeight="1"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</row>
    <row r="75" spans="6:29" ht="17.1" customHeight="1"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</row>
    <row r="76" spans="6:29" ht="17.1" customHeight="1"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</row>
    <row r="77" spans="6:29" ht="17.1" customHeight="1"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</row>
    <row r="78" spans="6:29" ht="17.1" customHeight="1"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</row>
    <row r="79" spans="6:29" ht="17.1" customHeight="1"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</row>
    <row r="80" spans="6:29" ht="17.1" customHeight="1"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</row>
    <row r="81" spans="6:29" ht="17.1" customHeight="1"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</row>
    <row r="82" spans="6:29" ht="17.1" customHeight="1"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</row>
    <row r="83" spans="6:29" ht="17.1" customHeight="1"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</row>
    <row r="84" spans="6:29" ht="17.1" customHeight="1"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</row>
    <row r="85" spans="6:29" ht="17.1" customHeight="1"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</row>
    <row r="86" spans="6:29" ht="17.1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</row>
    <row r="87" spans="6:29" ht="17.1" customHeight="1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</row>
    <row r="88" spans="6:29" ht="17.1" customHeight="1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</row>
    <row r="89" spans="6:29" ht="17.1" customHeight="1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</row>
    <row r="90" spans="6:29" ht="17.1" customHeight="1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6:29" ht="17.1" customHeight="1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6:29" ht="17.1" customHeight="1"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6:29" ht="17.1" customHeight="1"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6:29" ht="17.1" customHeight="1"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6:29" ht="17.1" customHeight="1"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6:29" ht="17.1" customHeight="1"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6:29" ht="17.1" customHeight="1"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6:29" ht="17.1" customHeight="1"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6:29" ht="17.1" customHeight="1"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6:29" ht="17.1" customHeight="1"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6:29" ht="17.1" customHeight="1"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6:29" ht="17.1" customHeight="1"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6:29" ht="17.1" customHeight="1"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6:29" ht="17.1" customHeight="1"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6:29" ht="17.1" customHeight="1"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6:29" ht="17.1" customHeight="1"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6:29" ht="17.1" customHeight="1"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6:29" ht="17.1" customHeight="1"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6:29" ht="17.1" customHeight="1"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6:29" ht="17.1" customHeight="1"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6:29" ht="17.1" customHeight="1"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6:29" ht="17.1" customHeight="1"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6:29" ht="17.1" customHeight="1"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6:29" ht="17.1" customHeight="1"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6:29" ht="17.1" customHeight="1"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6:29" ht="17.1" customHeight="1"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6:29" ht="17.1" customHeight="1"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6:29" ht="17.1" customHeight="1"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6:29" ht="17.1" customHeight="1"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6:29" ht="17.1" customHeight="1"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6:29" ht="17.1" customHeight="1"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6:29" ht="17.1" customHeight="1"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6:29" ht="17.1" customHeight="1"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6:29" ht="17.1" customHeight="1"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6:29" ht="17.1" customHeight="1"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6:29" ht="17.1" customHeight="1"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6:29" ht="17.1" customHeight="1"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6:29" ht="17.1" customHeight="1"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6:29" ht="17.1" customHeight="1"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6:29" ht="17.1" customHeight="1"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6:29" ht="17.1" customHeight="1"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6:29" ht="17.1" customHeight="1"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6:29" ht="17.1" customHeight="1"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6:29" ht="17.1" customHeight="1"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6:29" ht="17.1" customHeight="1"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6:29" ht="17.1" customHeight="1"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6:29" ht="17.1" customHeight="1"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6:29" ht="17.1" customHeight="1"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6:29" ht="17.1" customHeight="1"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6:29" ht="17.1" customHeight="1"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</row>
    <row r="141" spans="6:29" ht="17.1" customHeight="1"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</row>
    <row r="142" spans="6:29" ht="17.1" customHeight="1"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</row>
    <row r="143" spans="6:29" ht="17.1" customHeight="1"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</row>
    <row r="144" spans="6:29" ht="17.1" customHeight="1"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</row>
    <row r="145" spans="6:29" ht="17.1" customHeight="1"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</row>
    <row r="146" spans="6:29" ht="17.1" customHeight="1"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</row>
    <row r="147" spans="6:29" ht="17.1" customHeight="1"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</row>
    <row r="148" spans="6:29" ht="17.1" customHeight="1"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</row>
    <row r="149" spans="6:29" ht="17.1" customHeight="1"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</row>
    <row r="150" spans="6:29" ht="17.1" customHeight="1"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</row>
    <row r="151" spans="6:29" ht="17.1" customHeight="1"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</row>
    <row r="152" spans="6:29" ht="17.1" customHeight="1">
      <c r="F152" s="167"/>
      <c r="G152" s="167"/>
      <c r="H152" s="167"/>
      <c r="AB152" s="167"/>
      <c r="AC152" s="167"/>
    </row>
    <row r="153" spans="6:8" ht="17.1" customHeight="1">
      <c r="F153" s="167"/>
      <c r="G153" s="167"/>
      <c r="H153" s="167"/>
    </row>
    <row r="154" spans="6:8" ht="17.1" customHeight="1">
      <c r="F154" s="167"/>
      <c r="G154" s="167"/>
      <c r="H154" s="167"/>
    </row>
    <row r="155" spans="6:8" ht="17.1" customHeight="1">
      <c r="F155" s="167"/>
      <c r="G155" s="167"/>
      <c r="H155" s="167"/>
    </row>
    <row r="156" spans="6:8" ht="17.1" customHeight="1">
      <c r="F156" s="167"/>
      <c r="G156" s="167"/>
      <c r="H156" s="167"/>
    </row>
    <row r="157" spans="6:8" ht="17.1" customHeight="1">
      <c r="F157" s="167"/>
      <c r="G157" s="167"/>
      <c r="H157" s="167"/>
    </row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3697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41</xdr:row>
                    <xdr:rowOff>190500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AG88"/>
  <sheetViews>
    <sheetView zoomScale="80" zoomScaleNormal="80" workbookViewId="0" topLeftCell="C60">
      <selection activeCell="A33" sqref="A33"/>
    </sheetView>
  </sheetViews>
  <sheetFormatPr defaultColWidth="11.421875" defaultRowHeight="12.75"/>
  <cols>
    <col min="1" max="1" width="21.28125" style="3243" customWidth="1"/>
    <col min="2" max="2" width="8.421875" style="3243" customWidth="1"/>
    <col min="3" max="3" width="4.7109375" style="3243" customWidth="1"/>
    <col min="4" max="4" width="30.140625" style="3243" customWidth="1"/>
    <col min="5" max="5" width="22.421875" style="3243" customWidth="1"/>
    <col min="6" max="6" width="15.00390625" style="3243" customWidth="1"/>
    <col min="7" max="7" width="14.7109375" style="3243" customWidth="1"/>
    <col min="8" max="8" width="6.00390625" style="3243" hidden="1" customWidth="1"/>
    <col min="9" max="9" width="10.57421875" style="3243" hidden="1" customWidth="1"/>
    <col min="10" max="11" width="18.7109375" style="3243" customWidth="1"/>
    <col min="12" max="12" width="11.28125" style="3243" customWidth="1"/>
    <col min="13" max="13" width="10.7109375" style="3243" customWidth="1"/>
    <col min="14" max="14" width="9.7109375" style="3243" customWidth="1"/>
    <col min="15" max="15" width="10.57421875" style="3243" customWidth="1"/>
    <col min="16" max="16" width="8.421875" style="3243" customWidth="1"/>
    <col min="17" max="17" width="5.8515625" style="3243" bestFit="1" customWidth="1"/>
    <col min="18" max="18" width="11.57421875" style="3243" hidden="1" customWidth="1"/>
    <col min="19" max="19" width="12.28125" style="3243" hidden="1" customWidth="1"/>
    <col min="20" max="21" width="10.57421875" style="3243" hidden="1" customWidth="1"/>
    <col min="22" max="23" width="11.57421875" style="3243" hidden="1" customWidth="1"/>
    <col min="24" max="27" width="5.57421875" style="3243" hidden="1" customWidth="1"/>
    <col min="28" max="28" width="9.7109375" style="3243" customWidth="1"/>
    <col min="29" max="29" width="21.00390625" style="3243" customWidth="1"/>
    <col min="30" max="30" width="6.421875" style="3243" customWidth="1"/>
    <col min="31" max="31" width="4.140625" style="3243" customWidth="1"/>
    <col min="32" max="32" width="7.140625" style="3243" customWidth="1"/>
    <col min="33" max="33" width="5.28125" style="3243" customWidth="1"/>
    <col min="34" max="34" width="5.421875" style="3243" customWidth="1"/>
    <col min="35" max="35" width="4.7109375" style="3243" customWidth="1"/>
    <col min="36" max="36" width="5.28125" style="3243" customWidth="1"/>
    <col min="37" max="38" width="13.28125" style="3243" customWidth="1"/>
    <col min="39" max="39" width="6.57421875" style="3243" customWidth="1"/>
    <col min="40" max="40" width="6.421875" style="3243" customWidth="1"/>
    <col min="41" max="44" width="11.421875" style="3243" customWidth="1"/>
    <col min="45" max="45" width="12.7109375" style="3243" customWidth="1"/>
    <col min="46" max="48" width="11.421875" style="3243" customWidth="1"/>
    <col min="49" max="49" width="21.00390625" style="3243" customWidth="1"/>
    <col min="50" max="256" width="11.421875" style="3243" customWidth="1"/>
    <col min="257" max="257" width="21.28125" style="3243" customWidth="1"/>
    <col min="258" max="258" width="8.421875" style="3243" customWidth="1"/>
    <col min="259" max="259" width="4.7109375" style="3243" customWidth="1"/>
    <col min="260" max="260" width="30.140625" style="3243" customWidth="1"/>
    <col min="261" max="261" width="22.421875" style="3243" customWidth="1"/>
    <col min="262" max="262" width="15.00390625" style="3243" customWidth="1"/>
    <col min="263" max="263" width="14.7109375" style="3243" customWidth="1"/>
    <col min="264" max="265" width="11.421875" style="3243" hidden="1" customWidth="1"/>
    <col min="266" max="267" width="18.7109375" style="3243" customWidth="1"/>
    <col min="268" max="268" width="11.28125" style="3243" customWidth="1"/>
    <col min="269" max="269" width="10.7109375" style="3243" customWidth="1"/>
    <col min="270" max="270" width="9.7109375" style="3243" customWidth="1"/>
    <col min="271" max="271" width="10.57421875" style="3243" customWidth="1"/>
    <col min="272" max="272" width="8.421875" style="3243" customWidth="1"/>
    <col min="273" max="273" width="5.8515625" style="3243" bestFit="1" customWidth="1"/>
    <col min="274" max="283" width="11.421875" style="3243" hidden="1" customWidth="1"/>
    <col min="284" max="284" width="9.7109375" style="3243" customWidth="1"/>
    <col min="285" max="285" width="21.00390625" style="3243" customWidth="1"/>
    <col min="286" max="286" width="6.421875" style="3243" customWidth="1"/>
    <col min="287" max="287" width="4.140625" style="3243" customWidth="1"/>
    <col min="288" max="288" width="7.140625" style="3243" customWidth="1"/>
    <col min="289" max="289" width="5.28125" style="3243" customWidth="1"/>
    <col min="290" max="290" width="5.421875" style="3243" customWidth="1"/>
    <col min="291" max="291" width="4.7109375" style="3243" customWidth="1"/>
    <col min="292" max="292" width="5.28125" style="3243" customWidth="1"/>
    <col min="293" max="294" width="13.28125" style="3243" customWidth="1"/>
    <col min="295" max="295" width="6.57421875" style="3243" customWidth="1"/>
    <col min="296" max="296" width="6.421875" style="3243" customWidth="1"/>
    <col min="297" max="300" width="11.421875" style="3243" customWidth="1"/>
    <col min="301" max="301" width="12.7109375" style="3243" customWidth="1"/>
    <col min="302" max="304" width="11.421875" style="3243" customWidth="1"/>
    <col min="305" max="305" width="21.00390625" style="3243" customWidth="1"/>
    <col min="306" max="512" width="11.421875" style="3243" customWidth="1"/>
    <col min="513" max="513" width="21.28125" style="3243" customWidth="1"/>
    <col min="514" max="514" width="8.421875" style="3243" customWidth="1"/>
    <col min="515" max="515" width="4.7109375" style="3243" customWidth="1"/>
    <col min="516" max="516" width="30.140625" style="3243" customWidth="1"/>
    <col min="517" max="517" width="22.421875" style="3243" customWidth="1"/>
    <col min="518" max="518" width="15.00390625" style="3243" customWidth="1"/>
    <col min="519" max="519" width="14.7109375" style="3243" customWidth="1"/>
    <col min="520" max="521" width="11.421875" style="3243" hidden="1" customWidth="1"/>
    <col min="522" max="523" width="18.7109375" style="3243" customWidth="1"/>
    <col min="524" max="524" width="11.28125" style="3243" customWidth="1"/>
    <col min="525" max="525" width="10.7109375" style="3243" customWidth="1"/>
    <col min="526" max="526" width="9.7109375" style="3243" customWidth="1"/>
    <col min="527" max="527" width="10.57421875" style="3243" customWidth="1"/>
    <col min="528" max="528" width="8.421875" style="3243" customWidth="1"/>
    <col min="529" max="529" width="5.8515625" style="3243" bestFit="1" customWidth="1"/>
    <col min="530" max="539" width="11.421875" style="3243" hidden="1" customWidth="1"/>
    <col min="540" max="540" width="9.7109375" style="3243" customWidth="1"/>
    <col min="541" max="541" width="21.00390625" style="3243" customWidth="1"/>
    <col min="542" max="542" width="6.421875" style="3243" customWidth="1"/>
    <col min="543" max="543" width="4.140625" style="3243" customWidth="1"/>
    <col min="544" max="544" width="7.140625" style="3243" customWidth="1"/>
    <col min="545" max="545" width="5.28125" style="3243" customWidth="1"/>
    <col min="546" max="546" width="5.421875" style="3243" customWidth="1"/>
    <col min="547" max="547" width="4.7109375" style="3243" customWidth="1"/>
    <col min="548" max="548" width="5.28125" style="3243" customWidth="1"/>
    <col min="549" max="550" width="13.28125" style="3243" customWidth="1"/>
    <col min="551" max="551" width="6.57421875" style="3243" customWidth="1"/>
    <col min="552" max="552" width="6.421875" style="3243" customWidth="1"/>
    <col min="553" max="556" width="11.421875" style="3243" customWidth="1"/>
    <col min="557" max="557" width="12.7109375" style="3243" customWidth="1"/>
    <col min="558" max="560" width="11.421875" style="3243" customWidth="1"/>
    <col min="561" max="561" width="21.00390625" style="3243" customWidth="1"/>
    <col min="562" max="768" width="11.421875" style="3243" customWidth="1"/>
    <col min="769" max="769" width="21.28125" style="3243" customWidth="1"/>
    <col min="770" max="770" width="8.421875" style="3243" customWidth="1"/>
    <col min="771" max="771" width="4.7109375" style="3243" customWidth="1"/>
    <col min="772" max="772" width="30.140625" style="3243" customWidth="1"/>
    <col min="773" max="773" width="22.421875" style="3243" customWidth="1"/>
    <col min="774" max="774" width="15.00390625" style="3243" customWidth="1"/>
    <col min="775" max="775" width="14.7109375" style="3243" customWidth="1"/>
    <col min="776" max="777" width="11.421875" style="3243" hidden="1" customWidth="1"/>
    <col min="778" max="779" width="18.7109375" style="3243" customWidth="1"/>
    <col min="780" max="780" width="11.28125" style="3243" customWidth="1"/>
    <col min="781" max="781" width="10.7109375" style="3243" customWidth="1"/>
    <col min="782" max="782" width="9.7109375" style="3243" customWidth="1"/>
    <col min="783" max="783" width="10.57421875" style="3243" customWidth="1"/>
    <col min="784" max="784" width="8.421875" style="3243" customWidth="1"/>
    <col min="785" max="785" width="5.8515625" style="3243" bestFit="1" customWidth="1"/>
    <col min="786" max="795" width="11.421875" style="3243" hidden="1" customWidth="1"/>
    <col min="796" max="796" width="9.7109375" style="3243" customWidth="1"/>
    <col min="797" max="797" width="21.00390625" style="3243" customWidth="1"/>
    <col min="798" max="798" width="6.421875" style="3243" customWidth="1"/>
    <col min="799" max="799" width="4.140625" style="3243" customWidth="1"/>
    <col min="800" max="800" width="7.140625" style="3243" customWidth="1"/>
    <col min="801" max="801" width="5.28125" style="3243" customWidth="1"/>
    <col min="802" max="802" width="5.421875" style="3243" customWidth="1"/>
    <col min="803" max="803" width="4.7109375" style="3243" customWidth="1"/>
    <col min="804" max="804" width="5.28125" style="3243" customWidth="1"/>
    <col min="805" max="806" width="13.28125" style="3243" customWidth="1"/>
    <col min="807" max="807" width="6.57421875" style="3243" customWidth="1"/>
    <col min="808" max="808" width="6.421875" style="3243" customWidth="1"/>
    <col min="809" max="812" width="11.421875" style="3243" customWidth="1"/>
    <col min="813" max="813" width="12.7109375" style="3243" customWidth="1"/>
    <col min="814" max="816" width="11.421875" style="3243" customWidth="1"/>
    <col min="817" max="817" width="21.00390625" style="3243" customWidth="1"/>
    <col min="818" max="1024" width="11.421875" style="3243" customWidth="1"/>
    <col min="1025" max="1025" width="21.28125" style="3243" customWidth="1"/>
    <col min="1026" max="1026" width="8.421875" style="3243" customWidth="1"/>
    <col min="1027" max="1027" width="4.7109375" style="3243" customWidth="1"/>
    <col min="1028" max="1028" width="30.140625" style="3243" customWidth="1"/>
    <col min="1029" max="1029" width="22.421875" style="3243" customWidth="1"/>
    <col min="1030" max="1030" width="15.00390625" style="3243" customWidth="1"/>
    <col min="1031" max="1031" width="14.7109375" style="3243" customWidth="1"/>
    <col min="1032" max="1033" width="11.421875" style="3243" hidden="1" customWidth="1"/>
    <col min="1034" max="1035" width="18.7109375" style="3243" customWidth="1"/>
    <col min="1036" max="1036" width="11.28125" style="3243" customWidth="1"/>
    <col min="1037" max="1037" width="10.7109375" style="3243" customWidth="1"/>
    <col min="1038" max="1038" width="9.7109375" style="3243" customWidth="1"/>
    <col min="1039" max="1039" width="10.57421875" style="3243" customWidth="1"/>
    <col min="1040" max="1040" width="8.421875" style="3243" customWidth="1"/>
    <col min="1041" max="1041" width="5.8515625" style="3243" bestFit="1" customWidth="1"/>
    <col min="1042" max="1051" width="11.421875" style="3243" hidden="1" customWidth="1"/>
    <col min="1052" max="1052" width="9.7109375" style="3243" customWidth="1"/>
    <col min="1053" max="1053" width="21.00390625" style="3243" customWidth="1"/>
    <col min="1054" max="1054" width="6.421875" style="3243" customWidth="1"/>
    <col min="1055" max="1055" width="4.140625" style="3243" customWidth="1"/>
    <col min="1056" max="1056" width="7.140625" style="3243" customWidth="1"/>
    <col min="1057" max="1057" width="5.28125" style="3243" customWidth="1"/>
    <col min="1058" max="1058" width="5.421875" style="3243" customWidth="1"/>
    <col min="1059" max="1059" width="4.7109375" style="3243" customWidth="1"/>
    <col min="1060" max="1060" width="5.28125" style="3243" customWidth="1"/>
    <col min="1061" max="1062" width="13.28125" style="3243" customWidth="1"/>
    <col min="1063" max="1063" width="6.57421875" style="3243" customWidth="1"/>
    <col min="1064" max="1064" width="6.421875" style="3243" customWidth="1"/>
    <col min="1065" max="1068" width="11.421875" style="3243" customWidth="1"/>
    <col min="1069" max="1069" width="12.7109375" style="3243" customWidth="1"/>
    <col min="1070" max="1072" width="11.421875" style="3243" customWidth="1"/>
    <col min="1073" max="1073" width="21.00390625" style="3243" customWidth="1"/>
    <col min="1074" max="1280" width="11.421875" style="3243" customWidth="1"/>
    <col min="1281" max="1281" width="21.28125" style="3243" customWidth="1"/>
    <col min="1282" max="1282" width="8.421875" style="3243" customWidth="1"/>
    <col min="1283" max="1283" width="4.7109375" style="3243" customWidth="1"/>
    <col min="1284" max="1284" width="30.140625" style="3243" customWidth="1"/>
    <col min="1285" max="1285" width="22.421875" style="3243" customWidth="1"/>
    <col min="1286" max="1286" width="15.00390625" style="3243" customWidth="1"/>
    <col min="1287" max="1287" width="14.7109375" style="3243" customWidth="1"/>
    <col min="1288" max="1289" width="11.421875" style="3243" hidden="1" customWidth="1"/>
    <col min="1290" max="1291" width="18.7109375" style="3243" customWidth="1"/>
    <col min="1292" max="1292" width="11.28125" style="3243" customWidth="1"/>
    <col min="1293" max="1293" width="10.7109375" style="3243" customWidth="1"/>
    <col min="1294" max="1294" width="9.7109375" style="3243" customWidth="1"/>
    <col min="1295" max="1295" width="10.57421875" style="3243" customWidth="1"/>
    <col min="1296" max="1296" width="8.421875" style="3243" customWidth="1"/>
    <col min="1297" max="1297" width="5.8515625" style="3243" bestFit="1" customWidth="1"/>
    <col min="1298" max="1307" width="11.421875" style="3243" hidden="1" customWidth="1"/>
    <col min="1308" max="1308" width="9.7109375" style="3243" customWidth="1"/>
    <col min="1309" max="1309" width="21.00390625" style="3243" customWidth="1"/>
    <col min="1310" max="1310" width="6.421875" style="3243" customWidth="1"/>
    <col min="1311" max="1311" width="4.140625" style="3243" customWidth="1"/>
    <col min="1312" max="1312" width="7.140625" style="3243" customWidth="1"/>
    <col min="1313" max="1313" width="5.28125" style="3243" customWidth="1"/>
    <col min="1314" max="1314" width="5.421875" style="3243" customWidth="1"/>
    <col min="1315" max="1315" width="4.7109375" style="3243" customWidth="1"/>
    <col min="1316" max="1316" width="5.28125" style="3243" customWidth="1"/>
    <col min="1317" max="1318" width="13.28125" style="3243" customWidth="1"/>
    <col min="1319" max="1319" width="6.57421875" style="3243" customWidth="1"/>
    <col min="1320" max="1320" width="6.421875" style="3243" customWidth="1"/>
    <col min="1321" max="1324" width="11.421875" style="3243" customWidth="1"/>
    <col min="1325" max="1325" width="12.7109375" style="3243" customWidth="1"/>
    <col min="1326" max="1328" width="11.421875" style="3243" customWidth="1"/>
    <col min="1329" max="1329" width="21.00390625" style="3243" customWidth="1"/>
    <col min="1330" max="1536" width="11.421875" style="3243" customWidth="1"/>
    <col min="1537" max="1537" width="21.28125" style="3243" customWidth="1"/>
    <col min="1538" max="1538" width="8.421875" style="3243" customWidth="1"/>
    <col min="1539" max="1539" width="4.7109375" style="3243" customWidth="1"/>
    <col min="1540" max="1540" width="30.140625" style="3243" customWidth="1"/>
    <col min="1541" max="1541" width="22.421875" style="3243" customWidth="1"/>
    <col min="1542" max="1542" width="15.00390625" style="3243" customWidth="1"/>
    <col min="1543" max="1543" width="14.7109375" style="3243" customWidth="1"/>
    <col min="1544" max="1545" width="11.421875" style="3243" hidden="1" customWidth="1"/>
    <col min="1546" max="1547" width="18.7109375" style="3243" customWidth="1"/>
    <col min="1548" max="1548" width="11.28125" style="3243" customWidth="1"/>
    <col min="1549" max="1549" width="10.7109375" style="3243" customWidth="1"/>
    <col min="1550" max="1550" width="9.7109375" style="3243" customWidth="1"/>
    <col min="1551" max="1551" width="10.57421875" style="3243" customWidth="1"/>
    <col min="1552" max="1552" width="8.421875" style="3243" customWidth="1"/>
    <col min="1553" max="1553" width="5.8515625" style="3243" bestFit="1" customWidth="1"/>
    <col min="1554" max="1563" width="11.421875" style="3243" hidden="1" customWidth="1"/>
    <col min="1564" max="1564" width="9.7109375" style="3243" customWidth="1"/>
    <col min="1565" max="1565" width="21.00390625" style="3243" customWidth="1"/>
    <col min="1566" max="1566" width="6.421875" style="3243" customWidth="1"/>
    <col min="1567" max="1567" width="4.140625" style="3243" customWidth="1"/>
    <col min="1568" max="1568" width="7.140625" style="3243" customWidth="1"/>
    <col min="1569" max="1569" width="5.28125" style="3243" customWidth="1"/>
    <col min="1570" max="1570" width="5.421875" style="3243" customWidth="1"/>
    <col min="1571" max="1571" width="4.7109375" style="3243" customWidth="1"/>
    <col min="1572" max="1572" width="5.28125" style="3243" customWidth="1"/>
    <col min="1573" max="1574" width="13.28125" style="3243" customWidth="1"/>
    <col min="1575" max="1575" width="6.57421875" style="3243" customWidth="1"/>
    <col min="1576" max="1576" width="6.421875" style="3243" customWidth="1"/>
    <col min="1577" max="1580" width="11.421875" style="3243" customWidth="1"/>
    <col min="1581" max="1581" width="12.7109375" style="3243" customWidth="1"/>
    <col min="1582" max="1584" width="11.421875" style="3243" customWidth="1"/>
    <col min="1585" max="1585" width="21.00390625" style="3243" customWidth="1"/>
    <col min="1586" max="1792" width="11.421875" style="3243" customWidth="1"/>
    <col min="1793" max="1793" width="21.28125" style="3243" customWidth="1"/>
    <col min="1794" max="1794" width="8.421875" style="3243" customWidth="1"/>
    <col min="1795" max="1795" width="4.7109375" style="3243" customWidth="1"/>
    <col min="1796" max="1796" width="30.140625" style="3243" customWidth="1"/>
    <col min="1797" max="1797" width="22.421875" style="3243" customWidth="1"/>
    <col min="1798" max="1798" width="15.00390625" style="3243" customWidth="1"/>
    <col min="1799" max="1799" width="14.7109375" style="3243" customWidth="1"/>
    <col min="1800" max="1801" width="11.421875" style="3243" hidden="1" customWidth="1"/>
    <col min="1802" max="1803" width="18.7109375" style="3243" customWidth="1"/>
    <col min="1804" max="1804" width="11.28125" style="3243" customWidth="1"/>
    <col min="1805" max="1805" width="10.7109375" style="3243" customWidth="1"/>
    <col min="1806" max="1806" width="9.7109375" style="3243" customWidth="1"/>
    <col min="1807" max="1807" width="10.57421875" style="3243" customWidth="1"/>
    <col min="1808" max="1808" width="8.421875" style="3243" customWidth="1"/>
    <col min="1809" max="1809" width="5.8515625" style="3243" bestFit="1" customWidth="1"/>
    <col min="1810" max="1819" width="11.421875" style="3243" hidden="1" customWidth="1"/>
    <col min="1820" max="1820" width="9.7109375" style="3243" customWidth="1"/>
    <col min="1821" max="1821" width="21.00390625" style="3243" customWidth="1"/>
    <col min="1822" max="1822" width="6.421875" style="3243" customWidth="1"/>
    <col min="1823" max="1823" width="4.140625" style="3243" customWidth="1"/>
    <col min="1824" max="1824" width="7.140625" style="3243" customWidth="1"/>
    <col min="1825" max="1825" width="5.28125" style="3243" customWidth="1"/>
    <col min="1826" max="1826" width="5.421875" style="3243" customWidth="1"/>
    <col min="1827" max="1827" width="4.7109375" style="3243" customWidth="1"/>
    <col min="1828" max="1828" width="5.28125" style="3243" customWidth="1"/>
    <col min="1829" max="1830" width="13.28125" style="3243" customWidth="1"/>
    <col min="1831" max="1831" width="6.57421875" style="3243" customWidth="1"/>
    <col min="1832" max="1832" width="6.421875" style="3243" customWidth="1"/>
    <col min="1833" max="1836" width="11.421875" style="3243" customWidth="1"/>
    <col min="1837" max="1837" width="12.7109375" style="3243" customWidth="1"/>
    <col min="1838" max="1840" width="11.421875" style="3243" customWidth="1"/>
    <col min="1841" max="1841" width="21.00390625" style="3243" customWidth="1"/>
    <col min="1842" max="2048" width="11.421875" style="3243" customWidth="1"/>
    <col min="2049" max="2049" width="21.28125" style="3243" customWidth="1"/>
    <col min="2050" max="2050" width="8.421875" style="3243" customWidth="1"/>
    <col min="2051" max="2051" width="4.7109375" style="3243" customWidth="1"/>
    <col min="2052" max="2052" width="30.140625" style="3243" customWidth="1"/>
    <col min="2053" max="2053" width="22.421875" style="3243" customWidth="1"/>
    <col min="2054" max="2054" width="15.00390625" style="3243" customWidth="1"/>
    <col min="2055" max="2055" width="14.7109375" style="3243" customWidth="1"/>
    <col min="2056" max="2057" width="11.421875" style="3243" hidden="1" customWidth="1"/>
    <col min="2058" max="2059" width="18.7109375" style="3243" customWidth="1"/>
    <col min="2060" max="2060" width="11.28125" style="3243" customWidth="1"/>
    <col min="2061" max="2061" width="10.7109375" style="3243" customWidth="1"/>
    <col min="2062" max="2062" width="9.7109375" style="3243" customWidth="1"/>
    <col min="2063" max="2063" width="10.57421875" style="3243" customWidth="1"/>
    <col min="2064" max="2064" width="8.421875" style="3243" customWidth="1"/>
    <col min="2065" max="2065" width="5.8515625" style="3243" bestFit="1" customWidth="1"/>
    <col min="2066" max="2075" width="11.421875" style="3243" hidden="1" customWidth="1"/>
    <col min="2076" max="2076" width="9.7109375" style="3243" customWidth="1"/>
    <col min="2077" max="2077" width="21.00390625" style="3243" customWidth="1"/>
    <col min="2078" max="2078" width="6.421875" style="3243" customWidth="1"/>
    <col min="2079" max="2079" width="4.140625" style="3243" customWidth="1"/>
    <col min="2080" max="2080" width="7.140625" style="3243" customWidth="1"/>
    <col min="2081" max="2081" width="5.28125" style="3243" customWidth="1"/>
    <col min="2082" max="2082" width="5.421875" style="3243" customWidth="1"/>
    <col min="2083" max="2083" width="4.7109375" style="3243" customWidth="1"/>
    <col min="2084" max="2084" width="5.28125" style="3243" customWidth="1"/>
    <col min="2085" max="2086" width="13.28125" style="3243" customWidth="1"/>
    <col min="2087" max="2087" width="6.57421875" style="3243" customWidth="1"/>
    <col min="2088" max="2088" width="6.421875" style="3243" customWidth="1"/>
    <col min="2089" max="2092" width="11.421875" style="3243" customWidth="1"/>
    <col min="2093" max="2093" width="12.7109375" style="3243" customWidth="1"/>
    <col min="2094" max="2096" width="11.421875" style="3243" customWidth="1"/>
    <col min="2097" max="2097" width="21.00390625" style="3243" customWidth="1"/>
    <col min="2098" max="2304" width="11.421875" style="3243" customWidth="1"/>
    <col min="2305" max="2305" width="21.28125" style="3243" customWidth="1"/>
    <col min="2306" max="2306" width="8.421875" style="3243" customWidth="1"/>
    <col min="2307" max="2307" width="4.7109375" style="3243" customWidth="1"/>
    <col min="2308" max="2308" width="30.140625" style="3243" customWidth="1"/>
    <col min="2309" max="2309" width="22.421875" style="3243" customWidth="1"/>
    <col min="2310" max="2310" width="15.00390625" style="3243" customWidth="1"/>
    <col min="2311" max="2311" width="14.7109375" style="3243" customWidth="1"/>
    <col min="2312" max="2313" width="11.421875" style="3243" hidden="1" customWidth="1"/>
    <col min="2314" max="2315" width="18.7109375" style="3243" customWidth="1"/>
    <col min="2316" max="2316" width="11.28125" style="3243" customWidth="1"/>
    <col min="2317" max="2317" width="10.7109375" style="3243" customWidth="1"/>
    <col min="2318" max="2318" width="9.7109375" style="3243" customWidth="1"/>
    <col min="2319" max="2319" width="10.57421875" style="3243" customWidth="1"/>
    <col min="2320" max="2320" width="8.421875" style="3243" customWidth="1"/>
    <col min="2321" max="2321" width="5.8515625" style="3243" bestFit="1" customWidth="1"/>
    <col min="2322" max="2331" width="11.421875" style="3243" hidden="1" customWidth="1"/>
    <col min="2332" max="2332" width="9.7109375" style="3243" customWidth="1"/>
    <col min="2333" max="2333" width="21.00390625" style="3243" customWidth="1"/>
    <col min="2334" max="2334" width="6.421875" style="3243" customWidth="1"/>
    <col min="2335" max="2335" width="4.140625" style="3243" customWidth="1"/>
    <col min="2336" max="2336" width="7.140625" style="3243" customWidth="1"/>
    <col min="2337" max="2337" width="5.28125" style="3243" customWidth="1"/>
    <col min="2338" max="2338" width="5.421875" style="3243" customWidth="1"/>
    <col min="2339" max="2339" width="4.7109375" style="3243" customWidth="1"/>
    <col min="2340" max="2340" width="5.28125" style="3243" customWidth="1"/>
    <col min="2341" max="2342" width="13.28125" style="3243" customWidth="1"/>
    <col min="2343" max="2343" width="6.57421875" style="3243" customWidth="1"/>
    <col min="2344" max="2344" width="6.421875" style="3243" customWidth="1"/>
    <col min="2345" max="2348" width="11.421875" style="3243" customWidth="1"/>
    <col min="2349" max="2349" width="12.7109375" style="3243" customWidth="1"/>
    <col min="2350" max="2352" width="11.421875" style="3243" customWidth="1"/>
    <col min="2353" max="2353" width="21.00390625" style="3243" customWidth="1"/>
    <col min="2354" max="2560" width="11.421875" style="3243" customWidth="1"/>
    <col min="2561" max="2561" width="21.28125" style="3243" customWidth="1"/>
    <col min="2562" max="2562" width="8.421875" style="3243" customWidth="1"/>
    <col min="2563" max="2563" width="4.7109375" style="3243" customWidth="1"/>
    <col min="2564" max="2564" width="30.140625" style="3243" customWidth="1"/>
    <col min="2565" max="2565" width="22.421875" style="3243" customWidth="1"/>
    <col min="2566" max="2566" width="15.00390625" style="3243" customWidth="1"/>
    <col min="2567" max="2567" width="14.7109375" style="3243" customWidth="1"/>
    <col min="2568" max="2569" width="11.421875" style="3243" hidden="1" customWidth="1"/>
    <col min="2570" max="2571" width="18.7109375" style="3243" customWidth="1"/>
    <col min="2572" max="2572" width="11.28125" style="3243" customWidth="1"/>
    <col min="2573" max="2573" width="10.7109375" style="3243" customWidth="1"/>
    <col min="2574" max="2574" width="9.7109375" style="3243" customWidth="1"/>
    <col min="2575" max="2575" width="10.57421875" style="3243" customWidth="1"/>
    <col min="2576" max="2576" width="8.421875" style="3243" customWidth="1"/>
    <col min="2577" max="2577" width="5.8515625" style="3243" bestFit="1" customWidth="1"/>
    <col min="2578" max="2587" width="11.421875" style="3243" hidden="1" customWidth="1"/>
    <col min="2588" max="2588" width="9.7109375" style="3243" customWidth="1"/>
    <col min="2589" max="2589" width="21.00390625" style="3243" customWidth="1"/>
    <col min="2590" max="2590" width="6.421875" style="3243" customWidth="1"/>
    <col min="2591" max="2591" width="4.140625" style="3243" customWidth="1"/>
    <col min="2592" max="2592" width="7.140625" style="3243" customWidth="1"/>
    <col min="2593" max="2593" width="5.28125" style="3243" customWidth="1"/>
    <col min="2594" max="2594" width="5.421875" style="3243" customWidth="1"/>
    <col min="2595" max="2595" width="4.7109375" style="3243" customWidth="1"/>
    <col min="2596" max="2596" width="5.28125" style="3243" customWidth="1"/>
    <col min="2597" max="2598" width="13.28125" style="3243" customWidth="1"/>
    <col min="2599" max="2599" width="6.57421875" style="3243" customWidth="1"/>
    <col min="2600" max="2600" width="6.421875" style="3243" customWidth="1"/>
    <col min="2601" max="2604" width="11.421875" style="3243" customWidth="1"/>
    <col min="2605" max="2605" width="12.7109375" style="3243" customWidth="1"/>
    <col min="2606" max="2608" width="11.421875" style="3243" customWidth="1"/>
    <col min="2609" max="2609" width="21.00390625" style="3243" customWidth="1"/>
    <col min="2610" max="2816" width="11.421875" style="3243" customWidth="1"/>
    <col min="2817" max="2817" width="21.28125" style="3243" customWidth="1"/>
    <col min="2818" max="2818" width="8.421875" style="3243" customWidth="1"/>
    <col min="2819" max="2819" width="4.7109375" style="3243" customWidth="1"/>
    <col min="2820" max="2820" width="30.140625" style="3243" customWidth="1"/>
    <col min="2821" max="2821" width="22.421875" style="3243" customWidth="1"/>
    <col min="2822" max="2822" width="15.00390625" style="3243" customWidth="1"/>
    <col min="2823" max="2823" width="14.7109375" style="3243" customWidth="1"/>
    <col min="2824" max="2825" width="11.421875" style="3243" hidden="1" customWidth="1"/>
    <col min="2826" max="2827" width="18.7109375" style="3243" customWidth="1"/>
    <col min="2828" max="2828" width="11.28125" style="3243" customWidth="1"/>
    <col min="2829" max="2829" width="10.7109375" style="3243" customWidth="1"/>
    <col min="2830" max="2830" width="9.7109375" style="3243" customWidth="1"/>
    <col min="2831" max="2831" width="10.57421875" style="3243" customWidth="1"/>
    <col min="2832" max="2832" width="8.421875" style="3243" customWidth="1"/>
    <col min="2833" max="2833" width="5.8515625" style="3243" bestFit="1" customWidth="1"/>
    <col min="2834" max="2843" width="11.421875" style="3243" hidden="1" customWidth="1"/>
    <col min="2844" max="2844" width="9.7109375" style="3243" customWidth="1"/>
    <col min="2845" max="2845" width="21.00390625" style="3243" customWidth="1"/>
    <col min="2846" max="2846" width="6.421875" style="3243" customWidth="1"/>
    <col min="2847" max="2847" width="4.140625" style="3243" customWidth="1"/>
    <col min="2848" max="2848" width="7.140625" style="3243" customWidth="1"/>
    <col min="2849" max="2849" width="5.28125" style="3243" customWidth="1"/>
    <col min="2850" max="2850" width="5.421875" style="3243" customWidth="1"/>
    <col min="2851" max="2851" width="4.7109375" style="3243" customWidth="1"/>
    <col min="2852" max="2852" width="5.28125" style="3243" customWidth="1"/>
    <col min="2853" max="2854" width="13.28125" style="3243" customWidth="1"/>
    <col min="2855" max="2855" width="6.57421875" style="3243" customWidth="1"/>
    <col min="2856" max="2856" width="6.421875" style="3243" customWidth="1"/>
    <col min="2857" max="2860" width="11.421875" style="3243" customWidth="1"/>
    <col min="2861" max="2861" width="12.7109375" style="3243" customWidth="1"/>
    <col min="2862" max="2864" width="11.421875" style="3243" customWidth="1"/>
    <col min="2865" max="2865" width="21.00390625" style="3243" customWidth="1"/>
    <col min="2866" max="3072" width="11.421875" style="3243" customWidth="1"/>
    <col min="3073" max="3073" width="21.28125" style="3243" customWidth="1"/>
    <col min="3074" max="3074" width="8.421875" style="3243" customWidth="1"/>
    <col min="3075" max="3075" width="4.7109375" style="3243" customWidth="1"/>
    <col min="3076" max="3076" width="30.140625" style="3243" customWidth="1"/>
    <col min="3077" max="3077" width="22.421875" style="3243" customWidth="1"/>
    <col min="3078" max="3078" width="15.00390625" style="3243" customWidth="1"/>
    <col min="3079" max="3079" width="14.7109375" style="3243" customWidth="1"/>
    <col min="3080" max="3081" width="11.421875" style="3243" hidden="1" customWidth="1"/>
    <col min="3082" max="3083" width="18.7109375" style="3243" customWidth="1"/>
    <col min="3084" max="3084" width="11.28125" style="3243" customWidth="1"/>
    <col min="3085" max="3085" width="10.7109375" style="3243" customWidth="1"/>
    <col min="3086" max="3086" width="9.7109375" style="3243" customWidth="1"/>
    <col min="3087" max="3087" width="10.57421875" style="3243" customWidth="1"/>
    <col min="3088" max="3088" width="8.421875" style="3243" customWidth="1"/>
    <col min="3089" max="3089" width="5.8515625" style="3243" bestFit="1" customWidth="1"/>
    <col min="3090" max="3099" width="11.421875" style="3243" hidden="1" customWidth="1"/>
    <col min="3100" max="3100" width="9.7109375" style="3243" customWidth="1"/>
    <col min="3101" max="3101" width="21.00390625" style="3243" customWidth="1"/>
    <col min="3102" max="3102" width="6.421875" style="3243" customWidth="1"/>
    <col min="3103" max="3103" width="4.140625" style="3243" customWidth="1"/>
    <col min="3104" max="3104" width="7.140625" style="3243" customWidth="1"/>
    <col min="3105" max="3105" width="5.28125" style="3243" customWidth="1"/>
    <col min="3106" max="3106" width="5.421875" style="3243" customWidth="1"/>
    <col min="3107" max="3107" width="4.7109375" style="3243" customWidth="1"/>
    <col min="3108" max="3108" width="5.28125" style="3243" customWidth="1"/>
    <col min="3109" max="3110" width="13.28125" style="3243" customWidth="1"/>
    <col min="3111" max="3111" width="6.57421875" style="3243" customWidth="1"/>
    <col min="3112" max="3112" width="6.421875" style="3243" customWidth="1"/>
    <col min="3113" max="3116" width="11.421875" style="3243" customWidth="1"/>
    <col min="3117" max="3117" width="12.7109375" style="3243" customWidth="1"/>
    <col min="3118" max="3120" width="11.421875" style="3243" customWidth="1"/>
    <col min="3121" max="3121" width="21.00390625" style="3243" customWidth="1"/>
    <col min="3122" max="3328" width="11.421875" style="3243" customWidth="1"/>
    <col min="3329" max="3329" width="21.28125" style="3243" customWidth="1"/>
    <col min="3330" max="3330" width="8.421875" style="3243" customWidth="1"/>
    <col min="3331" max="3331" width="4.7109375" style="3243" customWidth="1"/>
    <col min="3332" max="3332" width="30.140625" style="3243" customWidth="1"/>
    <col min="3333" max="3333" width="22.421875" style="3243" customWidth="1"/>
    <col min="3334" max="3334" width="15.00390625" style="3243" customWidth="1"/>
    <col min="3335" max="3335" width="14.7109375" style="3243" customWidth="1"/>
    <col min="3336" max="3337" width="11.421875" style="3243" hidden="1" customWidth="1"/>
    <col min="3338" max="3339" width="18.7109375" style="3243" customWidth="1"/>
    <col min="3340" max="3340" width="11.28125" style="3243" customWidth="1"/>
    <col min="3341" max="3341" width="10.7109375" style="3243" customWidth="1"/>
    <col min="3342" max="3342" width="9.7109375" style="3243" customWidth="1"/>
    <col min="3343" max="3343" width="10.57421875" style="3243" customWidth="1"/>
    <col min="3344" max="3344" width="8.421875" style="3243" customWidth="1"/>
    <col min="3345" max="3345" width="5.8515625" style="3243" bestFit="1" customWidth="1"/>
    <col min="3346" max="3355" width="11.421875" style="3243" hidden="1" customWidth="1"/>
    <col min="3356" max="3356" width="9.7109375" style="3243" customWidth="1"/>
    <col min="3357" max="3357" width="21.00390625" style="3243" customWidth="1"/>
    <col min="3358" max="3358" width="6.421875" style="3243" customWidth="1"/>
    <col min="3359" max="3359" width="4.140625" style="3243" customWidth="1"/>
    <col min="3360" max="3360" width="7.140625" style="3243" customWidth="1"/>
    <col min="3361" max="3361" width="5.28125" style="3243" customWidth="1"/>
    <col min="3362" max="3362" width="5.421875" style="3243" customWidth="1"/>
    <col min="3363" max="3363" width="4.7109375" style="3243" customWidth="1"/>
    <col min="3364" max="3364" width="5.28125" style="3243" customWidth="1"/>
    <col min="3365" max="3366" width="13.28125" style="3243" customWidth="1"/>
    <col min="3367" max="3367" width="6.57421875" style="3243" customWidth="1"/>
    <col min="3368" max="3368" width="6.421875" style="3243" customWidth="1"/>
    <col min="3369" max="3372" width="11.421875" style="3243" customWidth="1"/>
    <col min="3373" max="3373" width="12.7109375" style="3243" customWidth="1"/>
    <col min="3374" max="3376" width="11.421875" style="3243" customWidth="1"/>
    <col min="3377" max="3377" width="21.00390625" style="3243" customWidth="1"/>
    <col min="3378" max="3584" width="11.421875" style="3243" customWidth="1"/>
    <col min="3585" max="3585" width="21.28125" style="3243" customWidth="1"/>
    <col min="3586" max="3586" width="8.421875" style="3243" customWidth="1"/>
    <col min="3587" max="3587" width="4.7109375" style="3243" customWidth="1"/>
    <col min="3588" max="3588" width="30.140625" style="3243" customWidth="1"/>
    <col min="3589" max="3589" width="22.421875" style="3243" customWidth="1"/>
    <col min="3590" max="3590" width="15.00390625" style="3243" customWidth="1"/>
    <col min="3591" max="3591" width="14.7109375" style="3243" customWidth="1"/>
    <col min="3592" max="3593" width="11.421875" style="3243" hidden="1" customWidth="1"/>
    <col min="3594" max="3595" width="18.7109375" style="3243" customWidth="1"/>
    <col min="3596" max="3596" width="11.28125" style="3243" customWidth="1"/>
    <col min="3597" max="3597" width="10.7109375" style="3243" customWidth="1"/>
    <col min="3598" max="3598" width="9.7109375" style="3243" customWidth="1"/>
    <col min="3599" max="3599" width="10.57421875" style="3243" customWidth="1"/>
    <col min="3600" max="3600" width="8.421875" style="3243" customWidth="1"/>
    <col min="3601" max="3601" width="5.8515625" style="3243" bestFit="1" customWidth="1"/>
    <col min="3602" max="3611" width="11.421875" style="3243" hidden="1" customWidth="1"/>
    <col min="3612" max="3612" width="9.7109375" style="3243" customWidth="1"/>
    <col min="3613" max="3613" width="21.00390625" style="3243" customWidth="1"/>
    <col min="3614" max="3614" width="6.421875" style="3243" customWidth="1"/>
    <col min="3615" max="3615" width="4.140625" style="3243" customWidth="1"/>
    <col min="3616" max="3616" width="7.140625" style="3243" customWidth="1"/>
    <col min="3617" max="3617" width="5.28125" style="3243" customWidth="1"/>
    <col min="3618" max="3618" width="5.421875" style="3243" customWidth="1"/>
    <col min="3619" max="3619" width="4.7109375" style="3243" customWidth="1"/>
    <col min="3620" max="3620" width="5.28125" style="3243" customWidth="1"/>
    <col min="3621" max="3622" width="13.28125" style="3243" customWidth="1"/>
    <col min="3623" max="3623" width="6.57421875" style="3243" customWidth="1"/>
    <col min="3624" max="3624" width="6.421875" style="3243" customWidth="1"/>
    <col min="3625" max="3628" width="11.421875" style="3243" customWidth="1"/>
    <col min="3629" max="3629" width="12.7109375" style="3243" customWidth="1"/>
    <col min="3630" max="3632" width="11.421875" style="3243" customWidth="1"/>
    <col min="3633" max="3633" width="21.00390625" style="3243" customWidth="1"/>
    <col min="3634" max="3840" width="11.421875" style="3243" customWidth="1"/>
    <col min="3841" max="3841" width="21.28125" style="3243" customWidth="1"/>
    <col min="3842" max="3842" width="8.421875" style="3243" customWidth="1"/>
    <col min="3843" max="3843" width="4.7109375" style="3243" customWidth="1"/>
    <col min="3844" max="3844" width="30.140625" style="3243" customWidth="1"/>
    <col min="3845" max="3845" width="22.421875" style="3243" customWidth="1"/>
    <col min="3846" max="3846" width="15.00390625" style="3243" customWidth="1"/>
    <col min="3847" max="3847" width="14.7109375" style="3243" customWidth="1"/>
    <col min="3848" max="3849" width="11.421875" style="3243" hidden="1" customWidth="1"/>
    <col min="3850" max="3851" width="18.7109375" style="3243" customWidth="1"/>
    <col min="3852" max="3852" width="11.28125" style="3243" customWidth="1"/>
    <col min="3853" max="3853" width="10.7109375" style="3243" customWidth="1"/>
    <col min="3854" max="3854" width="9.7109375" style="3243" customWidth="1"/>
    <col min="3855" max="3855" width="10.57421875" style="3243" customWidth="1"/>
    <col min="3856" max="3856" width="8.421875" style="3243" customWidth="1"/>
    <col min="3857" max="3857" width="5.8515625" style="3243" bestFit="1" customWidth="1"/>
    <col min="3858" max="3867" width="11.421875" style="3243" hidden="1" customWidth="1"/>
    <col min="3868" max="3868" width="9.7109375" style="3243" customWidth="1"/>
    <col min="3869" max="3869" width="21.00390625" style="3243" customWidth="1"/>
    <col min="3870" max="3870" width="6.421875" style="3243" customWidth="1"/>
    <col min="3871" max="3871" width="4.140625" style="3243" customWidth="1"/>
    <col min="3872" max="3872" width="7.140625" style="3243" customWidth="1"/>
    <col min="3873" max="3873" width="5.28125" style="3243" customWidth="1"/>
    <col min="3874" max="3874" width="5.421875" style="3243" customWidth="1"/>
    <col min="3875" max="3875" width="4.7109375" style="3243" customWidth="1"/>
    <col min="3876" max="3876" width="5.28125" style="3243" customWidth="1"/>
    <col min="3877" max="3878" width="13.28125" style="3243" customWidth="1"/>
    <col min="3879" max="3879" width="6.57421875" style="3243" customWidth="1"/>
    <col min="3880" max="3880" width="6.421875" style="3243" customWidth="1"/>
    <col min="3881" max="3884" width="11.421875" style="3243" customWidth="1"/>
    <col min="3885" max="3885" width="12.7109375" style="3243" customWidth="1"/>
    <col min="3886" max="3888" width="11.421875" style="3243" customWidth="1"/>
    <col min="3889" max="3889" width="21.00390625" style="3243" customWidth="1"/>
    <col min="3890" max="4096" width="11.421875" style="3243" customWidth="1"/>
    <col min="4097" max="4097" width="21.28125" style="3243" customWidth="1"/>
    <col min="4098" max="4098" width="8.421875" style="3243" customWidth="1"/>
    <col min="4099" max="4099" width="4.7109375" style="3243" customWidth="1"/>
    <col min="4100" max="4100" width="30.140625" style="3243" customWidth="1"/>
    <col min="4101" max="4101" width="22.421875" style="3243" customWidth="1"/>
    <col min="4102" max="4102" width="15.00390625" style="3243" customWidth="1"/>
    <col min="4103" max="4103" width="14.7109375" style="3243" customWidth="1"/>
    <col min="4104" max="4105" width="11.421875" style="3243" hidden="1" customWidth="1"/>
    <col min="4106" max="4107" width="18.7109375" style="3243" customWidth="1"/>
    <col min="4108" max="4108" width="11.28125" style="3243" customWidth="1"/>
    <col min="4109" max="4109" width="10.7109375" style="3243" customWidth="1"/>
    <col min="4110" max="4110" width="9.7109375" style="3243" customWidth="1"/>
    <col min="4111" max="4111" width="10.57421875" style="3243" customWidth="1"/>
    <col min="4112" max="4112" width="8.421875" style="3243" customWidth="1"/>
    <col min="4113" max="4113" width="5.8515625" style="3243" bestFit="1" customWidth="1"/>
    <col min="4114" max="4123" width="11.421875" style="3243" hidden="1" customWidth="1"/>
    <col min="4124" max="4124" width="9.7109375" style="3243" customWidth="1"/>
    <col min="4125" max="4125" width="21.00390625" style="3243" customWidth="1"/>
    <col min="4126" max="4126" width="6.421875" style="3243" customWidth="1"/>
    <col min="4127" max="4127" width="4.140625" style="3243" customWidth="1"/>
    <col min="4128" max="4128" width="7.140625" style="3243" customWidth="1"/>
    <col min="4129" max="4129" width="5.28125" style="3243" customWidth="1"/>
    <col min="4130" max="4130" width="5.421875" style="3243" customWidth="1"/>
    <col min="4131" max="4131" width="4.7109375" style="3243" customWidth="1"/>
    <col min="4132" max="4132" width="5.28125" style="3243" customWidth="1"/>
    <col min="4133" max="4134" width="13.28125" style="3243" customWidth="1"/>
    <col min="4135" max="4135" width="6.57421875" style="3243" customWidth="1"/>
    <col min="4136" max="4136" width="6.421875" style="3243" customWidth="1"/>
    <col min="4137" max="4140" width="11.421875" style="3243" customWidth="1"/>
    <col min="4141" max="4141" width="12.7109375" style="3243" customWidth="1"/>
    <col min="4142" max="4144" width="11.421875" style="3243" customWidth="1"/>
    <col min="4145" max="4145" width="21.00390625" style="3243" customWidth="1"/>
    <col min="4146" max="4352" width="11.421875" style="3243" customWidth="1"/>
    <col min="4353" max="4353" width="21.28125" style="3243" customWidth="1"/>
    <col min="4354" max="4354" width="8.421875" style="3243" customWidth="1"/>
    <col min="4355" max="4355" width="4.7109375" style="3243" customWidth="1"/>
    <col min="4356" max="4356" width="30.140625" style="3243" customWidth="1"/>
    <col min="4357" max="4357" width="22.421875" style="3243" customWidth="1"/>
    <col min="4358" max="4358" width="15.00390625" style="3243" customWidth="1"/>
    <col min="4359" max="4359" width="14.7109375" style="3243" customWidth="1"/>
    <col min="4360" max="4361" width="11.421875" style="3243" hidden="1" customWidth="1"/>
    <col min="4362" max="4363" width="18.7109375" style="3243" customWidth="1"/>
    <col min="4364" max="4364" width="11.28125" style="3243" customWidth="1"/>
    <col min="4365" max="4365" width="10.7109375" style="3243" customWidth="1"/>
    <col min="4366" max="4366" width="9.7109375" style="3243" customWidth="1"/>
    <col min="4367" max="4367" width="10.57421875" style="3243" customWidth="1"/>
    <col min="4368" max="4368" width="8.421875" style="3243" customWidth="1"/>
    <col min="4369" max="4369" width="5.8515625" style="3243" bestFit="1" customWidth="1"/>
    <col min="4370" max="4379" width="11.421875" style="3243" hidden="1" customWidth="1"/>
    <col min="4380" max="4380" width="9.7109375" style="3243" customWidth="1"/>
    <col min="4381" max="4381" width="21.00390625" style="3243" customWidth="1"/>
    <col min="4382" max="4382" width="6.421875" style="3243" customWidth="1"/>
    <col min="4383" max="4383" width="4.140625" style="3243" customWidth="1"/>
    <col min="4384" max="4384" width="7.140625" style="3243" customWidth="1"/>
    <col min="4385" max="4385" width="5.28125" style="3243" customWidth="1"/>
    <col min="4386" max="4386" width="5.421875" style="3243" customWidth="1"/>
    <col min="4387" max="4387" width="4.7109375" style="3243" customWidth="1"/>
    <col min="4388" max="4388" width="5.28125" style="3243" customWidth="1"/>
    <col min="4389" max="4390" width="13.28125" style="3243" customWidth="1"/>
    <col min="4391" max="4391" width="6.57421875" style="3243" customWidth="1"/>
    <col min="4392" max="4392" width="6.421875" style="3243" customWidth="1"/>
    <col min="4393" max="4396" width="11.421875" style="3243" customWidth="1"/>
    <col min="4397" max="4397" width="12.7109375" style="3243" customWidth="1"/>
    <col min="4398" max="4400" width="11.421875" style="3243" customWidth="1"/>
    <col min="4401" max="4401" width="21.00390625" style="3243" customWidth="1"/>
    <col min="4402" max="4608" width="11.421875" style="3243" customWidth="1"/>
    <col min="4609" max="4609" width="21.28125" style="3243" customWidth="1"/>
    <col min="4610" max="4610" width="8.421875" style="3243" customWidth="1"/>
    <col min="4611" max="4611" width="4.7109375" style="3243" customWidth="1"/>
    <col min="4612" max="4612" width="30.140625" style="3243" customWidth="1"/>
    <col min="4613" max="4613" width="22.421875" style="3243" customWidth="1"/>
    <col min="4614" max="4614" width="15.00390625" style="3243" customWidth="1"/>
    <col min="4615" max="4615" width="14.7109375" style="3243" customWidth="1"/>
    <col min="4616" max="4617" width="11.421875" style="3243" hidden="1" customWidth="1"/>
    <col min="4618" max="4619" width="18.7109375" style="3243" customWidth="1"/>
    <col min="4620" max="4620" width="11.28125" style="3243" customWidth="1"/>
    <col min="4621" max="4621" width="10.7109375" style="3243" customWidth="1"/>
    <col min="4622" max="4622" width="9.7109375" style="3243" customWidth="1"/>
    <col min="4623" max="4623" width="10.57421875" style="3243" customWidth="1"/>
    <col min="4624" max="4624" width="8.421875" style="3243" customWidth="1"/>
    <col min="4625" max="4625" width="5.8515625" style="3243" bestFit="1" customWidth="1"/>
    <col min="4626" max="4635" width="11.421875" style="3243" hidden="1" customWidth="1"/>
    <col min="4636" max="4636" width="9.7109375" style="3243" customWidth="1"/>
    <col min="4637" max="4637" width="21.00390625" style="3243" customWidth="1"/>
    <col min="4638" max="4638" width="6.421875" style="3243" customWidth="1"/>
    <col min="4639" max="4639" width="4.140625" style="3243" customWidth="1"/>
    <col min="4640" max="4640" width="7.140625" style="3243" customWidth="1"/>
    <col min="4641" max="4641" width="5.28125" style="3243" customWidth="1"/>
    <col min="4642" max="4642" width="5.421875" style="3243" customWidth="1"/>
    <col min="4643" max="4643" width="4.7109375" style="3243" customWidth="1"/>
    <col min="4644" max="4644" width="5.28125" style="3243" customWidth="1"/>
    <col min="4645" max="4646" width="13.28125" style="3243" customWidth="1"/>
    <col min="4647" max="4647" width="6.57421875" style="3243" customWidth="1"/>
    <col min="4648" max="4648" width="6.421875" style="3243" customWidth="1"/>
    <col min="4649" max="4652" width="11.421875" style="3243" customWidth="1"/>
    <col min="4653" max="4653" width="12.7109375" style="3243" customWidth="1"/>
    <col min="4654" max="4656" width="11.421875" style="3243" customWidth="1"/>
    <col min="4657" max="4657" width="21.00390625" style="3243" customWidth="1"/>
    <col min="4658" max="4864" width="11.421875" style="3243" customWidth="1"/>
    <col min="4865" max="4865" width="21.28125" style="3243" customWidth="1"/>
    <col min="4866" max="4866" width="8.421875" style="3243" customWidth="1"/>
    <col min="4867" max="4867" width="4.7109375" style="3243" customWidth="1"/>
    <col min="4868" max="4868" width="30.140625" style="3243" customWidth="1"/>
    <col min="4869" max="4869" width="22.421875" style="3243" customWidth="1"/>
    <col min="4870" max="4870" width="15.00390625" style="3243" customWidth="1"/>
    <col min="4871" max="4871" width="14.7109375" style="3243" customWidth="1"/>
    <col min="4872" max="4873" width="11.421875" style="3243" hidden="1" customWidth="1"/>
    <col min="4874" max="4875" width="18.7109375" style="3243" customWidth="1"/>
    <col min="4876" max="4876" width="11.28125" style="3243" customWidth="1"/>
    <col min="4877" max="4877" width="10.7109375" style="3243" customWidth="1"/>
    <col min="4878" max="4878" width="9.7109375" style="3243" customWidth="1"/>
    <col min="4879" max="4879" width="10.57421875" style="3243" customWidth="1"/>
    <col min="4880" max="4880" width="8.421875" style="3243" customWidth="1"/>
    <col min="4881" max="4881" width="5.8515625" style="3243" bestFit="1" customWidth="1"/>
    <col min="4882" max="4891" width="11.421875" style="3243" hidden="1" customWidth="1"/>
    <col min="4892" max="4892" width="9.7109375" style="3243" customWidth="1"/>
    <col min="4893" max="4893" width="21.00390625" style="3243" customWidth="1"/>
    <col min="4894" max="4894" width="6.421875" style="3243" customWidth="1"/>
    <col min="4895" max="4895" width="4.140625" style="3243" customWidth="1"/>
    <col min="4896" max="4896" width="7.140625" style="3243" customWidth="1"/>
    <col min="4897" max="4897" width="5.28125" style="3243" customWidth="1"/>
    <col min="4898" max="4898" width="5.421875" style="3243" customWidth="1"/>
    <col min="4899" max="4899" width="4.7109375" style="3243" customWidth="1"/>
    <col min="4900" max="4900" width="5.28125" style="3243" customWidth="1"/>
    <col min="4901" max="4902" width="13.28125" style="3243" customWidth="1"/>
    <col min="4903" max="4903" width="6.57421875" style="3243" customWidth="1"/>
    <col min="4904" max="4904" width="6.421875" style="3243" customWidth="1"/>
    <col min="4905" max="4908" width="11.421875" style="3243" customWidth="1"/>
    <col min="4909" max="4909" width="12.7109375" style="3243" customWidth="1"/>
    <col min="4910" max="4912" width="11.421875" style="3243" customWidth="1"/>
    <col min="4913" max="4913" width="21.00390625" style="3243" customWidth="1"/>
    <col min="4914" max="5120" width="11.421875" style="3243" customWidth="1"/>
    <col min="5121" max="5121" width="21.28125" style="3243" customWidth="1"/>
    <col min="5122" max="5122" width="8.421875" style="3243" customWidth="1"/>
    <col min="5123" max="5123" width="4.7109375" style="3243" customWidth="1"/>
    <col min="5124" max="5124" width="30.140625" style="3243" customWidth="1"/>
    <col min="5125" max="5125" width="22.421875" style="3243" customWidth="1"/>
    <col min="5126" max="5126" width="15.00390625" style="3243" customWidth="1"/>
    <col min="5127" max="5127" width="14.7109375" style="3243" customWidth="1"/>
    <col min="5128" max="5129" width="11.421875" style="3243" hidden="1" customWidth="1"/>
    <col min="5130" max="5131" width="18.7109375" style="3243" customWidth="1"/>
    <col min="5132" max="5132" width="11.28125" style="3243" customWidth="1"/>
    <col min="5133" max="5133" width="10.7109375" style="3243" customWidth="1"/>
    <col min="5134" max="5134" width="9.7109375" style="3243" customWidth="1"/>
    <col min="5135" max="5135" width="10.57421875" style="3243" customWidth="1"/>
    <col min="5136" max="5136" width="8.421875" style="3243" customWidth="1"/>
    <col min="5137" max="5137" width="5.8515625" style="3243" bestFit="1" customWidth="1"/>
    <col min="5138" max="5147" width="11.421875" style="3243" hidden="1" customWidth="1"/>
    <col min="5148" max="5148" width="9.7109375" style="3243" customWidth="1"/>
    <col min="5149" max="5149" width="21.00390625" style="3243" customWidth="1"/>
    <col min="5150" max="5150" width="6.421875" style="3243" customWidth="1"/>
    <col min="5151" max="5151" width="4.140625" style="3243" customWidth="1"/>
    <col min="5152" max="5152" width="7.140625" style="3243" customWidth="1"/>
    <col min="5153" max="5153" width="5.28125" style="3243" customWidth="1"/>
    <col min="5154" max="5154" width="5.421875" style="3243" customWidth="1"/>
    <col min="5155" max="5155" width="4.7109375" style="3243" customWidth="1"/>
    <col min="5156" max="5156" width="5.28125" style="3243" customWidth="1"/>
    <col min="5157" max="5158" width="13.28125" style="3243" customWidth="1"/>
    <col min="5159" max="5159" width="6.57421875" style="3243" customWidth="1"/>
    <col min="5160" max="5160" width="6.421875" style="3243" customWidth="1"/>
    <col min="5161" max="5164" width="11.421875" style="3243" customWidth="1"/>
    <col min="5165" max="5165" width="12.7109375" style="3243" customWidth="1"/>
    <col min="5166" max="5168" width="11.421875" style="3243" customWidth="1"/>
    <col min="5169" max="5169" width="21.00390625" style="3243" customWidth="1"/>
    <col min="5170" max="5376" width="11.421875" style="3243" customWidth="1"/>
    <col min="5377" max="5377" width="21.28125" style="3243" customWidth="1"/>
    <col min="5378" max="5378" width="8.421875" style="3243" customWidth="1"/>
    <col min="5379" max="5379" width="4.7109375" style="3243" customWidth="1"/>
    <col min="5380" max="5380" width="30.140625" style="3243" customWidth="1"/>
    <col min="5381" max="5381" width="22.421875" style="3243" customWidth="1"/>
    <col min="5382" max="5382" width="15.00390625" style="3243" customWidth="1"/>
    <col min="5383" max="5383" width="14.7109375" style="3243" customWidth="1"/>
    <col min="5384" max="5385" width="11.421875" style="3243" hidden="1" customWidth="1"/>
    <col min="5386" max="5387" width="18.7109375" style="3243" customWidth="1"/>
    <col min="5388" max="5388" width="11.28125" style="3243" customWidth="1"/>
    <col min="5389" max="5389" width="10.7109375" style="3243" customWidth="1"/>
    <col min="5390" max="5390" width="9.7109375" style="3243" customWidth="1"/>
    <col min="5391" max="5391" width="10.57421875" style="3243" customWidth="1"/>
    <col min="5392" max="5392" width="8.421875" style="3243" customWidth="1"/>
    <col min="5393" max="5393" width="5.8515625" style="3243" bestFit="1" customWidth="1"/>
    <col min="5394" max="5403" width="11.421875" style="3243" hidden="1" customWidth="1"/>
    <col min="5404" max="5404" width="9.7109375" style="3243" customWidth="1"/>
    <col min="5405" max="5405" width="21.00390625" style="3243" customWidth="1"/>
    <col min="5406" max="5406" width="6.421875" style="3243" customWidth="1"/>
    <col min="5407" max="5407" width="4.140625" style="3243" customWidth="1"/>
    <col min="5408" max="5408" width="7.140625" style="3243" customWidth="1"/>
    <col min="5409" max="5409" width="5.28125" style="3243" customWidth="1"/>
    <col min="5410" max="5410" width="5.421875" style="3243" customWidth="1"/>
    <col min="5411" max="5411" width="4.7109375" style="3243" customWidth="1"/>
    <col min="5412" max="5412" width="5.28125" style="3243" customWidth="1"/>
    <col min="5413" max="5414" width="13.28125" style="3243" customWidth="1"/>
    <col min="5415" max="5415" width="6.57421875" style="3243" customWidth="1"/>
    <col min="5416" max="5416" width="6.421875" style="3243" customWidth="1"/>
    <col min="5417" max="5420" width="11.421875" style="3243" customWidth="1"/>
    <col min="5421" max="5421" width="12.7109375" style="3243" customWidth="1"/>
    <col min="5422" max="5424" width="11.421875" style="3243" customWidth="1"/>
    <col min="5425" max="5425" width="21.00390625" style="3243" customWidth="1"/>
    <col min="5426" max="5632" width="11.421875" style="3243" customWidth="1"/>
    <col min="5633" max="5633" width="21.28125" style="3243" customWidth="1"/>
    <col min="5634" max="5634" width="8.421875" style="3243" customWidth="1"/>
    <col min="5635" max="5635" width="4.7109375" style="3243" customWidth="1"/>
    <col min="5636" max="5636" width="30.140625" style="3243" customWidth="1"/>
    <col min="5637" max="5637" width="22.421875" style="3243" customWidth="1"/>
    <col min="5638" max="5638" width="15.00390625" style="3243" customWidth="1"/>
    <col min="5639" max="5639" width="14.7109375" style="3243" customWidth="1"/>
    <col min="5640" max="5641" width="11.421875" style="3243" hidden="1" customWidth="1"/>
    <col min="5642" max="5643" width="18.7109375" style="3243" customWidth="1"/>
    <col min="5644" max="5644" width="11.28125" style="3243" customWidth="1"/>
    <col min="5645" max="5645" width="10.7109375" style="3243" customWidth="1"/>
    <col min="5646" max="5646" width="9.7109375" style="3243" customWidth="1"/>
    <col min="5647" max="5647" width="10.57421875" style="3243" customWidth="1"/>
    <col min="5648" max="5648" width="8.421875" style="3243" customWidth="1"/>
    <col min="5649" max="5649" width="5.8515625" style="3243" bestFit="1" customWidth="1"/>
    <col min="5650" max="5659" width="11.421875" style="3243" hidden="1" customWidth="1"/>
    <col min="5660" max="5660" width="9.7109375" style="3243" customWidth="1"/>
    <col min="5661" max="5661" width="21.00390625" style="3243" customWidth="1"/>
    <col min="5662" max="5662" width="6.421875" style="3243" customWidth="1"/>
    <col min="5663" max="5663" width="4.140625" style="3243" customWidth="1"/>
    <col min="5664" max="5664" width="7.140625" style="3243" customWidth="1"/>
    <col min="5665" max="5665" width="5.28125" style="3243" customWidth="1"/>
    <col min="5666" max="5666" width="5.421875" style="3243" customWidth="1"/>
    <col min="5667" max="5667" width="4.7109375" style="3243" customWidth="1"/>
    <col min="5668" max="5668" width="5.28125" style="3243" customWidth="1"/>
    <col min="5669" max="5670" width="13.28125" style="3243" customWidth="1"/>
    <col min="5671" max="5671" width="6.57421875" style="3243" customWidth="1"/>
    <col min="5672" max="5672" width="6.421875" style="3243" customWidth="1"/>
    <col min="5673" max="5676" width="11.421875" style="3243" customWidth="1"/>
    <col min="5677" max="5677" width="12.7109375" style="3243" customWidth="1"/>
    <col min="5678" max="5680" width="11.421875" style="3243" customWidth="1"/>
    <col min="5681" max="5681" width="21.00390625" style="3243" customWidth="1"/>
    <col min="5682" max="5888" width="11.421875" style="3243" customWidth="1"/>
    <col min="5889" max="5889" width="21.28125" style="3243" customWidth="1"/>
    <col min="5890" max="5890" width="8.421875" style="3243" customWidth="1"/>
    <col min="5891" max="5891" width="4.7109375" style="3243" customWidth="1"/>
    <col min="5892" max="5892" width="30.140625" style="3243" customWidth="1"/>
    <col min="5893" max="5893" width="22.421875" style="3243" customWidth="1"/>
    <col min="5894" max="5894" width="15.00390625" style="3243" customWidth="1"/>
    <col min="5895" max="5895" width="14.7109375" style="3243" customWidth="1"/>
    <col min="5896" max="5897" width="11.421875" style="3243" hidden="1" customWidth="1"/>
    <col min="5898" max="5899" width="18.7109375" style="3243" customWidth="1"/>
    <col min="5900" max="5900" width="11.28125" style="3243" customWidth="1"/>
    <col min="5901" max="5901" width="10.7109375" style="3243" customWidth="1"/>
    <col min="5902" max="5902" width="9.7109375" style="3243" customWidth="1"/>
    <col min="5903" max="5903" width="10.57421875" style="3243" customWidth="1"/>
    <col min="5904" max="5904" width="8.421875" style="3243" customWidth="1"/>
    <col min="5905" max="5905" width="5.8515625" style="3243" bestFit="1" customWidth="1"/>
    <col min="5906" max="5915" width="11.421875" style="3243" hidden="1" customWidth="1"/>
    <col min="5916" max="5916" width="9.7109375" style="3243" customWidth="1"/>
    <col min="5917" max="5917" width="21.00390625" style="3243" customWidth="1"/>
    <col min="5918" max="5918" width="6.421875" style="3243" customWidth="1"/>
    <col min="5919" max="5919" width="4.140625" style="3243" customWidth="1"/>
    <col min="5920" max="5920" width="7.140625" style="3243" customWidth="1"/>
    <col min="5921" max="5921" width="5.28125" style="3243" customWidth="1"/>
    <col min="5922" max="5922" width="5.421875" style="3243" customWidth="1"/>
    <col min="5923" max="5923" width="4.7109375" style="3243" customWidth="1"/>
    <col min="5924" max="5924" width="5.28125" style="3243" customWidth="1"/>
    <col min="5925" max="5926" width="13.28125" style="3243" customWidth="1"/>
    <col min="5927" max="5927" width="6.57421875" style="3243" customWidth="1"/>
    <col min="5928" max="5928" width="6.421875" style="3243" customWidth="1"/>
    <col min="5929" max="5932" width="11.421875" style="3243" customWidth="1"/>
    <col min="5933" max="5933" width="12.7109375" style="3243" customWidth="1"/>
    <col min="5934" max="5936" width="11.421875" style="3243" customWidth="1"/>
    <col min="5937" max="5937" width="21.00390625" style="3243" customWidth="1"/>
    <col min="5938" max="6144" width="11.421875" style="3243" customWidth="1"/>
    <col min="6145" max="6145" width="21.28125" style="3243" customWidth="1"/>
    <col min="6146" max="6146" width="8.421875" style="3243" customWidth="1"/>
    <col min="6147" max="6147" width="4.7109375" style="3243" customWidth="1"/>
    <col min="6148" max="6148" width="30.140625" style="3243" customWidth="1"/>
    <col min="6149" max="6149" width="22.421875" style="3243" customWidth="1"/>
    <col min="6150" max="6150" width="15.00390625" style="3243" customWidth="1"/>
    <col min="6151" max="6151" width="14.7109375" style="3243" customWidth="1"/>
    <col min="6152" max="6153" width="11.421875" style="3243" hidden="1" customWidth="1"/>
    <col min="6154" max="6155" width="18.7109375" style="3243" customWidth="1"/>
    <col min="6156" max="6156" width="11.28125" style="3243" customWidth="1"/>
    <col min="6157" max="6157" width="10.7109375" style="3243" customWidth="1"/>
    <col min="6158" max="6158" width="9.7109375" style="3243" customWidth="1"/>
    <col min="6159" max="6159" width="10.57421875" style="3243" customWidth="1"/>
    <col min="6160" max="6160" width="8.421875" style="3243" customWidth="1"/>
    <col min="6161" max="6161" width="5.8515625" style="3243" bestFit="1" customWidth="1"/>
    <col min="6162" max="6171" width="11.421875" style="3243" hidden="1" customWidth="1"/>
    <col min="6172" max="6172" width="9.7109375" style="3243" customWidth="1"/>
    <col min="6173" max="6173" width="21.00390625" style="3243" customWidth="1"/>
    <col min="6174" max="6174" width="6.421875" style="3243" customWidth="1"/>
    <col min="6175" max="6175" width="4.140625" style="3243" customWidth="1"/>
    <col min="6176" max="6176" width="7.140625" style="3243" customWidth="1"/>
    <col min="6177" max="6177" width="5.28125" style="3243" customWidth="1"/>
    <col min="6178" max="6178" width="5.421875" style="3243" customWidth="1"/>
    <col min="6179" max="6179" width="4.7109375" style="3243" customWidth="1"/>
    <col min="6180" max="6180" width="5.28125" style="3243" customWidth="1"/>
    <col min="6181" max="6182" width="13.28125" style="3243" customWidth="1"/>
    <col min="6183" max="6183" width="6.57421875" style="3243" customWidth="1"/>
    <col min="6184" max="6184" width="6.421875" style="3243" customWidth="1"/>
    <col min="6185" max="6188" width="11.421875" style="3243" customWidth="1"/>
    <col min="6189" max="6189" width="12.7109375" style="3243" customWidth="1"/>
    <col min="6190" max="6192" width="11.421875" style="3243" customWidth="1"/>
    <col min="6193" max="6193" width="21.00390625" style="3243" customWidth="1"/>
    <col min="6194" max="6400" width="11.421875" style="3243" customWidth="1"/>
    <col min="6401" max="6401" width="21.28125" style="3243" customWidth="1"/>
    <col min="6402" max="6402" width="8.421875" style="3243" customWidth="1"/>
    <col min="6403" max="6403" width="4.7109375" style="3243" customWidth="1"/>
    <col min="6404" max="6404" width="30.140625" style="3243" customWidth="1"/>
    <col min="6405" max="6405" width="22.421875" style="3243" customWidth="1"/>
    <col min="6406" max="6406" width="15.00390625" style="3243" customWidth="1"/>
    <col min="6407" max="6407" width="14.7109375" style="3243" customWidth="1"/>
    <col min="6408" max="6409" width="11.421875" style="3243" hidden="1" customWidth="1"/>
    <col min="6410" max="6411" width="18.7109375" style="3243" customWidth="1"/>
    <col min="6412" max="6412" width="11.28125" style="3243" customWidth="1"/>
    <col min="6413" max="6413" width="10.7109375" style="3243" customWidth="1"/>
    <col min="6414" max="6414" width="9.7109375" style="3243" customWidth="1"/>
    <col min="6415" max="6415" width="10.57421875" style="3243" customWidth="1"/>
    <col min="6416" max="6416" width="8.421875" style="3243" customWidth="1"/>
    <col min="6417" max="6417" width="5.8515625" style="3243" bestFit="1" customWidth="1"/>
    <col min="6418" max="6427" width="11.421875" style="3243" hidden="1" customWidth="1"/>
    <col min="6428" max="6428" width="9.7109375" style="3243" customWidth="1"/>
    <col min="6429" max="6429" width="21.00390625" style="3243" customWidth="1"/>
    <col min="6430" max="6430" width="6.421875" style="3243" customWidth="1"/>
    <col min="6431" max="6431" width="4.140625" style="3243" customWidth="1"/>
    <col min="6432" max="6432" width="7.140625" style="3243" customWidth="1"/>
    <col min="6433" max="6433" width="5.28125" style="3243" customWidth="1"/>
    <col min="6434" max="6434" width="5.421875" style="3243" customWidth="1"/>
    <col min="6435" max="6435" width="4.7109375" style="3243" customWidth="1"/>
    <col min="6436" max="6436" width="5.28125" style="3243" customWidth="1"/>
    <col min="6437" max="6438" width="13.28125" style="3243" customWidth="1"/>
    <col min="6439" max="6439" width="6.57421875" style="3243" customWidth="1"/>
    <col min="6440" max="6440" width="6.421875" style="3243" customWidth="1"/>
    <col min="6441" max="6444" width="11.421875" style="3243" customWidth="1"/>
    <col min="6445" max="6445" width="12.7109375" style="3243" customWidth="1"/>
    <col min="6446" max="6448" width="11.421875" style="3243" customWidth="1"/>
    <col min="6449" max="6449" width="21.00390625" style="3243" customWidth="1"/>
    <col min="6450" max="6656" width="11.421875" style="3243" customWidth="1"/>
    <col min="6657" max="6657" width="21.28125" style="3243" customWidth="1"/>
    <col min="6658" max="6658" width="8.421875" style="3243" customWidth="1"/>
    <col min="6659" max="6659" width="4.7109375" style="3243" customWidth="1"/>
    <col min="6660" max="6660" width="30.140625" style="3243" customWidth="1"/>
    <col min="6661" max="6661" width="22.421875" style="3243" customWidth="1"/>
    <col min="6662" max="6662" width="15.00390625" style="3243" customWidth="1"/>
    <col min="6663" max="6663" width="14.7109375" style="3243" customWidth="1"/>
    <col min="6664" max="6665" width="11.421875" style="3243" hidden="1" customWidth="1"/>
    <col min="6666" max="6667" width="18.7109375" style="3243" customWidth="1"/>
    <col min="6668" max="6668" width="11.28125" style="3243" customWidth="1"/>
    <col min="6669" max="6669" width="10.7109375" style="3243" customWidth="1"/>
    <col min="6670" max="6670" width="9.7109375" style="3243" customWidth="1"/>
    <col min="6671" max="6671" width="10.57421875" style="3243" customWidth="1"/>
    <col min="6672" max="6672" width="8.421875" style="3243" customWidth="1"/>
    <col min="6673" max="6673" width="5.8515625" style="3243" bestFit="1" customWidth="1"/>
    <col min="6674" max="6683" width="11.421875" style="3243" hidden="1" customWidth="1"/>
    <col min="6684" max="6684" width="9.7109375" style="3243" customWidth="1"/>
    <col min="6685" max="6685" width="21.00390625" style="3243" customWidth="1"/>
    <col min="6686" max="6686" width="6.421875" style="3243" customWidth="1"/>
    <col min="6687" max="6687" width="4.140625" style="3243" customWidth="1"/>
    <col min="6688" max="6688" width="7.140625" style="3243" customWidth="1"/>
    <col min="6689" max="6689" width="5.28125" style="3243" customWidth="1"/>
    <col min="6690" max="6690" width="5.421875" style="3243" customWidth="1"/>
    <col min="6691" max="6691" width="4.7109375" style="3243" customWidth="1"/>
    <col min="6692" max="6692" width="5.28125" style="3243" customWidth="1"/>
    <col min="6693" max="6694" width="13.28125" style="3243" customWidth="1"/>
    <col min="6695" max="6695" width="6.57421875" style="3243" customWidth="1"/>
    <col min="6696" max="6696" width="6.421875" style="3243" customWidth="1"/>
    <col min="6697" max="6700" width="11.421875" style="3243" customWidth="1"/>
    <col min="6701" max="6701" width="12.7109375" style="3243" customWidth="1"/>
    <col min="6702" max="6704" width="11.421875" style="3243" customWidth="1"/>
    <col min="6705" max="6705" width="21.00390625" style="3243" customWidth="1"/>
    <col min="6706" max="6912" width="11.421875" style="3243" customWidth="1"/>
    <col min="6913" max="6913" width="21.28125" style="3243" customWidth="1"/>
    <col min="6914" max="6914" width="8.421875" style="3243" customWidth="1"/>
    <col min="6915" max="6915" width="4.7109375" style="3243" customWidth="1"/>
    <col min="6916" max="6916" width="30.140625" style="3243" customWidth="1"/>
    <col min="6917" max="6917" width="22.421875" style="3243" customWidth="1"/>
    <col min="6918" max="6918" width="15.00390625" style="3243" customWidth="1"/>
    <col min="6919" max="6919" width="14.7109375" style="3243" customWidth="1"/>
    <col min="6920" max="6921" width="11.421875" style="3243" hidden="1" customWidth="1"/>
    <col min="6922" max="6923" width="18.7109375" style="3243" customWidth="1"/>
    <col min="6924" max="6924" width="11.28125" style="3243" customWidth="1"/>
    <col min="6925" max="6925" width="10.7109375" style="3243" customWidth="1"/>
    <col min="6926" max="6926" width="9.7109375" style="3243" customWidth="1"/>
    <col min="6927" max="6927" width="10.57421875" style="3243" customWidth="1"/>
    <col min="6928" max="6928" width="8.421875" style="3243" customWidth="1"/>
    <col min="6929" max="6929" width="5.8515625" style="3243" bestFit="1" customWidth="1"/>
    <col min="6930" max="6939" width="11.421875" style="3243" hidden="1" customWidth="1"/>
    <col min="6940" max="6940" width="9.7109375" style="3243" customWidth="1"/>
    <col min="6941" max="6941" width="21.00390625" style="3243" customWidth="1"/>
    <col min="6942" max="6942" width="6.421875" style="3243" customWidth="1"/>
    <col min="6943" max="6943" width="4.140625" style="3243" customWidth="1"/>
    <col min="6944" max="6944" width="7.140625" style="3243" customWidth="1"/>
    <col min="6945" max="6945" width="5.28125" style="3243" customWidth="1"/>
    <col min="6946" max="6946" width="5.421875" style="3243" customWidth="1"/>
    <col min="6947" max="6947" width="4.7109375" style="3243" customWidth="1"/>
    <col min="6948" max="6948" width="5.28125" style="3243" customWidth="1"/>
    <col min="6949" max="6950" width="13.28125" style="3243" customWidth="1"/>
    <col min="6951" max="6951" width="6.57421875" style="3243" customWidth="1"/>
    <col min="6952" max="6952" width="6.421875" style="3243" customWidth="1"/>
    <col min="6953" max="6956" width="11.421875" style="3243" customWidth="1"/>
    <col min="6957" max="6957" width="12.7109375" style="3243" customWidth="1"/>
    <col min="6958" max="6960" width="11.421875" style="3243" customWidth="1"/>
    <col min="6961" max="6961" width="21.00390625" style="3243" customWidth="1"/>
    <col min="6962" max="7168" width="11.421875" style="3243" customWidth="1"/>
    <col min="7169" max="7169" width="21.28125" style="3243" customWidth="1"/>
    <col min="7170" max="7170" width="8.421875" style="3243" customWidth="1"/>
    <col min="7171" max="7171" width="4.7109375" style="3243" customWidth="1"/>
    <col min="7172" max="7172" width="30.140625" style="3243" customWidth="1"/>
    <col min="7173" max="7173" width="22.421875" style="3243" customWidth="1"/>
    <col min="7174" max="7174" width="15.00390625" style="3243" customWidth="1"/>
    <col min="7175" max="7175" width="14.7109375" style="3243" customWidth="1"/>
    <col min="7176" max="7177" width="11.421875" style="3243" hidden="1" customWidth="1"/>
    <col min="7178" max="7179" width="18.7109375" style="3243" customWidth="1"/>
    <col min="7180" max="7180" width="11.28125" style="3243" customWidth="1"/>
    <col min="7181" max="7181" width="10.7109375" style="3243" customWidth="1"/>
    <col min="7182" max="7182" width="9.7109375" style="3243" customWidth="1"/>
    <col min="7183" max="7183" width="10.57421875" style="3243" customWidth="1"/>
    <col min="7184" max="7184" width="8.421875" style="3243" customWidth="1"/>
    <col min="7185" max="7185" width="5.8515625" style="3243" bestFit="1" customWidth="1"/>
    <col min="7186" max="7195" width="11.421875" style="3243" hidden="1" customWidth="1"/>
    <col min="7196" max="7196" width="9.7109375" style="3243" customWidth="1"/>
    <col min="7197" max="7197" width="21.00390625" style="3243" customWidth="1"/>
    <col min="7198" max="7198" width="6.421875" style="3243" customWidth="1"/>
    <col min="7199" max="7199" width="4.140625" style="3243" customWidth="1"/>
    <col min="7200" max="7200" width="7.140625" style="3243" customWidth="1"/>
    <col min="7201" max="7201" width="5.28125" style="3243" customWidth="1"/>
    <col min="7202" max="7202" width="5.421875" style="3243" customWidth="1"/>
    <col min="7203" max="7203" width="4.7109375" style="3243" customWidth="1"/>
    <col min="7204" max="7204" width="5.28125" style="3243" customWidth="1"/>
    <col min="7205" max="7206" width="13.28125" style="3243" customWidth="1"/>
    <col min="7207" max="7207" width="6.57421875" style="3243" customWidth="1"/>
    <col min="7208" max="7208" width="6.421875" style="3243" customWidth="1"/>
    <col min="7209" max="7212" width="11.421875" style="3243" customWidth="1"/>
    <col min="7213" max="7213" width="12.7109375" style="3243" customWidth="1"/>
    <col min="7214" max="7216" width="11.421875" style="3243" customWidth="1"/>
    <col min="7217" max="7217" width="21.00390625" style="3243" customWidth="1"/>
    <col min="7218" max="7424" width="11.421875" style="3243" customWidth="1"/>
    <col min="7425" max="7425" width="21.28125" style="3243" customWidth="1"/>
    <col min="7426" max="7426" width="8.421875" style="3243" customWidth="1"/>
    <col min="7427" max="7427" width="4.7109375" style="3243" customWidth="1"/>
    <col min="7428" max="7428" width="30.140625" style="3243" customWidth="1"/>
    <col min="7429" max="7429" width="22.421875" style="3243" customWidth="1"/>
    <col min="7430" max="7430" width="15.00390625" style="3243" customWidth="1"/>
    <col min="7431" max="7431" width="14.7109375" style="3243" customWidth="1"/>
    <col min="7432" max="7433" width="11.421875" style="3243" hidden="1" customWidth="1"/>
    <col min="7434" max="7435" width="18.7109375" style="3243" customWidth="1"/>
    <col min="7436" max="7436" width="11.28125" style="3243" customWidth="1"/>
    <col min="7437" max="7437" width="10.7109375" style="3243" customWidth="1"/>
    <col min="7438" max="7438" width="9.7109375" style="3243" customWidth="1"/>
    <col min="7439" max="7439" width="10.57421875" style="3243" customWidth="1"/>
    <col min="7440" max="7440" width="8.421875" style="3243" customWidth="1"/>
    <col min="7441" max="7441" width="5.8515625" style="3243" bestFit="1" customWidth="1"/>
    <col min="7442" max="7451" width="11.421875" style="3243" hidden="1" customWidth="1"/>
    <col min="7452" max="7452" width="9.7109375" style="3243" customWidth="1"/>
    <col min="7453" max="7453" width="21.00390625" style="3243" customWidth="1"/>
    <col min="7454" max="7454" width="6.421875" style="3243" customWidth="1"/>
    <col min="7455" max="7455" width="4.140625" style="3243" customWidth="1"/>
    <col min="7456" max="7456" width="7.140625" style="3243" customWidth="1"/>
    <col min="7457" max="7457" width="5.28125" style="3243" customWidth="1"/>
    <col min="7458" max="7458" width="5.421875" style="3243" customWidth="1"/>
    <col min="7459" max="7459" width="4.7109375" style="3243" customWidth="1"/>
    <col min="7460" max="7460" width="5.28125" style="3243" customWidth="1"/>
    <col min="7461" max="7462" width="13.28125" style="3243" customWidth="1"/>
    <col min="7463" max="7463" width="6.57421875" style="3243" customWidth="1"/>
    <col min="7464" max="7464" width="6.421875" style="3243" customWidth="1"/>
    <col min="7465" max="7468" width="11.421875" style="3243" customWidth="1"/>
    <col min="7469" max="7469" width="12.7109375" style="3243" customWidth="1"/>
    <col min="7470" max="7472" width="11.421875" style="3243" customWidth="1"/>
    <col min="7473" max="7473" width="21.00390625" style="3243" customWidth="1"/>
    <col min="7474" max="7680" width="11.421875" style="3243" customWidth="1"/>
    <col min="7681" max="7681" width="21.28125" style="3243" customWidth="1"/>
    <col min="7682" max="7682" width="8.421875" style="3243" customWidth="1"/>
    <col min="7683" max="7683" width="4.7109375" style="3243" customWidth="1"/>
    <col min="7684" max="7684" width="30.140625" style="3243" customWidth="1"/>
    <col min="7685" max="7685" width="22.421875" style="3243" customWidth="1"/>
    <col min="7686" max="7686" width="15.00390625" style="3243" customWidth="1"/>
    <col min="7687" max="7687" width="14.7109375" style="3243" customWidth="1"/>
    <col min="7688" max="7689" width="11.421875" style="3243" hidden="1" customWidth="1"/>
    <col min="7690" max="7691" width="18.7109375" style="3243" customWidth="1"/>
    <col min="7692" max="7692" width="11.28125" style="3243" customWidth="1"/>
    <col min="7693" max="7693" width="10.7109375" style="3243" customWidth="1"/>
    <col min="7694" max="7694" width="9.7109375" style="3243" customWidth="1"/>
    <col min="7695" max="7695" width="10.57421875" style="3243" customWidth="1"/>
    <col min="7696" max="7696" width="8.421875" style="3243" customWidth="1"/>
    <col min="7697" max="7697" width="5.8515625" style="3243" bestFit="1" customWidth="1"/>
    <col min="7698" max="7707" width="11.421875" style="3243" hidden="1" customWidth="1"/>
    <col min="7708" max="7708" width="9.7109375" style="3243" customWidth="1"/>
    <col min="7709" max="7709" width="21.00390625" style="3243" customWidth="1"/>
    <col min="7710" max="7710" width="6.421875" style="3243" customWidth="1"/>
    <col min="7711" max="7711" width="4.140625" style="3243" customWidth="1"/>
    <col min="7712" max="7712" width="7.140625" style="3243" customWidth="1"/>
    <col min="7713" max="7713" width="5.28125" style="3243" customWidth="1"/>
    <col min="7714" max="7714" width="5.421875" style="3243" customWidth="1"/>
    <col min="7715" max="7715" width="4.7109375" style="3243" customWidth="1"/>
    <col min="7716" max="7716" width="5.28125" style="3243" customWidth="1"/>
    <col min="7717" max="7718" width="13.28125" style="3243" customWidth="1"/>
    <col min="7719" max="7719" width="6.57421875" style="3243" customWidth="1"/>
    <col min="7720" max="7720" width="6.421875" style="3243" customWidth="1"/>
    <col min="7721" max="7724" width="11.421875" style="3243" customWidth="1"/>
    <col min="7725" max="7725" width="12.7109375" style="3243" customWidth="1"/>
    <col min="7726" max="7728" width="11.421875" style="3243" customWidth="1"/>
    <col min="7729" max="7729" width="21.00390625" style="3243" customWidth="1"/>
    <col min="7730" max="7936" width="11.421875" style="3243" customWidth="1"/>
    <col min="7937" max="7937" width="21.28125" style="3243" customWidth="1"/>
    <col min="7938" max="7938" width="8.421875" style="3243" customWidth="1"/>
    <col min="7939" max="7939" width="4.7109375" style="3243" customWidth="1"/>
    <col min="7940" max="7940" width="30.140625" style="3243" customWidth="1"/>
    <col min="7941" max="7941" width="22.421875" style="3243" customWidth="1"/>
    <col min="7942" max="7942" width="15.00390625" style="3243" customWidth="1"/>
    <col min="7943" max="7943" width="14.7109375" style="3243" customWidth="1"/>
    <col min="7944" max="7945" width="11.421875" style="3243" hidden="1" customWidth="1"/>
    <col min="7946" max="7947" width="18.7109375" style="3243" customWidth="1"/>
    <col min="7948" max="7948" width="11.28125" style="3243" customWidth="1"/>
    <col min="7949" max="7949" width="10.7109375" style="3243" customWidth="1"/>
    <col min="7950" max="7950" width="9.7109375" style="3243" customWidth="1"/>
    <col min="7951" max="7951" width="10.57421875" style="3243" customWidth="1"/>
    <col min="7952" max="7952" width="8.421875" style="3243" customWidth="1"/>
    <col min="7953" max="7953" width="5.8515625" style="3243" bestFit="1" customWidth="1"/>
    <col min="7954" max="7963" width="11.421875" style="3243" hidden="1" customWidth="1"/>
    <col min="7964" max="7964" width="9.7109375" style="3243" customWidth="1"/>
    <col min="7965" max="7965" width="21.00390625" style="3243" customWidth="1"/>
    <col min="7966" max="7966" width="6.421875" style="3243" customWidth="1"/>
    <col min="7967" max="7967" width="4.140625" style="3243" customWidth="1"/>
    <col min="7968" max="7968" width="7.140625" style="3243" customWidth="1"/>
    <col min="7969" max="7969" width="5.28125" style="3243" customWidth="1"/>
    <col min="7970" max="7970" width="5.421875" style="3243" customWidth="1"/>
    <col min="7971" max="7971" width="4.7109375" style="3243" customWidth="1"/>
    <col min="7972" max="7972" width="5.28125" style="3243" customWidth="1"/>
    <col min="7973" max="7974" width="13.28125" style="3243" customWidth="1"/>
    <col min="7975" max="7975" width="6.57421875" style="3243" customWidth="1"/>
    <col min="7976" max="7976" width="6.421875" style="3243" customWidth="1"/>
    <col min="7977" max="7980" width="11.421875" style="3243" customWidth="1"/>
    <col min="7981" max="7981" width="12.7109375" style="3243" customWidth="1"/>
    <col min="7982" max="7984" width="11.421875" style="3243" customWidth="1"/>
    <col min="7985" max="7985" width="21.00390625" style="3243" customWidth="1"/>
    <col min="7986" max="8192" width="11.421875" style="3243" customWidth="1"/>
    <col min="8193" max="8193" width="21.28125" style="3243" customWidth="1"/>
    <col min="8194" max="8194" width="8.421875" style="3243" customWidth="1"/>
    <col min="8195" max="8195" width="4.7109375" style="3243" customWidth="1"/>
    <col min="8196" max="8196" width="30.140625" style="3243" customWidth="1"/>
    <col min="8197" max="8197" width="22.421875" style="3243" customWidth="1"/>
    <col min="8198" max="8198" width="15.00390625" style="3243" customWidth="1"/>
    <col min="8199" max="8199" width="14.7109375" style="3243" customWidth="1"/>
    <col min="8200" max="8201" width="11.421875" style="3243" hidden="1" customWidth="1"/>
    <col min="8202" max="8203" width="18.7109375" style="3243" customWidth="1"/>
    <col min="8204" max="8204" width="11.28125" style="3243" customWidth="1"/>
    <col min="8205" max="8205" width="10.7109375" style="3243" customWidth="1"/>
    <col min="8206" max="8206" width="9.7109375" style="3243" customWidth="1"/>
    <col min="8207" max="8207" width="10.57421875" style="3243" customWidth="1"/>
    <col min="8208" max="8208" width="8.421875" style="3243" customWidth="1"/>
    <col min="8209" max="8209" width="5.8515625" style="3243" bestFit="1" customWidth="1"/>
    <col min="8210" max="8219" width="11.421875" style="3243" hidden="1" customWidth="1"/>
    <col min="8220" max="8220" width="9.7109375" style="3243" customWidth="1"/>
    <col min="8221" max="8221" width="21.00390625" style="3243" customWidth="1"/>
    <col min="8222" max="8222" width="6.421875" style="3243" customWidth="1"/>
    <col min="8223" max="8223" width="4.140625" style="3243" customWidth="1"/>
    <col min="8224" max="8224" width="7.140625" style="3243" customWidth="1"/>
    <col min="8225" max="8225" width="5.28125" style="3243" customWidth="1"/>
    <col min="8226" max="8226" width="5.421875" style="3243" customWidth="1"/>
    <col min="8227" max="8227" width="4.7109375" style="3243" customWidth="1"/>
    <col min="8228" max="8228" width="5.28125" style="3243" customWidth="1"/>
    <col min="8229" max="8230" width="13.28125" style="3243" customWidth="1"/>
    <col min="8231" max="8231" width="6.57421875" style="3243" customWidth="1"/>
    <col min="8232" max="8232" width="6.421875" style="3243" customWidth="1"/>
    <col min="8233" max="8236" width="11.421875" style="3243" customWidth="1"/>
    <col min="8237" max="8237" width="12.7109375" style="3243" customWidth="1"/>
    <col min="8238" max="8240" width="11.421875" style="3243" customWidth="1"/>
    <col min="8241" max="8241" width="21.00390625" style="3243" customWidth="1"/>
    <col min="8242" max="8448" width="11.421875" style="3243" customWidth="1"/>
    <col min="8449" max="8449" width="21.28125" style="3243" customWidth="1"/>
    <col min="8450" max="8450" width="8.421875" style="3243" customWidth="1"/>
    <col min="8451" max="8451" width="4.7109375" style="3243" customWidth="1"/>
    <col min="8452" max="8452" width="30.140625" style="3243" customWidth="1"/>
    <col min="8453" max="8453" width="22.421875" style="3243" customWidth="1"/>
    <col min="8454" max="8454" width="15.00390625" style="3243" customWidth="1"/>
    <col min="8455" max="8455" width="14.7109375" style="3243" customWidth="1"/>
    <col min="8456" max="8457" width="11.421875" style="3243" hidden="1" customWidth="1"/>
    <col min="8458" max="8459" width="18.7109375" style="3243" customWidth="1"/>
    <col min="8460" max="8460" width="11.28125" style="3243" customWidth="1"/>
    <col min="8461" max="8461" width="10.7109375" style="3243" customWidth="1"/>
    <col min="8462" max="8462" width="9.7109375" style="3243" customWidth="1"/>
    <col min="8463" max="8463" width="10.57421875" style="3243" customWidth="1"/>
    <col min="8464" max="8464" width="8.421875" style="3243" customWidth="1"/>
    <col min="8465" max="8465" width="5.8515625" style="3243" bestFit="1" customWidth="1"/>
    <col min="8466" max="8475" width="11.421875" style="3243" hidden="1" customWidth="1"/>
    <col min="8476" max="8476" width="9.7109375" style="3243" customWidth="1"/>
    <col min="8477" max="8477" width="21.00390625" style="3243" customWidth="1"/>
    <col min="8478" max="8478" width="6.421875" style="3243" customWidth="1"/>
    <col min="8479" max="8479" width="4.140625" style="3243" customWidth="1"/>
    <col min="8480" max="8480" width="7.140625" style="3243" customWidth="1"/>
    <col min="8481" max="8481" width="5.28125" style="3243" customWidth="1"/>
    <col min="8482" max="8482" width="5.421875" style="3243" customWidth="1"/>
    <col min="8483" max="8483" width="4.7109375" style="3243" customWidth="1"/>
    <col min="8484" max="8484" width="5.28125" style="3243" customWidth="1"/>
    <col min="8485" max="8486" width="13.28125" style="3243" customWidth="1"/>
    <col min="8487" max="8487" width="6.57421875" style="3243" customWidth="1"/>
    <col min="8488" max="8488" width="6.421875" style="3243" customWidth="1"/>
    <col min="8489" max="8492" width="11.421875" style="3243" customWidth="1"/>
    <col min="8493" max="8493" width="12.7109375" style="3243" customWidth="1"/>
    <col min="8494" max="8496" width="11.421875" style="3243" customWidth="1"/>
    <col min="8497" max="8497" width="21.00390625" style="3243" customWidth="1"/>
    <col min="8498" max="8704" width="11.421875" style="3243" customWidth="1"/>
    <col min="8705" max="8705" width="21.28125" style="3243" customWidth="1"/>
    <col min="8706" max="8706" width="8.421875" style="3243" customWidth="1"/>
    <col min="8707" max="8707" width="4.7109375" style="3243" customWidth="1"/>
    <col min="8708" max="8708" width="30.140625" style="3243" customWidth="1"/>
    <col min="8709" max="8709" width="22.421875" style="3243" customWidth="1"/>
    <col min="8710" max="8710" width="15.00390625" style="3243" customWidth="1"/>
    <col min="8711" max="8711" width="14.7109375" style="3243" customWidth="1"/>
    <col min="8712" max="8713" width="11.421875" style="3243" hidden="1" customWidth="1"/>
    <col min="8714" max="8715" width="18.7109375" style="3243" customWidth="1"/>
    <col min="8716" max="8716" width="11.28125" style="3243" customWidth="1"/>
    <col min="8717" max="8717" width="10.7109375" style="3243" customWidth="1"/>
    <col min="8718" max="8718" width="9.7109375" style="3243" customWidth="1"/>
    <col min="8719" max="8719" width="10.57421875" style="3243" customWidth="1"/>
    <col min="8720" max="8720" width="8.421875" style="3243" customWidth="1"/>
    <col min="8721" max="8721" width="5.8515625" style="3243" bestFit="1" customWidth="1"/>
    <col min="8722" max="8731" width="11.421875" style="3243" hidden="1" customWidth="1"/>
    <col min="8732" max="8732" width="9.7109375" style="3243" customWidth="1"/>
    <col min="8733" max="8733" width="21.00390625" style="3243" customWidth="1"/>
    <col min="8734" max="8734" width="6.421875" style="3243" customWidth="1"/>
    <col min="8735" max="8735" width="4.140625" style="3243" customWidth="1"/>
    <col min="8736" max="8736" width="7.140625" style="3243" customWidth="1"/>
    <col min="8737" max="8737" width="5.28125" style="3243" customWidth="1"/>
    <col min="8738" max="8738" width="5.421875" style="3243" customWidth="1"/>
    <col min="8739" max="8739" width="4.7109375" style="3243" customWidth="1"/>
    <col min="8740" max="8740" width="5.28125" style="3243" customWidth="1"/>
    <col min="8741" max="8742" width="13.28125" style="3243" customWidth="1"/>
    <col min="8743" max="8743" width="6.57421875" style="3243" customWidth="1"/>
    <col min="8744" max="8744" width="6.421875" style="3243" customWidth="1"/>
    <col min="8745" max="8748" width="11.421875" style="3243" customWidth="1"/>
    <col min="8749" max="8749" width="12.7109375" style="3243" customWidth="1"/>
    <col min="8750" max="8752" width="11.421875" style="3243" customWidth="1"/>
    <col min="8753" max="8753" width="21.00390625" style="3243" customWidth="1"/>
    <col min="8754" max="8960" width="11.421875" style="3243" customWidth="1"/>
    <col min="8961" max="8961" width="21.28125" style="3243" customWidth="1"/>
    <col min="8962" max="8962" width="8.421875" style="3243" customWidth="1"/>
    <col min="8963" max="8963" width="4.7109375" style="3243" customWidth="1"/>
    <col min="8964" max="8964" width="30.140625" style="3243" customWidth="1"/>
    <col min="8965" max="8965" width="22.421875" style="3243" customWidth="1"/>
    <col min="8966" max="8966" width="15.00390625" style="3243" customWidth="1"/>
    <col min="8967" max="8967" width="14.7109375" style="3243" customWidth="1"/>
    <col min="8968" max="8969" width="11.421875" style="3243" hidden="1" customWidth="1"/>
    <col min="8970" max="8971" width="18.7109375" style="3243" customWidth="1"/>
    <col min="8972" max="8972" width="11.28125" style="3243" customWidth="1"/>
    <col min="8973" max="8973" width="10.7109375" style="3243" customWidth="1"/>
    <col min="8974" max="8974" width="9.7109375" style="3243" customWidth="1"/>
    <col min="8975" max="8975" width="10.57421875" style="3243" customWidth="1"/>
    <col min="8976" max="8976" width="8.421875" style="3243" customWidth="1"/>
    <col min="8977" max="8977" width="5.8515625" style="3243" bestFit="1" customWidth="1"/>
    <col min="8978" max="8987" width="11.421875" style="3243" hidden="1" customWidth="1"/>
    <col min="8988" max="8988" width="9.7109375" style="3243" customWidth="1"/>
    <col min="8989" max="8989" width="21.00390625" style="3243" customWidth="1"/>
    <col min="8990" max="8990" width="6.421875" style="3243" customWidth="1"/>
    <col min="8991" max="8991" width="4.140625" style="3243" customWidth="1"/>
    <col min="8992" max="8992" width="7.140625" style="3243" customWidth="1"/>
    <col min="8993" max="8993" width="5.28125" style="3243" customWidth="1"/>
    <col min="8994" max="8994" width="5.421875" style="3243" customWidth="1"/>
    <col min="8995" max="8995" width="4.7109375" style="3243" customWidth="1"/>
    <col min="8996" max="8996" width="5.28125" style="3243" customWidth="1"/>
    <col min="8997" max="8998" width="13.28125" style="3243" customWidth="1"/>
    <col min="8999" max="8999" width="6.57421875" style="3243" customWidth="1"/>
    <col min="9000" max="9000" width="6.421875" style="3243" customWidth="1"/>
    <col min="9001" max="9004" width="11.421875" style="3243" customWidth="1"/>
    <col min="9005" max="9005" width="12.7109375" style="3243" customWidth="1"/>
    <col min="9006" max="9008" width="11.421875" style="3243" customWidth="1"/>
    <col min="9009" max="9009" width="21.00390625" style="3243" customWidth="1"/>
    <col min="9010" max="9216" width="11.421875" style="3243" customWidth="1"/>
    <col min="9217" max="9217" width="21.28125" style="3243" customWidth="1"/>
    <col min="9218" max="9218" width="8.421875" style="3243" customWidth="1"/>
    <col min="9219" max="9219" width="4.7109375" style="3243" customWidth="1"/>
    <col min="9220" max="9220" width="30.140625" style="3243" customWidth="1"/>
    <col min="9221" max="9221" width="22.421875" style="3243" customWidth="1"/>
    <col min="9222" max="9222" width="15.00390625" style="3243" customWidth="1"/>
    <col min="9223" max="9223" width="14.7109375" style="3243" customWidth="1"/>
    <col min="9224" max="9225" width="11.421875" style="3243" hidden="1" customWidth="1"/>
    <col min="9226" max="9227" width="18.7109375" style="3243" customWidth="1"/>
    <col min="9228" max="9228" width="11.28125" style="3243" customWidth="1"/>
    <col min="9229" max="9229" width="10.7109375" style="3243" customWidth="1"/>
    <col min="9230" max="9230" width="9.7109375" style="3243" customWidth="1"/>
    <col min="9231" max="9231" width="10.57421875" style="3243" customWidth="1"/>
    <col min="9232" max="9232" width="8.421875" style="3243" customWidth="1"/>
    <col min="9233" max="9233" width="5.8515625" style="3243" bestFit="1" customWidth="1"/>
    <col min="9234" max="9243" width="11.421875" style="3243" hidden="1" customWidth="1"/>
    <col min="9244" max="9244" width="9.7109375" style="3243" customWidth="1"/>
    <col min="9245" max="9245" width="21.00390625" style="3243" customWidth="1"/>
    <col min="9246" max="9246" width="6.421875" style="3243" customWidth="1"/>
    <col min="9247" max="9247" width="4.140625" style="3243" customWidth="1"/>
    <col min="9248" max="9248" width="7.140625" style="3243" customWidth="1"/>
    <col min="9249" max="9249" width="5.28125" style="3243" customWidth="1"/>
    <col min="9250" max="9250" width="5.421875" style="3243" customWidth="1"/>
    <col min="9251" max="9251" width="4.7109375" style="3243" customWidth="1"/>
    <col min="9252" max="9252" width="5.28125" style="3243" customWidth="1"/>
    <col min="9253" max="9254" width="13.28125" style="3243" customWidth="1"/>
    <col min="9255" max="9255" width="6.57421875" style="3243" customWidth="1"/>
    <col min="9256" max="9256" width="6.421875" style="3243" customWidth="1"/>
    <col min="9257" max="9260" width="11.421875" style="3243" customWidth="1"/>
    <col min="9261" max="9261" width="12.7109375" style="3243" customWidth="1"/>
    <col min="9262" max="9264" width="11.421875" style="3243" customWidth="1"/>
    <col min="9265" max="9265" width="21.00390625" style="3243" customWidth="1"/>
    <col min="9266" max="9472" width="11.421875" style="3243" customWidth="1"/>
    <col min="9473" max="9473" width="21.28125" style="3243" customWidth="1"/>
    <col min="9474" max="9474" width="8.421875" style="3243" customWidth="1"/>
    <col min="9475" max="9475" width="4.7109375" style="3243" customWidth="1"/>
    <col min="9476" max="9476" width="30.140625" style="3243" customWidth="1"/>
    <col min="9477" max="9477" width="22.421875" style="3243" customWidth="1"/>
    <col min="9478" max="9478" width="15.00390625" style="3243" customWidth="1"/>
    <col min="9479" max="9479" width="14.7109375" style="3243" customWidth="1"/>
    <col min="9480" max="9481" width="11.421875" style="3243" hidden="1" customWidth="1"/>
    <col min="9482" max="9483" width="18.7109375" style="3243" customWidth="1"/>
    <col min="9484" max="9484" width="11.28125" style="3243" customWidth="1"/>
    <col min="9485" max="9485" width="10.7109375" style="3243" customWidth="1"/>
    <col min="9486" max="9486" width="9.7109375" style="3243" customWidth="1"/>
    <col min="9487" max="9487" width="10.57421875" style="3243" customWidth="1"/>
    <col min="9488" max="9488" width="8.421875" style="3243" customWidth="1"/>
    <col min="9489" max="9489" width="5.8515625" style="3243" bestFit="1" customWidth="1"/>
    <col min="9490" max="9499" width="11.421875" style="3243" hidden="1" customWidth="1"/>
    <col min="9500" max="9500" width="9.7109375" style="3243" customWidth="1"/>
    <col min="9501" max="9501" width="21.00390625" style="3243" customWidth="1"/>
    <col min="9502" max="9502" width="6.421875" style="3243" customWidth="1"/>
    <col min="9503" max="9503" width="4.140625" style="3243" customWidth="1"/>
    <col min="9504" max="9504" width="7.140625" style="3243" customWidth="1"/>
    <col min="9505" max="9505" width="5.28125" style="3243" customWidth="1"/>
    <col min="9506" max="9506" width="5.421875" style="3243" customWidth="1"/>
    <col min="9507" max="9507" width="4.7109375" style="3243" customWidth="1"/>
    <col min="9508" max="9508" width="5.28125" style="3243" customWidth="1"/>
    <col min="9509" max="9510" width="13.28125" style="3243" customWidth="1"/>
    <col min="9511" max="9511" width="6.57421875" style="3243" customWidth="1"/>
    <col min="9512" max="9512" width="6.421875" style="3243" customWidth="1"/>
    <col min="9513" max="9516" width="11.421875" style="3243" customWidth="1"/>
    <col min="9517" max="9517" width="12.7109375" style="3243" customWidth="1"/>
    <col min="9518" max="9520" width="11.421875" style="3243" customWidth="1"/>
    <col min="9521" max="9521" width="21.00390625" style="3243" customWidth="1"/>
    <col min="9522" max="9728" width="11.421875" style="3243" customWidth="1"/>
    <col min="9729" max="9729" width="21.28125" style="3243" customWidth="1"/>
    <col min="9730" max="9730" width="8.421875" style="3243" customWidth="1"/>
    <col min="9731" max="9731" width="4.7109375" style="3243" customWidth="1"/>
    <col min="9732" max="9732" width="30.140625" style="3243" customWidth="1"/>
    <col min="9733" max="9733" width="22.421875" style="3243" customWidth="1"/>
    <col min="9734" max="9734" width="15.00390625" style="3243" customWidth="1"/>
    <col min="9735" max="9735" width="14.7109375" style="3243" customWidth="1"/>
    <col min="9736" max="9737" width="11.421875" style="3243" hidden="1" customWidth="1"/>
    <col min="9738" max="9739" width="18.7109375" style="3243" customWidth="1"/>
    <col min="9740" max="9740" width="11.28125" style="3243" customWidth="1"/>
    <col min="9741" max="9741" width="10.7109375" style="3243" customWidth="1"/>
    <col min="9742" max="9742" width="9.7109375" style="3243" customWidth="1"/>
    <col min="9743" max="9743" width="10.57421875" style="3243" customWidth="1"/>
    <col min="9744" max="9744" width="8.421875" style="3243" customWidth="1"/>
    <col min="9745" max="9745" width="5.8515625" style="3243" bestFit="1" customWidth="1"/>
    <col min="9746" max="9755" width="11.421875" style="3243" hidden="1" customWidth="1"/>
    <col min="9756" max="9756" width="9.7109375" style="3243" customWidth="1"/>
    <col min="9757" max="9757" width="21.00390625" style="3243" customWidth="1"/>
    <col min="9758" max="9758" width="6.421875" style="3243" customWidth="1"/>
    <col min="9759" max="9759" width="4.140625" style="3243" customWidth="1"/>
    <col min="9760" max="9760" width="7.140625" style="3243" customWidth="1"/>
    <col min="9761" max="9761" width="5.28125" style="3243" customWidth="1"/>
    <col min="9762" max="9762" width="5.421875" style="3243" customWidth="1"/>
    <col min="9763" max="9763" width="4.7109375" style="3243" customWidth="1"/>
    <col min="9764" max="9764" width="5.28125" style="3243" customWidth="1"/>
    <col min="9765" max="9766" width="13.28125" style="3243" customWidth="1"/>
    <col min="9767" max="9767" width="6.57421875" style="3243" customWidth="1"/>
    <col min="9768" max="9768" width="6.421875" style="3243" customWidth="1"/>
    <col min="9769" max="9772" width="11.421875" style="3243" customWidth="1"/>
    <col min="9773" max="9773" width="12.7109375" style="3243" customWidth="1"/>
    <col min="9774" max="9776" width="11.421875" style="3243" customWidth="1"/>
    <col min="9777" max="9777" width="21.00390625" style="3243" customWidth="1"/>
    <col min="9778" max="9984" width="11.421875" style="3243" customWidth="1"/>
    <col min="9985" max="9985" width="21.28125" style="3243" customWidth="1"/>
    <col min="9986" max="9986" width="8.421875" style="3243" customWidth="1"/>
    <col min="9987" max="9987" width="4.7109375" style="3243" customWidth="1"/>
    <col min="9988" max="9988" width="30.140625" style="3243" customWidth="1"/>
    <col min="9989" max="9989" width="22.421875" style="3243" customWidth="1"/>
    <col min="9990" max="9990" width="15.00390625" style="3243" customWidth="1"/>
    <col min="9991" max="9991" width="14.7109375" style="3243" customWidth="1"/>
    <col min="9992" max="9993" width="11.421875" style="3243" hidden="1" customWidth="1"/>
    <col min="9994" max="9995" width="18.7109375" style="3243" customWidth="1"/>
    <col min="9996" max="9996" width="11.28125" style="3243" customWidth="1"/>
    <col min="9997" max="9997" width="10.7109375" style="3243" customWidth="1"/>
    <col min="9998" max="9998" width="9.7109375" style="3243" customWidth="1"/>
    <col min="9999" max="9999" width="10.57421875" style="3243" customWidth="1"/>
    <col min="10000" max="10000" width="8.421875" style="3243" customWidth="1"/>
    <col min="10001" max="10001" width="5.8515625" style="3243" bestFit="1" customWidth="1"/>
    <col min="10002" max="10011" width="11.421875" style="3243" hidden="1" customWidth="1"/>
    <col min="10012" max="10012" width="9.7109375" style="3243" customWidth="1"/>
    <col min="10013" max="10013" width="21.00390625" style="3243" customWidth="1"/>
    <col min="10014" max="10014" width="6.421875" style="3243" customWidth="1"/>
    <col min="10015" max="10015" width="4.140625" style="3243" customWidth="1"/>
    <col min="10016" max="10016" width="7.140625" style="3243" customWidth="1"/>
    <col min="10017" max="10017" width="5.28125" style="3243" customWidth="1"/>
    <col min="10018" max="10018" width="5.421875" style="3243" customWidth="1"/>
    <col min="10019" max="10019" width="4.7109375" style="3243" customWidth="1"/>
    <col min="10020" max="10020" width="5.28125" style="3243" customWidth="1"/>
    <col min="10021" max="10022" width="13.28125" style="3243" customWidth="1"/>
    <col min="10023" max="10023" width="6.57421875" style="3243" customWidth="1"/>
    <col min="10024" max="10024" width="6.421875" style="3243" customWidth="1"/>
    <col min="10025" max="10028" width="11.421875" style="3243" customWidth="1"/>
    <col min="10029" max="10029" width="12.7109375" style="3243" customWidth="1"/>
    <col min="10030" max="10032" width="11.421875" style="3243" customWidth="1"/>
    <col min="10033" max="10033" width="21.00390625" style="3243" customWidth="1"/>
    <col min="10034" max="10240" width="11.421875" style="3243" customWidth="1"/>
    <col min="10241" max="10241" width="21.28125" style="3243" customWidth="1"/>
    <col min="10242" max="10242" width="8.421875" style="3243" customWidth="1"/>
    <col min="10243" max="10243" width="4.7109375" style="3243" customWidth="1"/>
    <col min="10244" max="10244" width="30.140625" style="3243" customWidth="1"/>
    <col min="10245" max="10245" width="22.421875" style="3243" customWidth="1"/>
    <col min="10246" max="10246" width="15.00390625" style="3243" customWidth="1"/>
    <col min="10247" max="10247" width="14.7109375" style="3243" customWidth="1"/>
    <col min="10248" max="10249" width="11.421875" style="3243" hidden="1" customWidth="1"/>
    <col min="10250" max="10251" width="18.7109375" style="3243" customWidth="1"/>
    <col min="10252" max="10252" width="11.28125" style="3243" customWidth="1"/>
    <col min="10253" max="10253" width="10.7109375" style="3243" customWidth="1"/>
    <col min="10254" max="10254" width="9.7109375" style="3243" customWidth="1"/>
    <col min="10255" max="10255" width="10.57421875" style="3243" customWidth="1"/>
    <col min="10256" max="10256" width="8.421875" style="3243" customWidth="1"/>
    <col min="10257" max="10257" width="5.8515625" style="3243" bestFit="1" customWidth="1"/>
    <col min="10258" max="10267" width="11.421875" style="3243" hidden="1" customWidth="1"/>
    <col min="10268" max="10268" width="9.7109375" style="3243" customWidth="1"/>
    <col min="10269" max="10269" width="21.00390625" style="3243" customWidth="1"/>
    <col min="10270" max="10270" width="6.421875" style="3243" customWidth="1"/>
    <col min="10271" max="10271" width="4.140625" style="3243" customWidth="1"/>
    <col min="10272" max="10272" width="7.140625" style="3243" customWidth="1"/>
    <col min="10273" max="10273" width="5.28125" style="3243" customWidth="1"/>
    <col min="10274" max="10274" width="5.421875" style="3243" customWidth="1"/>
    <col min="10275" max="10275" width="4.7109375" style="3243" customWidth="1"/>
    <col min="10276" max="10276" width="5.28125" style="3243" customWidth="1"/>
    <col min="10277" max="10278" width="13.28125" style="3243" customWidth="1"/>
    <col min="10279" max="10279" width="6.57421875" style="3243" customWidth="1"/>
    <col min="10280" max="10280" width="6.421875" style="3243" customWidth="1"/>
    <col min="10281" max="10284" width="11.421875" style="3243" customWidth="1"/>
    <col min="10285" max="10285" width="12.7109375" style="3243" customWidth="1"/>
    <col min="10286" max="10288" width="11.421875" style="3243" customWidth="1"/>
    <col min="10289" max="10289" width="21.00390625" style="3243" customWidth="1"/>
    <col min="10290" max="10496" width="11.421875" style="3243" customWidth="1"/>
    <col min="10497" max="10497" width="21.28125" style="3243" customWidth="1"/>
    <col min="10498" max="10498" width="8.421875" style="3243" customWidth="1"/>
    <col min="10499" max="10499" width="4.7109375" style="3243" customWidth="1"/>
    <col min="10500" max="10500" width="30.140625" style="3243" customWidth="1"/>
    <col min="10501" max="10501" width="22.421875" style="3243" customWidth="1"/>
    <col min="10502" max="10502" width="15.00390625" style="3243" customWidth="1"/>
    <col min="10503" max="10503" width="14.7109375" style="3243" customWidth="1"/>
    <col min="10504" max="10505" width="11.421875" style="3243" hidden="1" customWidth="1"/>
    <col min="10506" max="10507" width="18.7109375" style="3243" customWidth="1"/>
    <col min="10508" max="10508" width="11.28125" style="3243" customWidth="1"/>
    <col min="10509" max="10509" width="10.7109375" style="3243" customWidth="1"/>
    <col min="10510" max="10510" width="9.7109375" style="3243" customWidth="1"/>
    <col min="10511" max="10511" width="10.57421875" style="3243" customWidth="1"/>
    <col min="10512" max="10512" width="8.421875" style="3243" customWidth="1"/>
    <col min="10513" max="10513" width="5.8515625" style="3243" bestFit="1" customWidth="1"/>
    <col min="10514" max="10523" width="11.421875" style="3243" hidden="1" customWidth="1"/>
    <col min="10524" max="10524" width="9.7109375" style="3243" customWidth="1"/>
    <col min="10525" max="10525" width="21.00390625" style="3243" customWidth="1"/>
    <col min="10526" max="10526" width="6.421875" style="3243" customWidth="1"/>
    <col min="10527" max="10527" width="4.140625" style="3243" customWidth="1"/>
    <col min="10528" max="10528" width="7.140625" style="3243" customWidth="1"/>
    <col min="10529" max="10529" width="5.28125" style="3243" customWidth="1"/>
    <col min="10530" max="10530" width="5.421875" style="3243" customWidth="1"/>
    <col min="10531" max="10531" width="4.7109375" style="3243" customWidth="1"/>
    <col min="10532" max="10532" width="5.28125" style="3243" customWidth="1"/>
    <col min="10533" max="10534" width="13.28125" style="3243" customWidth="1"/>
    <col min="10535" max="10535" width="6.57421875" style="3243" customWidth="1"/>
    <col min="10536" max="10536" width="6.421875" style="3243" customWidth="1"/>
    <col min="10537" max="10540" width="11.421875" style="3243" customWidth="1"/>
    <col min="10541" max="10541" width="12.7109375" style="3243" customWidth="1"/>
    <col min="10542" max="10544" width="11.421875" style="3243" customWidth="1"/>
    <col min="10545" max="10545" width="21.00390625" style="3243" customWidth="1"/>
    <col min="10546" max="10752" width="11.421875" style="3243" customWidth="1"/>
    <col min="10753" max="10753" width="21.28125" style="3243" customWidth="1"/>
    <col min="10754" max="10754" width="8.421875" style="3243" customWidth="1"/>
    <col min="10755" max="10755" width="4.7109375" style="3243" customWidth="1"/>
    <col min="10756" max="10756" width="30.140625" style="3243" customWidth="1"/>
    <col min="10757" max="10757" width="22.421875" style="3243" customWidth="1"/>
    <col min="10758" max="10758" width="15.00390625" style="3243" customWidth="1"/>
    <col min="10759" max="10759" width="14.7109375" style="3243" customWidth="1"/>
    <col min="10760" max="10761" width="11.421875" style="3243" hidden="1" customWidth="1"/>
    <col min="10762" max="10763" width="18.7109375" style="3243" customWidth="1"/>
    <col min="10764" max="10764" width="11.28125" style="3243" customWidth="1"/>
    <col min="10765" max="10765" width="10.7109375" style="3243" customWidth="1"/>
    <col min="10766" max="10766" width="9.7109375" style="3243" customWidth="1"/>
    <col min="10767" max="10767" width="10.57421875" style="3243" customWidth="1"/>
    <col min="10768" max="10768" width="8.421875" style="3243" customWidth="1"/>
    <col min="10769" max="10769" width="5.8515625" style="3243" bestFit="1" customWidth="1"/>
    <col min="10770" max="10779" width="11.421875" style="3243" hidden="1" customWidth="1"/>
    <col min="10780" max="10780" width="9.7109375" style="3243" customWidth="1"/>
    <col min="10781" max="10781" width="21.00390625" style="3243" customWidth="1"/>
    <col min="10782" max="10782" width="6.421875" style="3243" customWidth="1"/>
    <col min="10783" max="10783" width="4.140625" style="3243" customWidth="1"/>
    <col min="10784" max="10784" width="7.140625" style="3243" customWidth="1"/>
    <col min="10785" max="10785" width="5.28125" style="3243" customWidth="1"/>
    <col min="10786" max="10786" width="5.421875" style="3243" customWidth="1"/>
    <col min="10787" max="10787" width="4.7109375" style="3243" customWidth="1"/>
    <col min="10788" max="10788" width="5.28125" style="3243" customWidth="1"/>
    <col min="10789" max="10790" width="13.28125" style="3243" customWidth="1"/>
    <col min="10791" max="10791" width="6.57421875" style="3243" customWidth="1"/>
    <col min="10792" max="10792" width="6.421875" style="3243" customWidth="1"/>
    <col min="10793" max="10796" width="11.421875" style="3243" customWidth="1"/>
    <col min="10797" max="10797" width="12.7109375" style="3243" customWidth="1"/>
    <col min="10798" max="10800" width="11.421875" style="3243" customWidth="1"/>
    <col min="10801" max="10801" width="21.00390625" style="3243" customWidth="1"/>
    <col min="10802" max="11008" width="11.421875" style="3243" customWidth="1"/>
    <col min="11009" max="11009" width="21.28125" style="3243" customWidth="1"/>
    <col min="11010" max="11010" width="8.421875" style="3243" customWidth="1"/>
    <col min="11011" max="11011" width="4.7109375" style="3243" customWidth="1"/>
    <col min="11012" max="11012" width="30.140625" style="3243" customWidth="1"/>
    <col min="11013" max="11013" width="22.421875" style="3243" customWidth="1"/>
    <col min="11014" max="11014" width="15.00390625" style="3243" customWidth="1"/>
    <col min="11015" max="11015" width="14.7109375" style="3243" customWidth="1"/>
    <col min="11016" max="11017" width="11.421875" style="3243" hidden="1" customWidth="1"/>
    <col min="11018" max="11019" width="18.7109375" style="3243" customWidth="1"/>
    <col min="11020" max="11020" width="11.28125" style="3243" customWidth="1"/>
    <col min="11021" max="11021" width="10.7109375" style="3243" customWidth="1"/>
    <col min="11022" max="11022" width="9.7109375" style="3243" customWidth="1"/>
    <col min="11023" max="11023" width="10.57421875" style="3243" customWidth="1"/>
    <col min="11024" max="11024" width="8.421875" style="3243" customWidth="1"/>
    <col min="11025" max="11025" width="5.8515625" style="3243" bestFit="1" customWidth="1"/>
    <col min="11026" max="11035" width="11.421875" style="3243" hidden="1" customWidth="1"/>
    <col min="11036" max="11036" width="9.7109375" style="3243" customWidth="1"/>
    <col min="11037" max="11037" width="21.00390625" style="3243" customWidth="1"/>
    <col min="11038" max="11038" width="6.421875" style="3243" customWidth="1"/>
    <col min="11039" max="11039" width="4.140625" style="3243" customWidth="1"/>
    <col min="11040" max="11040" width="7.140625" style="3243" customWidth="1"/>
    <col min="11041" max="11041" width="5.28125" style="3243" customWidth="1"/>
    <col min="11042" max="11042" width="5.421875" style="3243" customWidth="1"/>
    <col min="11043" max="11043" width="4.7109375" style="3243" customWidth="1"/>
    <col min="11044" max="11044" width="5.28125" style="3243" customWidth="1"/>
    <col min="11045" max="11046" width="13.28125" style="3243" customWidth="1"/>
    <col min="11047" max="11047" width="6.57421875" style="3243" customWidth="1"/>
    <col min="11048" max="11048" width="6.421875" style="3243" customWidth="1"/>
    <col min="11049" max="11052" width="11.421875" style="3243" customWidth="1"/>
    <col min="11053" max="11053" width="12.7109375" style="3243" customWidth="1"/>
    <col min="11054" max="11056" width="11.421875" style="3243" customWidth="1"/>
    <col min="11057" max="11057" width="21.00390625" style="3243" customWidth="1"/>
    <col min="11058" max="11264" width="11.421875" style="3243" customWidth="1"/>
    <col min="11265" max="11265" width="21.28125" style="3243" customWidth="1"/>
    <col min="11266" max="11266" width="8.421875" style="3243" customWidth="1"/>
    <col min="11267" max="11267" width="4.7109375" style="3243" customWidth="1"/>
    <col min="11268" max="11268" width="30.140625" style="3243" customWidth="1"/>
    <col min="11269" max="11269" width="22.421875" style="3243" customWidth="1"/>
    <col min="11270" max="11270" width="15.00390625" style="3243" customWidth="1"/>
    <col min="11271" max="11271" width="14.7109375" style="3243" customWidth="1"/>
    <col min="11272" max="11273" width="11.421875" style="3243" hidden="1" customWidth="1"/>
    <col min="11274" max="11275" width="18.7109375" style="3243" customWidth="1"/>
    <col min="11276" max="11276" width="11.28125" style="3243" customWidth="1"/>
    <col min="11277" max="11277" width="10.7109375" style="3243" customWidth="1"/>
    <col min="11278" max="11278" width="9.7109375" style="3243" customWidth="1"/>
    <col min="11279" max="11279" width="10.57421875" style="3243" customWidth="1"/>
    <col min="11280" max="11280" width="8.421875" style="3243" customWidth="1"/>
    <col min="11281" max="11281" width="5.8515625" style="3243" bestFit="1" customWidth="1"/>
    <col min="11282" max="11291" width="11.421875" style="3243" hidden="1" customWidth="1"/>
    <col min="11292" max="11292" width="9.7109375" style="3243" customWidth="1"/>
    <col min="11293" max="11293" width="21.00390625" style="3243" customWidth="1"/>
    <col min="11294" max="11294" width="6.421875" style="3243" customWidth="1"/>
    <col min="11295" max="11295" width="4.140625" style="3243" customWidth="1"/>
    <col min="11296" max="11296" width="7.140625" style="3243" customWidth="1"/>
    <col min="11297" max="11297" width="5.28125" style="3243" customWidth="1"/>
    <col min="11298" max="11298" width="5.421875" style="3243" customWidth="1"/>
    <col min="11299" max="11299" width="4.7109375" style="3243" customWidth="1"/>
    <col min="11300" max="11300" width="5.28125" style="3243" customWidth="1"/>
    <col min="11301" max="11302" width="13.28125" style="3243" customWidth="1"/>
    <col min="11303" max="11303" width="6.57421875" style="3243" customWidth="1"/>
    <col min="11304" max="11304" width="6.421875" style="3243" customWidth="1"/>
    <col min="11305" max="11308" width="11.421875" style="3243" customWidth="1"/>
    <col min="11309" max="11309" width="12.7109375" style="3243" customWidth="1"/>
    <col min="11310" max="11312" width="11.421875" style="3243" customWidth="1"/>
    <col min="11313" max="11313" width="21.00390625" style="3243" customWidth="1"/>
    <col min="11314" max="11520" width="11.421875" style="3243" customWidth="1"/>
    <col min="11521" max="11521" width="21.28125" style="3243" customWidth="1"/>
    <col min="11522" max="11522" width="8.421875" style="3243" customWidth="1"/>
    <col min="11523" max="11523" width="4.7109375" style="3243" customWidth="1"/>
    <col min="11524" max="11524" width="30.140625" style="3243" customWidth="1"/>
    <col min="11525" max="11525" width="22.421875" style="3243" customWidth="1"/>
    <col min="11526" max="11526" width="15.00390625" style="3243" customWidth="1"/>
    <col min="11527" max="11527" width="14.7109375" style="3243" customWidth="1"/>
    <col min="11528" max="11529" width="11.421875" style="3243" hidden="1" customWidth="1"/>
    <col min="11530" max="11531" width="18.7109375" style="3243" customWidth="1"/>
    <col min="11532" max="11532" width="11.28125" style="3243" customWidth="1"/>
    <col min="11533" max="11533" width="10.7109375" style="3243" customWidth="1"/>
    <col min="11534" max="11534" width="9.7109375" style="3243" customWidth="1"/>
    <col min="11535" max="11535" width="10.57421875" style="3243" customWidth="1"/>
    <col min="11536" max="11536" width="8.421875" style="3243" customWidth="1"/>
    <col min="11537" max="11537" width="5.8515625" style="3243" bestFit="1" customWidth="1"/>
    <col min="11538" max="11547" width="11.421875" style="3243" hidden="1" customWidth="1"/>
    <col min="11548" max="11548" width="9.7109375" style="3243" customWidth="1"/>
    <col min="11549" max="11549" width="21.00390625" style="3243" customWidth="1"/>
    <col min="11550" max="11550" width="6.421875" style="3243" customWidth="1"/>
    <col min="11551" max="11551" width="4.140625" style="3243" customWidth="1"/>
    <col min="11552" max="11552" width="7.140625" style="3243" customWidth="1"/>
    <col min="11553" max="11553" width="5.28125" style="3243" customWidth="1"/>
    <col min="11554" max="11554" width="5.421875" style="3243" customWidth="1"/>
    <col min="11555" max="11555" width="4.7109375" style="3243" customWidth="1"/>
    <col min="11556" max="11556" width="5.28125" style="3243" customWidth="1"/>
    <col min="11557" max="11558" width="13.28125" style="3243" customWidth="1"/>
    <col min="11559" max="11559" width="6.57421875" style="3243" customWidth="1"/>
    <col min="11560" max="11560" width="6.421875" style="3243" customWidth="1"/>
    <col min="11561" max="11564" width="11.421875" style="3243" customWidth="1"/>
    <col min="11565" max="11565" width="12.7109375" style="3243" customWidth="1"/>
    <col min="11566" max="11568" width="11.421875" style="3243" customWidth="1"/>
    <col min="11569" max="11569" width="21.00390625" style="3243" customWidth="1"/>
    <col min="11570" max="11776" width="11.421875" style="3243" customWidth="1"/>
    <col min="11777" max="11777" width="21.28125" style="3243" customWidth="1"/>
    <col min="11778" max="11778" width="8.421875" style="3243" customWidth="1"/>
    <col min="11779" max="11779" width="4.7109375" style="3243" customWidth="1"/>
    <col min="11780" max="11780" width="30.140625" style="3243" customWidth="1"/>
    <col min="11781" max="11781" width="22.421875" style="3243" customWidth="1"/>
    <col min="11782" max="11782" width="15.00390625" style="3243" customWidth="1"/>
    <col min="11783" max="11783" width="14.7109375" style="3243" customWidth="1"/>
    <col min="11784" max="11785" width="11.421875" style="3243" hidden="1" customWidth="1"/>
    <col min="11786" max="11787" width="18.7109375" style="3243" customWidth="1"/>
    <col min="11788" max="11788" width="11.28125" style="3243" customWidth="1"/>
    <col min="11789" max="11789" width="10.7109375" style="3243" customWidth="1"/>
    <col min="11790" max="11790" width="9.7109375" style="3243" customWidth="1"/>
    <col min="11791" max="11791" width="10.57421875" style="3243" customWidth="1"/>
    <col min="11792" max="11792" width="8.421875" style="3243" customWidth="1"/>
    <col min="11793" max="11793" width="5.8515625" style="3243" bestFit="1" customWidth="1"/>
    <col min="11794" max="11803" width="11.421875" style="3243" hidden="1" customWidth="1"/>
    <col min="11804" max="11804" width="9.7109375" style="3243" customWidth="1"/>
    <col min="11805" max="11805" width="21.00390625" style="3243" customWidth="1"/>
    <col min="11806" max="11806" width="6.421875" style="3243" customWidth="1"/>
    <col min="11807" max="11807" width="4.140625" style="3243" customWidth="1"/>
    <col min="11808" max="11808" width="7.140625" style="3243" customWidth="1"/>
    <col min="11809" max="11809" width="5.28125" style="3243" customWidth="1"/>
    <col min="11810" max="11810" width="5.421875" style="3243" customWidth="1"/>
    <col min="11811" max="11811" width="4.7109375" style="3243" customWidth="1"/>
    <col min="11812" max="11812" width="5.28125" style="3243" customWidth="1"/>
    <col min="11813" max="11814" width="13.28125" style="3243" customWidth="1"/>
    <col min="11815" max="11815" width="6.57421875" style="3243" customWidth="1"/>
    <col min="11816" max="11816" width="6.421875" style="3243" customWidth="1"/>
    <col min="11817" max="11820" width="11.421875" style="3243" customWidth="1"/>
    <col min="11821" max="11821" width="12.7109375" style="3243" customWidth="1"/>
    <col min="11822" max="11824" width="11.421875" style="3243" customWidth="1"/>
    <col min="11825" max="11825" width="21.00390625" style="3243" customWidth="1"/>
    <col min="11826" max="12032" width="11.421875" style="3243" customWidth="1"/>
    <col min="12033" max="12033" width="21.28125" style="3243" customWidth="1"/>
    <col min="12034" max="12034" width="8.421875" style="3243" customWidth="1"/>
    <col min="12035" max="12035" width="4.7109375" style="3243" customWidth="1"/>
    <col min="12036" max="12036" width="30.140625" style="3243" customWidth="1"/>
    <col min="12037" max="12037" width="22.421875" style="3243" customWidth="1"/>
    <col min="12038" max="12038" width="15.00390625" style="3243" customWidth="1"/>
    <col min="12039" max="12039" width="14.7109375" style="3243" customWidth="1"/>
    <col min="12040" max="12041" width="11.421875" style="3243" hidden="1" customWidth="1"/>
    <col min="12042" max="12043" width="18.7109375" style="3243" customWidth="1"/>
    <col min="12044" max="12044" width="11.28125" style="3243" customWidth="1"/>
    <col min="12045" max="12045" width="10.7109375" style="3243" customWidth="1"/>
    <col min="12046" max="12046" width="9.7109375" style="3243" customWidth="1"/>
    <col min="12047" max="12047" width="10.57421875" style="3243" customWidth="1"/>
    <col min="12048" max="12048" width="8.421875" style="3243" customWidth="1"/>
    <col min="12049" max="12049" width="5.8515625" style="3243" bestFit="1" customWidth="1"/>
    <col min="12050" max="12059" width="11.421875" style="3243" hidden="1" customWidth="1"/>
    <col min="12060" max="12060" width="9.7109375" style="3243" customWidth="1"/>
    <col min="12061" max="12061" width="21.00390625" style="3243" customWidth="1"/>
    <col min="12062" max="12062" width="6.421875" style="3243" customWidth="1"/>
    <col min="12063" max="12063" width="4.140625" style="3243" customWidth="1"/>
    <col min="12064" max="12064" width="7.140625" style="3243" customWidth="1"/>
    <col min="12065" max="12065" width="5.28125" style="3243" customWidth="1"/>
    <col min="12066" max="12066" width="5.421875" style="3243" customWidth="1"/>
    <col min="12067" max="12067" width="4.7109375" style="3243" customWidth="1"/>
    <col min="12068" max="12068" width="5.28125" style="3243" customWidth="1"/>
    <col min="12069" max="12070" width="13.28125" style="3243" customWidth="1"/>
    <col min="12071" max="12071" width="6.57421875" style="3243" customWidth="1"/>
    <col min="12072" max="12072" width="6.421875" style="3243" customWidth="1"/>
    <col min="12073" max="12076" width="11.421875" style="3243" customWidth="1"/>
    <col min="12077" max="12077" width="12.7109375" style="3243" customWidth="1"/>
    <col min="12078" max="12080" width="11.421875" style="3243" customWidth="1"/>
    <col min="12081" max="12081" width="21.00390625" style="3243" customWidth="1"/>
    <col min="12082" max="12288" width="11.421875" style="3243" customWidth="1"/>
    <col min="12289" max="12289" width="21.28125" style="3243" customWidth="1"/>
    <col min="12290" max="12290" width="8.421875" style="3243" customWidth="1"/>
    <col min="12291" max="12291" width="4.7109375" style="3243" customWidth="1"/>
    <col min="12292" max="12292" width="30.140625" style="3243" customWidth="1"/>
    <col min="12293" max="12293" width="22.421875" style="3243" customWidth="1"/>
    <col min="12294" max="12294" width="15.00390625" style="3243" customWidth="1"/>
    <col min="12295" max="12295" width="14.7109375" style="3243" customWidth="1"/>
    <col min="12296" max="12297" width="11.421875" style="3243" hidden="1" customWidth="1"/>
    <col min="12298" max="12299" width="18.7109375" style="3243" customWidth="1"/>
    <col min="12300" max="12300" width="11.28125" style="3243" customWidth="1"/>
    <col min="12301" max="12301" width="10.7109375" style="3243" customWidth="1"/>
    <col min="12302" max="12302" width="9.7109375" style="3243" customWidth="1"/>
    <col min="12303" max="12303" width="10.57421875" style="3243" customWidth="1"/>
    <col min="12304" max="12304" width="8.421875" style="3243" customWidth="1"/>
    <col min="12305" max="12305" width="5.8515625" style="3243" bestFit="1" customWidth="1"/>
    <col min="12306" max="12315" width="11.421875" style="3243" hidden="1" customWidth="1"/>
    <col min="12316" max="12316" width="9.7109375" style="3243" customWidth="1"/>
    <col min="12317" max="12317" width="21.00390625" style="3243" customWidth="1"/>
    <col min="12318" max="12318" width="6.421875" style="3243" customWidth="1"/>
    <col min="12319" max="12319" width="4.140625" style="3243" customWidth="1"/>
    <col min="12320" max="12320" width="7.140625" style="3243" customWidth="1"/>
    <col min="12321" max="12321" width="5.28125" style="3243" customWidth="1"/>
    <col min="12322" max="12322" width="5.421875" style="3243" customWidth="1"/>
    <col min="12323" max="12323" width="4.7109375" style="3243" customWidth="1"/>
    <col min="12324" max="12324" width="5.28125" style="3243" customWidth="1"/>
    <col min="12325" max="12326" width="13.28125" style="3243" customWidth="1"/>
    <col min="12327" max="12327" width="6.57421875" style="3243" customWidth="1"/>
    <col min="12328" max="12328" width="6.421875" style="3243" customWidth="1"/>
    <col min="12329" max="12332" width="11.421875" style="3243" customWidth="1"/>
    <col min="12333" max="12333" width="12.7109375" style="3243" customWidth="1"/>
    <col min="12334" max="12336" width="11.421875" style="3243" customWidth="1"/>
    <col min="12337" max="12337" width="21.00390625" style="3243" customWidth="1"/>
    <col min="12338" max="12544" width="11.421875" style="3243" customWidth="1"/>
    <col min="12545" max="12545" width="21.28125" style="3243" customWidth="1"/>
    <col min="12546" max="12546" width="8.421875" style="3243" customWidth="1"/>
    <col min="12547" max="12547" width="4.7109375" style="3243" customWidth="1"/>
    <col min="12548" max="12548" width="30.140625" style="3243" customWidth="1"/>
    <col min="12549" max="12549" width="22.421875" style="3243" customWidth="1"/>
    <col min="12550" max="12550" width="15.00390625" style="3243" customWidth="1"/>
    <col min="12551" max="12551" width="14.7109375" style="3243" customWidth="1"/>
    <col min="12552" max="12553" width="11.421875" style="3243" hidden="1" customWidth="1"/>
    <col min="12554" max="12555" width="18.7109375" style="3243" customWidth="1"/>
    <col min="12556" max="12556" width="11.28125" style="3243" customWidth="1"/>
    <col min="12557" max="12557" width="10.7109375" style="3243" customWidth="1"/>
    <col min="12558" max="12558" width="9.7109375" style="3243" customWidth="1"/>
    <col min="12559" max="12559" width="10.57421875" style="3243" customWidth="1"/>
    <col min="12560" max="12560" width="8.421875" style="3243" customWidth="1"/>
    <col min="12561" max="12561" width="5.8515625" style="3243" bestFit="1" customWidth="1"/>
    <col min="12562" max="12571" width="11.421875" style="3243" hidden="1" customWidth="1"/>
    <col min="12572" max="12572" width="9.7109375" style="3243" customWidth="1"/>
    <col min="12573" max="12573" width="21.00390625" style="3243" customWidth="1"/>
    <col min="12574" max="12574" width="6.421875" style="3243" customWidth="1"/>
    <col min="12575" max="12575" width="4.140625" style="3243" customWidth="1"/>
    <col min="12576" max="12576" width="7.140625" style="3243" customWidth="1"/>
    <col min="12577" max="12577" width="5.28125" style="3243" customWidth="1"/>
    <col min="12578" max="12578" width="5.421875" style="3243" customWidth="1"/>
    <col min="12579" max="12579" width="4.7109375" style="3243" customWidth="1"/>
    <col min="12580" max="12580" width="5.28125" style="3243" customWidth="1"/>
    <col min="12581" max="12582" width="13.28125" style="3243" customWidth="1"/>
    <col min="12583" max="12583" width="6.57421875" style="3243" customWidth="1"/>
    <col min="12584" max="12584" width="6.421875" style="3243" customWidth="1"/>
    <col min="12585" max="12588" width="11.421875" style="3243" customWidth="1"/>
    <col min="12589" max="12589" width="12.7109375" style="3243" customWidth="1"/>
    <col min="12590" max="12592" width="11.421875" style="3243" customWidth="1"/>
    <col min="12593" max="12593" width="21.00390625" style="3243" customWidth="1"/>
    <col min="12594" max="12800" width="11.421875" style="3243" customWidth="1"/>
    <col min="12801" max="12801" width="21.28125" style="3243" customWidth="1"/>
    <col min="12802" max="12802" width="8.421875" style="3243" customWidth="1"/>
    <col min="12803" max="12803" width="4.7109375" style="3243" customWidth="1"/>
    <col min="12804" max="12804" width="30.140625" style="3243" customWidth="1"/>
    <col min="12805" max="12805" width="22.421875" style="3243" customWidth="1"/>
    <col min="12806" max="12806" width="15.00390625" style="3243" customWidth="1"/>
    <col min="12807" max="12807" width="14.7109375" style="3243" customWidth="1"/>
    <col min="12808" max="12809" width="11.421875" style="3243" hidden="1" customWidth="1"/>
    <col min="12810" max="12811" width="18.7109375" style="3243" customWidth="1"/>
    <col min="12812" max="12812" width="11.28125" style="3243" customWidth="1"/>
    <col min="12813" max="12813" width="10.7109375" style="3243" customWidth="1"/>
    <col min="12814" max="12814" width="9.7109375" style="3243" customWidth="1"/>
    <col min="12815" max="12815" width="10.57421875" style="3243" customWidth="1"/>
    <col min="12816" max="12816" width="8.421875" style="3243" customWidth="1"/>
    <col min="12817" max="12817" width="5.8515625" style="3243" bestFit="1" customWidth="1"/>
    <col min="12818" max="12827" width="11.421875" style="3243" hidden="1" customWidth="1"/>
    <col min="12828" max="12828" width="9.7109375" style="3243" customWidth="1"/>
    <col min="12829" max="12829" width="21.00390625" style="3243" customWidth="1"/>
    <col min="12830" max="12830" width="6.421875" style="3243" customWidth="1"/>
    <col min="12831" max="12831" width="4.140625" style="3243" customWidth="1"/>
    <col min="12832" max="12832" width="7.140625" style="3243" customWidth="1"/>
    <col min="12833" max="12833" width="5.28125" style="3243" customWidth="1"/>
    <col min="12834" max="12834" width="5.421875" style="3243" customWidth="1"/>
    <col min="12835" max="12835" width="4.7109375" style="3243" customWidth="1"/>
    <col min="12836" max="12836" width="5.28125" style="3243" customWidth="1"/>
    <col min="12837" max="12838" width="13.28125" style="3243" customWidth="1"/>
    <col min="12839" max="12839" width="6.57421875" style="3243" customWidth="1"/>
    <col min="12840" max="12840" width="6.421875" style="3243" customWidth="1"/>
    <col min="12841" max="12844" width="11.421875" style="3243" customWidth="1"/>
    <col min="12845" max="12845" width="12.7109375" style="3243" customWidth="1"/>
    <col min="12846" max="12848" width="11.421875" style="3243" customWidth="1"/>
    <col min="12849" max="12849" width="21.00390625" style="3243" customWidth="1"/>
    <col min="12850" max="13056" width="11.421875" style="3243" customWidth="1"/>
    <col min="13057" max="13057" width="21.28125" style="3243" customWidth="1"/>
    <col min="13058" max="13058" width="8.421875" style="3243" customWidth="1"/>
    <col min="13059" max="13059" width="4.7109375" style="3243" customWidth="1"/>
    <col min="13060" max="13060" width="30.140625" style="3243" customWidth="1"/>
    <col min="13061" max="13061" width="22.421875" style="3243" customWidth="1"/>
    <col min="13062" max="13062" width="15.00390625" style="3243" customWidth="1"/>
    <col min="13063" max="13063" width="14.7109375" style="3243" customWidth="1"/>
    <col min="13064" max="13065" width="11.421875" style="3243" hidden="1" customWidth="1"/>
    <col min="13066" max="13067" width="18.7109375" style="3243" customWidth="1"/>
    <col min="13068" max="13068" width="11.28125" style="3243" customWidth="1"/>
    <col min="13069" max="13069" width="10.7109375" style="3243" customWidth="1"/>
    <col min="13070" max="13070" width="9.7109375" style="3243" customWidth="1"/>
    <col min="13071" max="13071" width="10.57421875" style="3243" customWidth="1"/>
    <col min="13072" max="13072" width="8.421875" style="3243" customWidth="1"/>
    <col min="13073" max="13073" width="5.8515625" style="3243" bestFit="1" customWidth="1"/>
    <col min="13074" max="13083" width="11.421875" style="3243" hidden="1" customWidth="1"/>
    <col min="13084" max="13084" width="9.7109375" style="3243" customWidth="1"/>
    <col min="13085" max="13085" width="21.00390625" style="3243" customWidth="1"/>
    <col min="13086" max="13086" width="6.421875" style="3243" customWidth="1"/>
    <col min="13087" max="13087" width="4.140625" style="3243" customWidth="1"/>
    <col min="13088" max="13088" width="7.140625" style="3243" customWidth="1"/>
    <col min="13089" max="13089" width="5.28125" style="3243" customWidth="1"/>
    <col min="13090" max="13090" width="5.421875" style="3243" customWidth="1"/>
    <col min="13091" max="13091" width="4.7109375" style="3243" customWidth="1"/>
    <col min="13092" max="13092" width="5.28125" style="3243" customWidth="1"/>
    <col min="13093" max="13094" width="13.28125" style="3243" customWidth="1"/>
    <col min="13095" max="13095" width="6.57421875" style="3243" customWidth="1"/>
    <col min="13096" max="13096" width="6.421875" style="3243" customWidth="1"/>
    <col min="13097" max="13100" width="11.421875" style="3243" customWidth="1"/>
    <col min="13101" max="13101" width="12.7109375" style="3243" customWidth="1"/>
    <col min="13102" max="13104" width="11.421875" style="3243" customWidth="1"/>
    <col min="13105" max="13105" width="21.00390625" style="3243" customWidth="1"/>
    <col min="13106" max="13312" width="11.421875" style="3243" customWidth="1"/>
    <col min="13313" max="13313" width="21.28125" style="3243" customWidth="1"/>
    <col min="13314" max="13314" width="8.421875" style="3243" customWidth="1"/>
    <col min="13315" max="13315" width="4.7109375" style="3243" customWidth="1"/>
    <col min="13316" max="13316" width="30.140625" style="3243" customWidth="1"/>
    <col min="13317" max="13317" width="22.421875" style="3243" customWidth="1"/>
    <col min="13318" max="13318" width="15.00390625" style="3243" customWidth="1"/>
    <col min="13319" max="13319" width="14.7109375" style="3243" customWidth="1"/>
    <col min="13320" max="13321" width="11.421875" style="3243" hidden="1" customWidth="1"/>
    <col min="13322" max="13323" width="18.7109375" style="3243" customWidth="1"/>
    <col min="13324" max="13324" width="11.28125" style="3243" customWidth="1"/>
    <col min="13325" max="13325" width="10.7109375" style="3243" customWidth="1"/>
    <col min="13326" max="13326" width="9.7109375" style="3243" customWidth="1"/>
    <col min="13327" max="13327" width="10.57421875" style="3243" customWidth="1"/>
    <col min="13328" max="13328" width="8.421875" style="3243" customWidth="1"/>
    <col min="13329" max="13329" width="5.8515625" style="3243" bestFit="1" customWidth="1"/>
    <col min="13330" max="13339" width="11.421875" style="3243" hidden="1" customWidth="1"/>
    <col min="13340" max="13340" width="9.7109375" style="3243" customWidth="1"/>
    <col min="13341" max="13341" width="21.00390625" style="3243" customWidth="1"/>
    <col min="13342" max="13342" width="6.421875" style="3243" customWidth="1"/>
    <col min="13343" max="13343" width="4.140625" style="3243" customWidth="1"/>
    <col min="13344" max="13344" width="7.140625" style="3243" customWidth="1"/>
    <col min="13345" max="13345" width="5.28125" style="3243" customWidth="1"/>
    <col min="13346" max="13346" width="5.421875" style="3243" customWidth="1"/>
    <col min="13347" max="13347" width="4.7109375" style="3243" customWidth="1"/>
    <col min="13348" max="13348" width="5.28125" style="3243" customWidth="1"/>
    <col min="13349" max="13350" width="13.28125" style="3243" customWidth="1"/>
    <col min="13351" max="13351" width="6.57421875" style="3243" customWidth="1"/>
    <col min="13352" max="13352" width="6.421875" style="3243" customWidth="1"/>
    <col min="13353" max="13356" width="11.421875" style="3243" customWidth="1"/>
    <col min="13357" max="13357" width="12.7109375" style="3243" customWidth="1"/>
    <col min="13358" max="13360" width="11.421875" style="3243" customWidth="1"/>
    <col min="13361" max="13361" width="21.00390625" style="3243" customWidth="1"/>
    <col min="13362" max="13568" width="11.421875" style="3243" customWidth="1"/>
    <col min="13569" max="13569" width="21.28125" style="3243" customWidth="1"/>
    <col min="13570" max="13570" width="8.421875" style="3243" customWidth="1"/>
    <col min="13571" max="13571" width="4.7109375" style="3243" customWidth="1"/>
    <col min="13572" max="13572" width="30.140625" style="3243" customWidth="1"/>
    <col min="13573" max="13573" width="22.421875" style="3243" customWidth="1"/>
    <col min="13574" max="13574" width="15.00390625" style="3243" customWidth="1"/>
    <col min="13575" max="13575" width="14.7109375" style="3243" customWidth="1"/>
    <col min="13576" max="13577" width="11.421875" style="3243" hidden="1" customWidth="1"/>
    <col min="13578" max="13579" width="18.7109375" style="3243" customWidth="1"/>
    <col min="13580" max="13580" width="11.28125" style="3243" customWidth="1"/>
    <col min="13581" max="13581" width="10.7109375" style="3243" customWidth="1"/>
    <col min="13582" max="13582" width="9.7109375" style="3243" customWidth="1"/>
    <col min="13583" max="13583" width="10.57421875" style="3243" customWidth="1"/>
    <col min="13584" max="13584" width="8.421875" style="3243" customWidth="1"/>
    <col min="13585" max="13585" width="5.8515625" style="3243" bestFit="1" customWidth="1"/>
    <col min="13586" max="13595" width="11.421875" style="3243" hidden="1" customWidth="1"/>
    <col min="13596" max="13596" width="9.7109375" style="3243" customWidth="1"/>
    <col min="13597" max="13597" width="21.00390625" style="3243" customWidth="1"/>
    <col min="13598" max="13598" width="6.421875" style="3243" customWidth="1"/>
    <col min="13599" max="13599" width="4.140625" style="3243" customWidth="1"/>
    <col min="13600" max="13600" width="7.140625" style="3243" customWidth="1"/>
    <col min="13601" max="13601" width="5.28125" style="3243" customWidth="1"/>
    <col min="13602" max="13602" width="5.421875" style="3243" customWidth="1"/>
    <col min="13603" max="13603" width="4.7109375" style="3243" customWidth="1"/>
    <col min="13604" max="13604" width="5.28125" style="3243" customWidth="1"/>
    <col min="13605" max="13606" width="13.28125" style="3243" customWidth="1"/>
    <col min="13607" max="13607" width="6.57421875" style="3243" customWidth="1"/>
    <col min="13608" max="13608" width="6.421875" style="3243" customWidth="1"/>
    <col min="13609" max="13612" width="11.421875" style="3243" customWidth="1"/>
    <col min="13613" max="13613" width="12.7109375" style="3243" customWidth="1"/>
    <col min="13614" max="13616" width="11.421875" style="3243" customWidth="1"/>
    <col min="13617" max="13617" width="21.00390625" style="3243" customWidth="1"/>
    <col min="13618" max="13824" width="11.421875" style="3243" customWidth="1"/>
    <col min="13825" max="13825" width="21.28125" style="3243" customWidth="1"/>
    <col min="13826" max="13826" width="8.421875" style="3243" customWidth="1"/>
    <col min="13827" max="13827" width="4.7109375" style="3243" customWidth="1"/>
    <col min="13828" max="13828" width="30.140625" style="3243" customWidth="1"/>
    <col min="13829" max="13829" width="22.421875" style="3243" customWidth="1"/>
    <col min="13830" max="13830" width="15.00390625" style="3243" customWidth="1"/>
    <col min="13831" max="13831" width="14.7109375" style="3243" customWidth="1"/>
    <col min="13832" max="13833" width="11.421875" style="3243" hidden="1" customWidth="1"/>
    <col min="13834" max="13835" width="18.7109375" style="3243" customWidth="1"/>
    <col min="13836" max="13836" width="11.28125" style="3243" customWidth="1"/>
    <col min="13837" max="13837" width="10.7109375" style="3243" customWidth="1"/>
    <col min="13838" max="13838" width="9.7109375" style="3243" customWidth="1"/>
    <col min="13839" max="13839" width="10.57421875" style="3243" customWidth="1"/>
    <col min="13840" max="13840" width="8.421875" style="3243" customWidth="1"/>
    <col min="13841" max="13841" width="5.8515625" style="3243" bestFit="1" customWidth="1"/>
    <col min="13842" max="13851" width="11.421875" style="3243" hidden="1" customWidth="1"/>
    <col min="13852" max="13852" width="9.7109375" style="3243" customWidth="1"/>
    <col min="13853" max="13853" width="21.00390625" style="3243" customWidth="1"/>
    <col min="13854" max="13854" width="6.421875" style="3243" customWidth="1"/>
    <col min="13855" max="13855" width="4.140625" style="3243" customWidth="1"/>
    <col min="13856" max="13856" width="7.140625" style="3243" customWidth="1"/>
    <col min="13857" max="13857" width="5.28125" style="3243" customWidth="1"/>
    <col min="13858" max="13858" width="5.421875" style="3243" customWidth="1"/>
    <col min="13859" max="13859" width="4.7109375" style="3243" customWidth="1"/>
    <col min="13860" max="13860" width="5.28125" style="3243" customWidth="1"/>
    <col min="13861" max="13862" width="13.28125" style="3243" customWidth="1"/>
    <col min="13863" max="13863" width="6.57421875" style="3243" customWidth="1"/>
    <col min="13864" max="13864" width="6.421875" style="3243" customWidth="1"/>
    <col min="13865" max="13868" width="11.421875" style="3243" customWidth="1"/>
    <col min="13869" max="13869" width="12.7109375" style="3243" customWidth="1"/>
    <col min="13870" max="13872" width="11.421875" style="3243" customWidth="1"/>
    <col min="13873" max="13873" width="21.00390625" style="3243" customWidth="1"/>
    <col min="13874" max="14080" width="11.421875" style="3243" customWidth="1"/>
    <col min="14081" max="14081" width="21.28125" style="3243" customWidth="1"/>
    <col min="14082" max="14082" width="8.421875" style="3243" customWidth="1"/>
    <col min="14083" max="14083" width="4.7109375" style="3243" customWidth="1"/>
    <col min="14084" max="14084" width="30.140625" style="3243" customWidth="1"/>
    <col min="14085" max="14085" width="22.421875" style="3243" customWidth="1"/>
    <col min="14086" max="14086" width="15.00390625" style="3243" customWidth="1"/>
    <col min="14087" max="14087" width="14.7109375" style="3243" customWidth="1"/>
    <col min="14088" max="14089" width="11.421875" style="3243" hidden="1" customWidth="1"/>
    <col min="14090" max="14091" width="18.7109375" style="3243" customWidth="1"/>
    <col min="14092" max="14092" width="11.28125" style="3243" customWidth="1"/>
    <col min="14093" max="14093" width="10.7109375" style="3243" customWidth="1"/>
    <col min="14094" max="14094" width="9.7109375" style="3243" customWidth="1"/>
    <col min="14095" max="14095" width="10.57421875" style="3243" customWidth="1"/>
    <col min="14096" max="14096" width="8.421875" style="3243" customWidth="1"/>
    <col min="14097" max="14097" width="5.8515625" style="3243" bestFit="1" customWidth="1"/>
    <col min="14098" max="14107" width="11.421875" style="3243" hidden="1" customWidth="1"/>
    <col min="14108" max="14108" width="9.7109375" style="3243" customWidth="1"/>
    <col min="14109" max="14109" width="21.00390625" style="3243" customWidth="1"/>
    <col min="14110" max="14110" width="6.421875" style="3243" customWidth="1"/>
    <col min="14111" max="14111" width="4.140625" style="3243" customWidth="1"/>
    <col min="14112" max="14112" width="7.140625" style="3243" customWidth="1"/>
    <col min="14113" max="14113" width="5.28125" style="3243" customWidth="1"/>
    <col min="14114" max="14114" width="5.421875" style="3243" customWidth="1"/>
    <col min="14115" max="14115" width="4.7109375" style="3243" customWidth="1"/>
    <col min="14116" max="14116" width="5.28125" style="3243" customWidth="1"/>
    <col min="14117" max="14118" width="13.28125" style="3243" customWidth="1"/>
    <col min="14119" max="14119" width="6.57421875" style="3243" customWidth="1"/>
    <col min="14120" max="14120" width="6.421875" style="3243" customWidth="1"/>
    <col min="14121" max="14124" width="11.421875" style="3243" customWidth="1"/>
    <col min="14125" max="14125" width="12.7109375" style="3243" customWidth="1"/>
    <col min="14126" max="14128" width="11.421875" style="3243" customWidth="1"/>
    <col min="14129" max="14129" width="21.00390625" style="3243" customWidth="1"/>
    <col min="14130" max="14336" width="11.421875" style="3243" customWidth="1"/>
    <col min="14337" max="14337" width="21.28125" style="3243" customWidth="1"/>
    <col min="14338" max="14338" width="8.421875" style="3243" customWidth="1"/>
    <col min="14339" max="14339" width="4.7109375" style="3243" customWidth="1"/>
    <col min="14340" max="14340" width="30.140625" style="3243" customWidth="1"/>
    <col min="14341" max="14341" width="22.421875" style="3243" customWidth="1"/>
    <col min="14342" max="14342" width="15.00390625" style="3243" customWidth="1"/>
    <col min="14343" max="14343" width="14.7109375" style="3243" customWidth="1"/>
    <col min="14344" max="14345" width="11.421875" style="3243" hidden="1" customWidth="1"/>
    <col min="14346" max="14347" width="18.7109375" style="3243" customWidth="1"/>
    <col min="14348" max="14348" width="11.28125" style="3243" customWidth="1"/>
    <col min="14349" max="14349" width="10.7109375" style="3243" customWidth="1"/>
    <col min="14350" max="14350" width="9.7109375" style="3243" customWidth="1"/>
    <col min="14351" max="14351" width="10.57421875" style="3243" customWidth="1"/>
    <col min="14352" max="14352" width="8.421875" style="3243" customWidth="1"/>
    <col min="14353" max="14353" width="5.8515625" style="3243" bestFit="1" customWidth="1"/>
    <col min="14354" max="14363" width="11.421875" style="3243" hidden="1" customWidth="1"/>
    <col min="14364" max="14364" width="9.7109375" style="3243" customWidth="1"/>
    <col min="14365" max="14365" width="21.00390625" style="3243" customWidth="1"/>
    <col min="14366" max="14366" width="6.421875" style="3243" customWidth="1"/>
    <col min="14367" max="14367" width="4.140625" style="3243" customWidth="1"/>
    <col min="14368" max="14368" width="7.140625" style="3243" customWidth="1"/>
    <col min="14369" max="14369" width="5.28125" style="3243" customWidth="1"/>
    <col min="14370" max="14370" width="5.421875" style="3243" customWidth="1"/>
    <col min="14371" max="14371" width="4.7109375" style="3243" customWidth="1"/>
    <col min="14372" max="14372" width="5.28125" style="3243" customWidth="1"/>
    <col min="14373" max="14374" width="13.28125" style="3243" customWidth="1"/>
    <col min="14375" max="14375" width="6.57421875" style="3243" customWidth="1"/>
    <col min="14376" max="14376" width="6.421875" style="3243" customWidth="1"/>
    <col min="14377" max="14380" width="11.421875" style="3243" customWidth="1"/>
    <col min="14381" max="14381" width="12.7109375" style="3243" customWidth="1"/>
    <col min="14382" max="14384" width="11.421875" style="3243" customWidth="1"/>
    <col min="14385" max="14385" width="21.00390625" style="3243" customWidth="1"/>
    <col min="14386" max="14592" width="11.421875" style="3243" customWidth="1"/>
    <col min="14593" max="14593" width="21.28125" style="3243" customWidth="1"/>
    <col min="14594" max="14594" width="8.421875" style="3243" customWidth="1"/>
    <col min="14595" max="14595" width="4.7109375" style="3243" customWidth="1"/>
    <col min="14596" max="14596" width="30.140625" style="3243" customWidth="1"/>
    <col min="14597" max="14597" width="22.421875" style="3243" customWidth="1"/>
    <col min="14598" max="14598" width="15.00390625" style="3243" customWidth="1"/>
    <col min="14599" max="14599" width="14.7109375" style="3243" customWidth="1"/>
    <col min="14600" max="14601" width="11.421875" style="3243" hidden="1" customWidth="1"/>
    <col min="14602" max="14603" width="18.7109375" style="3243" customWidth="1"/>
    <col min="14604" max="14604" width="11.28125" style="3243" customWidth="1"/>
    <col min="14605" max="14605" width="10.7109375" style="3243" customWidth="1"/>
    <col min="14606" max="14606" width="9.7109375" style="3243" customWidth="1"/>
    <col min="14607" max="14607" width="10.57421875" style="3243" customWidth="1"/>
    <col min="14608" max="14608" width="8.421875" style="3243" customWidth="1"/>
    <col min="14609" max="14609" width="5.8515625" style="3243" bestFit="1" customWidth="1"/>
    <col min="14610" max="14619" width="11.421875" style="3243" hidden="1" customWidth="1"/>
    <col min="14620" max="14620" width="9.7109375" style="3243" customWidth="1"/>
    <col min="14621" max="14621" width="21.00390625" style="3243" customWidth="1"/>
    <col min="14622" max="14622" width="6.421875" style="3243" customWidth="1"/>
    <col min="14623" max="14623" width="4.140625" style="3243" customWidth="1"/>
    <col min="14624" max="14624" width="7.140625" style="3243" customWidth="1"/>
    <col min="14625" max="14625" width="5.28125" style="3243" customWidth="1"/>
    <col min="14626" max="14626" width="5.421875" style="3243" customWidth="1"/>
    <col min="14627" max="14627" width="4.7109375" style="3243" customWidth="1"/>
    <col min="14628" max="14628" width="5.28125" style="3243" customWidth="1"/>
    <col min="14629" max="14630" width="13.28125" style="3243" customWidth="1"/>
    <col min="14631" max="14631" width="6.57421875" style="3243" customWidth="1"/>
    <col min="14632" max="14632" width="6.421875" style="3243" customWidth="1"/>
    <col min="14633" max="14636" width="11.421875" style="3243" customWidth="1"/>
    <col min="14637" max="14637" width="12.7109375" style="3243" customWidth="1"/>
    <col min="14638" max="14640" width="11.421875" style="3243" customWidth="1"/>
    <col min="14641" max="14641" width="21.00390625" style="3243" customWidth="1"/>
    <col min="14642" max="14848" width="11.421875" style="3243" customWidth="1"/>
    <col min="14849" max="14849" width="21.28125" style="3243" customWidth="1"/>
    <col min="14850" max="14850" width="8.421875" style="3243" customWidth="1"/>
    <col min="14851" max="14851" width="4.7109375" style="3243" customWidth="1"/>
    <col min="14852" max="14852" width="30.140625" style="3243" customWidth="1"/>
    <col min="14853" max="14853" width="22.421875" style="3243" customWidth="1"/>
    <col min="14854" max="14854" width="15.00390625" style="3243" customWidth="1"/>
    <col min="14855" max="14855" width="14.7109375" style="3243" customWidth="1"/>
    <col min="14856" max="14857" width="11.421875" style="3243" hidden="1" customWidth="1"/>
    <col min="14858" max="14859" width="18.7109375" style="3243" customWidth="1"/>
    <col min="14860" max="14860" width="11.28125" style="3243" customWidth="1"/>
    <col min="14861" max="14861" width="10.7109375" style="3243" customWidth="1"/>
    <col min="14862" max="14862" width="9.7109375" style="3243" customWidth="1"/>
    <col min="14863" max="14863" width="10.57421875" style="3243" customWidth="1"/>
    <col min="14864" max="14864" width="8.421875" style="3243" customWidth="1"/>
    <col min="14865" max="14865" width="5.8515625" style="3243" bestFit="1" customWidth="1"/>
    <col min="14866" max="14875" width="11.421875" style="3243" hidden="1" customWidth="1"/>
    <col min="14876" max="14876" width="9.7109375" style="3243" customWidth="1"/>
    <col min="14877" max="14877" width="21.00390625" style="3243" customWidth="1"/>
    <col min="14878" max="14878" width="6.421875" style="3243" customWidth="1"/>
    <col min="14879" max="14879" width="4.140625" style="3243" customWidth="1"/>
    <col min="14880" max="14880" width="7.140625" style="3243" customWidth="1"/>
    <col min="14881" max="14881" width="5.28125" style="3243" customWidth="1"/>
    <col min="14882" max="14882" width="5.421875" style="3243" customWidth="1"/>
    <col min="14883" max="14883" width="4.7109375" style="3243" customWidth="1"/>
    <col min="14884" max="14884" width="5.28125" style="3243" customWidth="1"/>
    <col min="14885" max="14886" width="13.28125" style="3243" customWidth="1"/>
    <col min="14887" max="14887" width="6.57421875" style="3243" customWidth="1"/>
    <col min="14888" max="14888" width="6.421875" style="3243" customWidth="1"/>
    <col min="14889" max="14892" width="11.421875" style="3243" customWidth="1"/>
    <col min="14893" max="14893" width="12.7109375" style="3243" customWidth="1"/>
    <col min="14894" max="14896" width="11.421875" style="3243" customWidth="1"/>
    <col min="14897" max="14897" width="21.00390625" style="3243" customWidth="1"/>
    <col min="14898" max="15104" width="11.421875" style="3243" customWidth="1"/>
    <col min="15105" max="15105" width="21.28125" style="3243" customWidth="1"/>
    <col min="15106" max="15106" width="8.421875" style="3243" customWidth="1"/>
    <col min="15107" max="15107" width="4.7109375" style="3243" customWidth="1"/>
    <col min="15108" max="15108" width="30.140625" style="3243" customWidth="1"/>
    <col min="15109" max="15109" width="22.421875" style="3243" customWidth="1"/>
    <col min="15110" max="15110" width="15.00390625" style="3243" customWidth="1"/>
    <col min="15111" max="15111" width="14.7109375" style="3243" customWidth="1"/>
    <col min="15112" max="15113" width="11.421875" style="3243" hidden="1" customWidth="1"/>
    <col min="15114" max="15115" width="18.7109375" style="3243" customWidth="1"/>
    <col min="15116" max="15116" width="11.28125" style="3243" customWidth="1"/>
    <col min="15117" max="15117" width="10.7109375" style="3243" customWidth="1"/>
    <col min="15118" max="15118" width="9.7109375" style="3243" customWidth="1"/>
    <col min="15119" max="15119" width="10.57421875" style="3243" customWidth="1"/>
    <col min="15120" max="15120" width="8.421875" style="3243" customWidth="1"/>
    <col min="15121" max="15121" width="5.8515625" style="3243" bestFit="1" customWidth="1"/>
    <col min="15122" max="15131" width="11.421875" style="3243" hidden="1" customWidth="1"/>
    <col min="15132" max="15132" width="9.7109375" style="3243" customWidth="1"/>
    <col min="15133" max="15133" width="21.00390625" style="3243" customWidth="1"/>
    <col min="15134" max="15134" width="6.421875" style="3243" customWidth="1"/>
    <col min="15135" max="15135" width="4.140625" style="3243" customWidth="1"/>
    <col min="15136" max="15136" width="7.140625" style="3243" customWidth="1"/>
    <col min="15137" max="15137" width="5.28125" style="3243" customWidth="1"/>
    <col min="15138" max="15138" width="5.421875" style="3243" customWidth="1"/>
    <col min="15139" max="15139" width="4.7109375" style="3243" customWidth="1"/>
    <col min="15140" max="15140" width="5.28125" style="3243" customWidth="1"/>
    <col min="15141" max="15142" width="13.28125" style="3243" customWidth="1"/>
    <col min="15143" max="15143" width="6.57421875" style="3243" customWidth="1"/>
    <col min="15144" max="15144" width="6.421875" style="3243" customWidth="1"/>
    <col min="15145" max="15148" width="11.421875" style="3243" customWidth="1"/>
    <col min="15149" max="15149" width="12.7109375" style="3243" customWidth="1"/>
    <col min="15150" max="15152" width="11.421875" style="3243" customWidth="1"/>
    <col min="15153" max="15153" width="21.00390625" style="3243" customWidth="1"/>
    <col min="15154" max="15360" width="11.421875" style="3243" customWidth="1"/>
    <col min="15361" max="15361" width="21.28125" style="3243" customWidth="1"/>
    <col min="15362" max="15362" width="8.421875" style="3243" customWidth="1"/>
    <col min="15363" max="15363" width="4.7109375" style="3243" customWidth="1"/>
    <col min="15364" max="15364" width="30.140625" style="3243" customWidth="1"/>
    <col min="15365" max="15365" width="22.421875" style="3243" customWidth="1"/>
    <col min="15366" max="15366" width="15.00390625" style="3243" customWidth="1"/>
    <col min="15367" max="15367" width="14.7109375" style="3243" customWidth="1"/>
    <col min="15368" max="15369" width="11.421875" style="3243" hidden="1" customWidth="1"/>
    <col min="15370" max="15371" width="18.7109375" style="3243" customWidth="1"/>
    <col min="15372" max="15372" width="11.28125" style="3243" customWidth="1"/>
    <col min="15373" max="15373" width="10.7109375" style="3243" customWidth="1"/>
    <col min="15374" max="15374" width="9.7109375" style="3243" customWidth="1"/>
    <col min="15375" max="15375" width="10.57421875" style="3243" customWidth="1"/>
    <col min="15376" max="15376" width="8.421875" style="3243" customWidth="1"/>
    <col min="15377" max="15377" width="5.8515625" style="3243" bestFit="1" customWidth="1"/>
    <col min="15378" max="15387" width="11.421875" style="3243" hidden="1" customWidth="1"/>
    <col min="15388" max="15388" width="9.7109375" style="3243" customWidth="1"/>
    <col min="15389" max="15389" width="21.00390625" style="3243" customWidth="1"/>
    <col min="15390" max="15390" width="6.421875" style="3243" customWidth="1"/>
    <col min="15391" max="15391" width="4.140625" style="3243" customWidth="1"/>
    <col min="15392" max="15392" width="7.140625" style="3243" customWidth="1"/>
    <col min="15393" max="15393" width="5.28125" style="3243" customWidth="1"/>
    <col min="15394" max="15394" width="5.421875" style="3243" customWidth="1"/>
    <col min="15395" max="15395" width="4.7109375" style="3243" customWidth="1"/>
    <col min="15396" max="15396" width="5.28125" style="3243" customWidth="1"/>
    <col min="15397" max="15398" width="13.28125" style="3243" customWidth="1"/>
    <col min="15399" max="15399" width="6.57421875" style="3243" customWidth="1"/>
    <col min="15400" max="15400" width="6.421875" style="3243" customWidth="1"/>
    <col min="15401" max="15404" width="11.421875" style="3243" customWidth="1"/>
    <col min="15405" max="15405" width="12.7109375" style="3243" customWidth="1"/>
    <col min="15406" max="15408" width="11.421875" style="3243" customWidth="1"/>
    <col min="15409" max="15409" width="21.00390625" style="3243" customWidth="1"/>
    <col min="15410" max="15616" width="11.421875" style="3243" customWidth="1"/>
    <col min="15617" max="15617" width="21.28125" style="3243" customWidth="1"/>
    <col min="15618" max="15618" width="8.421875" style="3243" customWidth="1"/>
    <col min="15619" max="15619" width="4.7109375" style="3243" customWidth="1"/>
    <col min="15620" max="15620" width="30.140625" style="3243" customWidth="1"/>
    <col min="15621" max="15621" width="22.421875" style="3243" customWidth="1"/>
    <col min="15622" max="15622" width="15.00390625" style="3243" customWidth="1"/>
    <col min="15623" max="15623" width="14.7109375" style="3243" customWidth="1"/>
    <col min="15624" max="15625" width="11.421875" style="3243" hidden="1" customWidth="1"/>
    <col min="15626" max="15627" width="18.7109375" style="3243" customWidth="1"/>
    <col min="15628" max="15628" width="11.28125" style="3243" customWidth="1"/>
    <col min="15629" max="15629" width="10.7109375" style="3243" customWidth="1"/>
    <col min="15630" max="15630" width="9.7109375" style="3243" customWidth="1"/>
    <col min="15631" max="15631" width="10.57421875" style="3243" customWidth="1"/>
    <col min="15632" max="15632" width="8.421875" style="3243" customWidth="1"/>
    <col min="15633" max="15633" width="5.8515625" style="3243" bestFit="1" customWidth="1"/>
    <col min="15634" max="15643" width="11.421875" style="3243" hidden="1" customWidth="1"/>
    <col min="15644" max="15644" width="9.7109375" style="3243" customWidth="1"/>
    <col min="15645" max="15645" width="21.00390625" style="3243" customWidth="1"/>
    <col min="15646" max="15646" width="6.421875" style="3243" customWidth="1"/>
    <col min="15647" max="15647" width="4.140625" style="3243" customWidth="1"/>
    <col min="15648" max="15648" width="7.140625" style="3243" customWidth="1"/>
    <col min="15649" max="15649" width="5.28125" style="3243" customWidth="1"/>
    <col min="15650" max="15650" width="5.421875" style="3243" customWidth="1"/>
    <col min="15651" max="15651" width="4.7109375" style="3243" customWidth="1"/>
    <col min="15652" max="15652" width="5.28125" style="3243" customWidth="1"/>
    <col min="15653" max="15654" width="13.28125" style="3243" customWidth="1"/>
    <col min="15655" max="15655" width="6.57421875" style="3243" customWidth="1"/>
    <col min="15656" max="15656" width="6.421875" style="3243" customWidth="1"/>
    <col min="15657" max="15660" width="11.421875" style="3243" customWidth="1"/>
    <col min="15661" max="15661" width="12.7109375" style="3243" customWidth="1"/>
    <col min="15662" max="15664" width="11.421875" style="3243" customWidth="1"/>
    <col min="15665" max="15665" width="21.00390625" style="3243" customWidth="1"/>
    <col min="15666" max="15872" width="11.421875" style="3243" customWidth="1"/>
    <col min="15873" max="15873" width="21.28125" style="3243" customWidth="1"/>
    <col min="15874" max="15874" width="8.421875" style="3243" customWidth="1"/>
    <col min="15875" max="15875" width="4.7109375" style="3243" customWidth="1"/>
    <col min="15876" max="15876" width="30.140625" style="3243" customWidth="1"/>
    <col min="15877" max="15877" width="22.421875" style="3243" customWidth="1"/>
    <col min="15878" max="15878" width="15.00390625" style="3243" customWidth="1"/>
    <col min="15879" max="15879" width="14.7109375" style="3243" customWidth="1"/>
    <col min="15880" max="15881" width="11.421875" style="3243" hidden="1" customWidth="1"/>
    <col min="15882" max="15883" width="18.7109375" style="3243" customWidth="1"/>
    <col min="15884" max="15884" width="11.28125" style="3243" customWidth="1"/>
    <col min="15885" max="15885" width="10.7109375" style="3243" customWidth="1"/>
    <col min="15886" max="15886" width="9.7109375" style="3243" customWidth="1"/>
    <col min="15887" max="15887" width="10.57421875" style="3243" customWidth="1"/>
    <col min="15888" max="15888" width="8.421875" style="3243" customWidth="1"/>
    <col min="15889" max="15889" width="5.8515625" style="3243" bestFit="1" customWidth="1"/>
    <col min="15890" max="15899" width="11.421875" style="3243" hidden="1" customWidth="1"/>
    <col min="15900" max="15900" width="9.7109375" style="3243" customWidth="1"/>
    <col min="15901" max="15901" width="21.00390625" style="3243" customWidth="1"/>
    <col min="15902" max="15902" width="6.421875" style="3243" customWidth="1"/>
    <col min="15903" max="15903" width="4.140625" style="3243" customWidth="1"/>
    <col min="15904" max="15904" width="7.140625" style="3243" customWidth="1"/>
    <col min="15905" max="15905" width="5.28125" style="3243" customWidth="1"/>
    <col min="15906" max="15906" width="5.421875" style="3243" customWidth="1"/>
    <col min="15907" max="15907" width="4.7109375" style="3243" customWidth="1"/>
    <col min="15908" max="15908" width="5.28125" style="3243" customWidth="1"/>
    <col min="15909" max="15910" width="13.28125" style="3243" customWidth="1"/>
    <col min="15911" max="15911" width="6.57421875" style="3243" customWidth="1"/>
    <col min="15912" max="15912" width="6.421875" style="3243" customWidth="1"/>
    <col min="15913" max="15916" width="11.421875" style="3243" customWidth="1"/>
    <col min="15917" max="15917" width="12.7109375" style="3243" customWidth="1"/>
    <col min="15918" max="15920" width="11.421875" style="3243" customWidth="1"/>
    <col min="15921" max="15921" width="21.00390625" style="3243" customWidth="1"/>
    <col min="15922" max="16128" width="11.421875" style="3243" customWidth="1"/>
    <col min="16129" max="16129" width="21.28125" style="3243" customWidth="1"/>
    <col min="16130" max="16130" width="8.421875" style="3243" customWidth="1"/>
    <col min="16131" max="16131" width="4.7109375" style="3243" customWidth="1"/>
    <col min="16132" max="16132" width="30.140625" style="3243" customWidth="1"/>
    <col min="16133" max="16133" width="22.421875" style="3243" customWidth="1"/>
    <col min="16134" max="16134" width="15.00390625" style="3243" customWidth="1"/>
    <col min="16135" max="16135" width="14.7109375" style="3243" customWidth="1"/>
    <col min="16136" max="16137" width="11.421875" style="3243" hidden="1" customWidth="1"/>
    <col min="16138" max="16139" width="18.7109375" style="3243" customWidth="1"/>
    <col min="16140" max="16140" width="11.28125" style="3243" customWidth="1"/>
    <col min="16141" max="16141" width="10.7109375" style="3243" customWidth="1"/>
    <col min="16142" max="16142" width="9.7109375" style="3243" customWidth="1"/>
    <col min="16143" max="16143" width="10.57421875" style="3243" customWidth="1"/>
    <col min="16144" max="16144" width="8.421875" style="3243" customWidth="1"/>
    <col min="16145" max="16145" width="5.8515625" style="3243" bestFit="1" customWidth="1"/>
    <col min="16146" max="16155" width="11.421875" style="3243" hidden="1" customWidth="1"/>
    <col min="16156" max="16156" width="9.7109375" style="3243" customWidth="1"/>
    <col min="16157" max="16157" width="21.00390625" style="3243" customWidth="1"/>
    <col min="16158" max="16158" width="6.421875" style="3243" customWidth="1"/>
    <col min="16159" max="16159" width="4.140625" style="3243" customWidth="1"/>
    <col min="16160" max="16160" width="7.140625" style="3243" customWidth="1"/>
    <col min="16161" max="16161" width="5.28125" style="3243" customWidth="1"/>
    <col min="16162" max="16162" width="5.421875" style="3243" customWidth="1"/>
    <col min="16163" max="16163" width="4.7109375" style="3243" customWidth="1"/>
    <col min="16164" max="16164" width="5.28125" style="3243" customWidth="1"/>
    <col min="16165" max="16166" width="13.28125" style="3243" customWidth="1"/>
    <col min="16167" max="16167" width="6.57421875" style="3243" customWidth="1"/>
    <col min="16168" max="16168" width="6.421875" style="3243" customWidth="1"/>
    <col min="16169" max="16172" width="11.421875" style="3243" customWidth="1"/>
    <col min="16173" max="16173" width="12.7109375" style="3243" customWidth="1"/>
    <col min="16174" max="16176" width="11.421875" style="3243" customWidth="1"/>
    <col min="16177" max="16177" width="21.00390625" style="3243" customWidth="1"/>
    <col min="16178" max="16384" width="11.421875" style="3243" customWidth="1"/>
  </cols>
  <sheetData>
    <row r="1" spans="1:30" ht="13.5">
      <c r="A1" s="3241"/>
      <c r="B1" s="3242"/>
      <c r="C1" s="3242"/>
      <c r="D1" s="3242"/>
      <c r="E1" s="3242"/>
      <c r="F1" s="3242"/>
      <c r="G1" s="3242"/>
      <c r="H1" s="3242"/>
      <c r="I1" s="3242"/>
      <c r="J1" s="3242"/>
      <c r="K1" s="3242"/>
      <c r="L1" s="3242"/>
      <c r="M1" s="3242"/>
      <c r="N1" s="3242"/>
      <c r="O1" s="3242"/>
      <c r="P1" s="3242"/>
      <c r="Q1" s="3242"/>
      <c r="R1" s="3242"/>
      <c r="S1" s="3242"/>
      <c r="T1" s="3242"/>
      <c r="U1" s="3242"/>
      <c r="V1" s="3242"/>
      <c r="AD1" s="3244"/>
    </row>
    <row r="2" spans="1:23" ht="27" customHeight="1">
      <c r="A2" s="3241"/>
      <c r="B2" s="3242"/>
      <c r="C2" s="3242"/>
      <c r="D2" s="3242"/>
      <c r="E2" s="3242"/>
      <c r="F2" s="3242"/>
      <c r="G2" s="3242"/>
      <c r="H2" s="3242"/>
      <c r="I2" s="3242"/>
      <c r="J2" s="3242"/>
      <c r="K2" s="3242"/>
      <c r="L2" s="3242"/>
      <c r="M2" s="3242"/>
      <c r="N2" s="3242"/>
      <c r="O2" s="3242"/>
      <c r="P2" s="3242"/>
      <c r="Q2" s="3242"/>
      <c r="R2" s="3242"/>
      <c r="S2" s="3242"/>
      <c r="T2" s="3242"/>
      <c r="U2" s="3242"/>
      <c r="V2" s="3242"/>
      <c r="W2" s="3242"/>
    </row>
    <row r="3" spans="1:23" ht="27" customHeight="1">
      <c r="A3" s="3241"/>
      <c r="B3" s="3242"/>
      <c r="C3" s="3242"/>
      <c r="D3" s="3242"/>
      <c r="E3" s="3242"/>
      <c r="F3" s="3242"/>
      <c r="G3" s="3242"/>
      <c r="H3" s="3242"/>
      <c r="I3" s="3242"/>
      <c r="J3" s="3242"/>
      <c r="K3" s="3242"/>
      <c r="L3" s="3242"/>
      <c r="M3" s="3242"/>
      <c r="N3" s="3242"/>
      <c r="O3" s="3242"/>
      <c r="P3" s="3242"/>
      <c r="Q3" s="3242"/>
      <c r="R3" s="3242"/>
      <c r="S3" s="3242"/>
      <c r="T3" s="3242"/>
      <c r="U3" s="3242"/>
      <c r="V3" s="3242"/>
      <c r="W3" s="3242"/>
    </row>
    <row r="4" spans="1:23" ht="11.25" customHeight="1">
      <c r="A4" s="3245" t="s">
        <v>2</v>
      </c>
      <c r="B4" s="3242"/>
      <c r="C4" s="3242"/>
      <c r="D4" s="3242"/>
      <c r="E4" s="3242"/>
      <c r="F4" s="3242"/>
      <c r="G4" s="3242"/>
      <c r="H4" s="3242"/>
      <c r="I4" s="3242"/>
      <c r="J4" s="3242"/>
      <c r="K4" s="3242"/>
      <c r="L4" s="3242"/>
      <c r="M4" s="3242"/>
      <c r="N4" s="3242"/>
      <c r="O4" s="3242"/>
      <c r="P4" s="3242"/>
      <c r="Q4" s="3242"/>
      <c r="R4" s="3242"/>
      <c r="S4" s="3242"/>
      <c r="T4" s="3242"/>
      <c r="U4" s="3242"/>
      <c r="V4" s="3242"/>
      <c r="W4" s="3242"/>
    </row>
    <row r="5" spans="1:23" ht="11.25" customHeight="1">
      <c r="A5" s="3245" t="s">
        <v>3</v>
      </c>
      <c r="B5" s="3242"/>
      <c r="C5" s="3242"/>
      <c r="D5" s="3242"/>
      <c r="E5" s="3242"/>
      <c r="F5" s="3242"/>
      <c r="G5" s="3242"/>
      <c r="H5" s="3242"/>
      <c r="I5" s="3242"/>
      <c r="J5" s="3242"/>
      <c r="K5" s="3242"/>
      <c r="L5" s="3242"/>
      <c r="M5" s="3242"/>
      <c r="N5" s="3242"/>
      <c r="O5" s="3242"/>
      <c r="P5" s="3242"/>
      <c r="Q5" s="3242"/>
      <c r="R5" s="3242"/>
      <c r="S5" s="3242"/>
      <c r="T5" s="3242"/>
      <c r="U5" s="3242"/>
      <c r="V5" s="3242"/>
      <c r="W5" s="3242"/>
    </row>
    <row r="6" spans="1:30" s="3249" customFormat="1" ht="30.75">
      <c r="A6" s="3246"/>
      <c r="B6" s="3247" t="str">
        <f>'TOT-0216'!B2</f>
        <v>ANEXO III al Memorándum D.T.E.E. N° 231 / 2017</v>
      </c>
      <c r="C6" s="3248"/>
      <c r="D6" s="3248"/>
      <c r="E6" s="3248"/>
      <c r="F6" s="3248"/>
      <c r="G6" s="3248"/>
      <c r="H6" s="3248"/>
      <c r="I6" s="3248"/>
      <c r="J6" s="3248"/>
      <c r="K6" s="3248"/>
      <c r="L6" s="3248"/>
      <c r="M6" s="3248"/>
      <c r="N6" s="3248"/>
      <c r="O6" s="3248"/>
      <c r="P6" s="3248"/>
      <c r="Q6" s="3248"/>
      <c r="R6" s="3248"/>
      <c r="S6" s="3248"/>
      <c r="T6" s="3248"/>
      <c r="U6" s="3248"/>
      <c r="V6" s="3248"/>
      <c r="W6" s="3248"/>
      <c r="AB6" s="3248"/>
      <c r="AC6" s="3248"/>
      <c r="AD6" s="3248"/>
    </row>
    <row r="7" s="3250" customFormat="1" ht="11.25">
      <c r="B7" s="3251"/>
    </row>
    <row r="8" s="3250" customFormat="1" ht="12" thickBot="1">
      <c r="B8" s="3245"/>
    </row>
    <row r="9" spans="1:30" ht="17.1" customHeight="1" thickTop="1">
      <c r="A9" s="3242"/>
      <c r="B9" s="3252"/>
      <c r="C9" s="3253"/>
      <c r="D9" s="3253"/>
      <c r="E9" s="3254"/>
      <c r="F9" s="3253"/>
      <c r="G9" s="3253"/>
      <c r="H9" s="3253"/>
      <c r="I9" s="3253"/>
      <c r="J9" s="3253"/>
      <c r="K9" s="3253"/>
      <c r="L9" s="3253"/>
      <c r="M9" s="3253"/>
      <c r="N9" s="3253"/>
      <c r="O9" s="3253"/>
      <c r="P9" s="3253"/>
      <c r="Q9" s="3253"/>
      <c r="R9" s="3253"/>
      <c r="S9" s="3253"/>
      <c r="T9" s="3253"/>
      <c r="U9" s="3253"/>
      <c r="V9" s="3253"/>
      <c r="W9" s="3255"/>
      <c r="X9" s="3255"/>
      <c r="Y9" s="3255"/>
      <c r="Z9" s="3255"/>
      <c r="AA9" s="3255"/>
      <c r="AB9" s="3255"/>
      <c r="AC9" s="3255"/>
      <c r="AD9" s="3256"/>
    </row>
    <row r="10" spans="1:30" ht="20.25">
      <c r="A10" s="3242"/>
      <c r="B10" s="3257"/>
      <c r="C10" s="3258"/>
      <c r="D10" s="3259" t="s">
        <v>91</v>
      </c>
      <c r="E10" s="3258"/>
      <c r="F10" s="3258"/>
      <c r="G10" s="3258"/>
      <c r="H10" s="3258"/>
      <c r="I10" s="3258"/>
      <c r="J10" s="3258"/>
      <c r="K10" s="3258"/>
      <c r="L10" s="3258"/>
      <c r="M10" s="3258"/>
      <c r="N10" s="3258"/>
      <c r="O10" s="3258"/>
      <c r="P10" s="3260"/>
      <c r="Q10" s="3260"/>
      <c r="R10" s="3258"/>
      <c r="S10" s="3258"/>
      <c r="T10" s="3258"/>
      <c r="U10" s="3258"/>
      <c r="V10" s="3258"/>
      <c r="AD10" s="3261"/>
    </row>
    <row r="11" spans="1:30" ht="17.1" customHeight="1">
      <c r="A11" s="3242"/>
      <c r="B11" s="3257"/>
      <c r="C11" s="3258"/>
      <c r="D11" s="3258"/>
      <c r="E11" s="3258"/>
      <c r="F11" s="3258"/>
      <c r="G11" s="3258"/>
      <c r="H11" s="3258"/>
      <c r="I11" s="3258"/>
      <c r="J11" s="3258"/>
      <c r="K11" s="3258"/>
      <c r="L11" s="3258"/>
      <c r="M11" s="3258"/>
      <c r="N11" s="3258"/>
      <c r="O11" s="3258"/>
      <c r="P11" s="3258"/>
      <c r="Q11" s="3258"/>
      <c r="R11" s="3258"/>
      <c r="S11" s="3258"/>
      <c r="T11" s="3258"/>
      <c r="U11" s="3258"/>
      <c r="V11" s="3258"/>
      <c r="AD11" s="3261"/>
    </row>
    <row r="12" spans="2:30" s="3262" customFormat="1" ht="20.25">
      <c r="B12" s="3263"/>
      <c r="C12" s="3264"/>
      <c r="D12" s="3259" t="s">
        <v>92</v>
      </c>
      <c r="E12" s="3264"/>
      <c r="F12" s="3264"/>
      <c r="G12" s="3264"/>
      <c r="H12" s="3264"/>
      <c r="N12" s="3264"/>
      <c r="O12" s="3264"/>
      <c r="P12" s="3265"/>
      <c r="Q12" s="3265"/>
      <c r="R12" s="3264"/>
      <c r="S12" s="3264"/>
      <c r="T12" s="3264"/>
      <c r="U12" s="3264"/>
      <c r="V12" s="3264"/>
      <c r="W12" s="3243"/>
      <c r="X12" s="3264"/>
      <c r="Y12" s="3264"/>
      <c r="Z12" s="3264"/>
      <c r="AA12" s="3264"/>
      <c r="AB12" s="3264"/>
      <c r="AC12" s="3243"/>
      <c r="AD12" s="3266"/>
    </row>
    <row r="13" spans="1:30" ht="17.1" customHeight="1">
      <c r="A13" s="3242"/>
      <c r="B13" s="3257"/>
      <c r="C13" s="3258"/>
      <c r="D13" s="3258"/>
      <c r="E13" s="3258"/>
      <c r="F13" s="3258"/>
      <c r="G13" s="3258"/>
      <c r="H13" s="3258"/>
      <c r="I13" s="3258"/>
      <c r="J13" s="3258"/>
      <c r="K13" s="3258"/>
      <c r="L13" s="3258"/>
      <c r="M13" s="3258"/>
      <c r="N13" s="3258"/>
      <c r="O13" s="3258"/>
      <c r="P13" s="3258"/>
      <c r="Q13" s="3258"/>
      <c r="R13" s="3258"/>
      <c r="S13" s="3258"/>
      <c r="T13" s="3258"/>
      <c r="U13" s="3258"/>
      <c r="V13" s="3258"/>
      <c r="AD13" s="3261"/>
    </row>
    <row r="14" spans="2:30" s="3262" customFormat="1" ht="20.25">
      <c r="B14" s="3263"/>
      <c r="C14" s="3264"/>
      <c r="D14" s="3259" t="s">
        <v>495</v>
      </c>
      <c r="E14" s="3264"/>
      <c r="F14" s="3264"/>
      <c r="G14" s="3264"/>
      <c r="H14" s="3264"/>
      <c r="N14" s="3264"/>
      <c r="O14" s="3264"/>
      <c r="P14" s="3265"/>
      <c r="Q14" s="3265"/>
      <c r="R14" s="3264"/>
      <c r="S14" s="3264"/>
      <c r="T14" s="3264"/>
      <c r="U14" s="3264"/>
      <c r="V14" s="3264"/>
      <c r="W14" s="3243"/>
      <c r="X14" s="3264"/>
      <c r="Y14" s="3264"/>
      <c r="Z14" s="3264"/>
      <c r="AA14" s="3264"/>
      <c r="AB14" s="3264"/>
      <c r="AC14" s="3243"/>
      <c r="AD14" s="3266"/>
    </row>
    <row r="15" spans="1:30" ht="17.1" customHeight="1">
      <c r="A15" s="3242"/>
      <c r="B15" s="3257"/>
      <c r="C15" s="3258"/>
      <c r="D15" s="3258"/>
      <c r="E15" s="3242"/>
      <c r="F15" s="3242"/>
      <c r="G15" s="3242"/>
      <c r="H15" s="3242"/>
      <c r="I15" s="3267"/>
      <c r="J15" s="3267"/>
      <c r="K15" s="3267"/>
      <c r="L15" s="3267"/>
      <c r="M15" s="3267"/>
      <c r="N15" s="3267"/>
      <c r="O15" s="3267"/>
      <c r="P15" s="3267"/>
      <c r="Q15" s="3267"/>
      <c r="R15" s="3258"/>
      <c r="S15" s="3258"/>
      <c r="T15" s="3258"/>
      <c r="U15" s="3258"/>
      <c r="V15" s="3258"/>
      <c r="AD15" s="3261"/>
    </row>
    <row r="16" spans="2:30" s="3262" customFormat="1" ht="19.5">
      <c r="B16" s="3268" t="str">
        <f>'TOT-0216'!B14</f>
        <v>Desde el 01 al 29 de Febrero de 2016</v>
      </c>
      <c r="C16" s="3269"/>
      <c r="D16" s="3270"/>
      <c r="E16" s="3270"/>
      <c r="F16" s="3270"/>
      <c r="G16" s="3270"/>
      <c r="H16" s="3270"/>
      <c r="I16" s="3271"/>
      <c r="J16" s="3272"/>
      <c r="K16" s="3271"/>
      <c r="L16" s="3271"/>
      <c r="M16" s="3271"/>
      <c r="N16" s="3271"/>
      <c r="O16" s="3271"/>
      <c r="P16" s="3271"/>
      <c r="Q16" s="3271"/>
      <c r="R16" s="3271"/>
      <c r="S16" s="3271"/>
      <c r="T16" s="3271"/>
      <c r="U16" s="3273"/>
      <c r="V16" s="3273"/>
      <c r="W16" s="3243"/>
      <c r="X16" s="3274"/>
      <c r="Y16" s="3274"/>
      <c r="Z16" s="3274"/>
      <c r="AA16" s="3274"/>
      <c r="AB16" s="3273"/>
      <c r="AC16" s="3272"/>
      <c r="AD16" s="3275"/>
    </row>
    <row r="17" spans="1:30" ht="17.1" customHeight="1">
      <c r="A17" s="3242"/>
      <c r="B17" s="3257"/>
      <c r="C17" s="3258"/>
      <c r="D17" s="3258"/>
      <c r="E17" s="3276"/>
      <c r="F17" s="3276"/>
      <c r="G17" s="3258"/>
      <c r="H17" s="3258"/>
      <c r="I17" s="3258"/>
      <c r="J17" s="3277"/>
      <c r="K17" s="3258"/>
      <c r="L17" s="3258"/>
      <c r="M17" s="3258"/>
      <c r="N17" s="3242"/>
      <c r="O17" s="3242"/>
      <c r="P17" s="3258"/>
      <c r="Q17" s="3258"/>
      <c r="R17" s="3258"/>
      <c r="S17" s="3258"/>
      <c r="T17" s="3258"/>
      <c r="U17" s="3258"/>
      <c r="V17" s="3258"/>
      <c r="AD17" s="3261"/>
    </row>
    <row r="18" spans="1:30" ht="17.1" customHeight="1">
      <c r="A18" s="3242"/>
      <c r="B18" s="3257"/>
      <c r="C18" s="3258"/>
      <c r="D18" s="3258"/>
      <c r="E18" s="3276"/>
      <c r="F18" s="3276"/>
      <c r="G18" s="3258"/>
      <c r="H18" s="3258"/>
      <c r="I18" s="3278"/>
      <c r="J18" s="3258"/>
      <c r="K18" s="3279"/>
      <c r="M18" s="3258"/>
      <c r="N18" s="3242"/>
      <c r="O18" s="3242"/>
      <c r="P18" s="3258"/>
      <c r="Q18" s="3258"/>
      <c r="R18" s="3258"/>
      <c r="S18" s="3258"/>
      <c r="T18" s="3258"/>
      <c r="U18" s="3258"/>
      <c r="V18" s="3258"/>
      <c r="AD18" s="3261"/>
    </row>
    <row r="19" spans="1:30" ht="17.1" customHeight="1">
      <c r="A19" s="3242"/>
      <c r="B19" s="3257"/>
      <c r="C19" s="3258"/>
      <c r="D19" s="3258"/>
      <c r="E19" s="3276"/>
      <c r="F19" s="3276"/>
      <c r="G19" s="3258"/>
      <c r="H19" s="3258"/>
      <c r="I19" s="3278"/>
      <c r="J19" s="3258"/>
      <c r="K19" s="3279"/>
      <c r="M19" s="3258"/>
      <c r="N19" s="3242"/>
      <c r="O19" s="3242"/>
      <c r="P19" s="3258"/>
      <c r="Q19" s="3258"/>
      <c r="R19" s="3258"/>
      <c r="S19" s="3258"/>
      <c r="T19" s="3258"/>
      <c r="U19" s="3258"/>
      <c r="V19" s="3258"/>
      <c r="AD19" s="3261"/>
    </row>
    <row r="20" spans="1:30" ht="17.1" customHeight="1">
      <c r="A20" s="3242"/>
      <c r="B20" s="3257"/>
      <c r="C20" s="3280" t="s">
        <v>93</v>
      </c>
      <c r="D20" s="3281" t="s">
        <v>94</v>
      </c>
      <c r="E20" s="3276"/>
      <c r="F20" s="3276"/>
      <c r="G20" s="3258"/>
      <c r="H20" s="3258"/>
      <c r="I20" s="3258"/>
      <c r="J20" s="3277"/>
      <c r="K20" s="3258"/>
      <c r="L20" s="3258"/>
      <c r="M20" s="3258"/>
      <c r="N20" s="3242"/>
      <c r="O20" s="3242"/>
      <c r="P20" s="3258"/>
      <c r="Q20" s="3258"/>
      <c r="R20" s="3258"/>
      <c r="S20" s="3258"/>
      <c r="T20" s="3258"/>
      <c r="U20" s="3258"/>
      <c r="V20" s="3258"/>
      <c r="AD20" s="3261"/>
    </row>
    <row r="21" spans="2:30" s="3282" customFormat="1" ht="17.1" customHeight="1">
      <c r="B21" s="3283"/>
      <c r="C21" s="3284"/>
      <c r="D21" s="3285"/>
      <c r="E21" s="3286"/>
      <c r="F21" s="3287"/>
      <c r="G21" s="3284"/>
      <c r="H21" s="3284"/>
      <c r="I21" s="3284"/>
      <c r="J21" s="3288"/>
      <c r="K21" s="3284"/>
      <c r="L21" s="3284"/>
      <c r="M21" s="3284"/>
      <c r="P21" s="3284"/>
      <c r="Q21" s="3284"/>
      <c r="R21" s="3284"/>
      <c r="S21" s="3284"/>
      <c r="T21" s="3284"/>
      <c r="U21" s="3284"/>
      <c r="V21" s="3284"/>
      <c r="W21" s="3243"/>
      <c r="AD21" s="3289"/>
    </row>
    <row r="22" spans="2:30" s="3282" customFormat="1" ht="17.1" customHeight="1">
      <c r="B22" s="3283"/>
      <c r="C22" s="3284"/>
      <c r="D22" s="3290" t="s">
        <v>95</v>
      </c>
      <c r="F22" s="3294">
        <v>506.119</v>
      </c>
      <c r="G22" s="3290" t="s">
        <v>96</v>
      </c>
      <c r="H22" s="3284"/>
      <c r="K22" s="3284"/>
      <c r="L22" s="3291"/>
      <c r="M22" s="3292" t="s">
        <v>40</v>
      </c>
      <c r="N22" s="3293">
        <v>0.04</v>
      </c>
      <c r="R22" s="3284"/>
      <c r="S22" s="3284"/>
      <c r="T22" s="3284"/>
      <c r="U22" s="3284"/>
      <c r="V22" s="3284"/>
      <c r="W22" s="3243"/>
      <c r="AD22" s="3289"/>
    </row>
    <row r="23" spans="2:30" s="3282" customFormat="1" ht="17.1" customHeight="1">
      <c r="B23" s="3283"/>
      <c r="C23" s="3284"/>
      <c r="D23" s="3290" t="s">
        <v>363</v>
      </c>
      <c r="F23" s="3294">
        <v>1.391</v>
      </c>
      <c r="G23" s="3290" t="s">
        <v>112</v>
      </c>
      <c r="H23" s="3284"/>
      <c r="K23" s="3284"/>
      <c r="L23" s="3284"/>
      <c r="M23" s="3285" t="s">
        <v>38</v>
      </c>
      <c r="N23" s="3284">
        <f>MID(B16,16,2)*24</f>
        <v>696</v>
      </c>
      <c r="O23" s="3284"/>
      <c r="P23" s="3295"/>
      <c r="Q23" s="3284"/>
      <c r="R23" s="3284"/>
      <c r="S23" s="3284"/>
      <c r="T23" s="3284"/>
      <c r="U23" s="3284"/>
      <c r="V23" s="3284"/>
      <c r="W23" s="3243"/>
      <c r="AD23" s="3289"/>
    </row>
    <row r="24" spans="2:30" s="3282" customFormat="1" ht="17.1" customHeight="1">
      <c r="B24" s="3283"/>
      <c r="C24" s="3284"/>
      <c r="D24" s="3282" t="s">
        <v>418</v>
      </c>
      <c r="F24" s="3296" t="s">
        <v>419</v>
      </c>
      <c r="G24" s="3290" t="s">
        <v>16</v>
      </c>
      <c r="H24" s="3284"/>
      <c r="K24" s="4204" t="s">
        <v>384</v>
      </c>
      <c r="L24" s="4204"/>
      <c r="M24" s="4204"/>
      <c r="N24" s="3297">
        <v>20</v>
      </c>
      <c r="O24" s="3284"/>
      <c r="P24" s="3295"/>
      <c r="Q24" s="3284"/>
      <c r="R24" s="3284"/>
      <c r="S24" s="3284"/>
      <c r="T24" s="3284"/>
      <c r="U24" s="3284"/>
      <c r="V24" s="3284"/>
      <c r="W24" s="3243"/>
      <c r="AD24" s="3289"/>
    </row>
    <row r="25" spans="2:30" s="3282" customFormat="1" ht="17.1" customHeight="1">
      <c r="B25" s="3283"/>
      <c r="C25" s="3284"/>
      <c r="F25" s="3296"/>
      <c r="G25" s="3290"/>
      <c r="H25" s="3284"/>
      <c r="K25" s="3553"/>
      <c r="L25" s="3553"/>
      <c r="M25" s="3553"/>
      <c r="N25" s="3297"/>
      <c r="O25" s="3284"/>
      <c r="P25" s="3295"/>
      <c r="Q25" s="3284"/>
      <c r="R25" s="3284"/>
      <c r="S25" s="3284"/>
      <c r="T25" s="3284"/>
      <c r="U25" s="3284"/>
      <c r="V25" s="3284"/>
      <c r="W25" s="3243"/>
      <c r="AD25" s="3289"/>
    </row>
    <row r="26" spans="2:30" s="3282" customFormat="1" ht="8.25" customHeight="1">
      <c r="B26" s="3283"/>
      <c r="C26" s="3284"/>
      <c r="D26" s="3284"/>
      <c r="E26" s="3553"/>
      <c r="F26" s="3284"/>
      <c r="G26" s="3284"/>
      <c r="H26" s="3284"/>
      <c r="I26" s="3284"/>
      <c r="J26" s="3284"/>
      <c r="K26" s="3284"/>
      <c r="L26" s="3284"/>
      <c r="M26" s="3284"/>
      <c r="N26" s="3284"/>
      <c r="O26" s="3284"/>
      <c r="P26" s="3284"/>
      <c r="Q26" s="3284"/>
      <c r="R26" s="3284"/>
      <c r="S26" s="3284"/>
      <c r="T26" s="3284"/>
      <c r="U26" s="3284"/>
      <c r="V26" s="3284"/>
      <c r="W26" s="3243"/>
      <c r="AD26" s="3289"/>
    </row>
    <row r="27" spans="1:30" ht="17.1" customHeight="1">
      <c r="A27" s="3242"/>
      <c r="B27" s="3257"/>
      <c r="C27" s="3280" t="s">
        <v>97</v>
      </c>
      <c r="D27" s="3298" t="s">
        <v>319</v>
      </c>
      <c r="I27" s="3258"/>
      <c r="J27" s="3282"/>
      <c r="O27" s="3258"/>
      <c r="P27" s="3258"/>
      <c r="Q27" s="3258"/>
      <c r="R27" s="3258"/>
      <c r="S27" s="3258"/>
      <c r="T27" s="3258"/>
      <c r="V27" s="3258"/>
      <c r="X27" s="3258"/>
      <c r="Y27" s="3258"/>
      <c r="Z27" s="3258"/>
      <c r="AA27" s="3258"/>
      <c r="AB27" s="3258"/>
      <c r="AC27" s="3258"/>
      <c r="AD27" s="3261"/>
    </row>
    <row r="28" spans="1:30" ht="10.5" customHeight="1" thickBot="1">
      <c r="A28" s="3242"/>
      <c r="B28" s="3257"/>
      <c r="C28" s="3276"/>
      <c r="D28" s="3298"/>
      <c r="I28" s="3258"/>
      <c r="J28" s="3282"/>
      <c r="O28" s="3258"/>
      <c r="P28" s="3258"/>
      <c r="Q28" s="3258"/>
      <c r="R28" s="3258"/>
      <c r="S28" s="3258"/>
      <c r="T28" s="3258"/>
      <c r="V28" s="3258"/>
      <c r="X28" s="3258"/>
      <c r="Y28" s="3258"/>
      <c r="Z28" s="3258"/>
      <c r="AA28" s="3258"/>
      <c r="AB28" s="3258"/>
      <c r="AC28" s="3258"/>
      <c r="AD28" s="3261"/>
    </row>
    <row r="29" spans="2:30" s="3282" customFormat="1" ht="17.1" customHeight="1" thickBot="1" thickTop="1">
      <c r="B29" s="3283"/>
      <c r="C29" s="3287"/>
      <c r="D29" s="3243"/>
      <c r="E29" s="3243"/>
      <c r="F29" s="3243"/>
      <c r="G29" s="3243"/>
      <c r="H29" s="3243"/>
      <c r="I29" s="3243"/>
      <c r="J29" s="3299" t="s">
        <v>45</v>
      </c>
      <c r="K29" s="3300">
        <f>N22*AC80</f>
        <v>56189.80692159999</v>
      </c>
      <c r="L29" s="3243"/>
      <c r="S29" s="3243"/>
      <c r="T29" s="3243"/>
      <c r="U29" s="3243"/>
      <c r="W29" s="3243"/>
      <c r="AD29" s="3289"/>
    </row>
    <row r="30" spans="2:30" s="3282" customFormat="1" ht="11.25" customHeight="1" thickTop="1">
      <c r="B30" s="3283"/>
      <c r="C30" s="3287"/>
      <c r="D30" s="3284"/>
      <c r="E30" s="3553"/>
      <c r="F30" s="3284"/>
      <c r="G30" s="3284"/>
      <c r="H30" s="3284"/>
      <c r="I30" s="3284"/>
      <c r="J30" s="3284"/>
      <c r="K30" s="3284"/>
      <c r="L30" s="3284"/>
      <c r="M30" s="3284"/>
      <c r="N30" s="3284"/>
      <c r="O30" s="3284"/>
      <c r="P30" s="3284"/>
      <c r="Q30" s="3284"/>
      <c r="R30" s="3284"/>
      <c r="S30" s="3284"/>
      <c r="T30" s="3284"/>
      <c r="U30" s="3243"/>
      <c r="W30" s="3243"/>
      <c r="AD30" s="3289"/>
    </row>
    <row r="31" spans="1:30" ht="17.1" customHeight="1">
      <c r="A31" s="3242"/>
      <c r="B31" s="3257"/>
      <c r="C31" s="3280" t="s">
        <v>98</v>
      </c>
      <c r="D31" s="3298" t="s">
        <v>136</v>
      </c>
      <c r="E31" s="3301"/>
      <c r="F31" s="3258"/>
      <c r="G31" s="3258"/>
      <c r="H31" s="3258"/>
      <c r="I31" s="3258"/>
      <c r="J31" s="3258"/>
      <c r="K31" s="3258"/>
      <c r="L31" s="3258"/>
      <c r="M31" s="3258"/>
      <c r="N31" s="3258"/>
      <c r="O31" s="3258"/>
      <c r="P31" s="3258"/>
      <c r="Q31" s="3258"/>
      <c r="R31" s="3258"/>
      <c r="S31" s="3258"/>
      <c r="T31" s="3258"/>
      <c r="U31" s="3258"/>
      <c r="V31" s="3258"/>
      <c r="AD31" s="3261"/>
    </row>
    <row r="32" spans="1:30" ht="21.75" customHeight="1" thickBot="1">
      <c r="A32" s="3242"/>
      <c r="B32" s="3257"/>
      <c r="C32" s="3258"/>
      <c r="D32" s="3258"/>
      <c r="E32" s="3301"/>
      <c r="F32" s="3258"/>
      <c r="G32" s="3258"/>
      <c r="H32" s="3258"/>
      <c r="I32" s="3258"/>
      <c r="J32" s="3258"/>
      <c r="K32" s="3258"/>
      <c r="L32" s="3258"/>
      <c r="M32" s="3258"/>
      <c r="N32" s="3258"/>
      <c r="O32" s="3258"/>
      <c r="P32" s="3258"/>
      <c r="Q32" s="3258"/>
      <c r="R32" s="3258"/>
      <c r="S32" s="3258"/>
      <c r="T32" s="3258"/>
      <c r="U32" s="3258"/>
      <c r="V32" s="3258"/>
      <c r="AD32" s="3261"/>
    </row>
    <row r="33" spans="2:31" s="3242" customFormat="1" ht="33.95" customHeight="1" thickBot="1" thickTop="1">
      <c r="B33" s="3257"/>
      <c r="C33" s="3833" t="s">
        <v>13</v>
      </c>
      <c r="D33" s="2869" t="s">
        <v>0</v>
      </c>
      <c r="E33" s="3834" t="s">
        <v>14</v>
      </c>
      <c r="F33" s="3835" t="s">
        <v>15</v>
      </c>
      <c r="G33" s="3836" t="s">
        <v>71</v>
      </c>
      <c r="H33" s="3837" t="s">
        <v>37</v>
      </c>
      <c r="I33" s="3413" t="s">
        <v>16</v>
      </c>
      <c r="J33" s="3434" t="s">
        <v>17</v>
      </c>
      <c r="K33" s="3550" t="s">
        <v>18</v>
      </c>
      <c r="L33" s="3317" t="s">
        <v>36</v>
      </c>
      <c r="M33" s="3433" t="s">
        <v>31</v>
      </c>
      <c r="N33" s="3317" t="s">
        <v>99</v>
      </c>
      <c r="O33" s="3317" t="s">
        <v>58</v>
      </c>
      <c r="P33" s="3550" t="s">
        <v>59</v>
      </c>
      <c r="Q33" s="3434" t="s">
        <v>32</v>
      </c>
      <c r="R33" s="3838" t="s">
        <v>20</v>
      </c>
      <c r="S33" s="3839" t="s">
        <v>21</v>
      </c>
      <c r="T33" s="3840" t="s">
        <v>72</v>
      </c>
      <c r="U33" s="3841"/>
      <c r="V33" s="3842"/>
      <c r="W33" s="3843" t="s">
        <v>100</v>
      </c>
      <c r="X33" s="3844"/>
      <c r="Y33" s="3845"/>
      <c r="Z33" s="3846" t="s">
        <v>22</v>
      </c>
      <c r="AA33" s="3847" t="s">
        <v>23</v>
      </c>
      <c r="AB33" s="3848" t="s">
        <v>74</v>
      </c>
      <c r="AC33" s="3314" t="s">
        <v>24</v>
      </c>
      <c r="AD33" s="3849"/>
      <c r="AE33" s="3243"/>
    </row>
    <row r="34" spans="1:30" ht="17.1" customHeight="1" thickTop="1">
      <c r="A34" s="3242"/>
      <c r="B34" s="3257"/>
      <c r="C34" s="3328"/>
      <c r="D34" s="3850"/>
      <c r="E34" s="3851"/>
      <c r="F34" s="3852"/>
      <c r="G34" s="3853"/>
      <c r="H34" s="3854"/>
      <c r="I34" s="3855"/>
      <c r="J34" s="3856"/>
      <c r="K34" s="3857"/>
      <c r="L34" s="3328"/>
      <c r="M34" s="3328"/>
      <c r="N34" s="3858"/>
      <c r="O34" s="3858"/>
      <c r="P34" s="3328"/>
      <c r="Q34" s="3859"/>
      <c r="R34" s="3860"/>
      <c r="S34" s="3861"/>
      <c r="T34" s="3862"/>
      <c r="U34" s="3863"/>
      <c r="V34" s="3864"/>
      <c r="W34" s="3865"/>
      <c r="X34" s="3866"/>
      <c r="Y34" s="3867"/>
      <c r="Z34" s="3868"/>
      <c r="AA34" s="3869"/>
      <c r="AB34" s="3870"/>
      <c r="AC34" s="3871"/>
      <c r="AD34" s="3261"/>
    </row>
    <row r="35" spans="1:30" ht="17.1" customHeight="1">
      <c r="A35" s="3242"/>
      <c r="B35" s="3257"/>
      <c r="C35" s="946" t="s">
        <v>199</v>
      </c>
      <c r="D35" s="1442" t="s">
        <v>420</v>
      </c>
      <c r="E35" s="1443">
        <v>500</v>
      </c>
      <c r="F35" s="1444">
        <v>519.32</v>
      </c>
      <c r="G35" s="1443" t="s">
        <v>292</v>
      </c>
      <c r="H35" s="3872">
        <f>IF(G35="A",200,IF(G35="B",60,20))</f>
        <v>20</v>
      </c>
      <c r="I35" s="3873">
        <f>IF(F35&gt;100,F35,100)*$F$22/100</f>
        <v>2628.377190800001</v>
      </c>
      <c r="J35" s="3777">
        <v>42428.24722222222</v>
      </c>
      <c r="K35" s="3778">
        <v>42428.45972222222</v>
      </c>
      <c r="L35" s="3874">
        <f>IF(D35="","",(K35-J35)*24)</f>
        <v>5.100000000034925</v>
      </c>
      <c r="M35" s="3458">
        <f>IF(D35="","",ROUND((K35-J35)*24*60,0))</f>
        <v>306</v>
      </c>
      <c r="N35" s="3468" t="s">
        <v>293</v>
      </c>
      <c r="O35" s="3875" t="str">
        <f>IF(D35="","","--")</f>
        <v>--</v>
      </c>
      <c r="P35" s="3468" t="str">
        <f>IF(D35="","","NO")</f>
        <v>NO</v>
      </c>
      <c r="Q35" s="3468" t="str">
        <f>IF(D35="","",IF(OR(N35="P",N35="RP"),"--","NO"))</f>
        <v>--</v>
      </c>
      <c r="R35" s="3876">
        <f>IF(N35="P",+I35*H35*ROUND(M35/60,2)/100,"--")</f>
        <v>2680.944734616001</v>
      </c>
      <c r="S35" s="3877" t="str">
        <f>IF(N35="RP",I35*H35*ROUND(M35/60,2)*0.01*O35/100,"--")</f>
        <v>--</v>
      </c>
      <c r="T35" s="3878" t="str">
        <f>IF(AND(N35="F",Q35="NO"),IF(P35="SI",1.2,1)*I35*H35,"--")</f>
        <v>--</v>
      </c>
      <c r="U35" s="3879" t="str">
        <f>IF(AND(M35&gt;10,N35="F"),IF(M35&lt;=300,ROUND(M35/60,2),5)*I35*H35*IF(P35="SI",1.2,1),"--")</f>
        <v>--</v>
      </c>
      <c r="V35" s="3880" t="str">
        <f>IF(AND(N35="F",M35&gt;300),IF(P35="SI",1.2,1)*(ROUND(M35/60,2)-5)*I35*H35*0.1,"--")</f>
        <v>--</v>
      </c>
      <c r="W35" s="3881" t="str">
        <f>IF(AND(N35="R",Q35="NO"),IF(P35="SI",1.2,1)*I35*H35*O35/100,"--")</f>
        <v>--</v>
      </c>
      <c r="X35" s="3882" t="str">
        <f>IF(AND(M35&gt;10,N35="R"),IF(M35&lt;=300,ROUND(M35/60,2),5)*I35*H35*O35/100*IF(P35="SI",1.2,1),"--")</f>
        <v>--</v>
      </c>
      <c r="Y35" s="3883" t="str">
        <f>IF(AND(N35="R",M35&gt;300),IF(P35="SI",1.2,1)*(ROUND(M35/60,2)-5)*I35*H35*O35/100*0.1,"--")</f>
        <v>--</v>
      </c>
      <c r="Z35" s="3884" t="str">
        <f>IF(N35="RF",IF(P35="SI",1.2,1)*ROUND(M35/60,2)*I35*H35*0.1,"--")</f>
        <v>--</v>
      </c>
      <c r="AA35" s="3885" t="str">
        <f>IF(N35="RR",IF(P35="SI",1.2,1)*ROUND(M35/60,2)*I35*H35*O35/100*0.1,"--")</f>
        <v>--</v>
      </c>
      <c r="AB35" s="3886" t="str">
        <f>IF(D35="","","SI")</f>
        <v>SI</v>
      </c>
      <c r="AC35" s="3887">
        <f>IF(D35="","",SUM(R35:AA35)*IF(AB35="SI",1,2))</f>
        <v>2680.944734616001</v>
      </c>
      <c r="AD35" s="3261"/>
    </row>
    <row r="36" spans="1:30" ht="17.1" customHeight="1">
      <c r="A36" s="3242"/>
      <c r="B36" s="3257"/>
      <c r="C36" s="946" t="s">
        <v>200</v>
      </c>
      <c r="D36" s="1442"/>
      <c r="E36" s="1443"/>
      <c r="F36" s="1444"/>
      <c r="G36" s="1443"/>
      <c r="H36" s="3872">
        <f>IF(G36="A",200,IF(G36="B",60,20))</f>
        <v>20</v>
      </c>
      <c r="I36" s="3873">
        <f>IF(F36&gt;100,F36,100)*$F$22/100</f>
        <v>506.119</v>
      </c>
      <c r="J36" s="1447"/>
      <c r="K36" s="1448"/>
      <c r="L36" s="3874" t="str">
        <f>IF(D36="","",(K36-J36)*24)</f>
        <v/>
      </c>
      <c r="M36" s="3458" t="str">
        <f>IF(D36="","",ROUND((K36-J36)*24*60,0))</f>
        <v/>
      </c>
      <c r="N36" s="3888"/>
      <c r="O36" s="3875" t="str">
        <f>IF(D36="","","--")</f>
        <v/>
      </c>
      <c r="P36" s="3468" t="str">
        <f>IF(D36="","","NO")</f>
        <v/>
      </c>
      <c r="Q36" s="3468" t="str">
        <f>IF(D36="","",IF(OR(N36="P",N36="RP"),"--","NO"))</f>
        <v/>
      </c>
      <c r="R36" s="3876" t="str">
        <f>IF(N36="P",+I36*H36*ROUND(M36/60,2)/100,"--")</f>
        <v>--</v>
      </c>
      <c r="S36" s="3877" t="str">
        <f>IF(N36="RP",I36*H36*ROUND(M36/60,2)*0.01*O36/100,"--")</f>
        <v>--</v>
      </c>
      <c r="T36" s="3889" t="str">
        <f>IF(AND(N36="F",Q36="NO"),IF(P36="SI",1.2,1)*I36*H36,"--")</f>
        <v>--</v>
      </c>
      <c r="U36" s="3890" t="str">
        <f>IF(AND(M36&gt;10,N36="F"),IF(M36&lt;=300,ROUND(M36/60,2),5)*I36*H36*IF(P36="SI",1.2,1),"--")</f>
        <v>--</v>
      </c>
      <c r="V36" s="3880" t="str">
        <f>IF(AND(N36="F",M36&gt;300),IF(P36="SI",1.2,1)*(ROUND(M36/60,2)-5)*I36*H36*0.1,"--")</f>
        <v>--</v>
      </c>
      <c r="W36" s="3881" t="str">
        <f>IF(AND(N36="R",Q36="NO"),IF(P36="SI",1.2,1)*I36*H36*O36/100,"--")</f>
        <v>--</v>
      </c>
      <c r="X36" s="3882" t="str">
        <f>IF(AND(M36&gt;10,N36="R"),IF(M36&lt;=300,ROUND(M36/60,2),5)*I36*H36*O36/100*IF(P36="SI",1.2,1),"--")</f>
        <v>--</v>
      </c>
      <c r="Y36" s="3883" t="str">
        <f>IF(AND(N36="R",M36&gt;300),IF(P36="SI",1.2,1)*(ROUND(M36/60,2)-5)*I36*H36*O36/100*0.1,"--")</f>
        <v>--</v>
      </c>
      <c r="Z36" s="3884" t="str">
        <f>IF(N36="RF",IF(P36="SI",1.2,1)*ROUND(M36/60,2)*I36*H36*0.1,"--")</f>
        <v>--</v>
      </c>
      <c r="AA36" s="3885" t="str">
        <f>IF(N36="RR",IF(P36="SI",1.2,1)*ROUND(M36/60,2)*I36*H36*O36/100*0.1,"--")</f>
        <v>--</v>
      </c>
      <c r="AB36" s="3886" t="str">
        <f>IF(D36="","","SI")</f>
        <v/>
      </c>
      <c r="AC36" s="3887" t="str">
        <f>IF(D36="","",SUM(R36:AA36)*IF(AB36="SI",1,2))</f>
        <v/>
      </c>
      <c r="AD36" s="3261"/>
    </row>
    <row r="37" spans="1:30" ht="17.1" customHeight="1">
      <c r="A37" s="3242"/>
      <c r="B37" s="3257"/>
      <c r="C37" s="946" t="s">
        <v>201</v>
      </c>
      <c r="D37" s="1442"/>
      <c r="E37" s="1443"/>
      <c r="F37" s="1444"/>
      <c r="G37" s="3891"/>
      <c r="H37" s="3872">
        <f>IF(G37="A",200,IF(G37="B",60,20))</f>
        <v>20</v>
      </c>
      <c r="I37" s="3873">
        <f>IF(F37&gt;100,F37,100)*$F$22/100</f>
        <v>506.119</v>
      </c>
      <c r="J37" s="3892"/>
      <c r="K37" s="3893"/>
      <c r="L37" s="3874" t="str">
        <f>IF(D37="","",(K37-J37)*24)</f>
        <v/>
      </c>
      <c r="M37" s="3458" t="str">
        <f>IF(D37="","",ROUND((K37-J37)*24*60,0))</f>
        <v/>
      </c>
      <c r="N37" s="3888"/>
      <c r="O37" s="3875" t="str">
        <f>IF(D37="","","--")</f>
        <v/>
      </c>
      <c r="P37" s="3468" t="str">
        <f>IF(D37="","","NO")</f>
        <v/>
      </c>
      <c r="Q37" s="3468" t="str">
        <f>IF(D37="","",IF(OR(N37="P",N37="RP"),"--","NO"))</f>
        <v/>
      </c>
      <c r="R37" s="3876" t="str">
        <f>IF(N37="P",+I37*H37*ROUND(M37/60,2)/100,"--")</f>
        <v>--</v>
      </c>
      <c r="S37" s="3877" t="str">
        <f>IF(N37="RP",I37*H37*ROUND(M37/60,2)*0.01*O37/100,"--")</f>
        <v>--</v>
      </c>
      <c r="T37" s="3889" t="str">
        <f>IF(AND(N37="F",Q37="NO"),IF(P37="SI",1.2,1)*I37*H37,"--")</f>
        <v>--</v>
      </c>
      <c r="U37" s="3890" t="str">
        <f>IF(AND(M37&gt;10,N37="F"),IF(M37&lt;=300,ROUND(M37/60,2),5)*I37*H37*IF(P37="SI",1.2,1),"--")</f>
        <v>--</v>
      </c>
      <c r="V37" s="3880" t="str">
        <f>IF(AND(N37="F",M37&gt;300),IF(P37="SI",1.2,1)*(ROUND(M37/60,2)-5)*I37*H37*0.1,"--")</f>
        <v>--</v>
      </c>
      <c r="W37" s="3881" t="str">
        <f>IF(AND(N37="R",Q37="NO"),IF(P37="SI",1.2,1)*I37*H37*O37/100,"--")</f>
        <v>--</v>
      </c>
      <c r="X37" s="3882" t="str">
        <f>IF(AND(M37&gt;10,N37="R"),IF(M37&lt;=300,ROUND(M37/60,2),5)*I37*H37*O37/100*IF(P37="SI",1.2,1),"--")</f>
        <v>--</v>
      </c>
      <c r="Y37" s="3883" t="str">
        <f>IF(AND(N37="R",M37&gt;300),IF(P37="SI",1.2,1)*(ROUND(M37/60,2)-5)*I37*H37*O37/100*0.1,"--")</f>
        <v>--</v>
      </c>
      <c r="Z37" s="3884" t="str">
        <f>IF(N37="RF",IF(P37="SI",1.2,1)*ROUND(M37/60,2)*I37*H37*0.1,"--")</f>
        <v>--</v>
      </c>
      <c r="AA37" s="3885" t="str">
        <f>IF(N37="RR",IF(P37="SI",1.2,1)*ROUND(M37/60,2)*I37*H37*O37/100*0.1,"--")</f>
        <v>--</v>
      </c>
      <c r="AB37" s="3886" t="str">
        <f>IF(D37="","","SI")</f>
        <v/>
      </c>
      <c r="AC37" s="3887" t="str">
        <f>IF(D37="","",SUM(R37:AA37)*IF(AB37="SI",1,2))</f>
        <v/>
      </c>
      <c r="AD37" s="3261"/>
    </row>
    <row r="38" spans="1:30" ht="17.1" customHeight="1">
      <c r="A38" s="3242"/>
      <c r="B38" s="3257"/>
      <c r="C38" s="946" t="s">
        <v>202</v>
      </c>
      <c r="D38" s="1442"/>
      <c r="E38" s="1443"/>
      <c r="F38" s="1444"/>
      <c r="G38" s="3891"/>
      <c r="H38" s="3872">
        <f>IF(G38="A",200,IF(G38="B",60,20))</f>
        <v>20</v>
      </c>
      <c r="I38" s="3873">
        <f>IF(F38&gt;100,F38,100)*$F$22/100</f>
        <v>506.119</v>
      </c>
      <c r="J38" s="3892"/>
      <c r="K38" s="3893"/>
      <c r="L38" s="3874" t="str">
        <f>IF(D38="","",(K38-J38)*24)</f>
        <v/>
      </c>
      <c r="M38" s="3458" t="str">
        <f>IF(D38="","",ROUND((K38-J38)*24*60,0))</f>
        <v/>
      </c>
      <c r="N38" s="3888"/>
      <c r="O38" s="3875" t="str">
        <f>IF(D38="","","--")</f>
        <v/>
      </c>
      <c r="P38" s="3468" t="str">
        <f>IF(D38="","","NO")</f>
        <v/>
      </c>
      <c r="Q38" s="3468" t="str">
        <f>IF(D38="","",IF(OR(N38="P",N38="RP"),"--","NO"))</f>
        <v/>
      </c>
      <c r="R38" s="3876" t="str">
        <f>IF(N38="P",+I38*H38*ROUND(M38/60,2)/100,"--")</f>
        <v>--</v>
      </c>
      <c r="S38" s="3877" t="str">
        <f>IF(N38="RP",I38*H38*ROUND(M38/60,2)*0.01*O38/100,"--")</f>
        <v>--</v>
      </c>
      <c r="T38" s="3889" t="str">
        <f>IF(AND(N38="F",Q38="NO"),IF(P38="SI",1.2,1)*I38*H38,"--")</f>
        <v>--</v>
      </c>
      <c r="U38" s="3890" t="str">
        <f>IF(AND(M38&gt;10,N38="F"),IF(M38&lt;=300,ROUND(M38/60,2),5)*I38*H38*IF(P38="SI",1.2,1),"--")</f>
        <v>--</v>
      </c>
      <c r="V38" s="3880" t="str">
        <f>IF(AND(N38="F",M38&gt;300),IF(P38="SI",1.2,1)*(ROUND(M38/60,2)-5)*I38*H38*0.1,"--")</f>
        <v>--</v>
      </c>
      <c r="W38" s="3881" t="str">
        <f>IF(AND(N38="R",Q38="NO"),IF(P38="SI",1.2,1)*I38*H38*O38/100,"--")</f>
        <v>--</v>
      </c>
      <c r="X38" s="3882" t="str">
        <f>IF(AND(M38&gt;10,N38="R"),IF(M38&lt;=300,ROUND(M38/60,2),5)*I38*H38*O38/100*IF(P38="SI",1.2,1),"--")</f>
        <v>--</v>
      </c>
      <c r="Y38" s="3883" t="str">
        <f>IF(AND(N38="R",M38&gt;300),IF(P38="SI",1.2,1)*(ROUND(M38/60,2)-5)*I38*H38*O38/100*0.1,"--")</f>
        <v>--</v>
      </c>
      <c r="Z38" s="3884" t="str">
        <f>IF(N38="RF",IF(P38="SI",1.2,1)*ROUND(M38/60,2)*I38*H38*0.1,"--")</f>
        <v>--</v>
      </c>
      <c r="AA38" s="3885" t="str">
        <f>IF(N38="RR",IF(P38="SI",1.2,1)*ROUND(M38/60,2)*I38*H38*O38/100*0.1,"--")</f>
        <v>--</v>
      </c>
      <c r="AB38" s="3886" t="str">
        <f>IF(D38="","","SI")</f>
        <v/>
      </c>
      <c r="AC38" s="3887" t="str">
        <f>IF(D38="","",SUM(R38:AA38)*IF(AB38="SI",1,2))</f>
        <v/>
      </c>
      <c r="AD38" s="3261"/>
    </row>
    <row r="39" spans="1:30" ht="17.1" customHeight="1">
      <c r="A39" s="3242"/>
      <c r="B39" s="3257"/>
      <c r="C39" s="946" t="s">
        <v>203</v>
      </c>
      <c r="D39" s="1442"/>
      <c r="E39" s="1443"/>
      <c r="F39" s="1444"/>
      <c r="G39" s="3891"/>
      <c r="H39" s="3872">
        <f>IF(G39="A",200,IF(G39="B",60,20))</f>
        <v>20</v>
      </c>
      <c r="I39" s="3873">
        <f>IF(F39&gt;100,F39,100)*$F$22/100</f>
        <v>506.119</v>
      </c>
      <c r="J39" s="3894"/>
      <c r="K39" s="3895"/>
      <c r="L39" s="3896" t="str">
        <f>IF(D39="","",(K39-J39)*24)</f>
        <v/>
      </c>
      <c r="M39" s="3897" t="str">
        <f>IF(D39="","",ROUND((K39-J39)*24*60,0))</f>
        <v/>
      </c>
      <c r="N39" s="3888"/>
      <c r="O39" s="3898" t="str">
        <f>IF(D39="","","--")</f>
        <v/>
      </c>
      <c r="P39" s="3888" t="str">
        <f>IF(D39="","","NO")</f>
        <v/>
      </c>
      <c r="Q39" s="3468" t="str">
        <f>IF(D39="","",IF(OR(N39="P",N39="RP"),"--","NO"))</f>
        <v/>
      </c>
      <c r="R39" s="3899" t="str">
        <f>IF(N39="P",+I39*H39*ROUND(M39/60,2)/100,"--")</f>
        <v>--</v>
      </c>
      <c r="S39" s="3877" t="str">
        <f>IF(N39="RP",I39*H39*ROUND(M39/60,2)*0.01*O39/100,"--")</f>
        <v>--</v>
      </c>
      <c r="T39" s="3900" t="str">
        <f>IF(AND(N39="F",Q39="NO"),IF(P39="SI",1.2,1)*I39*H39,"--")</f>
        <v>--</v>
      </c>
      <c r="U39" s="3901" t="str">
        <f>IF(AND(M39&gt;10,N39="F"),IF(M39&lt;=300,ROUND(M39/60,2),5)*I39*H39*IF(P39="SI",1.2,1),"--")</f>
        <v>--</v>
      </c>
      <c r="V39" s="3902" t="str">
        <f>IF(AND(N39="F",M39&gt;300),IF(P39="SI",1.2,1)*(ROUND(M39/60,2)-5)*I39*H39*0.1,"--")</f>
        <v>--</v>
      </c>
      <c r="W39" s="3903" t="str">
        <f>IF(AND(N39="R",Q39="NO"),IF(P39="SI",1.2,1)*I39*H39*O39/100,"--")</f>
        <v>--</v>
      </c>
      <c r="X39" s="3904" t="str">
        <f>IF(AND(M39&gt;10,N39="R"),IF(M39&lt;=300,ROUND(M39/60,2),5)*I39*H39*O39/100*IF(P39="SI",1.2,1),"--")</f>
        <v>--</v>
      </c>
      <c r="Y39" s="3905" t="str">
        <f>IF(AND(N39="R",M39&gt;300),IF(P39="SI",1.2,1)*(ROUND(M39/60,2)-5)*I39*H39*O39/100*0.1,"--")</f>
        <v>--</v>
      </c>
      <c r="Z39" s="3906" t="str">
        <f>IF(N39="RF",IF(P39="SI",1.2,1)*ROUND(M39/60,2)*I39*H39*0.1,"--")</f>
        <v>--</v>
      </c>
      <c r="AA39" s="3907" t="str">
        <f>IF(N39="RR",IF(P39="SI",1.2,1)*ROUND(M39/60,2)*I39*H39*O39/100*0.1,"--")</f>
        <v>--</v>
      </c>
      <c r="AB39" s="3908" t="str">
        <f>IF(D39="","","SI")</f>
        <v/>
      </c>
      <c r="AC39" s="3887" t="str">
        <f>IF(D39="","",SUM(R39:AA39)*IF(AB39="SI",1,2))</f>
        <v/>
      </c>
      <c r="AD39" s="3261"/>
    </row>
    <row r="40" spans="1:30" ht="17.1" customHeight="1" thickBot="1">
      <c r="A40" s="3282"/>
      <c r="B40" s="3257"/>
      <c r="C40" s="3368"/>
      <c r="D40" s="3909"/>
      <c r="E40" s="3910"/>
      <c r="F40" s="3911"/>
      <c r="G40" s="3912"/>
      <c r="H40" s="3913"/>
      <c r="I40" s="3914"/>
      <c r="J40" s="3915"/>
      <c r="K40" s="3915"/>
      <c r="L40" s="3380"/>
      <c r="M40" s="3380"/>
      <c r="N40" s="3380"/>
      <c r="O40" s="3916"/>
      <c r="P40" s="3380"/>
      <c r="Q40" s="3380"/>
      <c r="R40" s="3917"/>
      <c r="S40" s="3918"/>
      <c r="T40" s="3919"/>
      <c r="U40" s="3920"/>
      <c r="V40" s="3921"/>
      <c r="W40" s="3922"/>
      <c r="X40" s="3923"/>
      <c r="Y40" s="3924"/>
      <c r="Z40" s="3925"/>
      <c r="AA40" s="3926"/>
      <c r="AB40" s="3927"/>
      <c r="AC40" s="3928"/>
      <c r="AD40" s="3308"/>
    </row>
    <row r="41" spans="1:30" ht="17.1" customHeight="1" thickBot="1" thickTop="1">
      <c r="A41" s="3282"/>
      <c r="B41" s="3257"/>
      <c r="C41" s="3287"/>
      <c r="D41" s="3287"/>
      <c r="E41" s="3302"/>
      <c r="F41" s="3553"/>
      <c r="G41" s="3303"/>
      <c r="H41" s="3303"/>
      <c r="I41" s="3304"/>
      <c r="J41" s="3304"/>
      <c r="K41" s="3304"/>
      <c r="L41" s="3304"/>
      <c r="M41" s="3304"/>
      <c r="N41" s="3304"/>
      <c r="O41" s="3305"/>
      <c r="P41" s="3304"/>
      <c r="Q41" s="3304"/>
      <c r="R41" s="3929">
        <f aca="true" t="shared" si="0" ref="R41:AA41">SUM(R34:R40)</f>
        <v>2680.944734616001</v>
      </c>
      <c r="S41" s="3930">
        <f t="shared" si="0"/>
        <v>0</v>
      </c>
      <c r="T41" s="3931">
        <f t="shared" si="0"/>
        <v>0</v>
      </c>
      <c r="U41" s="3931">
        <f t="shared" si="0"/>
        <v>0</v>
      </c>
      <c r="V41" s="3931">
        <f t="shared" si="0"/>
        <v>0</v>
      </c>
      <c r="W41" s="3932">
        <f t="shared" si="0"/>
        <v>0</v>
      </c>
      <c r="X41" s="3932">
        <f t="shared" si="0"/>
        <v>0</v>
      </c>
      <c r="Y41" s="3932">
        <f t="shared" si="0"/>
        <v>0</v>
      </c>
      <c r="Z41" s="3933">
        <f t="shared" si="0"/>
        <v>0</v>
      </c>
      <c r="AA41" s="3934">
        <f t="shared" si="0"/>
        <v>0</v>
      </c>
      <c r="AB41" s="3935"/>
      <c r="AC41" s="3409">
        <f>SUM(AC34:AC40)</f>
        <v>2680.944734616001</v>
      </c>
      <c r="AD41" s="3308"/>
    </row>
    <row r="42" spans="1:30" ht="13.5" customHeight="1" thickBot="1" thickTop="1">
      <c r="A42" s="3282"/>
      <c r="B42" s="3257"/>
      <c r="C42" s="3287"/>
      <c r="D42" s="3287"/>
      <c r="E42" s="3302"/>
      <c r="F42" s="3553"/>
      <c r="G42" s="3303"/>
      <c r="H42" s="3303"/>
      <c r="I42" s="3304"/>
      <c r="J42" s="3304"/>
      <c r="K42" s="3304"/>
      <c r="L42" s="3304"/>
      <c r="M42" s="3304"/>
      <c r="N42" s="3304"/>
      <c r="O42" s="3305"/>
      <c r="P42" s="3304"/>
      <c r="Q42" s="3304"/>
      <c r="R42" s="3936"/>
      <c r="S42" s="3937"/>
      <c r="T42" s="3938"/>
      <c r="U42" s="3938"/>
      <c r="V42" s="3938"/>
      <c r="W42" s="3936"/>
      <c r="X42" s="3936"/>
      <c r="Y42" s="3936"/>
      <c r="Z42" s="3936"/>
      <c r="AA42" s="3936"/>
      <c r="AB42" s="3306"/>
      <c r="AC42" s="3307"/>
      <c r="AD42" s="3308"/>
    </row>
    <row r="43" spans="1:33" s="3242" customFormat="1" ht="33.95" customHeight="1" thickBot="1" thickTop="1">
      <c r="A43" s="3241"/>
      <c r="B43" s="3309"/>
      <c r="C43" s="3310" t="s">
        <v>13</v>
      </c>
      <c r="D43" s="3311" t="s">
        <v>27</v>
      </c>
      <c r="E43" s="3312" t="s">
        <v>28</v>
      </c>
      <c r="F43" s="3313" t="s">
        <v>29</v>
      </c>
      <c r="G43" s="3314" t="s">
        <v>14</v>
      </c>
      <c r="H43" s="3315" t="s">
        <v>16</v>
      </c>
      <c r="I43" s="3316"/>
      <c r="J43" s="3312" t="s">
        <v>17</v>
      </c>
      <c r="K43" s="3312" t="s">
        <v>18</v>
      </c>
      <c r="L43" s="3311" t="s">
        <v>30</v>
      </c>
      <c r="M43" s="3311" t="s">
        <v>31</v>
      </c>
      <c r="N43" s="3317" t="s">
        <v>101</v>
      </c>
      <c r="O43" s="3312" t="s">
        <v>32</v>
      </c>
      <c r="P43" s="3318" t="s">
        <v>33</v>
      </c>
      <c r="Q43" s="3319"/>
      <c r="R43" s="3315" t="s">
        <v>34</v>
      </c>
      <c r="S43" s="3320" t="s">
        <v>20</v>
      </c>
      <c r="T43" s="3321" t="s">
        <v>102</v>
      </c>
      <c r="U43" s="3322"/>
      <c r="V43" s="3323" t="s">
        <v>22</v>
      </c>
      <c r="W43" s="3324"/>
      <c r="X43" s="3325"/>
      <c r="Y43" s="3325"/>
      <c r="Z43" s="3325"/>
      <c r="AA43" s="3326"/>
      <c r="AB43" s="3327" t="s">
        <v>74</v>
      </c>
      <c r="AC43" s="3314" t="s">
        <v>24</v>
      </c>
      <c r="AD43" s="3261"/>
      <c r="AF43" s="3243"/>
      <c r="AG43" s="3243"/>
    </row>
    <row r="44" spans="1:30" ht="17.1" customHeight="1" thickTop="1">
      <c r="A44" s="3242"/>
      <c r="B44" s="3257"/>
      <c r="C44" s="3328"/>
      <c r="D44" s="3329"/>
      <c r="E44" s="3329"/>
      <c r="F44" s="3329"/>
      <c r="G44" s="3330"/>
      <c r="H44" s="3331"/>
      <c r="I44" s="3332"/>
      <c r="J44" s="3329"/>
      <c r="K44" s="3329"/>
      <c r="L44" s="3329"/>
      <c r="M44" s="3329"/>
      <c r="N44" s="3329"/>
      <c r="O44" s="3333"/>
      <c r="P44" s="3334"/>
      <c r="Q44" s="3335"/>
      <c r="R44" s="3336"/>
      <c r="S44" s="3337"/>
      <c r="T44" s="3338"/>
      <c r="U44" s="3339"/>
      <c r="V44" s="3340"/>
      <c r="W44" s="3341"/>
      <c r="X44" s="3342"/>
      <c r="Y44" s="3342"/>
      <c r="Z44" s="3342"/>
      <c r="AA44" s="3343"/>
      <c r="AB44" s="3333"/>
      <c r="AC44" s="3344"/>
      <c r="AD44" s="3261"/>
    </row>
    <row r="45" spans="1:30" ht="17.1" customHeight="1">
      <c r="A45" s="3242"/>
      <c r="B45" s="3257"/>
      <c r="C45" s="946" t="s">
        <v>199</v>
      </c>
      <c r="D45" s="3345"/>
      <c r="E45" s="3345"/>
      <c r="F45" s="3346"/>
      <c r="G45" s="3347"/>
      <c r="H45" s="3348">
        <f>F45*$F$23</f>
        <v>0</v>
      </c>
      <c r="I45" s="3349"/>
      <c r="J45" s="3350"/>
      <c r="K45" s="3351"/>
      <c r="L45" s="3352" t="str">
        <f>IF(D45="","",(K45-J45)*24)</f>
        <v/>
      </c>
      <c r="M45" s="3353" t="str">
        <f>IF(D45="","",(K45-J45)*24*60)</f>
        <v/>
      </c>
      <c r="N45" s="3354"/>
      <c r="O45" s="3355" t="str">
        <f>IF(D45="","",IF(OR(N45="P",N45="RP"),"--","NO"))</f>
        <v/>
      </c>
      <c r="P45" s="3356"/>
      <c r="Q45" s="3357"/>
      <c r="R45" s="3358">
        <f>200*IF(OR(N45="P",N45="RP"),0.1,1)*IF(P45="SI",1,0.1)</f>
        <v>20</v>
      </c>
      <c r="S45" s="3359" t="str">
        <f>IF(N45="P",H45*R45*ROUND(M45/60,2),"--")</f>
        <v>--</v>
      </c>
      <c r="T45" s="3360" t="str">
        <f>IF(AND(N45="F",O45="NO"),H45*R45,"--")</f>
        <v>--</v>
      </c>
      <c r="U45" s="3361" t="str">
        <f>IF(N45="F",H45*R45*ROUND(M45/60,2),"--")</f>
        <v>--</v>
      </c>
      <c r="V45" s="3362" t="str">
        <f>IF(N45="RF",H45*R45*ROUND(M45/60,2),"--")</f>
        <v>--</v>
      </c>
      <c r="W45" s="3363"/>
      <c r="X45" s="3364"/>
      <c r="Y45" s="3364"/>
      <c r="Z45" s="3364"/>
      <c r="AA45" s="3365"/>
      <c r="AB45" s="3366" t="str">
        <f>IF(D45="","","SI")</f>
        <v/>
      </c>
      <c r="AC45" s="3367" t="str">
        <f>IF(D45="","",SUM(S45:V45)*IF(AB45="SI",1,2))</f>
        <v/>
      </c>
      <c r="AD45" s="3261"/>
    </row>
    <row r="46" spans="1:30" ht="17.1" customHeight="1">
      <c r="A46" s="3242"/>
      <c r="B46" s="3257"/>
      <c r="C46" s="946" t="s">
        <v>200</v>
      </c>
      <c r="D46" s="3939"/>
      <c r="E46" s="3940"/>
      <c r="F46" s="3941"/>
      <c r="G46" s="3942"/>
      <c r="H46" s="3348">
        <f>F46*$F$23</f>
        <v>0</v>
      </c>
      <c r="I46" s="3349"/>
      <c r="J46" s="3427"/>
      <c r="K46" s="3427"/>
      <c r="L46" s="3352" t="str">
        <f>IF(D46="","",(K46-J46)*24)</f>
        <v/>
      </c>
      <c r="M46" s="3353" t="str">
        <f>IF(D46="","",(K46-J46)*24*60)</f>
        <v/>
      </c>
      <c r="N46" s="3354"/>
      <c r="O46" s="3355" t="str">
        <f>IF(D46="","",IF(OR(N46="P",N46="RP"),"--","NO"))</f>
        <v/>
      </c>
      <c r="P46" s="3356" t="str">
        <f>IF(D46="","","NO")</f>
        <v/>
      </c>
      <c r="Q46" s="3357"/>
      <c r="R46" s="3358">
        <f>200*IF(OR(N46="P",N46="RP"),0.1,1)*IF(P46="SI",1,0.1)</f>
        <v>20</v>
      </c>
      <c r="S46" s="3359" t="str">
        <f>IF(N46="P",H46*R46*ROUND(M46/60,2),"--")</f>
        <v>--</v>
      </c>
      <c r="T46" s="3360" t="str">
        <f>IF(AND(N46="F",O46="NO"),H46*R46,"--")</f>
        <v>--</v>
      </c>
      <c r="U46" s="3361" t="str">
        <f>IF(N46="F",H46*R46*ROUND(M46/60,2),"--")</f>
        <v>--</v>
      </c>
      <c r="V46" s="3362" t="str">
        <f>IF(N46="RF",H46*R46*ROUND(M46/60,2),"--")</f>
        <v>--</v>
      </c>
      <c r="W46" s="3363"/>
      <c r="X46" s="3364"/>
      <c r="Y46" s="3364"/>
      <c r="Z46" s="3364"/>
      <c r="AA46" s="3365"/>
      <c r="AB46" s="3366" t="str">
        <f>IF(D46="","","SI")</f>
        <v/>
      </c>
      <c r="AC46" s="3367" t="str">
        <f>IF(D46="","",SUM(S46:V46)*IF(AB46="SI",1,2))</f>
        <v/>
      </c>
      <c r="AD46" s="3261"/>
    </row>
    <row r="47" spans="1:30" ht="17.1" customHeight="1" thickBot="1">
      <c r="A47" s="3282"/>
      <c r="B47" s="3257"/>
      <c r="C47" s="3368"/>
      <c r="D47" s="3369"/>
      <c r="E47" s="3370"/>
      <c r="F47" s="3371"/>
      <c r="G47" s="3372"/>
      <c r="H47" s="3373"/>
      <c r="I47" s="3374"/>
      <c r="J47" s="3375"/>
      <c r="K47" s="3376"/>
      <c r="L47" s="3377"/>
      <c r="M47" s="3378"/>
      <c r="N47" s="3379"/>
      <c r="O47" s="3380"/>
      <c r="P47" s="3381"/>
      <c r="Q47" s="3382"/>
      <c r="R47" s="3383"/>
      <c r="S47" s="3384"/>
      <c r="T47" s="3385"/>
      <c r="U47" s="3386"/>
      <c r="V47" s="3387"/>
      <c r="W47" s="3388"/>
      <c r="X47" s="3389"/>
      <c r="Y47" s="3389"/>
      <c r="Z47" s="3389"/>
      <c r="AA47" s="3390"/>
      <c r="AB47" s="3391"/>
      <c r="AC47" s="3392"/>
      <c r="AD47" s="3308"/>
    </row>
    <row r="48" spans="1:30" ht="17.1" customHeight="1" thickBot="1" thickTop="1">
      <c r="A48" s="3282"/>
      <c r="B48" s="3257"/>
      <c r="C48" s="3393"/>
      <c r="D48" s="3301"/>
      <c r="E48" s="3301"/>
      <c r="F48" s="3394"/>
      <c r="G48" s="3395"/>
      <c r="H48" s="3305"/>
      <c r="I48" s="3279"/>
      <c r="J48" s="3396"/>
      <c r="K48" s="3397"/>
      <c r="L48" s="3398"/>
      <c r="M48" s="3399"/>
      <c r="N48" s="3400"/>
      <c r="O48" s="3401"/>
      <c r="P48" s="3402"/>
      <c r="Q48" s="3402"/>
      <c r="R48" s="3403"/>
      <c r="S48" s="3404"/>
      <c r="T48" s="3405"/>
      <c r="U48" s="3405"/>
      <c r="V48" s="3406"/>
      <c r="W48" s="3407"/>
      <c r="X48" s="3407"/>
      <c r="Y48" s="3407"/>
      <c r="Z48" s="3407"/>
      <c r="AA48" s="3407"/>
      <c r="AB48" s="3408"/>
      <c r="AC48" s="3409">
        <f>SUM(AC44:AC47)</f>
        <v>0</v>
      </c>
      <c r="AD48" s="3308"/>
    </row>
    <row r="49" spans="1:30" ht="17.1" customHeight="1" thickBot="1" thickTop="1">
      <c r="A49" s="3282"/>
      <c r="B49" s="3257"/>
      <c r="C49" s="3393"/>
      <c r="D49" s="3301"/>
      <c r="E49" s="3301"/>
      <c r="F49" s="3394"/>
      <c r="G49" s="3395"/>
      <c r="H49" s="3305"/>
      <c r="I49" s="3279"/>
      <c r="J49" s="3410"/>
      <c r="K49" s="3411"/>
      <c r="L49" s="3398"/>
      <c r="M49" s="3399"/>
      <c r="N49" s="3400"/>
      <c r="O49" s="3401"/>
      <c r="P49" s="3402"/>
      <c r="Q49" s="3402"/>
      <c r="R49" s="3403"/>
      <c r="S49" s="3404"/>
      <c r="T49" s="3405"/>
      <c r="U49" s="3405"/>
      <c r="V49" s="3406"/>
      <c r="W49" s="3407"/>
      <c r="X49" s="3407"/>
      <c r="Y49" s="3407"/>
      <c r="Z49" s="3407"/>
      <c r="AA49" s="3407"/>
      <c r="AB49" s="3408"/>
      <c r="AC49" s="3412"/>
      <c r="AD49" s="3308"/>
    </row>
    <row r="50" spans="1:30" ht="33.95" customHeight="1" thickBot="1" thickTop="1">
      <c r="A50" s="3282"/>
      <c r="B50" s="3257"/>
      <c r="C50" s="3310" t="s">
        <v>13</v>
      </c>
      <c r="D50" s="3311" t="s">
        <v>27</v>
      </c>
      <c r="E50" s="3312" t="s">
        <v>28</v>
      </c>
      <c r="F50" s="4205" t="s">
        <v>14</v>
      </c>
      <c r="G50" s="4206"/>
      <c r="H50" s="3315" t="s">
        <v>16</v>
      </c>
      <c r="I50" s="3316"/>
      <c r="J50" s="3312" t="s">
        <v>17</v>
      </c>
      <c r="K50" s="3312" t="s">
        <v>18</v>
      </c>
      <c r="L50" s="3311" t="s">
        <v>30</v>
      </c>
      <c r="M50" s="3311" t="s">
        <v>31</v>
      </c>
      <c r="N50" s="3317" t="s">
        <v>101</v>
      </c>
      <c r="O50" s="4207" t="s">
        <v>32</v>
      </c>
      <c r="P50" s="4208"/>
      <c r="Q50" s="4209"/>
      <c r="R50" s="3413" t="s">
        <v>37</v>
      </c>
      <c r="S50" s="3414" t="s">
        <v>70</v>
      </c>
      <c r="T50" s="3415" t="s">
        <v>35</v>
      </c>
      <c r="U50" s="3416"/>
      <c r="V50" s="3417" t="s">
        <v>22</v>
      </c>
      <c r="W50" s="3325"/>
      <c r="X50" s="3325"/>
      <c r="Y50" s="3325"/>
      <c r="Z50" s="3325"/>
      <c r="AA50" s="3326"/>
      <c r="AB50" s="3327" t="s">
        <v>74</v>
      </c>
      <c r="AC50" s="3314" t="s">
        <v>24</v>
      </c>
      <c r="AD50" s="3308"/>
    </row>
    <row r="51" spans="1:30" ht="17.1" customHeight="1" thickTop="1">
      <c r="A51" s="3282"/>
      <c r="B51" s="3257"/>
      <c r="C51" s="3328"/>
      <c r="D51" s="3329"/>
      <c r="E51" s="3329"/>
      <c r="F51" s="4210"/>
      <c r="G51" s="4211"/>
      <c r="H51" s="3331"/>
      <c r="I51" s="3332"/>
      <c r="J51" s="3329"/>
      <c r="K51" s="3329"/>
      <c r="L51" s="3329"/>
      <c r="M51" s="3329"/>
      <c r="N51" s="3329"/>
      <c r="O51" s="4210"/>
      <c r="P51" s="4212"/>
      <c r="Q51" s="4211"/>
      <c r="R51" s="3418"/>
      <c r="S51" s="3419"/>
      <c r="T51" s="3420"/>
      <c r="U51" s="3421"/>
      <c r="V51" s="3422"/>
      <c r="W51" s="3342"/>
      <c r="X51" s="3342"/>
      <c r="Y51" s="3342"/>
      <c r="Z51" s="3342"/>
      <c r="AA51" s="3343"/>
      <c r="AB51" s="3333"/>
      <c r="AC51" s="3344"/>
      <c r="AD51" s="3308"/>
    </row>
    <row r="52" spans="1:30" ht="17.1" customHeight="1">
      <c r="A52" s="3282"/>
      <c r="B52" s="3257"/>
      <c r="C52" s="1023" t="s">
        <v>199</v>
      </c>
      <c r="D52" s="3345"/>
      <c r="E52" s="3345"/>
      <c r="F52" s="4192"/>
      <c r="G52" s="4193"/>
      <c r="H52" s="3348">
        <f>IF(F52=500,$F$24,0)</f>
        <v>0</v>
      </c>
      <c r="I52" s="3349"/>
      <c r="J52" s="3350"/>
      <c r="K52" s="3351"/>
      <c r="L52" s="3352" t="str">
        <f>IF(D52="","",(K52-J52)*24)</f>
        <v/>
      </c>
      <c r="M52" s="3353" t="str">
        <f>IF(D52="","",(K52-J52)*24*60)</f>
        <v/>
      </c>
      <c r="N52" s="3354"/>
      <c r="O52" s="4194" t="str">
        <f>IF(D52="","",IF(N52="P","--","NO"))</f>
        <v/>
      </c>
      <c r="P52" s="4195"/>
      <c r="Q52" s="4196"/>
      <c r="R52" s="3418">
        <f>IF(F52=500,200,IF(F52=132,40,0))</f>
        <v>0</v>
      </c>
      <c r="S52" s="3423" t="str">
        <f>IF(N52="P",H52*R52*ROUND(M52/60,2)*0.1,"--")</f>
        <v>--</v>
      </c>
      <c r="T52" s="3424" t="str">
        <f>IF(AND(N52="F",O52="NO"),H52*R52,"--")</f>
        <v>--</v>
      </c>
      <c r="U52" s="3425" t="str">
        <f>IF(N52="F",H52*R52*ROUND(M52/60,2),"--")</f>
        <v>--</v>
      </c>
      <c r="V52" s="3362" t="str">
        <f>IF(N52="RF",H52*R52*ROUND(M52/60,2),"--")</f>
        <v>--</v>
      </c>
      <c r="W52" s="3364"/>
      <c r="X52" s="3364"/>
      <c r="Y52" s="3364"/>
      <c r="Z52" s="3364"/>
      <c r="AA52" s="3365"/>
      <c r="AB52" s="3366" t="str">
        <f>IF(D52="","","SI")</f>
        <v/>
      </c>
      <c r="AC52" s="3426" t="str">
        <f>IF(D52="","",SUM(S52:V52)*IF(AB52="SI",1,2))</f>
        <v/>
      </c>
      <c r="AD52" s="3308"/>
    </row>
    <row r="53" spans="1:30" ht="17.1" customHeight="1">
      <c r="A53" s="3282"/>
      <c r="B53" s="3257"/>
      <c r="C53" s="946" t="s">
        <v>200</v>
      </c>
      <c r="D53" s="3939"/>
      <c r="E53" s="3940"/>
      <c r="F53" s="4192"/>
      <c r="G53" s="4193"/>
      <c r="H53" s="3348">
        <f>IF(F53=132,$F$24,0)</f>
        <v>0</v>
      </c>
      <c r="I53" s="3349"/>
      <c r="J53" s="3427"/>
      <c r="K53" s="3427"/>
      <c r="L53" s="3352" t="str">
        <f>IF(D53="","",(K53-J53)*24)</f>
        <v/>
      </c>
      <c r="M53" s="3353" t="str">
        <f>IF(D53="","",(K53-J53)*24*60)</f>
        <v/>
      </c>
      <c r="N53" s="3354"/>
      <c r="O53" s="4194" t="str">
        <f>IF(D53="","",IF(N53="P","--","NO"))</f>
        <v/>
      </c>
      <c r="P53" s="4195"/>
      <c r="Q53" s="4196"/>
      <c r="R53" s="3418">
        <f>IF(F53=500,200,IF(F53=132,40,0))</f>
        <v>0</v>
      </c>
      <c r="S53" s="3423" t="str">
        <f>IF(N53="P",H53*R53*ROUND(M53/60,2)*0.1,"--")</f>
        <v>--</v>
      </c>
      <c r="T53" s="3424" t="str">
        <f>IF(AND(N53="F",O53="NO"),H53*R53,"--")</f>
        <v>--</v>
      </c>
      <c r="U53" s="3425" t="str">
        <f>IF(N53="F",H53*R53*ROUND(M53/60,2),"--")</f>
        <v>--</v>
      </c>
      <c r="V53" s="3362" t="str">
        <f>IF(N53="RF",H53*R53*ROUND(M53/60,2),"--")</f>
        <v>--</v>
      </c>
      <c r="W53" s="3364"/>
      <c r="X53" s="3364"/>
      <c r="Y53" s="3364"/>
      <c r="Z53" s="3364"/>
      <c r="AA53" s="3365"/>
      <c r="AB53" s="3366" t="str">
        <f>IF(D53="","","SI")</f>
        <v/>
      </c>
      <c r="AC53" s="3426" t="str">
        <f>IF(D53="","",SUM(S53:V53)*IF(AB53="SI",1,2))</f>
        <v/>
      </c>
      <c r="AD53" s="3308"/>
    </row>
    <row r="54" spans="1:30" ht="17.1" customHeight="1" thickBot="1">
      <c r="A54" s="3282"/>
      <c r="B54" s="3257"/>
      <c r="C54" s="3368"/>
      <c r="D54" s="3369"/>
      <c r="E54" s="3370"/>
      <c r="F54" s="4197"/>
      <c r="G54" s="4198"/>
      <c r="H54" s="3373"/>
      <c r="I54" s="3374"/>
      <c r="J54" s="3375"/>
      <c r="K54" s="3376"/>
      <c r="L54" s="3377"/>
      <c r="M54" s="3378"/>
      <c r="N54" s="3379"/>
      <c r="O54" s="4187"/>
      <c r="P54" s="4199"/>
      <c r="Q54" s="4188"/>
      <c r="R54" s="3418"/>
      <c r="S54" s="3423"/>
      <c r="T54" s="3424"/>
      <c r="U54" s="3425"/>
      <c r="V54" s="3362"/>
      <c r="W54" s="3389"/>
      <c r="X54" s="3389"/>
      <c r="Y54" s="3389"/>
      <c r="Z54" s="3389"/>
      <c r="AA54" s="3390"/>
      <c r="AB54" s="3391"/>
      <c r="AC54" s="3426" t="str">
        <f>IF(D54="","",SUM(S54:V54)*IF(AB54="SI",1,2))</f>
        <v/>
      </c>
      <c r="AD54" s="3308"/>
    </row>
    <row r="55" spans="1:30" ht="17.1" customHeight="1" thickBot="1" thickTop="1">
      <c r="A55" s="3282"/>
      <c r="B55" s="3257"/>
      <c r="C55" s="3393"/>
      <c r="D55" s="3301"/>
      <c r="E55" s="3301"/>
      <c r="F55" s="3394"/>
      <c r="G55" s="3395"/>
      <c r="H55" s="3400"/>
      <c r="I55" s="3410"/>
      <c r="J55" s="3411"/>
      <c r="K55" s="3398"/>
      <c r="L55" s="3399"/>
      <c r="M55" s="3400"/>
      <c r="N55" s="3428"/>
      <c r="O55" s="3401"/>
      <c r="P55" s="3429"/>
      <c r="Q55" s="3430"/>
      <c r="R55" s="3431"/>
      <c r="S55" s="3431"/>
      <c r="T55" s="3431"/>
      <c r="U55" s="3408"/>
      <c r="V55" s="3408"/>
      <c r="W55" s="3408"/>
      <c r="X55" s="3408"/>
      <c r="Y55" s="3408"/>
      <c r="Z55" s="3408"/>
      <c r="AA55" s="3408"/>
      <c r="AB55" s="3408"/>
      <c r="AC55" s="3432">
        <f>SUM(AC51:AC54)</f>
        <v>0</v>
      </c>
      <c r="AD55" s="3308"/>
    </row>
    <row r="56" spans="1:30" ht="17.1" customHeight="1" thickBot="1" thickTop="1">
      <c r="A56" s="3282"/>
      <c r="B56" s="3257"/>
      <c r="C56" s="3393"/>
      <c r="D56" s="3301"/>
      <c r="E56" s="3301"/>
      <c r="F56" s="3394"/>
      <c r="G56" s="3395"/>
      <c r="H56" s="3305"/>
      <c r="I56" s="3279"/>
      <c r="J56" s="3304"/>
      <c r="K56" s="3279"/>
      <c r="L56" s="3398"/>
      <c r="M56" s="3399"/>
      <c r="N56" s="3400"/>
      <c r="O56" s="3401"/>
      <c r="P56" s="3402"/>
      <c r="Q56" s="3402"/>
      <c r="R56" s="3403"/>
      <c r="S56" s="3404"/>
      <c r="T56" s="3405"/>
      <c r="U56" s="3405"/>
      <c r="V56" s="3406"/>
      <c r="W56" s="3407"/>
      <c r="X56" s="3407"/>
      <c r="Y56" s="3407"/>
      <c r="Z56" s="3407"/>
      <c r="AA56" s="3407"/>
      <c r="AB56" s="3408"/>
      <c r="AC56" s="3412"/>
      <c r="AD56" s="3308"/>
    </row>
    <row r="57" spans="1:30" ht="49.5" customHeight="1" thickBot="1" thickTop="1">
      <c r="A57" s="3282"/>
      <c r="B57" s="3257"/>
      <c r="C57" s="3310" t="s">
        <v>13</v>
      </c>
      <c r="D57" s="3433" t="s">
        <v>27</v>
      </c>
      <c r="E57" s="3434" t="s">
        <v>28</v>
      </c>
      <c r="F57" s="4200" t="s">
        <v>29</v>
      </c>
      <c r="G57" s="4201"/>
      <c r="H57" s="3315" t="s">
        <v>16</v>
      </c>
      <c r="I57" s="3435"/>
      <c r="J57" s="3434" t="s">
        <v>17</v>
      </c>
      <c r="K57" s="3434" t="s">
        <v>18</v>
      </c>
      <c r="L57" s="3433" t="s">
        <v>36</v>
      </c>
      <c r="M57" s="3433" t="s">
        <v>31</v>
      </c>
      <c r="N57" s="3317" t="s">
        <v>19</v>
      </c>
      <c r="O57" s="3317" t="s">
        <v>58</v>
      </c>
      <c r="P57" s="4202" t="s">
        <v>32</v>
      </c>
      <c r="Q57" s="4203"/>
      <c r="R57" s="3315" t="s">
        <v>37</v>
      </c>
      <c r="S57" s="3436" t="s">
        <v>70</v>
      </c>
      <c r="T57" s="3437" t="s">
        <v>88</v>
      </c>
      <c r="U57" s="3438"/>
      <c r="V57" s="3439" t="s">
        <v>22</v>
      </c>
      <c r="W57" s="3440" t="s">
        <v>21</v>
      </c>
      <c r="Z57" s="3407"/>
      <c r="AA57" s="3407"/>
      <c r="AB57" s="3327" t="s">
        <v>74</v>
      </c>
      <c r="AC57" s="3441" t="s">
        <v>24</v>
      </c>
      <c r="AD57" s="3308"/>
    </row>
    <row r="58" spans="1:30" ht="17.1" customHeight="1" thickTop="1">
      <c r="A58" s="3282"/>
      <c r="B58" s="3257"/>
      <c r="C58" s="3442"/>
      <c r="D58" s="3443"/>
      <c r="E58" s="3443"/>
      <c r="F58" s="4190"/>
      <c r="G58" s="4191"/>
      <c r="H58" s="3444"/>
      <c r="I58" s="3445"/>
      <c r="J58" s="3446"/>
      <c r="K58" s="3446"/>
      <c r="L58" s="3447"/>
      <c r="M58" s="3447"/>
      <c r="N58" s="3443"/>
      <c r="O58" s="3448"/>
      <c r="P58" s="4190"/>
      <c r="Q58" s="4191"/>
      <c r="R58" s="3449"/>
      <c r="S58" s="3450"/>
      <c r="T58" s="3451"/>
      <c r="U58" s="3452"/>
      <c r="V58" s="3453"/>
      <c r="W58" s="3453"/>
      <c r="Z58" s="3407"/>
      <c r="AA58" s="3407"/>
      <c r="AB58" s="3454"/>
      <c r="AC58" s="3455"/>
      <c r="AD58" s="3308"/>
    </row>
    <row r="59" spans="1:30" ht="17.1" customHeight="1">
      <c r="A59" s="3282"/>
      <c r="B59" s="3257"/>
      <c r="C59" s="946" t="s">
        <v>199</v>
      </c>
      <c r="D59" s="3943"/>
      <c r="E59" s="3944"/>
      <c r="F59" s="4181"/>
      <c r="G59" s="4182"/>
      <c r="H59" s="3456">
        <f>F59*$F$23</f>
        <v>0</v>
      </c>
      <c r="I59" s="3457"/>
      <c r="J59" s="3945"/>
      <c r="K59" s="3946"/>
      <c r="L59" s="3947" t="str">
        <f>IF(F59="","",(K59-J59)*24)</f>
        <v/>
      </c>
      <c r="M59" s="3458" t="str">
        <f>IF(D59="","",ROUND((K59-J59)*24*60,0))</f>
        <v/>
      </c>
      <c r="N59" s="3459"/>
      <c r="O59" s="3460" t="str">
        <f>IF(D59="","","--")</f>
        <v/>
      </c>
      <c r="P59" s="4183"/>
      <c r="Q59" s="4184"/>
      <c r="R59" s="3461">
        <f>IF(OR(N59="P",N59="RP"),$N$24/10,$N$24)</f>
        <v>20</v>
      </c>
      <c r="S59" s="3462" t="str">
        <f>IF(N59="P",H59*R59*ROUND(M59/60,2),"--")</f>
        <v>--</v>
      </c>
      <c r="T59" s="3463" t="str">
        <f>IF(AND(N59="F",P59="NO"),H59*R59,"--")</f>
        <v>--</v>
      </c>
      <c r="U59" s="3464" t="str">
        <f>IF(N59="F",H59*R59*ROUND(M59/60,2),"--")</f>
        <v>--</v>
      </c>
      <c r="V59" s="3465" t="str">
        <f>IF(N59="RF",H59*R59*ROUND(M59/60,2),"--")</f>
        <v>--</v>
      </c>
      <c r="W59" s="3465" t="str">
        <f>IF(O59="RP",J59*R59*P59/100*ROUND(N59/60,2),"--")</f>
        <v>--</v>
      </c>
      <c r="X59" s="3466"/>
      <c r="Y59" s="3466"/>
      <c r="Z59" s="3467"/>
      <c r="AA59" s="3467"/>
      <c r="AB59" s="3468" t="str">
        <f>IF(D59="","","SI")</f>
        <v/>
      </c>
      <c r="AC59" s="3469" t="str">
        <f>IF(D59="","",SUM(S59:W59)*IF(AB59="SI",1,2)*IF(AND(O59&lt;&gt;"--",N59="RF"),O59/100,1))</f>
        <v/>
      </c>
      <c r="AD59" s="3308"/>
    </row>
    <row r="60" spans="1:30" ht="17.1" customHeight="1">
      <c r="A60" s="3282"/>
      <c r="B60" s="3257"/>
      <c r="C60" s="946" t="s">
        <v>200</v>
      </c>
      <c r="D60" s="3551"/>
      <c r="E60" s="3551"/>
      <c r="F60" s="4181"/>
      <c r="G60" s="4182"/>
      <c r="H60" s="3456">
        <f>F60*$F$23</f>
        <v>0</v>
      </c>
      <c r="I60" s="3948"/>
      <c r="J60" s="2985"/>
      <c r="K60" s="2986"/>
      <c r="L60" s="2777" t="str">
        <f>IF(F60="","",(K60-J60)*24)</f>
        <v/>
      </c>
      <c r="M60" s="3458" t="str">
        <f>IF(D60="","",ROUND((K60-J60)*24*60,0))</f>
        <v/>
      </c>
      <c r="N60" s="3459"/>
      <c r="O60" s="3460" t="str">
        <f>IF(D60="","","--")</f>
        <v/>
      </c>
      <c r="P60" s="4183"/>
      <c r="Q60" s="4184"/>
      <c r="R60" s="3461">
        <f>IF(OR(N60="P",N60="RP"),$N$24/10,$N$24)</f>
        <v>20</v>
      </c>
      <c r="S60" s="3462" t="str">
        <f>IF(N60="P",H60*R60*ROUND(M60/60,2),"--")</f>
        <v>--</v>
      </c>
      <c r="T60" s="3463" t="str">
        <f>IF(AND(N60="F",P60="NO"),H60*R60,"--")</f>
        <v>--</v>
      </c>
      <c r="U60" s="3464" t="str">
        <f>IF(N60="F",H60*R60*ROUND(M60/60,2),"--")</f>
        <v>--</v>
      </c>
      <c r="V60" s="3465" t="str">
        <f>IF(N60="RF",H60*R60*ROUND(M60/60,2),"--")</f>
        <v>--</v>
      </c>
      <c r="W60" s="3465" t="str">
        <f>IF(O60="RP",J60*R60*P60/100*ROUND(N60/60,2),"--")</f>
        <v>--</v>
      </c>
      <c r="X60" s="3471"/>
      <c r="Y60" s="3471"/>
      <c r="Z60" s="3472"/>
      <c r="AA60" s="3472"/>
      <c r="AB60" s="3468" t="str">
        <f>IF(D60="","","SI")</f>
        <v/>
      </c>
      <c r="AC60" s="3469" t="str">
        <f>IF(D60="","",SUM(S60:W60)*IF(AB60="SI",1,2)*IF(AND(O60&lt;&gt;"--",N60="RF"),O60/100,1))</f>
        <v/>
      </c>
      <c r="AD60" s="3308"/>
    </row>
    <row r="61" spans="1:30" ht="17.1" customHeight="1" thickBot="1">
      <c r="A61" s="3282"/>
      <c r="B61" s="3257"/>
      <c r="C61" s="946" t="s">
        <v>201</v>
      </c>
      <c r="D61" s="3551"/>
      <c r="E61" s="3551"/>
      <c r="F61" s="4181"/>
      <c r="G61" s="4182"/>
      <c r="H61" s="3456">
        <f>F61*$F$23</f>
        <v>0</v>
      </c>
      <c r="I61" s="3470"/>
      <c r="J61" s="2985"/>
      <c r="K61" s="2986"/>
      <c r="L61" s="2777" t="str">
        <f>IF(F61="","",(K61-J61)*24)</f>
        <v/>
      </c>
      <c r="M61" s="3458" t="str">
        <f>IF(D61="","",ROUND((K61-J61)*24*60,0))</f>
        <v/>
      </c>
      <c r="N61" s="3459"/>
      <c r="O61" s="3460" t="str">
        <f>IF(D61="","","--")</f>
        <v/>
      </c>
      <c r="P61" s="4183"/>
      <c r="Q61" s="4184"/>
      <c r="R61" s="3461">
        <f>IF(OR(N61="P",N61="RP"),$N$24/10,$N$24)</f>
        <v>20</v>
      </c>
      <c r="S61" s="3462" t="str">
        <f>IF(N61="P",H61*R61*ROUND(M61/60,2),"--")</f>
        <v>--</v>
      </c>
      <c r="T61" s="3463" t="str">
        <f>IF(AND(N61="F",P61="NO"),H61*R61,"--")</f>
        <v>--</v>
      </c>
      <c r="U61" s="3464" t="str">
        <f>IF(N61="F",H61*R61*ROUND(M61/60,2),"--")</f>
        <v>--</v>
      </c>
      <c r="V61" s="3465" t="str">
        <f>IF(N61="RF",H61*R61*ROUND(M61/60,2),"--")</f>
        <v>--</v>
      </c>
      <c r="W61" s="3465" t="str">
        <f>IF(O61="RP",J61*R61*P61/100*ROUND(N61/60,2),"--")</f>
        <v>--</v>
      </c>
      <c r="X61" s="3471"/>
      <c r="Y61" s="3471"/>
      <c r="Z61" s="3472"/>
      <c r="AA61" s="3472"/>
      <c r="AB61" s="3468" t="str">
        <f>IF(D61="","","SI")</f>
        <v/>
      </c>
      <c r="AC61" s="3469" t="str">
        <f>IF(D61="","",SUM(S61:W61)*IF(AB61="SI",1,2)*IF(AND(O61&lt;&gt;"--",N61="RF"),O61/100,1))</f>
        <v/>
      </c>
      <c r="AD61" s="3308"/>
    </row>
    <row r="62" spans="1:30" ht="17.1" customHeight="1" thickBot="1" thickTop="1">
      <c r="A62" s="3282"/>
      <c r="B62" s="3257"/>
      <c r="C62" s="3473"/>
      <c r="D62" s="3474"/>
      <c r="E62" s="3474"/>
      <c r="F62" s="4185"/>
      <c r="G62" s="4186"/>
      <c r="H62" s="3475"/>
      <c r="I62" s="3476"/>
      <c r="J62" s="3477"/>
      <c r="K62" s="3478"/>
      <c r="L62" s="3479"/>
      <c r="M62" s="3480"/>
      <c r="N62" s="3481"/>
      <c r="O62" s="3482"/>
      <c r="P62" s="4187"/>
      <c r="Q62" s="4188"/>
      <c r="R62" s="3483"/>
      <c r="S62" s="3484"/>
      <c r="T62" s="3485"/>
      <c r="U62" s="3486"/>
      <c r="V62" s="3487"/>
      <c r="W62" s="3487"/>
      <c r="X62" s="3488"/>
      <c r="Y62" s="3488"/>
      <c r="Z62" s="3389"/>
      <c r="AA62" s="3389"/>
      <c r="AB62" s="3380"/>
      <c r="AC62" s="3489"/>
      <c r="AD62" s="3308"/>
    </row>
    <row r="63" spans="1:30" ht="17.1" customHeight="1" thickBot="1" thickTop="1">
      <c r="A63" s="3282"/>
      <c r="B63" s="3257"/>
      <c r="C63" s="3393"/>
      <c r="D63" s="3301"/>
      <c r="E63" s="3301"/>
      <c r="F63" s="3394"/>
      <c r="G63" s="3395"/>
      <c r="H63" s="3305"/>
      <c r="J63" s="3410"/>
      <c r="K63" s="3411"/>
      <c r="L63" s="3398"/>
      <c r="M63" s="3399"/>
      <c r="N63" s="3400"/>
      <c r="O63" s="3401"/>
      <c r="P63" s="3402"/>
      <c r="Q63" s="3402"/>
      <c r="R63" s="3403"/>
      <c r="S63" s="3404"/>
      <c r="T63" s="3405"/>
      <c r="U63" s="3405"/>
      <c r="V63" s="3406"/>
      <c r="W63" s="3407"/>
      <c r="X63" s="3407"/>
      <c r="Y63" s="3407"/>
      <c r="Z63" s="3407"/>
      <c r="AA63" s="3407"/>
      <c r="AB63" s="3408"/>
      <c r="AC63" s="3409">
        <f>SUM(AC58:AC62)</f>
        <v>0</v>
      </c>
      <c r="AD63" s="3308"/>
    </row>
    <row r="64" spans="1:30" ht="17.1" customHeight="1" thickBot="1" thickTop="1">
      <c r="A64" s="3282"/>
      <c r="B64" s="3257"/>
      <c r="C64" s="3393"/>
      <c r="D64" s="3301"/>
      <c r="E64" s="3301"/>
      <c r="F64" s="3394"/>
      <c r="G64" s="3395"/>
      <c r="H64" s="3305"/>
      <c r="J64" s="3410"/>
      <c r="K64" s="3411"/>
      <c r="L64" s="3398"/>
      <c r="M64" s="3399"/>
      <c r="N64" s="3400"/>
      <c r="O64" s="3401"/>
      <c r="P64" s="3402"/>
      <c r="Q64" s="3402"/>
      <c r="R64" s="3403"/>
      <c r="S64" s="3404"/>
      <c r="T64" s="3405"/>
      <c r="U64" s="3405"/>
      <c r="V64" s="3406"/>
      <c r="W64" s="3407"/>
      <c r="X64" s="3407"/>
      <c r="Y64" s="3407"/>
      <c r="Z64" s="3407"/>
      <c r="AA64" s="3407"/>
      <c r="AB64" s="3408"/>
      <c r="AC64" s="3412"/>
      <c r="AD64" s="3308"/>
    </row>
    <row r="65" spans="1:30" ht="17.1" customHeight="1" thickBot="1" thickTop="1">
      <c r="A65" s="3282"/>
      <c r="B65" s="3257"/>
      <c r="C65" s="3393"/>
      <c r="D65" s="3301"/>
      <c r="E65" s="3301"/>
      <c r="F65" s="3394"/>
      <c r="G65" s="3395"/>
      <c r="H65" s="3400"/>
      <c r="I65" s="3410"/>
      <c r="J65" s="3299" t="s">
        <v>42</v>
      </c>
      <c r="K65" s="3300">
        <f>AC48+AC41+AC55+AC63</f>
        <v>2680.944734616001</v>
      </c>
      <c r="L65" s="3399"/>
      <c r="M65" s="3400"/>
      <c r="N65" s="3490"/>
      <c r="O65" s="3402"/>
      <c r="P65" s="3429"/>
      <c r="Q65" s="3430"/>
      <c r="R65" s="3431"/>
      <c r="S65" s="3431"/>
      <c r="T65" s="3431"/>
      <c r="U65" s="3408"/>
      <c r="V65" s="3408"/>
      <c r="W65" s="3408"/>
      <c r="X65" s="3408"/>
      <c r="Y65" s="3408"/>
      <c r="Z65" s="3408"/>
      <c r="AA65" s="3408"/>
      <c r="AB65" s="3408"/>
      <c r="AC65" s="3491"/>
      <c r="AD65" s="3308"/>
    </row>
    <row r="66" spans="1:30" ht="13.5" customHeight="1" thickTop="1">
      <c r="A66" s="3282"/>
      <c r="B66" s="3283"/>
      <c r="C66" s="3287"/>
      <c r="D66" s="3492"/>
      <c r="E66" s="3493"/>
      <c r="F66" s="3494"/>
      <c r="G66" s="3495"/>
      <c r="H66" s="3495"/>
      <c r="I66" s="3493"/>
      <c r="J66" s="3496"/>
      <c r="K66" s="3496"/>
      <c r="L66" s="3493"/>
      <c r="M66" s="3493"/>
      <c r="N66" s="3493"/>
      <c r="O66" s="3497"/>
      <c r="P66" s="3493"/>
      <c r="Q66" s="3493"/>
      <c r="R66" s="3498"/>
      <c r="S66" s="3499"/>
      <c r="T66" s="3499"/>
      <c r="U66" s="3500"/>
      <c r="AC66" s="3500"/>
      <c r="AD66" s="3501"/>
    </row>
    <row r="67" spans="1:30" ht="17.1" customHeight="1">
      <c r="A67" s="3282"/>
      <c r="B67" s="3283"/>
      <c r="C67" s="3502" t="s">
        <v>103</v>
      </c>
      <c r="D67" s="3503" t="s">
        <v>137</v>
      </c>
      <c r="E67" s="3493"/>
      <c r="F67" s="3494"/>
      <c r="G67" s="3495"/>
      <c r="H67" s="3495"/>
      <c r="I67" s="3493"/>
      <c r="J67" s="3496"/>
      <c r="K67" s="3496"/>
      <c r="L67" s="3493"/>
      <c r="M67" s="3493"/>
      <c r="N67" s="3493"/>
      <c r="O67" s="3497"/>
      <c r="P67" s="3493"/>
      <c r="Q67" s="3493"/>
      <c r="R67" s="3498"/>
      <c r="S67" s="3499"/>
      <c r="T67" s="3499"/>
      <c r="U67" s="3500"/>
      <c r="AC67" s="3500"/>
      <c r="AD67" s="3501"/>
    </row>
    <row r="68" spans="1:30" ht="17.1" customHeight="1">
      <c r="A68" s="3282"/>
      <c r="B68" s="3283"/>
      <c r="C68" s="3502"/>
      <c r="D68" s="3492"/>
      <c r="E68" s="3493"/>
      <c r="F68" s="3494"/>
      <c r="G68" s="3495"/>
      <c r="H68" s="3495"/>
      <c r="I68" s="3493"/>
      <c r="J68" s="3496"/>
      <c r="K68" s="3496"/>
      <c r="L68" s="3493"/>
      <c r="M68" s="3493"/>
      <c r="N68" s="3493"/>
      <c r="O68" s="3497"/>
      <c r="P68" s="3493"/>
      <c r="Q68" s="3493"/>
      <c r="R68" s="3493"/>
      <c r="S68" s="3498"/>
      <c r="T68" s="3499"/>
      <c r="AD68" s="3501"/>
    </row>
    <row r="69" spans="2:30" s="3282" customFormat="1" ht="17.1" customHeight="1">
      <c r="B69" s="3283"/>
      <c r="C69" s="3287"/>
      <c r="D69" s="3296" t="s">
        <v>0</v>
      </c>
      <c r="E69" s="3304" t="s">
        <v>104</v>
      </c>
      <c r="F69" s="3304" t="s">
        <v>43</v>
      </c>
      <c r="G69" s="3511" t="s">
        <v>138</v>
      </c>
      <c r="H69" s="3305"/>
      <c r="I69" s="3304"/>
      <c r="J69" s="3243"/>
      <c r="K69" s="3243"/>
      <c r="L69" s="3513" t="s">
        <v>139</v>
      </c>
      <c r="M69" s="3243"/>
      <c r="N69" s="3243"/>
      <c r="O69" s="3243"/>
      <c r="P69" s="3243"/>
      <c r="Q69" s="3509"/>
      <c r="R69" s="3509"/>
      <c r="S69" s="3284"/>
      <c r="T69" s="3243"/>
      <c r="U69" s="3243"/>
      <c r="V69" s="3243"/>
      <c r="W69" s="3243"/>
      <c r="X69" s="3284"/>
      <c r="Y69" s="3284"/>
      <c r="Z69" s="3284"/>
      <c r="AA69" s="3284"/>
      <c r="AB69" s="3284"/>
      <c r="AC69" s="3949" t="s">
        <v>141</v>
      </c>
      <c r="AD69" s="3501"/>
    </row>
    <row r="70" spans="2:30" s="3282" customFormat="1" ht="17.1" customHeight="1">
      <c r="B70" s="3283"/>
      <c r="C70" s="3287"/>
      <c r="D70" s="3304" t="s">
        <v>421</v>
      </c>
      <c r="E70" s="3552">
        <v>285</v>
      </c>
      <c r="F70" s="3552">
        <v>500</v>
      </c>
      <c r="G70" s="3505">
        <f>E70*$F$22*$N$23/100</f>
        <v>1003937.6484000001</v>
      </c>
      <c r="H70" s="3505"/>
      <c r="I70" s="3505"/>
      <c r="J70" s="3272"/>
      <c r="K70" s="3243"/>
      <c r="L70" s="3515">
        <v>662971</v>
      </c>
      <c r="M70" s="3272"/>
      <c r="N70" s="1137" t="s">
        <v>412</v>
      </c>
      <c r="O70" s="3243"/>
      <c r="P70" s="3243"/>
      <c r="Q70" s="3509"/>
      <c r="R70" s="3509"/>
      <c r="S70" s="3284"/>
      <c r="T70" s="3243"/>
      <c r="U70" s="3243"/>
      <c r="V70" s="3243"/>
      <c r="W70" s="3243"/>
      <c r="X70" s="3284"/>
      <c r="Y70" s="3284"/>
      <c r="Z70" s="3284"/>
      <c r="AA70" s="3284"/>
      <c r="AB70" s="3950"/>
      <c r="AC70" s="3510">
        <f>L70+G70</f>
        <v>1666908.6484</v>
      </c>
      <c r="AD70" s="3501"/>
    </row>
    <row r="71" spans="2:30" s="3282" customFormat="1" ht="17.1" customHeight="1">
      <c r="B71" s="3283"/>
      <c r="C71" s="3287"/>
      <c r="D71" s="3504"/>
      <c r="E71" s="3552"/>
      <c r="F71" s="3552"/>
      <c r="G71" s="3505"/>
      <c r="H71" s="3504"/>
      <c r="I71" s="3506"/>
      <c r="J71" s="3272"/>
      <c r="K71" s="3243"/>
      <c r="L71" s="3505"/>
      <c r="M71" s="3272"/>
      <c r="N71" s="3507"/>
      <c r="O71" s="3508"/>
      <c r="P71" s="3243"/>
      <c r="Q71" s="3509"/>
      <c r="R71" s="3509"/>
      <c r="S71" s="3284"/>
      <c r="T71" s="3243"/>
      <c r="U71" s="3243"/>
      <c r="V71" s="3243"/>
      <c r="W71" s="3243"/>
      <c r="X71" s="3284"/>
      <c r="Y71" s="3284"/>
      <c r="Z71" s="3284"/>
      <c r="AA71" s="3284"/>
      <c r="AB71" s="3284"/>
      <c r="AC71" s="3510"/>
      <c r="AD71" s="3501"/>
    </row>
    <row r="72" spans="1:30" ht="17.1" customHeight="1">
      <c r="A72" s="3282"/>
      <c r="B72" s="3283"/>
      <c r="C72" s="3287"/>
      <c r="D72" s="3296" t="s">
        <v>422</v>
      </c>
      <c r="E72" s="3304" t="s">
        <v>119</v>
      </c>
      <c r="F72" s="3304" t="s">
        <v>43</v>
      </c>
      <c r="G72" s="3511" t="s">
        <v>142</v>
      </c>
      <c r="I72" s="3512"/>
      <c r="J72" s="3304"/>
      <c r="L72" s="3513"/>
      <c r="M72" s="3512"/>
      <c r="N72" s="3514"/>
      <c r="O72" s="3509"/>
      <c r="P72" s="3509"/>
      <c r="Q72" s="3509"/>
      <c r="R72" s="3509"/>
      <c r="S72" s="3509"/>
      <c r="AC72" s="3510"/>
      <c r="AD72" s="3501"/>
    </row>
    <row r="73" spans="1:30" ht="17.1" customHeight="1">
      <c r="A73" s="3282"/>
      <c r="B73" s="3283"/>
      <c r="C73" s="3287"/>
      <c r="D73" s="3304" t="s">
        <v>423</v>
      </c>
      <c r="E73" s="3552">
        <v>120</v>
      </c>
      <c r="F73" s="3552">
        <v>500</v>
      </c>
      <c r="G73" s="3505">
        <f>E73*F23*N23</f>
        <v>116176.32</v>
      </c>
      <c r="H73" s="3272"/>
      <c r="I73" s="3272"/>
      <c r="J73" s="3515"/>
      <c r="L73" s="3505"/>
      <c r="M73" s="3272"/>
      <c r="N73" s="3507"/>
      <c r="O73" s="3516"/>
      <c r="P73" s="3516"/>
      <c r="Q73" s="3516"/>
      <c r="R73" s="3516"/>
      <c r="S73" s="3516"/>
      <c r="AC73" s="3517">
        <f>G73+L73</f>
        <v>116176.32</v>
      </c>
      <c r="AD73" s="3501"/>
    </row>
    <row r="74" spans="1:30" ht="16.5" customHeight="1">
      <c r="A74" s="3282"/>
      <c r="B74" s="3283"/>
      <c r="C74" s="3287"/>
      <c r="D74" s="3304" t="s">
        <v>424</v>
      </c>
      <c r="E74" s="3552">
        <v>120</v>
      </c>
      <c r="F74" s="3552">
        <v>500</v>
      </c>
      <c r="G74" s="3505">
        <f>E74*F23*N23</f>
        <v>116176.32</v>
      </c>
      <c r="H74" s="3272"/>
      <c r="I74" s="3272"/>
      <c r="J74" s="3515"/>
      <c r="L74" s="3515"/>
      <c r="M74" s="3272"/>
      <c r="N74" s="3507"/>
      <c r="O74" s="3516"/>
      <c r="P74" s="3516"/>
      <c r="Q74" s="3516"/>
      <c r="R74" s="3516"/>
      <c r="S74" s="3516"/>
      <c r="AC74" s="3517">
        <f>G74+L74</f>
        <v>116176.32</v>
      </c>
      <c r="AD74" s="3501"/>
    </row>
    <row r="75" spans="1:30" ht="16.5" customHeight="1">
      <c r="A75" s="3282"/>
      <c r="B75" s="3283"/>
      <c r="C75" s="3287"/>
      <c r="D75" s="3304" t="s">
        <v>425</v>
      </c>
      <c r="E75" s="3552">
        <v>120</v>
      </c>
      <c r="F75" s="3552">
        <v>500</v>
      </c>
      <c r="G75" s="3505">
        <f>E75*F23*N23</f>
        <v>116176.32</v>
      </c>
      <c r="H75" s="3272"/>
      <c r="I75" s="3272"/>
      <c r="J75" s="3515"/>
      <c r="L75" s="3515"/>
      <c r="M75" s="3272"/>
      <c r="N75" s="3507"/>
      <c r="O75" s="3516"/>
      <c r="P75" s="3516"/>
      <c r="Q75" s="3516"/>
      <c r="R75" s="3516"/>
      <c r="S75" s="3516"/>
      <c r="AC75" s="3517">
        <f>G75+L75</f>
        <v>116176.32</v>
      </c>
      <c r="AD75" s="3501"/>
    </row>
    <row r="76" spans="1:30" ht="16.5" customHeight="1">
      <c r="A76" s="3282"/>
      <c r="B76" s="3283"/>
      <c r="C76" s="3287"/>
      <c r="D76" s="3304" t="s">
        <v>426</v>
      </c>
      <c r="E76" s="3552">
        <v>120</v>
      </c>
      <c r="F76" s="3552">
        <v>500</v>
      </c>
      <c r="G76" s="3505">
        <f>E76*F23*N23</f>
        <v>116176.32</v>
      </c>
      <c r="H76" s="3272"/>
      <c r="I76" s="3272"/>
      <c r="J76" s="3515"/>
      <c r="L76" s="3515"/>
      <c r="M76" s="3272"/>
      <c r="N76" s="3507"/>
      <c r="O76" s="3516"/>
      <c r="P76" s="3516"/>
      <c r="Q76" s="3516"/>
      <c r="R76" s="3516"/>
      <c r="S76" s="3516"/>
      <c r="AC76" s="3517">
        <f>G76+L76</f>
        <v>116176.32</v>
      </c>
      <c r="AD76" s="3501"/>
    </row>
    <row r="77" spans="1:30" ht="6" customHeight="1" thickBot="1">
      <c r="A77" s="3282"/>
      <c r="B77" s="3283"/>
      <c r="C77" s="3287"/>
      <c r="D77" s="3304"/>
      <c r="E77" s="3552"/>
      <c r="F77" s="3552"/>
      <c r="G77" s="3552"/>
      <c r="H77" s="3272"/>
      <c r="I77" s="3272"/>
      <c r="J77" s="3505"/>
      <c r="L77" s="3515"/>
      <c r="M77" s="3272"/>
      <c r="N77" s="3507"/>
      <c r="O77" s="3516"/>
      <c r="P77" s="3516"/>
      <c r="Q77" s="3516"/>
      <c r="R77" s="3516"/>
      <c r="S77" s="3516"/>
      <c r="AC77" s="3517"/>
      <c r="AD77" s="3501"/>
    </row>
    <row r="78" spans="1:30" ht="18" customHeight="1" thickBot="1" thickTop="1">
      <c r="A78" s="3282"/>
      <c r="B78" s="3283"/>
      <c r="C78" s="3287"/>
      <c r="D78" s="3496"/>
      <c r="E78" s="3291"/>
      <c r="F78" s="3304"/>
      <c r="G78" s="3304"/>
      <c r="H78" s="3305"/>
      <c r="J78" s="3304"/>
      <c r="L78" s="3518"/>
      <c r="M78" s="3514"/>
      <c r="N78" s="3514"/>
      <c r="O78" s="3509"/>
      <c r="P78" s="3509"/>
      <c r="Q78" s="3509"/>
      <c r="R78" s="3509"/>
      <c r="S78" s="3509"/>
      <c r="AB78" s="3519" t="s">
        <v>44</v>
      </c>
      <c r="AC78" s="3520">
        <f>SUM(AC70:AC74)</f>
        <v>1899261.2884000002</v>
      </c>
      <c r="AD78" s="3501"/>
    </row>
    <row r="79" spans="2:30" ht="16.5" customHeight="1" thickBot="1" thickTop="1">
      <c r="B79" s="3283"/>
      <c r="E79" s="3304"/>
      <c r="F79" s="3521"/>
      <c r="G79" s="3303"/>
      <c r="H79" s="3496"/>
      <c r="I79" s="3496"/>
      <c r="J79" s="3496"/>
      <c r="K79" s="3304"/>
      <c r="L79" s="3304"/>
      <c r="M79" s="3496"/>
      <c r="N79" s="3304"/>
      <c r="O79" s="3496"/>
      <c r="P79" s="3496"/>
      <c r="Q79" s="3496"/>
      <c r="R79" s="3496"/>
      <c r="S79" s="3496"/>
      <c r="T79" s="3496"/>
      <c r="U79" s="3496"/>
      <c r="AC79" s="3496"/>
      <c r="AD79" s="3501"/>
    </row>
    <row r="80" spans="2:30" ht="16.5" customHeight="1" thickBot="1" thickTop="1">
      <c r="B80" s="3283"/>
      <c r="C80" s="3502"/>
      <c r="D80" s="3522"/>
      <c r="E80" s="3304"/>
      <c r="F80" s="3521"/>
      <c r="G80" s="3303"/>
      <c r="H80" s="3496"/>
      <c r="I80" s="3496"/>
      <c r="J80" s="3496"/>
      <c r="K80" s="3304"/>
      <c r="L80" s="3304"/>
      <c r="M80" s="3496"/>
      <c r="N80" s="3304"/>
      <c r="O80" s="3496"/>
      <c r="P80" s="3496"/>
      <c r="Q80" s="3496"/>
      <c r="R80" s="3496"/>
      <c r="S80" s="3496"/>
      <c r="T80" s="3496"/>
      <c r="U80" s="3496"/>
      <c r="AB80" s="3519" t="s">
        <v>323</v>
      </c>
      <c r="AC80" s="3520">
        <v>1404745.1730399998</v>
      </c>
      <c r="AD80" s="3501"/>
    </row>
    <row r="81" spans="2:30" ht="16.5" customHeight="1" thickTop="1">
      <c r="B81" s="3283"/>
      <c r="C81" s="3502" t="s">
        <v>107</v>
      </c>
      <c r="D81" s="3522" t="s">
        <v>108</v>
      </c>
      <c r="E81" s="3304"/>
      <c r="F81" s="3521"/>
      <c r="G81" s="3303"/>
      <c r="H81" s="3496"/>
      <c r="I81" s="3496"/>
      <c r="J81" s="3496"/>
      <c r="K81" s="3304"/>
      <c r="L81" s="3304"/>
      <c r="M81" s="3496"/>
      <c r="N81" s="3304"/>
      <c r="O81" s="3496"/>
      <c r="P81" s="3496"/>
      <c r="Q81" s="3496"/>
      <c r="R81" s="3496"/>
      <c r="S81" s="3496"/>
      <c r="T81" s="3496"/>
      <c r="U81" s="3496"/>
      <c r="AC81" s="3496"/>
      <c r="AD81" s="3501"/>
    </row>
    <row r="82" spans="2:30" s="3282" customFormat="1" ht="17.1" customHeight="1">
      <c r="B82" s="3283"/>
      <c r="C82" s="3287"/>
      <c r="D82" s="3296" t="s">
        <v>109</v>
      </c>
      <c r="E82" s="3523">
        <f>10*K65*K29/AC78</f>
        <v>793.159782309146</v>
      </c>
      <c r="G82" s="3303"/>
      <c r="L82" s="3304"/>
      <c r="N82" s="3304"/>
      <c r="O82" s="3305"/>
      <c r="V82" s="3243"/>
      <c r="W82" s="3243"/>
      <c r="AD82" s="3501"/>
    </row>
    <row r="83" spans="2:30" s="3282" customFormat="1" ht="17.1" customHeight="1">
      <c r="B83" s="3283"/>
      <c r="C83" s="3287"/>
      <c r="E83" s="3524"/>
      <c r="F83" s="3553"/>
      <c r="G83" s="3303"/>
      <c r="J83" s="3303"/>
      <c r="K83" s="3307"/>
      <c r="L83" s="3304"/>
      <c r="M83" s="3304"/>
      <c r="N83" s="3304"/>
      <c r="O83" s="3305"/>
      <c r="P83" s="3304"/>
      <c r="Q83" s="3304"/>
      <c r="R83" s="3306"/>
      <c r="S83" s="3306"/>
      <c r="T83" s="3306"/>
      <c r="U83" s="3525"/>
      <c r="V83" s="3243"/>
      <c r="W83" s="3243"/>
      <c r="AD83" s="3501"/>
    </row>
    <row r="84" spans="2:30" ht="17.1" customHeight="1">
      <c r="B84" s="3283"/>
      <c r="C84" s="3287"/>
      <c r="D84" s="3526" t="s">
        <v>220</v>
      </c>
      <c r="E84" s="3527"/>
      <c r="F84" s="3553"/>
      <c r="G84" s="3303"/>
      <c r="H84" s="3496"/>
      <c r="I84" s="3496"/>
      <c r="O84" s="3305"/>
      <c r="P84" s="3513" t="s">
        <v>385</v>
      </c>
      <c r="R84" s="3512"/>
      <c r="S84" s="3512"/>
      <c r="T84" s="3512"/>
      <c r="U84" s="3514"/>
      <c r="AC84" s="3514"/>
      <c r="AD84" s="3501"/>
    </row>
    <row r="85" spans="2:30" ht="17.1" customHeight="1" thickBot="1">
      <c r="B85" s="3283"/>
      <c r="C85" s="3287"/>
      <c r="D85" s="3526"/>
      <c r="E85" s="3527"/>
      <c r="F85" s="3553"/>
      <c r="G85" s="3303"/>
      <c r="H85" s="3496"/>
      <c r="I85" s="3496"/>
      <c r="N85" s="3304"/>
      <c r="O85" s="3305"/>
      <c r="Q85" s="3304"/>
      <c r="R85" s="3512"/>
      <c r="S85" s="3512"/>
      <c r="T85" s="3512"/>
      <c r="U85" s="3514"/>
      <c r="AC85" s="3514"/>
      <c r="AD85" s="3501"/>
    </row>
    <row r="86" spans="2:30" s="3528" customFormat="1" ht="24" thickBot="1" thickTop="1">
      <c r="B86" s="3529"/>
      <c r="C86" s="3530"/>
      <c r="D86" s="3531"/>
      <c r="E86" s="3532"/>
      <c r="F86" s="3533"/>
      <c r="G86" s="3534"/>
      <c r="I86" s="3243"/>
      <c r="J86" s="3535" t="s">
        <v>110</v>
      </c>
      <c r="K86" s="3536">
        <f>IF(E82&gt;3*K29,K29*3,E82)</f>
        <v>793.159782309146</v>
      </c>
      <c r="L86" s="3537"/>
      <c r="M86" s="4189"/>
      <c r="N86" s="4189"/>
      <c r="O86" s="4189"/>
      <c r="P86" s="3538"/>
      <c r="Q86" s="3538"/>
      <c r="R86" s="3539"/>
      <c r="S86" s="3539"/>
      <c r="T86" s="3539"/>
      <c r="U86" s="3540"/>
      <c r="V86" s="3243"/>
      <c r="W86" s="3243"/>
      <c r="AC86" s="3540"/>
      <c r="AD86" s="3541"/>
    </row>
    <row r="87" spans="2:30" ht="17.1" customHeight="1" thickBot="1" thickTop="1">
      <c r="B87" s="3542"/>
      <c r="C87" s="3543"/>
      <c r="D87" s="3543"/>
      <c r="E87" s="3543"/>
      <c r="F87" s="3543"/>
      <c r="G87" s="3543"/>
      <c r="H87" s="3543"/>
      <c r="I87" s="3543"/>
      <c r="J87" s="3543"/>
      <c r="K87" s="3543"/>
      <c r="L87" s="3543"/>
      <c r="M87" s="3543"/>
      <c r="N87" s="3543"/>
      <c r="O87" s="3543"/>
      <c r="P87" s="3543"/>
      <c r="Q87" s="3543"/>
      <c r="R87" s="3543"/>
      <c r="S87" s="3543"/>
      <c r="T87" s="3543"/>
      <c r="U87" s="3543"/>
      <c r="V87" s="3544"/>
      <c r="W87" s="3544"/>
      <c r="X87" s="3544"/>
      <c r="Y87" s="3544"/>
      <c r="Z87" s="3544"/>
      <c r="AA87" s="3544"/>
      <c r="AB87" s="3544"/>
      <c r="AC87" s="3543"/>
      <c r="AD87" s="3545"/>
    </row>
    <row r="88" spans="2:23" ht="17.1" customHeight="1" thickTop="1">
      <c r="B88" s="3279"/>
      <c r="C88" s="3546"/>
      <c r="W88" s="3279"/>
    </row>
  </sheetData>
  <sheetProtection password="CC12"/>
  <mergeCells count="24">
    <mergeCell ref="F52:G52"/>
    <mergeCell ref="O52:Q52"/>
    <mergeCell ref="K24:M24"/>
    <mergeCell ref="F50:G50"/>
    <mergeCell ref="O50:Q50"/>
    <mergeCell ref="F51:G51"/>
    <mergeCell ref="O51:Q51"/>
    <mergeCell ref="F53:G53"/>
    <mergeCell ref="O53:Q53"/>
    <mergeCell ref="F54:G54"/>
    <mergeCell ref="O54:Q54"/>
    <mergeCell ref="F57:G57"/>
    <mergeCell ref="P57:Q57"/>
    <mergeCell ref="F58:G58"/>
    <mergeCell ref="P58:Q58"/>
    <mergeCell ref="F59:G59"/>
    <mergeCell ref="P59:Q59"/>
    <mergeCell ref="F60:G60"/>
    <mergeCell ref="P60:Q60"/>
    <mergeCell ref="F61:G61"/>
    <mergeCell ref="P61:Q61"/>
    <mergeCell ref="F62:G62"/>
    <mergeCell ref="P62:Q62"/>
    <mergeCell ref="M86:O8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9" r:id="rId2"/>
  <headerFooter alignWithMargins="0">
    <oddFooter>&amp;L&amp;"Times New Roman,Normal"&amp;8&amp;Z&amp;F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>
    <pageSetUpPr fitToPage="1"/>
  </sheetPr>
  <dimension ref="A1:AG64"/>
  <sheetViews>
    <sheetView zoomScale="80" zoomScaleNormal="80" workbookViewId="0" topLeftCell="C1">
      <selection activeCell="A33" sqref="A33"/>
    </sheetView>
  </sheetViews>
  <sheetFormatPr defaultColWidth="11.421875" defaultRowHeight="12.75"/>
  <cols>
    <col min="1" max="1" width="29.57421875" style="0" customWidth="1"/>
    <col min="2" max="2" width="19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421875" style="0" customWidth="1"/>
    <col min="8" max="8" width="8.7109375" style="0" hidden="1" customWidth="1"/>
    <col min="9" max="9" width="11.00390625" style="0" hidden="1" customWidth="1"/>
    <col min="10" max="10" width="18.7109375" style="0" customWidth="1"/>
    <col min="11" max="11" width="21.2812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7" width="8.421875" style="0" hidden="1" customWidth="1"/>
    <col min="28" max="28" width="9.7109375" style="0" customWidth="1"/>
    <col min="29" max="29" width="21.00390625" style="0" customWidth="1"/>
    <col min="30" max="30" width="19.1406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3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42" customFormat="1" ht="30.75">
      <c r="A3" s="439"/>
      <c r="B3" s="440" t="str">
        <f>'TOT-0216'!B2</f>
        <v>ANEXO III al Memorándum D.T.E.E. N° 231 / 2017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AB3" s="441"/>
      <c r="AC3" s="441"/>
      <c r="AD3" s="441"/>
    </row>
    <row r="4" spans="1:2" s="25" customFormat="1" ht="11.25">
      <c r="A4" s="666" t="s">
        <v>2</v>
      </c>
      <c r="B4" s="667"/>
    </row>
    <row r="5" spans="1:2" s="25" customFormat="1" ht="12" thickBot="1">
      <c r="A5" s="666" t="s">
        <v>3</v>
      </c>
      <c r="B5" s="666"/>
    </row>
    <row r="6" spans="1:30" ht="17.1" customHeight="1" thickTop="1">
      <c r="A6" s="5"/>
      <c r="B6" s="69"/>
      <c r="C6" s="70"/>
      <c r="D6" s="70"/>
      <c r="E6" s="18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68"/>
      <c r="X6" s="168"/>
      <c r="Y6" s="168"/>
      <c r="Z6" s="168"/>
      <c r="AA6" s="168"/>
      <c r="AB6" s="168"/>
      <c r="AC6" s="168"/>
      <c r="AD6" s="94"/>
    </row>
    <row r="7" spans="1:30" ht="20.25">
      <c r="A7" s="5"/>
      <c r="B7" s="50"/>
      <c r="C7" s="4"/>
      <c r="D7" s="166" t="s">
        <v>91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7.1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6" t="s">
        <v>92</v>
      </c>
      <c r="E9" s="43"/>
      <c r="F9" s="43"/>
      <c r="G9" s="43"/>
      <c r="H9" s="43"/>
      <c r="N9" s="43"/>
      <c r="O9" s="43"/>
      <c r="P9" s="189"/>
      <c r="Q9" s="189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0"/>
    </row>
    <row r="10" spans="1:30" ht="17.1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6" t="s">
        <v>496</v>
      </c>
      <c r="E11" s="43"/>
      <c r="F11" s="43"/>
      <c r="G11" s="43"/>
      <c r="H11" s="43"/>
      <c r="N11" s="43"/>
      <c r="O11" s="43"/>
      <c r="P11" s="189"/>
      <c r="Q11" s="189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0"/>
    </row>
    <row r="12" spans="1:30" ht="17.1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 ca="1">DATO!F14</f>
        <v>Desde el 01 al 29 de febrero de 2016</v>
      </c>
      <c r="C13" s="38"/>
      <c r="D13" s="40"/>
      <c r="E13" s="40"/>
      <c r="F13" s="40"/>
      <c r="G13" s="40"/>
      <c r="H13" s="40"/>
      <c r="I13" s="41"/>
      <c r="J13" s="16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5"/>
      <c r="V13" s="125"/>
      <c r="W13"/>
      <c r="X13" s="443"/>
      <c r="Y13" s="443"/>
      <c r="Z13" s="443"/>
      <c r="AA13" s="443"/>
      <c r="AB13" s="125"/>
      <c r="AC13" s="164"/>
      <c r="AD13" s="42"/>
    </row>
    <row r="14" spans="1:30" ht="17.1" customHeight="1">
      <c r="A14" s="5"/>
      <c r="B14" s="50"/>
      <c r="C14" s="4"/>
      <c r="D14" s="4"/>
      <c r="E14" s="66"/>
      <c r="F14" s="66"/>
      <c r="G14" s="4"/>
      <c r="H14" s="4"/>
      <c r="I14" s="4"/>
      <c r="J14" s="444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7.1" customHeight="1">
      <c r="A15" s="5"/>
      <c r="B15" s="50"/>
      <c r="C15" s="4"/>
      <c r="D15" s="4"/>
      <c r="E15" s="66"/>
      <c r="F15" s="66"/>
      <c r="G15" s="4"/>
      <c r="H15" s="4"/>
      <c r="I15" s="138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7.1" customHeight="1">
      <c r="A16" s="5"/>
      <c r="B16" s="50"/>
      <c r="C16" s="4"/>
      <c r="D16" s="4"/>
      <c r="E16" s="66"/>
      <c r="F16" s="66"/>
      <c r="G16" s="4"/>
      <c r="H16" s="4"/>
      <c r="I16" s="138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7.1" customHeight="1">
      <c r="A17" s="5"/>
      <c r="B17" s="50"/>
      <c r="C17" s="155" t="s">
        <v>93</v>
      </c>
      <c r="D17" s="54" t="s">
        <v>94</v>
      </c>
      <c r="E17" s="66"/>
      <c r="F17" s="66"/>
      <c r="G17" s="4"/>
      <c r="H17" s="4"/>
      <c r="I17" s="4"/>
      <c r="J17" s="444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7.1" customHeight="1">
      <c r="B18" s="445"/>
      <c r="C18" s="33"/>
      <c r="D18" s="446"/>
      <c r="E18" s="447"/>
      <c r="F18" s="448"/>
      <c r="G18" s="33"/>
      <c r="H18" s="33"/>
      <c r="I18" s="33"/>
      <c r="J18" s="449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50"/>
    </row>
    <row r="19" spans="2:30" s="32" customFormat="1" ht="17.1" customHeight="1">
      <c r="B19" s="445"/>
      <c r="C19" s="33"/>
      <c r="D19" s="451" t="s">
        <v>95</v>
      </c>
      <c r="F19" s="452">
        <v>506.119</v>
      </c>
      <c r="G19" s="451" t="s">
        <v>96</v>
      </c>
      <c r="H19" s="33"/>
      <c r="I19" s="33"/>
      <c r="J19" s="453"/>
      <c r="K19" s="454" t="s">
        <v>40</v>
      </c>
      <c r="L19" s="455">
        <v>0.04</v>
      </c>
      <c r="R19" s="33"/>
      <c r="S19" s="33"/>
      <c r="T19" s="33"/>
      <c r="U19" s="33"/>
      <c r="V19" s="33"/>
      <c r="W19"/>
      <c r="AD19" s="450"/>
    </row>
    <row r="20" spans="2:30" s="32" customFormat="1" ht="17.1" customHeight="1">
      <c r="B20" s="445"/>
      <c r="C20" s="33"/>
      <c r="D20" s="451" t="s">
        <v>111</v>
      </c>
      <c r="F20" s="452">
        <v>1.391</v>
      </c>
      <c r="G20" s="451" t="s">
        <v>112</v>
      </c>
      <c r="H20" s="33"/>
      <c r="I20" s="33"/>
      <c r="J20" s="33"/>
      <c r="K20" s="446" t="s">
        <v>38</v>
      </c>
      <c r="L20" s="33">
        <f ca="1">MID(B13,16,2)*24</f>
        <v>696</v>
      </c>
      <c r="M20" s="33" t="s">
        <v>39</v>
      </c>
      <c r="N20" s="33"/>
      <c r="O20" s="33"/>
      <c r="P20" s="668"/>
      <c r="Q20" s="33"/>
      <c r="R20" s="33"/>
      <c r="S20" s="33"/>
      <c r="T20" s="33"/>
      <c r="U20" s="33"/>
      <c r="V20" s="33"/>
      <c r="W20"/>
      <c r="AD20" s="450"/>
    </row>
    <row r="21" spans="2:30" s="32" customFormat="1" ht="17.1" customHeight="1">
      <c r="B21" s="445"/>
      <c r="C21" s="33"/>
      <c r="D21" s="451"/>
      <c r="F21" s="452"/>
      <c r="G21" s="451"/>
      <c r="H21" s="33"/>
      <c r="I21" s="33"/>
      <c r="J21" s="33"/>
      <c r="K21" s="194"/>
      <c r="L21" s="195"/>
      <c r="M21" s="33"/>
      <c r="N21" s="33"/>
      <c r="O21" s="33"/>
      <c r="P21" s="668"/>
      <c r="Q21" s="33"/>
      <c r="R21" s="33"/>
      <c r="S21" s="33"/>
      <c r="T21" s="33"/>
      <c r="U21" s="33"/>
      <c r="V21" s="33"/>
      <c r="W21"/>
      <c r="AD21" s="450"/>
    </row>
    <row r="22" spans="2:30" s="32" customFormat="1" ht="17.1" customHeight="1">
      <c r="B22" s="445"/>
      <c r="C22" s="33"/>
      <c r="D22" s="451"/>
      <c r="F22" s="452"/>
      <c r="G22" s="451"/>
      <c r="H22" s="33"/>
      <c r="I22" s="33"/>
      <c r="J22" s="33"/>
      <c r="K22" s="194"/>
      <c r="L22" s="195"/>
      <c r="M22" s="33"/>
      <c r="N22" s="33"/>
      <c r="O22" s="33"/>
      <c r="P22" s="668"/>
      <c r="Q22" s="33"/>
      <c r="R22" s="33"/>
      <c r="S22" s="33"/>
      <c r="T22" s="33"/>
      <c r="U22" s="33"/>
      <c r="V22" s="33"/>
      <c r="W22"/>
      <c r="AD22" s="450"/>
    </row>
    <row r="23" spans="2:30" s="32" customFormat="1" ht="8.25" customHeight="1">
      <c r="B23" s="445"/>
      <c r="C23" s="33"/>
      <c r="D23" s="33"/>
      <c r="E23" s="45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50"/>
    </row>
    <row r="24" spans="1:30" ht="17.1" customHeight="1">
      <c r="A24" s="5"/>
      <c r="B24" s="50"/>
      <c r="C24" s="155" t="s">
        <v>97</v>
      </c>
      <c r="D24" s="3" t="s">
        <v>135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7.1" customHeight="1" thickBot="1" thickTop="1">
      <c r="B26" s="445"/>
      <c r="C26" s="448"/>
      <c r="D26"/>
      <c r="E26"/>
      <c r="F26"/>
      <c r="G26"/>
      <c r="H26"/>
      <c r="I26"/>
      <c r="J26" s="458" t="s">
        <v>45</v>
      </c>
      <c r="K26" s="459">
        <f ca="1">L19*AC55</f>
        <v>68890.3774784</v>
      </c>
      <c r="L26"/>
      <c r="S26"/>
      <c r="T26"/>
      <c r="U26"/>
      <c r="W26"/>
      <c r="AD26" s="450"/>
    </row>
    <row r="27" spans="2:30" s="32" customFormat="1" ht="11.25" customHeight="1" thickTop="1">
      <c r="B27" s="445"/>
      <c r="C27" s="448"/>
      <c r="D27" s="33"/>
      <c r="E27" s="457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450"/>
    </row>
    <row r="28" spans="1:30" ht="17.1" customHeight="1">
      <c r="A28" s="5"/>
      <c r="B28" s="50"/>
      <c r="C28" s="155" t="s">
        <v>98</v>
      </c>
      <c r="D28" s="3" t="s">
        <v>136</v>
      </c>
      <c r="E28" s="19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19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95" customHeight="1" thickBot="1" thickTop="1">
      <c r="B30" s="50"/>
      <c r="C30" s="84" t="s">
        <v>13</v>
      </c>
      <c r="D30" s="197" t="s">
        <v>0</v>
      </c>
      <c r="E30" s="170" t="s">
        <v>14</v>
      </c>
      <c r="F30" s="87" t="s">
        <v>15</v>
      </c>
      <c r="G30" s="198" t="s">
        <v>71</v>
      </c>
      <c r="H30" s="199" t="s">
        <v>37</v>
      </c>
      <c r="I30" s="134" t="s">
        <v>16</v>
      </c>
      <c r="J30" s="85" t="s">
        <v>17</v>
      </c>
      <c r="K30" s="171" t="s">
        <v>18</v>
      </c>
      <c r="L30" s="88" t="s">
        <v>36</v>
      </c>
      <c r="M30" s="86" t="s">
        <v>31</v>
      </c>
      <c r="N30" s="88" t="s">
        <v>99</v>
      </c>
      <c r="O30" s="88" t="s">
        <v>58</v>
      </c>
      <c r="P30" s="171" t="s">
        <v>59</v>
      </c>
      <c r="Q30" s="85" t="s">
        <v>32</v>
      </c>
      <c r="R30" s="136" t="s">
        <v>20</v>
      </c>
      <c r="S30" s="460" t="s">
        <v>21</v>
      </c>
      <c r="T30" s="461" t="s">
        <v>72</v>
      </c>
      <c r="U30" s="462"/>
      <c r="V30" s="463"/>
      <c r="W30" s="464" t="s">
        <v>100</v>
      </c>
      <c r="X30" s="465"/>
      <c r="Y30" s="466"/>
      <c r="Z30" s="467" t="s">
        <v>22</v>
      </c>
      <c r="AA30" s="468" t="s">
        <v>23</v>
      </c>
      <c r="AB30" s="89" t="s">
        <v>74</v>
      </c>
      <c r="AC30" s="121" t="s">
        <v>24</v>
      </c>
      <c r="AD30" s="205"/>
      <c r="AE30"/>
    </row>
    <row r="31" spans="1:30" ht="17.1" customHeight="1" thickTop="1">
      <c r="A31" s="5"/>
      <c r="B31" s="50"/>
      <c r="C31" s="7"/>
      <c r="D31" s="469"/>
      <c r="E31" s="470"/>
      <c r="F31" s="471"/>
      <c r="G31" s="472"/>
      <c r="H31" s="473"/>
      <c r="I31" s="474"/>
      <c r="J31" s="475"/>
      <c r="K31" s="476"/>
      <c r="L31" s="7"/>
      <c r="M31" s="7"/>
      <c r="N31" s="177"/>
      <c r="O31" s="177"/>
      <c r="P31" s="7"/>
      <c r="Q31" s="174"/>
      <c r="R31" s="477"/>
      <c r="S31" s="478"/>
      <c r="T31" s="479"/>
      <c r="U31" s="480"/>
      <c r="V31" s="481"/>
      <c r="W31" s="482"/>
      <c r="X31" s="483"/>
      <c r="Y31" s="484"/>
      <c r="Z31" s="485"/>
      <c r="AA31" s="486"/>
      <c r="AB31" s="487"/>
      <c r="AC31" s="488"/>
      <c r="AD31" s="17"/>
    </row>
    <row r="32" spans="1:30" ht="17.1" customHeight="1">
      <c r="A32" s="5"/>
      <c r="B32" s="50"/>
      <c r="C32" s="745" t="s">
        <v>199</v>
      </c>
      <c r="D32" s="702" t="s">
        <v>369</v>
      </c>
      <c r="E32" s="703">
        <v>500</v>
      </c>
      <c r="F32" s="743">
        <v>354</v>
      </c>
      <c r="G32" s="703" t="s">
        <v>294</v>
      </c>
      <c r="H32" s="491">
        <f>IF(G32="A",200,IF(G32="B",60,20))</f>
        <v>200</v>
      </c>
      <c r="I32" s="492">
        <f>IF(F32&gt;100,F32,100)*$F$19/100</f>
        <v>1791.66126</v>
      </c>
      <c r="J32" s="694">
        <v>42408.35208333333</v>
      </c>
      <c r="K32" s="695">
        <v>42408.8</v>
      </c>
      <c r="L32" s="493">
        <f>IF(D32="","",(K32-J32)*24)</f>
        <v>10.750000000116415</v>
      </c>
      <c r="M32" s="364">
        <f>IF(D32="","",ROUND((K32-J32)*24*60,0))</f>
        <v>645</v>
      </c>
      <c r="N32" s="494" t="s">
        <v>293</v>
      </c>
      <c r="O32" s="495" t="str">
        <f>IF(D32="","","--")</f>
        <v>--</v>
      </c>
      <c r="P32" s="216" t="str">
        <f>IF(D32="","","NO")</f>
        <v>NO</v>
      </c>
      <c r="Q32" s="216" t="str">
        <f>IF(D32="","",IF(OR(N32="P",N32="RP"),"--","NO"))</f>
        <v>--</v>
      </c>
      <c r="R32" s="496">
        <f>IF(N32="P",+I32*H32*ROUND(M32/60,2)/100,"--")</f>
        <v>38520.717090000006</v>
      </c>
      <c r="S32" s="497" t="str">
        <f>IF(N32="RP",I32*H32*ROUND(M32/60,2)*0.01*O32/100,"--")</f>
        <v>--</v>
      </c>
      <c r="T32" s="498" t="str">
        <f>IF(AND(N32="F",Q32="NO"),IF(P32="SI",1.2,1)*I32*H32,"--")</f>
        <v>--</v>
      </c>
      <c r="U32" s="499" t="str">
        <f>IF(AND(M32&gt;10,N32="F"),IF(M32&lt;=300,ROUND(M32/60,2),5)*I32*H32*IF(P32="SI",1.2,1),"--")</f>
        <v>--</v>
      </c>
      <c r="V32" s="500" t="str">
        <f>IF(AND(N32="F",M32&gt;300),IF(P32="SI",1.2,1)*(ROUND(M32/60,2)-5)*I32*H32*0.1,"--")</f>
        <v>--</v>
      </c>
      <c r="W32" s="501" t="str">
        <f>IF(AND(N32="R",Q32="NO"),IF(P32="SI",1.2,1)*I32*H32*O32/100,"--")</f>
        <v>--</v>
      </c>
      <c r="X32" s="502" t="str">
        <f>IF(AND(M32&gt;10,N32="R"),IF(M32&lt;=300,ROUND(M32/60,2),5)*I32*H32*O32/100*IF(P32="SI",1.2,1),"--")</f>
        <v>--</v>
      </c>
      <c r="Y32" s="503" t="str">
        <f>IF(AND(N32="R",M32&gt;300),IF(P32="SI",1.2,1)*(ROUND(M32/60,2)-5)*I32*H32*O32/100*0.1,"--")</f>
        <v>--</v>
      </c>
      <c r="Z32" s="504" t="str">
        <f>IF(N32="RF",IF(P32="SI",1.2,1)*ROUND(M32/60,2)*I32*H32*0.1,"--")</f>
        <v>--</v>
      </c>
      <c r="AA32" s="505" t="str">
        <f>IF(N32="RR",IF(P32="SI",1.2,1)*ROUND(M32/60,2)*I32*H32*O32/100*0.1,"--")</f>
        <v>--</v>
      </c>
      <c r="AB32" s="506" t="str">
        <f>IF(D32="","","SI")</f>
        <v>SI</v>
      </c>
      <c r="AC32" s="16">
        <f>IF(D32="","",SUM(R32:AA32)*IF(AB32="SI",1,2))</f>
        <v>38520.717090000006</v>
      </c>
      <c r="AD32" s="17"/>
    </row>
    <row r="33" spans="1:30" ht="17.1" customHeight="1">
      <c r="A33" s="5"/>
      <c r="B33" s="50"/>
      <c r="C33" s="745" t="s">
        <v>200</v>
      </c>
      <c r="D33" s="702" t="s">
        <v>369</v>
      </c>
      <c r="E33" s="703">
        <v>500</v>
      </c>
      <c r="F33" s="743">
        <v>354</v>
      </c>
      <c r="G33" s="703" t="s">
        <v>294</v>
      </c>
      <c r="H33" s="491">
        <f>IF(G33="A",200,IF(G33="B",60,20))</f>
        <v>200</v>
      </c>
      <c r="I33" s="492">
        <f>IF(F33&gt;100,F33,100)*$F$19/100</f>
        <v>1791.66126</v>
      </c>
      <c r="J33" s="694">
        <v>42414.33472222222</v>
      </c>
      <c r="K33" s="695">
        <v>42414.705555555556</v>
      </c>
      <c r="L33" s="493">
        <f>IF(D33="","",(K33-J33)*24)</f>
        <v>8.900000000023283</v>
      </c>
      <c r="M33" s="364">
        <f>IF(D33="","",ROUND((K33-J33)*24*60,0))</f>
        <v>534</v>
      </c>
      <c r="N33" s="494" t="s">
        <v>293</v>
      </c>
      <c r="O33" s="495" t="str">
        <f>IF(D33="","","--")</f>
        <v>--</v>
      </c>
      <c r="P33" s="216" t="str">
        <f>IF(D33="","","NO")</f>
        <v>NO</v>
      </c>
      <c r="Q33" s="216" t="str">
        <f>IF(D33="","",IF(OR(N33="P",N33="RP"),"--","NO"))</f>
        <v>--</v>
      </c>
      <c r="R33" s="496">
        <f>IF(N33="P",+I33*H33*ROUND(M33/60,2)/100,"--")</f>
        <v>31891.570428000003</v>
      </c>
      <c r="S33" s="497" t="str">
        <f>IF(N33="RP",I33*H33*ROUND(M33/60,2)*0.01*O33/100,"--")</f>
        <v>--</v>
      </c>
      <c r="T33" s="498" t="str">
        <f>IF(AND(N33="F",Q33="NO"),IF(P33="SI",1.2,1)*I33*H33,"--")</f>
        <v>--</v>
      </c>
      <c r="U33" s="499" t="str">
        <f>IF(AND(M33&gt;10,N33="F"),IF(M33&lt;=300,ROUND(M33/60,2),5)*I33*H33*IF(P33="SI",1.2,1),"--")</f>
        <v>--</v>
      </c>
      <c r="V33" s="500" t="str">
        <f>IF(AND(N33="F",M33&gt;300),IF(P33="SI",1.2,1)*(ROUND(M33/60,2)-5)*I33*H33*0.1,"--")</f>
        <v>--</v>
      </c>
      <c r="W33" s="501" t="str">
        <f>IF(AND(N33="R",Q33="NO"),IF(P33="SI",1.2,1)*I33*H33*O33/100,"--")</f>
        <v>--</v>
      </c>
      <c r="X33" s="502" t="str">
        <f>IF(AND(M33&gt;10,N33="R"),IF(M33&lt;=300,ROUND(M33/60,2),5)*I33*H33*O33/100*IF(P33="SI",1.2,1),"--")</f>
        <v>--</v>
      </c>
      <c r="Y33" s="503" t="str">
        <f>IF(AND(N33="R",M33&gt;300),IF(P33="SI",1.2,1)*(ROUND(M33/60,2)-5)*I33*H33*O33/100*0.1,"--")</f>
        <v>--</v>
      </c>
      <c r="Z33" s="504" t="str">
        <f>IF(N33="RF",IF(P33="SI",1.2,1)*ROUND(M33/60,2)*I33*H33*0.1,"--")</f>
        <v>--</v>
      </c>
      <c r="AA33" s="505" t="str">
        <f>IF(N33="RR",IF(P33="SI",1.2,1)*ROUND(M33/60,2)*I33*H33*O33/100*0.1,"--")</f>
        <v>--</v>
      </c>
      <c r="AB33" s="506" t="str">
        <f>IF(D33="","","SI")</f>
        <v>SI</v>
      </c>
      <c r="AC33" s="16">
        <f>IF(D33="","",SUM(R33:AA33)*IF(AB33="SI",1,2))</f>
        <v>31891.570428000003</v>
      </c>
      <c r="AD33" s="17"/>
    </row>
    <row r="34" spans="1:30" ht="17.1" customHeight="1" thickBot="1">
      <c r="A34" s="32"/>
      <c r="B34" s="50"/>
      <c r="C34" s="584"/>
      <c r="D34" s="507"/>
      <c r="E34" s="508"/>
      <c r="F34" s="509"/>
      <c r="G34" s="510"/>
      <c r="H34" s="511"/>
      <c r="I34" s="512"/>
      <c r="J34" s="513"/>
      <c r="K34" s="513"/>
      <c r="L34" s="9"/>
      <c r="M34" s="9"/>
      <c r="N34" s="9"/>
      <c r="O34" s="514"/>
      <c r="P34" s="9"/>
      <c r="Q34" s="9"/>
      <c r="R34" s="515"/>
      <c r="S34" s="516"/>
      <c r="T34" s="517"/>
      <c r="U34" s="518"/>
      <c r="V34" s="519"/>
      <c r="W34" s="520"/>
      <c r="X34" s="521"/>
      <c r="Y34" s="522"/>
      <c r="Z34" s="523"/>
      <c r="AA34" s="524"/>
      <c r="AB34" s="525"/>
      <c r="AC34" s="526"/>
      <c r="AD34" s="222"/>
    </row>
    <row r="35" spans="1:30" ht="17.1" customHeight="1" thickBot="1" thickTop="1">
      <c r="A35" s="32"/>
      <c r="B35" s="50"/>
      <c r="C35" s="448"/>
      <c r="D35" s="448"/>
      <c r="E35" s="527"/>
      <c r="F35" s="457"/>
      <c r="G35" s="528"/>
      <c r="H35" s="528"/>
      <c r="I35" s="529"/>
      <c r="J35" s="529"/>
      <c r="K35" s="529"/>
      <c r="L35" s="529"/>
      <c r="M35" s="529"/>
      <c r="N35" s="529"/>
      <c r="O35" s="530"/>
      <c r="P35" s="529"/>
      <c r="Q35" s="529"/>
      <c r="R35" s="531">
        <f aca="true" t="shared" si="0" ref="R35:AA35">SUM(R31:R34)</f>
        <v>70412.28751800001</v>
      </c>
      <c r="S35" s="532">
        <f t="shared" si="0"/>
        <v>0</v>
      </c>
      <c r="T35" s="533">
        <f t="shared" si="0"/>
        <v>0</v>
      </c>
      <c r="U35" s="533">
        <f t="shared" si="0"/>
        <v>0</v>
      </c>
      <c r="V35" s="533">
        <f t="shared" si="0"/>
        <v>0</v>
      </c>
      <c r="W35" s="534">
        <f t="shared" si="0"/>
        <v>0</v>
      </c>
      <c r="X35" s="534">
        <f t="shared" si="0"/>
        <v>0</v>
      </c>
      <c r="Y35" s="534">
        <f t="shared" si="0"/>
        <v>0</v>
      </c>
      <c r="Z35" s="535">
        <f t="shared" si="0"/>
        <v>0</v>
      </c>
      <c r="AA35" s="536">
        <f t="shared" si="0"/>
        <v>0</v>
      </c>
      <c r="AB35" s="537"/>
      <c r="AC35" s="538">
        <f>SUM(AC31:AC34)</f>
        <v>70412.28751800001</v>
      </c>
      <c r="AD35" s="222"/>
    </row>
    <row r="36" spans="1:30" ht="13.5" customHeight="1" thickBot="1" thickTop="1">
      <c r="A36" s="32"/>
      <c r="B36" s="50"/>
      <c r="C36" s="448"/>
      <c r="D36" s="448"/>
      <c r="E36" s="527"/>
      <c r="F36" s="457"/>
      <c r="G36" s="528"/>
      <c r="H36" s="528"/>
      <c r="I36" s="529"/>
      <c r="J36" s="529"/>
      <c r="K36" s="529"/>
      <c r="L36" s="529"/>
      <c r="M36" s="529"/>
      <c r="N36" s="529"/>
      <c r="O36" s="530"/>
      <c r="P36" s="529"/>
      <c r="Q36" s="529"/>
      <c r="R36" s="539"/>
      <c r="S36" s="540"/>
      <c r="T36" s="541"/>
      <c r="U36" s="541"/>
      <c r="V36" s="541"/>
      <c r="W36" s="539"/>
      <c r="X36" s="539"/>
      <c r="Y36" s="539"/>
      <c r="Z36" s="539"/>
      <c r="AA36" s="539"/>
      <c r="AB36" s="542"/>
      <c r="AC36" s="543"/>
      <c r="AD36" s="222"/>
    </row>
    <row r="37" spans="1:33" s="5" customFormat="1" ht="33.95" customHeight="1" thickBot="1" thickTop="1">
      <c r="A37" s="90"/>
      <c r="B37" s="95"/>
      <c r="C37" s="122" t="s">
        <v>13</v>
      </c>
      <c r="D37" s="119" t="s">
        <v>27</v>
      </c>
      <c r="E37" s="118" t="s">
        <v>28</v>
      </c>
      <c r="F37" s="120" t="s">
        <v>29</v>
      </c>
      <c r="G37" s="121" t="s">
        <v>14</v>
      </c>
      <c r="H37" s="128" t="s">
        <v>16</v>
      </c>
      <c r="I37" s="544"/>
      <c r="J37" s="118" t="s">
        <v>17</v>
      </c>
      <c r="K37" s="118" t="s">
        <v>18</v>
      </c>
      <c r="L37" s="119" t="s">
        <v>30</v>
      </c>
      <c r="M37" s="119" t="s">
        <v>31</v>
      </c>
      <c r="N37" s="88" t="s">
        <v>101</v>
      </c>
      <c r="O37" s="118" t="s">
        <v>32</v>
      </c>
      <c r="P37" s="545" t="s">
        <v>33</v>
      </c>
      <c r="Q37" s="546"/>
      <c r="R37" s="128" t="s">
        <v>34</v>
      </c>
      <c r="S37" s="547" t="s">
        <v>20</v>
      </c>
      <c r="T37" s="548" t="s">
        <v>102</v>
      </c>
      <c r="U37" s="549"/>
      <c r="V37" s="550" t="s">
        <v>22</v>
      </c>
      <c r="W37" s="551"/>
      <c r="X37" s="552"/>
      <c r="Y37" s="552"/>
      <c r="Z37" s="552"/>
      <c r="AA37" s="553"/>
      <c r="AB37" s="131" t="s">
        <v>74</v>
      </c>
      <c r="AC37" s="121" t="s">
        <v>24</v>
      </c>
      <c r="AD37" s="17"/>
      <c r="AF37"/>
      <c r="AG37"/>
    </row>
    <row r="38" spans="1:30" ht="17.1" customHeight="1" thickTop="1">
      <c r="A38" s="5"/>
      <c r="B38" s="50"/>
      <c r="C38" s="7"/>
      <c r="D38" s="10"/>
      <c r="E38" s="10"/>
      <c r="F38" s="10"/>
      <c r="G38" s="554"/>
      <c r="H38" s="555"/>
      <c r="I38" s="556"/>
      <c r="J38" s="10"/>
      <c r="K38" s="10"/>
      <c r="L38" s="10"/>
      <c r="M38" s="10"/>
      <c r="N38" s="10"/>
      <c r="O38" s="557"/>
      <c r="P38" s="558"/>
      <c r="Q38" s="559"/>
      <c r="R38" s="132"/>
      <c r="S38" s="560"/>
      <c r="T38" s="561"/>
      <c r="U38" s="562"/>
      <c r="V38" s="563"/>
      <c r="W38" s="564"/>
      <c r="X38" s="565"/>
      <c r="Y38" s="565"/>
      <c r="Z38" s="565"/>
      <c r="AA38" s="566"/>
      <c r="AB38" s="557"/>
      <c r="AC38" s="567"/>
      <c r="AD38" s="17"/>
    </row>
    <row r="39" spans="1:30" ht="17.1" customHeight="1">
      <c r="A39" s="5"/>
      <c r="B39" s="50"/>
      <c r="C39" s="745" t="s">
        <v>199</v>
      </c>
      <c r="D39" s="269"/>
      <c r="E39" s="269"/>
      <c r="F39" s="269"/>
      <c r="G39" s="270"/>
      <c r="H39" s="572">
        <f>F39*$F$20</f>
        <v>0</v>
      </c>
      <c r="I39" s="573"/>
      <c r="J39" s="574"/>
      <c r="K39" s="574"/>
      <c r="L39" s="286" t="str">
        <f>IF(D39="","",(K39-J39)*24)</f>
        <v/>
      </c>
      <c r="M39" s="14" t="str">
        <f>IF(D39="","",(K39-J39)*24*60)</f>
        <v/>
      </c>
      <c r="N39" s="13"/>
      <c r="O39" s="8" t="str">
        <f>IF(D39="","",IF(OR(N39="P",N39="RP"),"--","NO"))</f>
        <v/>
      </c>
      <c r="P39" s="575" t="str">
        <f>IF(D39="","","NO")</f>
        <v/>
      </c>
      <c r="Q39" s="576"/>
      <c r="R39" s="577">
        <f>200*IF(P39="SI",1,0.1)*IF(N39="P",0.1,1)</f>
        <v>20</v>
      </c>
      <c r="S39" s="578" t="str">
        <f>IF(N39="P",H39*R39*ROUND(M39/60,2),"--")</f>
        <v>--</v>
      </c>
      <c r="T39" s="579" t="str">
        <f>IF(AND(N39="F",O39="NO"),H39*R39,"--")</f>
        <v>--</v>
      </c>
      <c r="U39" s="580" t="str">
        <f>IF(N39="F",H39*R39*ROUND(M39/60,2),"--")</f>
        <v>--</v>
      </c>
      <c r="V39" s="358" t="str">
        <f>IF(N39="RF",H39*R39*ROUND(M39/60,2),"--")</f>
        <v>--</v>
      </c>
      <c r="W39" s="581"/>
      <c r="X39" s="582"/>
      <c r="Y39" s="582"/>
      <c r="Z39" s="582"/>
      <c r="AA39" s="583"/>
      <c r="AB39" s="296" t="str">
        <f>IF(D39="","","SI")</f>
        <v/>
      </c>
      <c r="AC39" s="297" t="str">
        <f>IF(D39="","",SUM(S39:V39)*IF(AB39="SI",1,2))</f>
        <v/>
      </c>
      <c r="AD39" s="17"/>
    </row>
    <row r="40" spans="1:30" ht="17.1" customHeight="1">
      <c r="A40" s="5"/>
      <c r="B40" s="50"/>
      <c r="C40" s="745" t="s">
        <v>200</v>
      </c>
      <c r="D40" s="568"/>
      <c r="E40" s="569"/>
      <c r="F40" s="570"/>
      <c r="G40" s="571"/>
      <c r="H40" s="572">
        <f>F40*$F$20</f>
        <v>0</v>
      </c>
      <c r="I40" s="573"/>
      <c r="J40" s="574"/>
      <c r="K40" s="574"/>
      <c r="L40" s="286" t="str">
        <f>IF(D40="","",(K40-J40)*24)</f>
        <v/>
      </c>
      <c r="M40" s="14" t="str">
        <f>IF(D40="","",(K40-J40)*24*60)</f>
        <v/>
      </c>
      <c r="N40" s="13"/>
      <c r="O40" s="8" t="str">
        <f>IF(D40="","",IF(OR(N40="P",N40="RP"),"--","NO"))</f>
        <v/>
      </c>
      <c r="P40" s="575" t="str">
        <f>IF(D40="","","NO")</f>
        <v/>
      </c>
      <c r="Q40" s="576"/>
      <c r="R40" s="577">
        <f>200*IF(P40="SI",1,0.1)*IF(N40="P",0.1,1)</f>
        <v>20</v>
      </c>
      <c r="S40" s="578" t="str">
        <f>IF(N40="P",H40*R40*ROUND(M40/60,2),"--")</f>
        <v>--</v>
      </c>
      <c r="T40" s="579" t="str">
        <f>IF(AND(N40="F",O40="NO"),H40*R40,"--")</f>
        <v>--</v>
      </c>
      <c r="U40" s="580" t="str">
        <f>IF(N40="F",H40*R40*ROUND(M40/60,2),"--")</f>
        <v>--</v>
      </c>
      <c r="V40" s="358" t="str">
        <f>IF(N40="RF",H40*R40*ROUND(M40/60,2),"--")</f>
        <v>--</v>
      </c>
      <c r="W40" s="581"/>
      <c r="X40" s="582"/>
      <c r="Y40" s="582"/>
      <c r="Z40" s="582"/>
      <c r="AA40" s="583"/>
      <c r="AB40" s="296" t="str">
        <f>IF(D40="","","SI")</f>
        <v/>
      </c>
      <c r="AC40" s="297" t="str">
        <f>IF(D40="","",SUM(S40:V40)*IF(AB40="SI",1,2))</f>
        <v/>
      </c>
      <c r="AD40" s="17"/>
    </row>
    <row r="41" spans="1:30" ht="17.1" customHeight="1" thickBot="1">
      <c r="A41" s="32"/>
      <c r="B41" s="50"/>
      <c r="C41" s="584"/>
      <c r="D41" s="585"/>
      <c r="E41" s="586"/>
      <c r="F41" s="587"/>
      <c r="G41" s="588"/>
      <c r="H41" s="589"/>
      <c r="I41" s="590"/>
      <c r="J41" s="591"/>
      <c r="K41" s="592"/>
      <c r="L41" s="593"/>
      <c r="M41" s="594"/>
      <c r="N41" s="595"/>
      <c r="O41" s="9"/>
      <c r="P41" s="596"/>
      <c r="Q41" s="597"/>
      <c r="R41" s="598"/>
      <c r="S41" s="599"/>
      <c r="T41" s="600"/>
      <c r="U41" s="601"/>
      <c r="V41" s="602"/>
      <c r="W41" s="603"/>
      <c r="X41" s="604"/>
      <c r="Y41" s="604"/>
      <c r="Z41" s="604"/>
      <c r="AA41" s="605"/>
      <c r="AB41" s="606"/>
      <c r="AC41" s="607"/>
      <c r="AD41" s="222"/>
    </row>
    <row r="42" spans="1:30" ht="17.1" customHeight="1" thickBot="1" thickTop="1">
      <c r="A42" s="32"/>
      <c r="B42" s="50"/>
      <c r="C42" s="98"/>
      <c r="D42" s="196"/>
      <c r="E42" s="196"/>
      <c r="F42" s="389"/>
      <c r="G42" s="608"/>
      <c r="H42" s="3034"/>
      <c r="I42" s="3035"/>
      <c r="J42" s="3040"/>
      <c r="K42" s="3041"/>
      <c r="L42" s="611"/>
      <c r="M42" s="612"/>
      <c r="N42" s="609"/>
      <c r="O42" s="185"/>
      <c r="P42" s="617"/>
      <c r="Q42" s="617"/>
      <c r="R42" s="3036"/>
      <c r="S42" s="3037"/>
      <c r="T42" s="3038"/>
      <c r="U42" s="3038"/>
      <c r="V42" s="3039"/>
      <c r="W42" s="802"/>
      <c r="X42" s="802"/>
      <c r="Y42" s="802"/>
      <c r="Z42" s="802"/>
      <c r="AA42" s="802"/>
      <c r="AB42" s="186"/>
      <c r="AC42" s="538">
        <f>SUM(AC38:AC41)</f>
        <v>0</v>
      </c>
      <c r="AD42" s="222"/>
    </row>
    <row r="43" spans="1:30" ht="17.1" customHeight="1" thickBot="1" thickTop="1">
      <c r="A43" s="32"/>
      <c r="B43" s="50"/>
      <c r="C43" s="98"/>
      <c r="D43" s="196"/>
      <c r="E43" s="196"/>
      <c r="F43" s="389"/>
      <c r="G43" s="608"/>
      <c r="H43" s="609"/>
      <c r="I43" s="610"/>
      <c r="J43" s="458" t="s">
        <v>42</v>
      </c>
      <c r="K43" s="459">
        <f>AC35+AC42</f>
        <v>70412.28751800001</v>
      </c>
      <c r="L43" s="612"/>
      <c r="M43" s="609"/>
      <c r="N43" s="616"/>
      <c r="O43" s="617"/>
      <c r="P43" s="613"/>
      <c r="Q43" s="614"/>
      <c r="R43" s="615"/>
      <c r="S43" s="615"/>
      <c r="T43" s="615"/>
      <c r="U43" s="186"/>
      <c r="V43" s="186"/>
      <c r="W43" s="186"/>
      <c r="X43" s="186"/>
      <c r="Y43" s="186"/>
      <c r="Z43" s="186"/>
      <c r="AA43" s="186"/>
      <c r="AB43" s="186"/>
      <c r="AC43" s="618"/>
      <c r="AD43" s="222"/>
    </row>
    <row r="44" spans="1:30" ht="13.5" customHeight="1" thickTop="1">
      <c r="A44" s="32"/>
      <c r="B44" s="445"/>
      <c r="C44" s="448"/>
      <c r="D44" s="619"/>
      <c r="E44" s="620"/>
      <c r="F44" s="621"/>
      <c r="G44" s="622"/>
      <c r="H44" s="622"/>
      <c r="I44" s="620"/>
      <c r="J44" s="437"/>
      <c r="K44" s="437"/>
      <c r="L44" s="620"/>
      <c r="M44" s="620"/>
      <c r="N44" s="620"/>
      <c r="O44" s="623"/>
      <c r="P44" s="620"/>
      <c r="Q44" s="620"/>
      <c r="R44" s="624"/>
      <c r="S44" s="625"/>
      <c r="T44" s="625"/>
      <c r="U44" s="626"/>
      <c r="AC44" s="626"/>
      <c r="AD44" s="627"/>
    </row>
    <row r="45" spans="1:30" ht="17.1" customHeight="1">
      <c r="A45" s="32"/>
      <c r="B45" s="445"/>
      <c r="C45" s="628" t="s">
        <v>103</v>
      </c>
      <c r="D45" s="629" t="s">
        <v>137</v>
      </c>
      <c r="E45" s="620"/>
      <c r="F45" s="621"/>
      <c r="G45" s="622"/>
      <c r="H45" s="622"/>
      <c r="I45" s="620"/>
      <c r="J45" s="437"/>
      <c r="K45" s="437"/>
      <c r="L45" s="620"/>
      <c r="M45" s="620"/>
      <c r="N45" s="620"/>
      <c r="O45" s="623"/>
      <c r="P45" s="620"/>
      <c r="Q45" s="620"/>
      <c r="R45" s="624"/>
      <c r="S45" s="625"/>
      <c r="T45" s="625"/>
      <c r="U45" s="626"/>
      <c r="AC45" s="626"/>
      <c r="AD45" s="627"/>
    </row>
    <row r="46" spans="1:30" ht="17.1" customHeight="1">
      <c r="A46" s="32"/>
      <c r="B46" s="445"/>
      <c r="C46" s="628"/>
      <c r="D46" s="619"/>
      <c r="E46" s="620"/>
      <c r="F46" s="621"/>
      <c r="G46" s="622"/>
      <c r="H46" s="622"/>
      <c r="I46" s="620"/>
      <c r="J46" s="437"/>
      <c r="K46" s="437"/>
      <c r="L46" s="620"/>
      <c r="M46" s="620"/>
      <c r="N46" s="620"/>
      <c r="O46" s="623"/>
      <c r="P46" s="620"/>
      <c r="Q46" s="620"/>
      <c r="R46" s="620"/>
      <c r="S46" s="624"/>
      <c r="T46" s="625"/>
      <c r="AD46" s="627"/>
    </row>
    <row r="47" spans="2:30" s="32" customFormat="1" ht="17.1" customHeight="1">
      <c r="B47" s="445"/>
      <c r="C47" s="448"/>
      <c r="D47" s="630" t="s">
        <v>0</v>
      </c>
      <c r="E47" s="529" t="s">
        <v>104</v>
      </c>
      <c r="F47" s="529" t="s">
        <v>43</v>
      </c>
      <c r="G47" s="631" t="s">
        <v>138</v>
      </c>
      <c r="H47" s="530"/>
      <c r="I47" s="529"/>
      <c r="J47"/>
      <c r="K47"/>
      <c r="L47" s="632" t="s">
        <v>139</v>
      </c>
      <c r="M47"/>
      <c r="N47"/>
      <c r="O47"/>
      <c r="P47"/>
      <c r="Q47" s="635"/>
      <c r="R47" s="635"/>
      <c r="S47" s="33"/>
      <c r="T47"/>
      <c r="U47"/>
      <c r="V47"/>
      <c r="W47"/>
      <c r="X47" s="33"/>
      <c r="Y47" s="33"/>
      <c r="Z47" s="33"/>
      <c r="AA47" s="33"/>
      <c r="AB47" s="33"/>
      <c r="AD47" s="627"/>
    </row>
    <row r="48" spans="2:30" s="32" customFormat="1" ht="17.1" customHeight="1">
      <c r="B48" s="445"/>
      <c r="C48" s="448"/>
      <c r="D48" s="529" t="s">
        <v>386</v>
      </c>
      <c r="E48" s="636">
        <v>354</v>
      </c>
      <c r="F48" s="636">
        <v>500</v>
      </c>
      <c r="G48" s="637">
        <f ca="1">E48*$F$19*$L$20/100</f>
        <v>1246996.2369600001</v>
      </c>
      <c r="H48" s="637"/>
      <c r="I48" s="637"/>
      <c r="J48" s="164"/>
      <c r="K48"/>
      <c r="L48" s="638">
        <v>39602</v>
      </c>
      <c r="M48" s="164"/>
      <c r="N48" s="1137" t="s">
        <v>412</v>
      </c>
      <c r="O48"/>
      <c r="P48"/>
      <c r="Q48" s="635"/>
      <c r="R48" s="635"/>
      <c r="S48" s="33"/>
      <c r="T48"/>
      <c r="U48"/>
      <c r="V48"/>
      <c r="W48"/>
      <c r="X48" s="33"/>
      <c r="Y48" s="33"/>
      <c r="Z48" s="33"/>
      <c r="AA48" s="33"/>
      <c r="AB48" s="640"/>
      <c r="AC48" s="456">
        <f ca="1">L48+G48</f>
        <v>1286598.2369600001</v>
      </c>
      <c r="AD48" s="627"/>
    </row>
    <row r="49" spans="2:30" s="32" customFormat="1" ht="17.1" customHeight="1">
      <c r="B49" s="445"/>
      <c r="C49" s="448"/>
      <c r="D49" s="641"/>
      <c r="E49" s="636"/>
      <c r="F49" s="636"/>
      <c r="G49" s="637"/>
      <c r="H49" s="641"/>
      <c r="I49" s="642"/>
      <c r="J49" s="164"/>
      <c r="K49"/>
      <c r="L49" s="637"/>
      <c r="M49" s="164"/>
      <c r="N49" s="639"/>
      <c r="O49" s="643"/>
      <c r="P49"/>
      <c r="Q49" s="635"/>
      <c r="R49" s="635"/>
      <c r="S49" s="33"/>
      <c r="T49"/>
      <c r="U49"/>
      <c r="V49"/>
      <c r="W49"/>
      <c r="X49" s="33"/>
      <c r="Y49" s="33"/>
      <c r="Z49" s="33"/>
      <c r="AA49" s="33"/>
      <c r="AB49" s="33"/>
      <c r="AC49" s="456"/>
      <c r="AD49" s="627"/>
    </row>
    <row r="50" spans="2:30" s="32" customFormat="1" ht="17.1" customHeight="1">
      <c r="B50" s="445"/>
      <c r="C50" s="448"/>
      <c r="E50" s="453"/>
      <c r="F50" s="529"/>
      <c r="G50" s="530"/>
      <c r="H50"/>
      <c r="I50" s="529"/>
      <c r="J50" s="529"/>
      <c r="K50"/>
      <c r="L50" s="456"/>
      <c r="M50" s="634"/>
      <c r="N50" s="634"/>
      <c r="O50" s="635"/>
      <c r="P50" s="635"/>
      <c r="Q50" s="635"/>
      <c r="R50" s="635"/>
      <c r="S50" s="33"/>
      <c r="T50"/>
      <c r="U50"/>
      <c r="V50"/>
      <c r="W50"/>
      <c r="X50" s="33"/>
      <c r="Y50" s="33"/>
      <c r="Z50" s="33"/>
      <c r="AA50" s="33"/>
      <c r="AB50" s="33"/>
      <c r="AC50" s="456"/>
      <c r="AD50" s="627"/>
    </row>
    <row r="51" spans="1:30" ht="17.1" customHeight="1">
      <c r="A51" s="32"/>
      <c r="B51" s="445"/>
      <c r="C51" s="448"/>
      <c r="D51" s="630" t="s">
        <v>118</v>
      </c>
      <c r="E51" s="529" t="s">
        <v>119</v>
      </c>
      <c r="F51" s="529" t="s">
        <v>43</v>
      </c>
      <c r="G51" s="631" t="s">
        <v>142</v>
      </c>
      <c r="I51" s="633"/>
      <c r="J51" s="529"/>
      <c r="L51" s="632" t="s">
        <v>140</v>
      </c>
      <c r="M51" s="633"/>
      <c r="N51" s="634"/>
      <c r="O51" s="635"/>
      <c r="P51" s="635"/>
      <c r="Q51" s="635"/>
      <c r="R51" s="635"/>
      <c r="S51" s="635"/>
      <c r="AC51" s="456"/>
      <c r="AD51" s="627"/>
    </row>
    <row r="52" spans="1:30" ht="17.1" customHeight="1">
      <c r="A52" s="32"/>
      <c r="B52" s="445"/>
      <c r="C52" s="448"/>
      <c r="D52" s="529" t="s">
        <v>225</v>
      </c>
      <c r="E52" s="636">
        <v>450</v>
      </c>
      <c r="F52" s="636" t="s">
        <v>224</v>
      </c>
      <c r="G52" s="637">
        <f ca="1">E52*F20*L20</f>
        <v>435661.2</v>
      </c>
      <c r="H52" s="164"/>
      <c r="I52" s="164"/>
      <c r="J52" s="638"/>
      <c r="L52" s="637">
        <v>0</v>
      </c>
      <c r="M52" s="164"/>
      <c r="N52" s="1137" t="s">
        <v>412</v>
      </c>
      <c r="O52" s="669"/>
      <c r="P52" s="669"/>
      <c r="Q52" s="669"/>
      <c r="R52" s="669"/>
      <c r="S52" s="669"/>
      <c r="AC52" s="670">
        <f ca="1">G52</f>
        <v>435661.2</v>
      </c>
      <c r="AD52" s="627"/>
    </row>
    <row r="53" spans="1:30" ht="17.1" customHeight="1">
      <c r="A53" s="32"/>
      <c r="B53" s="445"/>
      <c r="C53" s="448"/>
      <c r="D53" s="529"/>
      <c r="E53" s="636"/>
      <c r="F53" s="636"/>
      <c r="G53" s="637"/>
      <c r="H53" s="164"/>
      <c r="I53" s="164"/>
      <c r="J53" s="638"/>
      <c r="L53" s="638"/>
      <c r="M53" s="164"/>
      <c r="N53" s="639"/>
      <c r="O53" s="669"/>
      <c r="P53" s="669"/>
      <c r="Q53" s="669"/>
      <c r="R53" s="669"/>
      <c r="S53" s="669"/>
      <c r="AC53" s="671"/>
      <c r="AD53" s="627"/>
    </row>
    <row r="54" spans="1:30" ht="10.5" customHeight="1" thickBot="1">
      <c r="A54" s="32"/>
      <c r="B54" s="445"/>
      <c r="C54" s="448"/>
      <c r="D54" s="529"/>
      <c r="E54" s="636"/>
      <c r="F54" s="636"/>
      <c r="G54" s="637"/>
      <c r="H54" s="164"/>
      <c r="I54" s="164"/>
      <c r="J54" s="638"/>
      <c r="L54" s="638"/>
      <c r="M54" s="164"/>
      <c r="N54" s="639"/>
      <c r="O54" s="669"/>
      <c r="P54" s="669"/>
      <c r="Q54" s="669"/>
      <c r="R54" s="669"/>
      <c r="S54" s="669"/>
      <c r="AC54" s="670"/>
      <c r="AD54" s="627"/>
    </row>
    <row r="55" spans="1:30" ht="24" customHeight="1" thickBot="1" thickTop="1">
      <c r="A55" s="32"/>
      <c r="B55" s="445"/>
      <c r="C55" s="448"/>
      <c r="D55" s="437"/>
      <c r="E55" s="453"/>
      <c r="F55" s="529"/>
      <c r="G55" s="529"/>
      <c r="H55" s="530"/>
      <c r="J55" s="529"/>
      <c r="L55" s="644"/>
      <c r="M55" s="634"/>
      <c r="N55" s="634"/>
      <c r="O55" s="635"/>
      <c r="P55" s="635"/>
      <c r="Q55" s="635"/>
      <c r="R55" s="635"/>
      <c r="S55" s="635"/>
      <c r="AB55" s="659" t="s">
        <v>387</v>
      </c>
      <c r="AC55" s="660">
        <f ca="1">SUM(AC48:AC53)</f>
        <v>1722259.43696</v>
      </c>
      <c r="AD55" s="627"/>
    </row>
    <row r="56" spans="1:30" ht="13.5" customHeight="1" thickTop="1">
      <c r="A56" s="32"/>
      <c r="B56" s="445"/>
      <c r="C56" s="448"/>
      <c r="D56" s="437"/>
      <c r="E56" s="453"/>
      <c r="F56" s="529"/>
      <c r="G56" s="529"/>
      <c r="H56" s="530"/>
      <c r="J56" s="529"/>
      <c r="L56" s="644"/>
      <c r="M56" s="634"/>
      <c r="N56" s="634"/>
      <c r="O56" s="635"/>
      <c r="P56" s="635"/>
      <c r="Q56" s="635"/>
      <c r="R56" s="635"/>
      <c r="S56" s="635"/>
      <c r="AB56" s="3547"/>
      <c r="AC56" s="3548"/>
      <c r="AD56" s="627"/>
    </row>
    <row r="57" spans="2:30" ht="17.1" customHeight="1">
      <c r="B57" s="445"/>
      <c r="C57" s="628" t="s">
        <v>107</v>
      </c>
      <c r="D57" s="645" t="s">
        <v>108</v>
      </c>
      <c r="E57" s="529"/>
      <c r="F57" s="646"/>
      <c r="G57" s="528"/>
      <c r="H57" s="437"/>
      <c r="I57" s="437"/>
      <c r="J57" s="437"/>
      <c r="K57" s="529"/>
      <c r="L57" s="529"/>
      <c r="M57" s="437"/>
      <c r="N57" s="529"/>
      <c r="O57" s="437"/>
      <c r="P57" s="437"/>
      <c r="Q57" s="437"/>
      <c r="R57" s="437"/>
      <c r="S57" s="437"/>
      <c r="T57" s="437"/>
      <c r="U57" s="437"/>
      <c r="AB57" s="3549"/>
      <c r="AC57" s="3548"/>
      <c r="AD57" s="627"/>
    </row>
    <row r="58" spans="2:30" s="32" customFormat="1" ht="17.1" customHeight="1">
      <c r="B58" s="445"/>
      <c r="C58" s="448"/>
      <c r="D58" s="630" t="s">
        <v>109</v>
      </c>
      <c r="E58" s="647">
        <f ca="1">10*K43*K26/AC55</f>
        <v>28164.9150072</v>
      </c>
      <c r="G58" s="528"/>
      <c r="L58" s="529"/>
      <c r="N58" s="529"/>
      <c r="O58" s="530"/>
      <c r="V58"/>
      <c r="W58"/>
      <c r="AD58" s="627"/>
    </row>
    <row r="59" spans="2:30" s="32" customFormat="1" ht="17.1" customHeight="1">
      <c r="B59" s="445"/>
      <c r="C59" s="448"/>
      <c r="E59" s="648"/>
      <c r="F59" s="457"/>
      <c r="G59" s="528"/>
      <c r="J59" s="528"/>
      <c r="K59" s="543"/>
      <c r="L59" s="529"/>
      <c r="M59" s="529"/>
      <c r="N59" s="529"/>
      <c r="O59" s="530"/>
      <c r="P59" s="529"/>
      <c r="Q59" s="529"/>
      <c r="R59" s="542"/>
      <c r="S59" s="542"/>
      <c r="T59" s="542"/>
      <c r="U59" s="649"/>
      <c r="V59"/>
      <c r="W59"/>
      <c r="AC59" s="649"/>
      <c r="AD59" s="627"/>
    </row>
    <row r="60" spans="2:30" ht="17.1" customHeight="1">
      <c r="B60" s="445"/>
      <c r="C60" s="448"/>
      <c r="D60" s="650" t="s">
        <v>220</v>
      </c>
      <c r="E60" s="651"/>
      <c r="F60" s="457"/>
      <c r="G60" s="528"/>
      <c r="H60" s="437"/>
      <c r="I60" s="437"/>
      <c r="N60" s="529"/>
      <c r="O60" s="530"/>
      <c r="P60" s="529"/>
      <c r="Q60" s="529"/>
      <c r="R60" s="633"/>
      <c r="S60" s="633"/>
      <c r="T60" s="633"/>
      <c r="U60" s="634"/>
      <c r="AC60" s="634"/>
      <c r="AD60" s="627"/>
    </row>
    <row r="61" spans="2:30" ht="17.1" customHeight="1" thickBot="1">
      <c r="B61" s="445"/>
      <c r="C61" s="448"/>
      <c r="D61" s="650"/>
      <c r="E61" s="651"/>
      <c r="F61" s="457"/>
      <c r="G61" s="528"/>
      <c r="H61" s="437"/>
      <c r="I61" s="437"/>
      <c r="N61" s="529"/>
      <c r="O61" s="530"/>
      <c r="P61" s="529"/>
      <c r="Q61" s="529"/>
      <c r="R61" s="633"/>
      <c r="S61" s="633"/>
      <c r="T61" s="633"/>
      <c r="U61" s="634"/>
      <c r="AC61" s="634"/>
      <c r="AD61" s="627"/>
    </row>
    <row r="62" spans="2:30" s="652" customFormat="1" ht="24" thickBot="1" thickTop="1">
      <c r="B62" s="653"/>
      <c r="C62" s="654"/>
      <c r="D62" s="655"/>
      <c r="E62" s="656"/>
      <c r="F62" s="657"/>
      <c r="G62" s="658"/>
      <c r="I62"/>
      <c r="J62" s="659" t="s">
        <v>110</v>
      </c>
      <c r="K62" s="660">
        <f ca="1">IF(E58&gt;3*K26,K26*3,E58)</f>
        <v>28164.9150072</v>
      </c>
      <c r="L62" s="748"/>
      <c r="M62"/>
      <c r="N62" s="529"/>
      <c r="O62" s="530"/>
      <c r="P62" s="661"/>
      <c r="Q62" s="661"/>
      <c r="R62" s="662"/>
      <c r="S62" s="662"/>
      <c r="T62" s="662"/>
      <c r="U62" s="663"/>
      <c r="V62"/>
      <c r="W62"/>
      <c r="AC62" s="663"/>
      <c r="AD62" s="664"/>
    </row>
    <row r="63" spans="2:30" ht="17.1" customHeight="1" thickBot="1" thickTop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87"/>
      <c r="W63" s="187"/>
      <c r="X63" s="187"/>
      <c r="Y63" s="187"/>
      <c r="Z63" s="187"/>
      <c r="AA63" s="187"/>
      <c r="AB63" s="187"/>
      <c r="AC63" s="59"/>
      <c r="AD63" s="665"/>
    </row>
    <row r="64" spans="2:23" ht="17.1" customHeight="1" thickTop="1">
      <c r="B64" s="1"/>
      <c r="C64" s="73"/>
      <c r="W64" s="1"/>
    </row>
  </sheetData>
  <sheetProtection password="CC12"/>
  <printOptions horizontalCentered="1"/>
  <pageMargins left="0.3937007874015748" right="0.1968503937007874" top="0.5511811023622047" bottom="0.5118110236220472" header="0.31496062992125984" footer="0.2755905511811024"/>
  <pageSetup fitToHeight="1" fitToWidth="1" horizontalDpi="600" verticalDpi="600" orientation="landscape" paperSize="9" scale="48" r:id="rId4"/>
  <headerFooter alignWithMargins="0">
    <oddFooter>&amp;L&amp;"Times New Roman,Normal"&amp;8&amp;Z&amp;F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AF44"/>
  <sheetViews>
    <sheetView zoomScale="80" zoomScaleNormal="80" workbookViewId="0" topLeftCell="A1">
      <selection activeCell="C8" sqref="C8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2" width="16.421875" style="0" customWidth="1"/>
    <col min="13" max="13" width="16.2812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145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'TOT-0216'!B14</f>
        <v>Desde el 01 al 29 de Febrero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1"/>
      <c r="Q14" s="19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2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89</v>
      </c>
      <c r="G16" s="739">
        <v>506.119</v>
      </c>
      <c r="H16" s="19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90</v>
      </c>
      <c r="G17" s="739">
        <v>421.774</v>
      </c>
      <c r="H17" s="193"/>
      <c r="I17" s="4"/>
      <c r="J17" s="4"/>
      <c r="K17" s="4"/>
      <c r="L17" s="194"/>
      <c r="M17" s="195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26">
        <v>3</v>
      </c>
      <c r="D18" s="826">
        <v>4</v>
      </c>
      <c r="E18" s="826">
        <v>5</v>
      </c>
      <c r="F18" s="826">
        <v>6</v>
      </c>
      <c r="G18" s="826">
        <v>7</v>
      </c>
      <c r="H18" s="826">
        <v>8</v>
      </c>
      <c r="I18" s="826">
        <v>9</v>
      </c>
      <c r="J18" s="826">
        <v>10</v>
      </c>
      <c r="K18" s="826">
        <v>11</v>
      </c>
      <c r="L18" s="826">
        <v>12</v>
      </c>
      <c r="M18" s="826">
        <v>13</v>
      </c>
      <c r="N18" s="826">
        <v>14</v>
      </c>
      <c r="O18" s="826">
        <v>15</v>
      </c>
      <c r="P18" s="826">
        <v>16</v>
      </c>
      <c r="Q18" s="826">
        <v>17</v>
      </c>
      <c r="R18" s="826">
        <v>18</v>
      </c>
      <c r="S18" s="826">
        <v>19</v>
      </c>
      <c r="T18" s="826">
        <v>20</v>
      </c>
      <c r="U18" s="826">
        <v>21</v>
      </c>
      <c r="V18" s="826">
        <v>22</v>
      </c>
      <c r="W18" s="826">
        <v>23</v>
      </c>
      <c r="X18" s="826">
        <v>24</v>
      </c>
      <c r="Y18" s="826">
        <v>25</v>
      </c>
      <c r="Z18" s="826">
        <v>26</v>
      </c>
      <c r="AA18" s="826">
        <v>27</v>
      </c>
      <c r="AB18" s="826">
        <v>28</v>
      </c>
      <c r="AC18" s="826">
        <v>29</v>
      </c>
      <c r="AD18" s="826">
        <v>30</v>
      </c>
      <c r="AE18" s="82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233</v>
      </c>
      <c r="E19" s="84" t="s">
        <v>234</v>
      </c>
      <c r="F19" s="85" t="s">
        <v>0</v>
      </c>
      <c r="G19" s="674" t="s">
        <v>14</v>
      </c>
      <c r="H19" s="86" t="s">
        <v>15</v>
      </c>
      <c r="I19" s="198" t="s">
        <v>71</v>
      </c>
      <c r="J19" s="675" t="s">
        <v>37</v>
      </c>
      <c r="K19" s="676" t="s">
        <v>16</v>
      </c>
      <c r="L19" s="85" t="s">
        <v>17</v>
      </c>
      <c r="M19" s="171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1" t="s">
        <v>59</v>
      </c>
      <c r="S19" s="85" t="s">
        <v>32</v>
      </c>
      <c r="T19" s="135" t="s">
        <v>20</v>
      </c>
      <c r="U19" s="677" t="s">
        <v>21</v>
      </c>
      <c r="V19" s="200" t="s">
        <v>60</v>
      </c>
      <c r="W19" s="201"/>
      <c r="X19" s="202"/>
      <c r="Y19" s="678" t="s">
        <v>146</v>
      </c>
      <c r="Z19" s="679"/>
      <c r="AA19" s="680"/>
      <c r="AB19" s="203" t="s">
        <v>22</v>
      </c>
      <c r="AC19" s="204" t="s">
        <v>73</v>
      </c>
      <c r="AD19" s="131" t="s">
        <v>74</v>
      </c>
      <c r="AE19" s="131" t="s">
        <v>24</v>
      </c>
      <c r="AF19" s="205"/>
    </row>
    <row r="20" spans="2:32" s="5" customFormat="1" ht="17.1" customHeight="1" thickTop="1">
      <c r="B20" s="50"/>
      <c r="C20" s="173"/>
      <c r="D20" s="173"/>
      <c r="E20" s="173"/>
      <c r="F20" s="722"/>
      <c r="G20" s="722"/>
      <c r="H20" s="740"/>
      <c r="I20" s="721"/>
      <c r="J20" s="723"/>
      <c r="K20" s="724"/>
      <c r="L20" s="735"/>
      <c r="M20" s="735"/>
      <c r="N20" s="721"/>
      <c r="O20" s="721"/>
      <c r="P20" s="721"/>
      <c r="Q20" s="721"/>
      <c r="R20" s="721"/>
      <c r="S20" s="721"/>
      <c r="T20" s="725"/>
      <c r="U20" s="726"/>
      <c r="V20" s="727"/>
      <c r="W20" s="728"/>
      <c r="X20" s="729"/>
      <c r="Y20" s="730"/>
      <c r="Z20" s="731"/>
      <c r="AA20" s="732"/>
      <c r="AB20" s="733"/>
      <c r="AC20" s="734"/>
      <c r="AD20" s="721"/>
      <c r="AE20" s="681">
        <f>'LI-02 (1)'!AE41</f>
        <v>1179906.74</v>
      </c>
      <c r="AF20" s="17"/>
    </row>
    <row r="21" spans="2:32" s="5" customFormat="1" ht="17.1" customHeight="1">
      <c r="B21" s="50"/>
      <c r="C21" s="269"/>
      <c r="D21" s="269"/>
      <c r="E21" s="269"/>
      <c r="F21" s="175"/>
      <c r="G21" s="7"/>
      <c r="H21" s="741"/>
      <c r="I21" s="175"/>
      <c r="J21" s="682"/>
      <c r="K21" s="683"/>
      <c r="L21" s="206"/>
      <c r="M21" s="115"/>
      <c r="N21" s="175"/>
      <c r="O21" s="175"/>
      <c r="P21" s="176"/>
      <c r="Q21" s="175"/>
      <c r="R21" s="175"/>
      <c r="S21" s="175"/>
      <c r="T21" s="684"/>
      <c r="U21" s="685"/>
      <c r="V21" s="686"/>
      <c r="W21" s="687"/>
      <c r="X21" s="688"/>
      <c r="Y21" s="689"/>
      <c r="Z21" s="690"/>
      <c r="AA21" s="691"/>
      <c r="AB21" s="210"/>
      <c r="AC21" s="211"/>
      <c r="AD21" s="175"/>
      <c r="AE21" s="212"/>
      <c r="AF21" s="17"/>
    </row>
    <row r="22" spans="2:32" s="5" customFormat="1" ht="17.1" customHeight="1">
      <c r="B22" s="50"/>
      <c r="C22" s="148">
        <v>19</v>
      </c>
      <c r="D22" s="148">
        <v>299479</v>
      </c>
      <c r="E22" s="148">
        <v>1344</v>
      </c>
      <c r="F22" s="148" t="s">
        <v>453</v>
      </c>
      <c r="G22" s="178">
        <v>500</v>
      </c>
      <c r="H22" s="742">
        <v>194</v>
      </c>
      <c r="I22" s="178" t="s">
        <v>292</v>
      </c>
      <c r="J22" s="692">
        <f aca="true" t="shared" si="0" ref="J22:J40">IF(I22="A",200,IF(I22="B",60,20))</f>
        <v>20</v>
      </c>
      <c r="K22" s="693">
        <f aca="true" t="shared" si="1" ref="K22:K40">IF(G22=500,IF(H22&lt;100,100*$G$16/100,H22*$G$16/100),IF(H22&lt;100,100*$G$17/100,H22*$G$17/100))</f>
        <v>981.8708600000001</v>
      </c>
      <c r="L22" s="694">
        <v>42426.42222222222</v>
      </c>
      <c r="M22" s="695">
        <v>42426.50208333333</v>
      </c>
      <c r="N22" s="181">
        <f aca="true" t="shared" si="2" ref="N22:N40">IF(F22="","",(M22-L22)*24)</f>
        <v>1.9166666666278616</v>
      </c>
      <c r="O22" s="182">
        <f aca="true" t="shared" si="3" ref="O22:O40">IF(F22="","",ROUND((M22-L22)*24*60,0))</f>
        <v>115</v>
      </c>
      <c r="P22" s="215" t="s">
        <v>296</v>
      </c>
      <c r="Q22" s="787" t="str">
        <f aca="true" t="shared" si="4" ref="Q22:Q40">IF(F22="","","--")</f>
        <v>--</v>
      </c>
      <c r="R22" s="216" t="str">
        <f aca="true" t="shared" si="5" ref="R22:R40">IF(F22="","","NO")</f>
        <v>NO</v>
      </c>
      <c r="S22" s="216" t="str">
        <f aca="true" t="shared" si="6" ref="S22:S40">IF(F22="","",IF(OR(P22="P",P22="RP"),"--","NO"))</f>
        <v>NO</v>
      </c>
      <c r="T22" s="696" t="str">
        <f aca="true" t="shared" si="7" ref="T22:T40">IF(P22="P",K22*J22*ROUND(O22/60,2)*0.01,"--")</f>
        <v>--</v>
      </c>
      <c r="U22" s="697" t="str">
        <f aca="true" t="shared" si="8" ref="U22:U40">IF(P22="RP",K22*J22*ROUND(O22/60,2)*0.01*Q22/100,"--")</f>
        <v>--</v>
      </c>
      <c r="V22" s="217">
        <f aca="true" t="shared" si="9" ref="V22:V40">IF(AND(P22="F",S22="NO"),K22*J22*IF(R22="SI",1.2,1),"--")</f>
        <v>19637.417200000004</v>
      </c>
      <c r="W22" s="218">
        <f aca="true" t="shared" si="10" ref="W22:W40">IF(AND(P22="F",O22&gt;=10),K22*J22*IF(R22="SI",1.2,1)*IF(O22&lt;=300,ROUND(O22/60,2),5),"--")</f>
        <v>37703.84102400001</v>
      </c>
      <c r="X22" s="219" t="str">
        <f aca="true" t="shared" si="11" ref="X22:X40">IF(AND(P22="F",O22&gt;300),(ROUND(O22/60,2)-5)*K22*J22*0.1*IF(R22="SI",1.2,1),"--")</f>
        <v>--</v>
      </c>
      <c r="Y22" s="698" t="str">
        <f aca="true" t="shared" si="12" ref="Y22:Y40">IF(AND(P22="R",S22="NO"),K22*J22*Q22/100*IF(R22="SI",1.2,1),"--")</f>
        <v>--</v>
      </c>
      <c r="Z22" s="699" t="str">
        <f aca="true" t="shared" si="13" ref="Z22:Z40">IF(AND(P22="R",O22&gt;=10),K22*J22*Q22/100*IF(R22="SI",1.2,1)*IF(O22&lt;=300,ROUND(O22/60,2),5),"--")</f>
        <v>--</v>
      </c>
      <c r="AA22" s="700" t="str">
        <f aca="true" t="shared" si="14" ref="AA22:AA40">IF(AND(P22="R",O22&gt;300),(ROUND(O22/60,2)-5)*K22*J22*0.1*Q22/100*IF(R22="SI",1.2,1),"--")</f>
        <v>--</v>
      </c>
      <c r="AB22" s="220" t="str">
        <f aca="true" t="shared" si="15" ref="AB22:AB40">IF(P22="RF",ROUND(O22/60,2)*K22*J22*0.1*IF(R22="SI",1.2,1),"--")</f>
        <v>--</v>
      </c>
      <c r="AC22" s="221" t="str">
        <f aca="true" t="shared" si="16" ref="AC22:AC40">IF(P22="RR",ROUND(O22/60,2)*K22*J22*0.1*Q22/100*IF(R22="SI",1.2,1),"--")</f>
        <v>--</v>
      </c>
      <c r="AD22" s="788" t="s">
        <v>211</v>
      </c>
      <c r="AE22" s="16">
        <f aca="true" t="shared" si="17" ref="AE22:AE40">IF(F22="","",SUM(T22:AC22)*IF(AD22="SI",1,2))</f>
        <v>57341.25822400001</v>
      </c>
      <c r="AF22" s="701"/>
    </row>
    <row r="23" spans="2:32" s="5" customFormat="1" ht="17.1" customHeight="1">
      <c r="B23" s="50"/>
      <c r="C23" s="269">
        <v>20</v>
      </c>
      <c r="D23" s="269">
        <v>299488</v>
      </c>
      <c r="E23" s="269">
        <v>9</v>
      </c>
      <c r="F23" s="148" t="s">
        <v>454</v>
      </c>
      <c r="G23" s="178">
        <v>500</v>
      </c>
      <c r="H23" s="742">
        <v>165</v>
      </c>
      <c r="I23" s="178" t="s">
        <v>292</v>
      </c>
      <c r="J23" s="692">
        <f t="shared" si="0"/>
        <v>20</v>
      </c>
      <c r="K23" s="693">
        <f t="shared" si="1"/>
        <v>835.0963500000001</v>
      </c>
      <c r="L23" s="694">
        <v>42429.49791666667</v>
      </c>
      <c r="M23" s="695">
        <v>42429.49930555555</v>
      </c>
      <c r="N23" s="181">
        <f t="shared" si="2"/>
        <v>0.03333333326736465</v>
      </c>
      <c r="O23" s="182">
        <f t="shared" si="3"/>
        <v>2</v>
      </c>
      <c r="P23" s="215" t="s">
        <v>296</v>
      </c>
      <c r="Q23" s="787" t="str">
        <f t="shared" si="4"/>
        <v>--</v>
      </c>
      <c r="R23" s="216" t="str">
        <f t="shared" si="5"/>
        <v>NO</v>
      </c>
      <c r="S23" s="216" t="str">
        <f t="shared" si="6"/>
        <v>NO</v>
      </c>
      <c r="T23" s="696" t="str">
        <f t="shared" si="7"/>
        <v>--</v>
      </c>
      <c r="U23" s="697" t="str">
        <f t="shared" si="8"/>
        <v>--</v>
      </c>
      <c r="V23" s="217">
        <f t="shared" si="9"/>
        <v>16701.927000000003</v>
      </c>
      <c r="W23" s="218" t="str">
        <f t="shared" si="10"/>
        <v>--</v>
      </c>
      <c r="X23" s="219" t="str">
        <f t="shared" si="11"/>
        <v>--</v>
      </c>
      <c r="Y23" s="698" t="str">
        <f t="shared" si="12"/>
        <v>--</v>
      </c>
      <c r="Z23" s="699" t="str">
        <f t="shared" si="13"/>
        <v>--</v>
      </c>
      <c r="AA23" s="700" t="str">
        <f t="shared" si="14"/>
        <v>--</v>
      </c>
      <c r="AB23" s="220" t="str">
        <f t="shared" si="15"/>
        <v>--</v>
      </c>
      <c r="AC23" s="221" t="str">
        <f t="shared" si="16"/>
        <v>--</v>
      </c>
      <c r="AD23" s="788" t="s">
        <v>211</v>
      </c>
      <c r="AE23" s="16">
        <f t="shared" si="17"/>
        <v>16701.927000000003</v>
      </c>
      <c r="AF23" s="701"/>
    </row>
    <row r="24" spans="2:32" s="5" customFormat="1" ht="17.1" customHeight="1">
      <c r="B24" s="50"/>
      <c r="C24" s="148"/>
      <c r="D24" s="148"/>
      <c r="E24" s="148"/>
      <c r="F24" s="148"/>
      <c r="G24" s="178"/>
      <c r="H24" s="742"/>
      <c r="I24" s="178"/>
      <c r="J24" s="692">
        <f t="shared" si="0"/>
        <v>20</v>
      </c>
      <c r="K24" s="693">
        <f t="shared" si="1"/>
        <v>421.774</v>
      </c>
      <c r="L24" s="704"/>
      <c r="M24" s="705"/>
      <c r="N24" s="181" t="str">
        <f t="shared" si="2"/>
        <v/>
      </c>
      <c r="O24" s="182" t="str">
        <f t="shared" si="3"/>
        <v/>
      </c>
      <c r="P24" s="215"/>
      <c r="Q24" s="787" t="str">
        <f t="shared" si="4"/>
        <v/>
      </c>
      <c r="R24" s="216" t="str">
        <f aca="true" t="shared" si="18" ref="R24:R30">IF(F24="","","NO")</f>
        <v/>
      </c>
      <c r="S24" s="216" t="str">
        <f aca="true" t="shared" si="19" ref="S24:S30">IF(F24="","",IF(OR(P24="P",P24="RP"),"--","NO"))</f>
        <v/>
      </c>
      <c r="T24" s="696" t="str">
        <f aca="true" t="shared" si="20" ref="T24:T30">IF(P24="P",K24*J24*ROUND(O24/60,2)*0.01,"--")</f>
        <v>--</v>
      </c>
      <c r="U24" s="697" t="str">
        <f aca="true" t="shared" si="21" ref="U24:U30">IF(P24="RP",K24*J24*ROUND(O24/60,2)*0.01*Q24/100,"--")</f>
        <v>--</v>
      </c>
      <c r="V24" s="217" t="str">
        <f aca="true" t="shared" si="22" ref="V24:V30">IF(AND(P24="F",S24="NO"),K24*J24*IF(R24="SI",1.2,1),"--")</f>
        <v>--</v>
      </c>
      <c r="W24" s="218" t="str">
        <f aca="true" t="shared" si="23" ref="W24:W30">IF(AND(P24="F",O24&gt;=10),K24*J24*IF(R24="SI",1.2,1)*IF(O24&lt;=300,ROUND(O24/60,2),5),"--")</f>
        <v>--</v>
      </c>
      <c r="X24" s="219" t="str">
        <f aca="true" t="shared" si="24" ref="X24:X30">IF(AND(P24="F",O24&gt;300),(ROUND(O24/60,2)-5)*K24*J24*0.1*IF(R24="SI",1.2,1),"--")</f>
        <v>--</v>
      </c>
      <c r="Y24" s="698" t="str">
        <f aca="true" t="shared" si="25" ref="Y24:Y30">IF(AND(P24="R",S24="NO"),K24*J24*Q24/100*IF(R24="SI",1.2,1),"--")</f>
        <v>--</v>
      </c>
      <c r="Z24" s="699" t="str">
        <f aca="true" t="shared" si="26" ref="Z24:Z30">IF(AND(P24="R",O24&gt;=10),K24*J24*Q24/100*IF(R24="SI",1.2,1)*IF(O24&lt;=300,ROUND(O24/60,2),5),"--")</f>
        <v>--</v>
      </c>
      <c r="AA24" s="700" t="str">
        <f aca="true" t="shared" si="27" ref="AA24:AA30">IF(AND(P24="R",O24&gt;300),(ROUND(O24/60,2)-5)*K24*J24*0.1*Q24/100*IF(R24="SI",1.2,1),"--")</f>
        <v>--</v>
      </c>
      <c r="AB24" s="220" t="str">
        <f aca="true" t="shared" si="28" ref="AB24:AB30">IF(P24="RF",ROUND(O24/60,2)*K24*J24*0.1*IF(R24="SI",1.2,1),"--")</f>
        <v>--</v>
      </c>
      <c r="AC24" s="221" t="str">
        <f aca="true" t="shared" si="29" ref="AC24:AC30">IF(P24="RR",ROUND(O24/60,2)*K24*J24*0.1*Q24/100*IF(R24="SI",1.2,1),"--")</f>
        <v>--</v>
      </c>
      <c r="AD24" s="788" t="str">
        <f aca="true" t="shared" si="30" ref="AD24:AD30">IF(F24="","","SI")</f>
        <v/>
      </c>
      <c r="AE24" s="16" t="str">
        <f>IF(F24="","",SUM(T24:AC24)*IF(AD24="SI",1,2))</f>
        <v/>
      </c>
      <c r="AF24" s="701"/>
    </row>
    <row r="25" spans="2:32" s="5" customFormat="1" ht="17.1" customHeight="1">
      <c r="B25" s="50"/>
      <c r="C25" s="269"/>
      <c r="D25" s="269"/>
      <c r="E25" s="269"/>
      <c r="F25" s="702"/>
      <c r="G25" s="703"/>
      <c r="H25" s="743"/>
      <c r="I25" s="703"/>
      <c r="J25" s="692">
        <f t="shared" si="0"/>
        <v>20</v>
      </c>
      <c r="K25" s="693">
        <f t="shared" si="1"/>
        <v>421.774</v>
      </c>
      <c r="L25" s="704"/>
      <c r="M25" s="705"/>
      <c r="N25" s="181" t="str">
        <f t="shared" si="2"/>
        <v/>
      </c>
      <c r="O25" s="182" t="str">
        <f t="shared" si="3"/>
        <v/>
      </c>
      <c r="P25" s="215"/>
      <c r="Q25" s="787" t="str">
        <f t="shared" si="4"/>
        <v/>
      </c>
      <c r="R25" s="216" t="str">
        <f t="shared" si="18"/>
        <v/>
      </c>
      <c r="S25" s="216" t="str">
        <f t="shared" si="19"/>
        <v/>
      </c>
      <c r="T25" s="696" t="str">
        <f t="shared" si="20"/>
        <v>--</v>
      </c>
      <c r="U25" s="697" t="str">
        <f t="shared" si="21"/>
        <v>--</v>
      </c>
      <c r="V25" s="217" t="str">
        <f t="shared" si="22"/>
        <v>--</v>
      </c>
      <c r="W25" s="218" t="str">
        <f t="shared" si="23"/>
        <v>--</v>
      </c>
      <c r="X25" s="219" t="str">
        <f t="shared" si="24"/>
        <v>--</v>
      </c>
      <c r="Y25" s="698" t="str">
        <f t="shared" si="25"/>
        <v>--</v>
      </c>
      <c r="Z25" s="699" t="str">
        <f t="shared" si="26"/>
        <v>--</v>
      </c>
      <c r="AA25" s="700" t="str">
        <f t="shared" si="27"/>
        <v>--</v>
      </c>
      <c r="AB25" s="220" t="str">
        <f t="shared" si="28"/>
        <v>--</v>
      </c>
      <c r="AC25" s="221" t="str">
        <f t="shared" si="29"/>
        <v>--</v>
      </c>
      <c r="AD25" s="788" t="str">
        <f t="shared" si="30"/>
        <v/>
      </c>
      <c r="AE25" s="16" t="str">
        <f t="shared" si="17"/>
        <v/>
      </c>
      <c r="AF25" s="701"/>
    </row>
    <row r="26" spans="2:32" s="5" customFormat="1" ht="16.5" customHeight="1">
      <c r="B26" s="50"/>
      <c r="C26" s="148"/>
      <c r="D26" s="148"/>
      <c r="E26" s="148"/>
      <c r="F26" s="148"/>
      <c r="G26" s="178"/>
      <c r="H26" s="742"/>
      <c r="I26" s="178"/>
      <c r="J26" s="692">
        <f t="shared" si="0"/>
        <v>20</v>
      </c>
      <c r="K26" s="693">
        <f t="shared" si="1"/>
        <v>421.774</v>
      </c>
      <c r="L26" s="694"/>
      <c r="M26" s="695"/>
      <c r="N26" s="181" t="str">
        <f t="shared" si="2"/>
        <v/>
      </c>
      <c r="O26" s="182" t="str">
        <f t="shared" si="3"/>
        <v/>
      </c>
      <c r="P26" s="215"/>
      <c r="Q26" s="787" t="str">
        <f t="shared" si="4"/>
        <v/>
      </c>
      <c r="R26" s="216" t="str">
        <f t="shared" si="18"/>
        <v/>
      </c>
      <c r="S26" s="216" t="str">
        <f t="shared" si="19"/>
        <v/>
      </c>
      <c r="T26" s="696" t="str">
        <f t="shared" si="20"/>
        <v>--</v>
      </c>
      <c r="U26" s="697" t="str">
        <f t="shared" si="21"/>
        <v>--</v>
      </c>
      <c r="V26" s="217" t="str">
        <f t="shared" si="22"/>
        <v>--</v>
      </c>
      <c r="W26" s="218" t="str">
        <f t="shared" si="23"/>
        <v>--</v>
      </c>
      <c r="X26" s="219" t="str">
        <f t="shared" si="24"/>
        <v>--</v>
      </c>
      <c r="Y26" s="698" t="str">
        <f t="shared" si="25"/>
        <v>--</v>
      </c>
      <c r="Z26" s="699" t="str">
        <f t="shared" si="26"/>
        <v>--</v>
      </c>
      <c r="AA26" s="700" t="str">
        <f t="shared" si="27"/>
        <v>--</v>
      </c>
      <c r="AB26" s="220" t="str">
        <f t="shared" si="28"/>
        <v>--</v>
      </c>
      <c r="AC26" s="221" t="str">
        <f t="shared" si="29"/>
        <v>--</v>
      </c>
      <c r="AD26" s="788" t="str">
        <f t="shared" si="30"/>
        <v/>
      </c>
      <c r="AE26" s="16" t="str">
        <f t="shared" si="17"/>
        <v/>
      </c>
      <c r="AF26" s="701"/>
    </row>
    <row r="27" spans="2:32" s="5" customFormat="1" ht="17.1" customHeight="1">
      <c r="B27" s="50"/>
      <c r="C27" s="269"/>
      <c r="D27" s="269"/>
      <c r="E27" s="269"/>
      <c r="F27" s="148"/>
      <c r="G27" s="178"/>
      <c r="H27" s="742"/>
      <c r="I27" s="178"/>
      <c r="J27" s="692">
        <f t="shared" si="0"/>
        <v>20</v>
      </c>
      <c r="K27" s="693">
        <f t="shared" si="1"/>
        <v>421.774</v>
      </c>
      <c r="L27" s="694"/>
      <c r="M27" s="695"/>
      <c r="N27" s="181" t="str">
        <f t="shared" si="2"/>
        <v/>
      </c>
      <c r="O27" s="182" t="str">
        <f t="shared" si="3"/>
        <v/>
      </c>
      <c r="P27" s="215"/>
      <c r="Q27" s="787" t="str">
        <f t="shared" si="4"/>
        <v/>
      </c>
      <c r="R27" s="216" t="str">
        <f t="shared" si="18"/>
        <v/>
      </c>
      <c r="S27" s="216" t="str">
        <f t="shared" si="19"/>
        <v/>
      </c>
      <c r="T27" s="696" t="str">
        <f t="shared" si="20"/>
        <v>--</v>
      </c>
      <c r="U27" s="697" t="str">
        <f t="shared" si="21"/>
        <v>--</v>
      </c>
      <c r="V27" s="217" t="str">
        <f t="shared" si="22"/>
        <v>--</v>
      </c>
      <c r="W27" s="218" t="str">
        <f t="shared" si="23"/>
        <v>--</v>
      </c>
      <c r="X27" s="219" t="str">
        <f t="shared" si="24"/>
        <v>--</v>
      </c>
      <c r="Y27" s="698" t="str">
        <f t="shared" si="25"/>
        <v>--</v>
      </c>
      <c r="Z27" s="699" t="str">
        <f t="shared" si="26"/>
        <v>--</v>
      </c>
      <c r="AA27" s="700" t="str">
        <f t="shared" si="27"/>
        <v>--</v>
      </c>
      <c r="AB27" s="220" t="str">
        <f t="shared" si="28"/>
        <v>--</v>
      </c>
      <c r="AC27" s="221" t="str">
        <f t="shared" si="29"/>
        <v>--</v>
      </c>
      <c r="AD27" s="788" t="str">
        <f t="shared" si="30"/>
        <v/>
      </c>
      <c r="AE27" s="16" t="str">
        <f t="shared" si="17"/>
        <v/>
      </c>
      <c r="AF27" s="701"/>
    </row>
    <row r="28" spans="2:32" s="5" customFormat="1" ht="17.1" customHeight="1">
      <c r="B28" s="50"/>
      <c r="C28" s="148"/>
      <c r="D28" s="148"/>
      <c r="E28" s="148"/>
      <c r="F28" s="141"/>
      <c r="G28" s="142"/>
      <c r="H28" s="744"/>
      <c r="I28" s="142"/>
      <c r="J28" s="692">
        <f t="shared" si="0"/>
        <v>20</v>
      </c>
      <c r="K28" s="693">
        <f t="shared" si="1"/>
        <v>421.774</v>
      </c>
      <c r="L28" s="179"/>
      <c r="M28" s="214"/>
      <c r="N28" s="181" t="str">
        <f t="shared" si="2"/>
        <v/>
      </c>
      <c r="O28" s="182" t="str">
        <f t="shared" si="3"/>
        <v/>
      </c>
      <c r="P28" s="215"/>
      <c r="Q28" s="787" t="str">
        <f t="shared" si="4"/>
        <v/>
      </c>
      <c r="R28" s="216" t="str">
        <f t="shared" si="18"/>
        <v/>
      </c>
      <c r="S28" s="216" t="str">
        <f t="shared" si="19"/>
        <v/>
      </c>
      <c r="T28" s="696" t="str">
        <f t="shared" si="20"/>
        <v>--</v>
      </c>
      <c r="U28" s="697" t="str">
        <f t="shared" si="21"/>
        <v>--</v>
      </c>
      <c r="V28" s="217" t="str">
        <f t="shared" si="22"/>
        <v>--</v>
      </c>
      <c r="W28" s="218" t="str">
        <f t="shared" si="23"/>
        <v>--</v>
      </c>
      <c r="X28" s="219" t="str">
        <f t="shared" si="24"/>
        <v>--</v>
      </c>
      <c r="Y28" s="698" t="str">
        <f t="shared" si="25"/>
        <v>--</v>
      </c>
      <c r="Z28" s="699" t="str">
        <f t="shared" si="26"/>
        <v>--</v>
      </c>
      <c r="AA28" s="700" t="str">
        <f t="shared" si="27"/>
        <v>--</v>
      </c>
      <c r="AB28" s="220" t="str">
        <f t="shared" si="28"/>
        <v>--</v>
      </c>
      <c r="AC28" s="221" t="str">
        <f t="shared" si="29"/>
        <v>--</v>
      </c>
      <c r="AD28" s="788" t="str">
        <f t="shared" si="30"/>
        <v/>
      </c>
      <c r="AE28" s="16" t="str">
        <f t="shared" si="17"/>
        <v/>
      </c>
      <c r="AF28" s="701"/>
    </row>
    <row r="29" spans="2:32" s="5" customFormat="1" ht="17.1" customHeight="1">
      <c r="B29" s="50"/>
      <c r="C29" s="269"/>
      <c r="D29" s="148"/>
      <c r="E29" s="148"/>
      <c r="F29" s="141"/>
      <c r="G29" s="142"/>
      <c r="H29" s="744"/>
      <c r="I29" s="142"/>
      <c r="J29" s="692">
        <f t="shared" si="0"/>
        <v>20</v>
      </c>
      <c r="K29" s="693">
        <f t="shared" si="1"/>
        <v>421.774</v>
      </c>
      <c r="L29" s="179"/>
      <c r="M29" s="214"/>
      <c r="N29" s="181" t="str">
        <f t="shared" si="2"/>
        <v/>
      </c>
      <c r="O29" s="182" t="str">
        <f t="shared" si="3"/>
        <v/>
      </c>
      <c r="P29" s="215"/>
      <c r="Q29" s="787" t="str">
        <f t="shared" si="4"/>
        <v/>
      </c>
      <c r="R29" s="216" t="str">
        <f t="shared" si="18"/>
        <v/>
      </c>
      <c r="S29" s="216" t="str">
        <f t="shared" si="19"/>
        <v/>
      </c>
      <c r="T29" s="696" t="str">
        <f t="shared" si="20"/>
        <v>--</v>
      </c>
      <c r="U29" s="697" t="str">
        <f t="shared" si="21"/>
        <v>--</v>
      </c>
      <c r="V29" s="217" t="str">
        <f t="shared" si="22"/>
        <v>--</v>
      </c>
      <c r="W29" s="218" t="str">
        <f t="shared" si="23"/>
        <v>--</v>
      </c>
      <c r="X29" s="219" t="str">
        <f t="shared" si="24"/>
        <v>--</v>
      </c>
      <c r="Y29" s="698" t="str">
        <f t="shared" si="25"/>
        <v>--</v>
      </c>
      <c r="Z29" s="699" t="str">
        <f t="shared" si="26"/>
        <v>--</v>
      </c>
      <c r="AA29" s="700" t="str">
        <f t="shared" si="27"/>
        <v>--</v>
      </c>
      <c r="AB29" s="220" t="str">
        <f t="shared" si="28"/>
        <v>--</v>
      </c>
      <c r="AC29" s="221" t="str">
        <f t="shared" si="29"/>
        <v>--</v>
      </c>
      <c r="AD29" s="788" t="str">
        <f t="shared" si="30"/>
        <v/>
      </c>
      <c r="AE29" s="16" t="str">
        <f t="shared" si="17"/>
        <v/>
      </c>
      <c r="AF29" s="701"/>
    </row>
    <row r="30" spans="2:32" s="5" customFormat="1" ht="17.1" customHeight="1">
      <c r="B30" s="50"/>
      <c r="C30" s="148"/>
      <c r="D30" s="269"/>
      <c r="E30" s="269"/>
      <c r="F30" s="141"/>
      <c r="G30" s="142"/>
      <c r="H30" s="744"/>
      <c r="I30" s="142"/>
      <c r="J30" s="692">
        <f t="shared" si="0"/>
        <v>20</v>
      </c>
      <c r="K30" s="693">
        <f t="shared" si="1"/>
        <v>421.774</v>
      </c>
      <c r="L30" s="179"/>
      <c r="M30" s="214"/>
      <c r="N30" s="181" t="str">
        <f t="shared" si="2"/>
        <v/>
      </c>
      <c r="O30" s="182" t="str">
        <f t="shared" si="3"/>
        <v/>
      </c>
      <c r="P30" s="215"/>
      <c r="Q30" s="787" t="str">
        <f t="shared" si="4"/>
        <v/>
      </c>
      <c r="R30" s="216" t="str">
        <f t="shared" si="18"/>
        <v/>
      </c>
      <c r="S30" s="216" t="str">
        <f t="shared" si="19"/>
        <v/>
      </c>
      <c r="T30" s="696" t="str">
        <f t="shared" si="20"/>
        <v>--</v>
      </c>
      <c r="U30" s="697" t="str">
        <f t="shared" si="21"/>
        <v>--</v>
      </c>
      <c r="V30" s="217" t="str">
        <f t="shared" si="22"/>
        <v>--</v>
      </c>
      <c r="W30" s="218" t="str">
        <f t="shared" si="23"/>
        <v>--</v>
      </c>
      <c r="X30" s="219" t="str">
        <f t="shared" si="24"/>
        <v>--</v>
      </c>
      <c r="Y30" s="698" t="str">
        <f t="shared" si="25"/>
        <v>--</v>
      </c>
      <c r="Z30" s="699" t="str">
        <f t="shared" si="26"/>
        <v>--</v>
      </c>
      <c r="AA30" s="700" t="str">
        <f t="shared" si="27"/>
        <v>--</v>
      </c>
      <c r="AB30" s="220" t="str">
        <f t="shared" si="28"/>
        <v>--</v>
      </c>
      <c r="AC30" s="221" t="str">
        <f t="shared" si="29"/>
        <v>--</v>
      </c>
      <c r="AD30" s="788" t="str">
        <f t="shared" si="30"/>
        <v/>
      </c>
      <c r="AE30" s="16" t="str">
        <f t="shared" si="17"/>
        <v/>
      </c>
      <c r="AF30" s="701"/>
    </row>
    <row r="31" spans="2:32" s="5" customFormat="1" ht="17.1" customHeight="1">
      <c r="B31" s="50"/>
      <c r="C31" s="148"/>
      <c r="D31" s="148"/>
      <c r="E31" s="148"/>
      <c r="F31" s="141"/>
      <c r="G31" s="142"/>
      <c r="H31" s="744"/>
      <c r="I31" s="142"/>
      <c r="J31" s="692">
        <f t="shared" si="0"/>
        <v>20</v>
      </c>
      <c r="K31" s="693">
        <f t="shared" si="1"/>
        <v>421.774</v>
      </c>
      <c r="L31" s="179"/>
      <c r="M31" s="214"/>
      <c r="N31" s="181" t="str">
        <f t="shared" si="2"/>
        <v/>
      </c>
      <c r="O31" s="182" t="str">
        <f t="shared" si="3"/>
        <v/>
      </c>
      <c r="P31" s="215"/>
      <c r="Q31" s="787" t="str">
        <f t="shared" si="4"/>
        <v/>
      </c>
      <c r="R31" s="216" t="str">
        <f t="shared" si="5"/>
        <v/>
      </c>
      <c r="S31" s="216" t="str">
        <f t="shared" si="6"/>
        <v/>
      </c>
      <c r="T31" s="696" t="str">
        <f t="shared" si="7"/>
        <v>--</v>
      </c>
      <c r="U31" s="697" t="str">
        <f t="shared" si="8"/>
        <v>--</v>
      </c>
      <c r="V31" s="217" t="str">
        <f t="shared" si="9"/>
        <v>--</v>
      </c>
      <c r="W31" s="218" t="str">
        <f t="shared" si="10"/>
        <v>--</v>
      </c>
      <c r="X31" s="219" t="str">
        <f t="shared" si="11"/>
        <v>--</v>
      </c>
      <c r="Y31" s="698" t="str">
        <f t="shared" si="12"/>
        <v>--</v>
      </c>
      <c r="Z31" s="699" t="str">
        <f t="shared" si="13"/>
        <v>--</v>
      </c>
      <c r="AA31" s="700" t="str">
        <f t="shared" si="14"/>
        <v>--</v>
      </c>
      <c r="AB31" s="220" t="str">
        <f t="shared" si="15"/>
        <v>--</v>
      </c>
      <c r="AC31" s="221" t="str">
        <f t="shared" si="16"/>
        <v>--</v>
      </c>
      <c r="AD31" s="788" t="str">
        <f aca="true" t="shared" si="31" ref="AD31:AD40">IF(F31="","","SI")</f>
        <v/>
      </c>
      <c r="AE31" s="16" t="str">
        <f t="shared" si="17"/>
        <v/>
      </c>
      <c r="AF31" s="701"/>
    </row>
    <row r="32" spans="2:32" s="5" customFormat="1" ht="17.1" customHeight="1">
      <c r="B32" s="50"/>
      <c r="C32" s="269"/>
      <c r="D32" s="269"/>
      <c r="E32" s="269"/>
      <c r="F32" s="141"/>
      <c r="G32" s="142"/>
      <c r="H32" s="744"/>
      <c r="I32" s="142"/>
      <c r="J32" s="692">
        <f t="shared" si="0"/>
        <v>20</v>
      </c>
      <c r="K32" s="693">
        <f t="shared" si="1"/>
        <v>421.774</v>
      </c>
      <c r="L32" s="179"/>
      <c r="M32" s="180"/>
      <c r="N32" s="181" t="str">
        <f t="shared" si="2"/>
        <v/>
      </c>
      <c r="O32" s="182" t="str">
        <f t="shared" si="3"/>
        <v/>
      </c>
      <c r="P32" s="215"/>
      <c r="Q32" s="787" t="str">
        <f t="shared" si="4"/>
        <v/>
      </c>
      <c r="R32" s="216" t="str">
        <f t="shared" si="5"/>
        <v/>
      </c>
      <c r="S32" s="216" t="str">
        <f t="shared" si="6"/>
        <v/>
      </c>
      <c r="T32" s="696" t="str">
        <f t="shared" si="7"/>
        <v>--</v>
      </c>
      <c r="U32" s="697" t="str">
        <f t="shared" si="8"/>
        <v>--</v>
      </c>
      <c r="V32" s="217" t="str">
        <f t="shared" si="9"/>
        <v>--</v>
      </c>
      <c r="W32" s="218" t="str">
        <f t="shared" si="10"/>
        <v>--</v>
      </c>
      <c r="X32" s="219" t="str">
        <f t="shared" si="11"/>
        <v>--</v>
      </c>
      <c r="Y32" s="698" t="str">
        <f t="shared" si="12"/>
        <v>--</v>
      </c>
      <c r="Z32" s="699" t="str">
        <f t="shared" si="13"/>
        <v>--</v>
      </c>
      <c r="AA32" s="700" t="str">
        <f t="shared" si="14"/>
        <v>--</v>
      </c>
      <c r="AB32" s="220" t="str">
        <f t="shared" si="15"/>
        <v>--</v>
      </c>
      <c r="AC32" s="221" t="str">
        <f t="shared" si="16"/>
        <v>--</v>
      </c>
      <c r="AD32" s="788" t="str">
        <f t="shared" si="31"/>
        <v/>
      </c>
      <c r="AE32" s="16" t="str">
        <f t="shared" si="17"/>
        <v/>
      </c>
      <c r="AF32" s="701"/>
    </row>
    <row r="33" spans="2:32" s="5" customFormat="1" ht="17.1" customHeight="1">
      <c r="B33" s="50"/>
      <c r="C33" s="148"/>
      <c r="D33" s="148"/>
      <c r="E33" s="148"/>
      <c r="F33" s="141"/>
      <c r="G33" s="142"/>
      <c r="H33" s="744"/>
      <c r="I33" s="142"/>
      <c r="J33" s="692">
        <f t="shared" si="0"/>
        <v>20</v>
      </c>
      <c r="K33" s="693">
        <f t="shared" si="1"/>
        <v>421.774</v>
      </c>
      <c r="L33" s="179"/>
      <c r="M33" s="180"/>
      <c r="N33" s="181" t="str">
        <f t="shared" si="2"/>
        <v/>
      </c>
      <c r="O33" s="182" t="str">
        <f t="shared" si="3"/>
        <v/>
      </c>
      <c r="P33" s="215"/>
      <c r="Q33" s="787" t="str">
        <f t="shared" si="4"/>
        <v/>
      </c>
      <c r="R33" s="216" t="str">
        <f t="shared" si="5"/>
        <v/>
      </c>
      <c r="S33" s="216" t="str">
        <f t="shared" si="6"/>
        <v/>
      </c>
      <c r="T33" s="696" t="str">
        <f t="shared" si="7"/>
        <v>--</v>
      </c>
      <c r="U33" s="697" t="str">
        <f t="shared" si="8"/>
        <v>--</v>
      </c>
      <c r="V33" s="217" t="str">
        <f t="shared" si="9"/>
        <v>--</v>
      </c>
      <c r="W33" s="218" t="str">
        <f t="shared" si="10"/>
        <v>--</v>
      </c>
      <c r="X33" s="219" t="str">
        <f t="shared" si="11"/>
        <v>--</v>
      </c>
      <c r="Y33" s="698" t="str">
        <f t="shared" si="12"/>
        <v>--</v>
      </c>
      <c r="Z33" s="699" t="str">
        <f t="shared" si="13"/>
        <v>--</v>
      </c>
      <c r="AA33" s="700" t="str">
        <f t="shared" si="14"/>
        <v>--</v>
      </c>
      <c r="AB33" s="220" t="str">
        <f t="shared" si="15"/>
        <v>--</v>
      </c>
      <c r="AC33" s="221" t="str">
        <f t="shared" si="16"/>
        <v>--</v>
      </c>
      <c r="AD33" s="788" t="str">
        <f t="shared" si="31"/>
        <v/>
      </c>
      <c r="AE33" s="16" t="str">
        <f t="shared" si="17"/>
        <v/>
      </c>
      <c r="AF33" s="701"/>
    </row>
    <row r="34" spans="2:32" s="5" customFormat="1" ht="17.1" customHeight="1">
      <c r="B34" s="50"/>
      <c r="C34" s="269"/>
      <c r="D34" s="269"/>
      <c r="E34" s="269"/>
      <c r="F34" s="141"/>
      <c r="G34" s="142"/>
      <c r="H34" s="744"/>
      <c r="I34" s="142"/>
      <c r="J34" s="692">
        <f t="shared" si="0"/>
        <v>20</v>
      </c>
      <c r="K34" s="693">
        <f t="shared" si="1"/>
        <v>421.774</v>
      </c>
      <c r="L34" s="179"/>
      <c r="M34" s="180"/>
      <c r="N34" s="181" t="str">
        <f t="shared" si="2"/>
        <v/>
      </c>
      <c r="O34" s="182" t="str">
        <f t="shared" si="3"/>
        <v/>
      </c>
      <c r="P34" s="215"/>
      <c r="Q34" s="787" t="str">
        <f t="shared" si="4"/>
        <v/>
      </c>
      <c r="R34" s="216" t="str">
        <f t="shared" si="5"/>
        <v/>
      </c>
      <c r="S34" s="216" t="str">
        <f t="shared" si="6"/>
        <v/>
      </c>
      <c r="T34" s="696" t="str">
        <f t="shared" si="7"/>
        <v>--</v>
      </c>
      <c r="U34" s="697" t="str">
        <f t="shared" si="8"/>
        <v>--</v>
      </c>
      <c r="V34" s="217" t="str">
        <f t="shared" si="9"/>
        <v>--</v>
      </c>
      <c r="W34" s="218" t="str">
        <f t="shared" si="10"/>
        <v>--</v>
      </c>
      <c r="X34" s="219" t="str">
        <f t="shared" si="11"/>
        <v>--</v>
      </c>
      <c r="Y34" s="698" t="str">
        <f t="shared" si="12"/>
        <v>--</v>
      </c>
      <c r="Z34" s="699" t="str">
        <f t="shared" si="13"/>
        <v>--</v>
      </c>
      <c r="AA34" s="700" t="str">
        <f t="shared" si="14"/>
        <v>--</v>
      </c>
      <c r="AB34" s="220" t="str">
        <f t="shared" si="15"/>
        <v>--</v>
      </c>
      <c r="AC34" s="221" t="str">
        <f t="shared" si="16"/>
        <v>--</v>
      </c>
      <c r="AD34" s="788" t="str">
        <f t="shared" si="31"/>
        <v/>
      </c>
      <c r="AE34" s="16" t="str">
        <f t="shared" si="17"/>
        <v/>
      </c>
      <c r="AF34" s="701"/>
    </row>
    <row r="35" spans="2:32" s="5" customFormat="1" ht="17.1" customHeight="1">
      <c r="B35" s="50"/>
      <c r="C35" s="148"/>
      <c r="D35" s="148"/>
      <c r="E35" s="148"/>
      <c r="F35" s="141"/>
      <c r="G35" s="142"/>
      <c r="H35" s="744"/>
      <c r="I35" s="142"/>
      <c r="J35" s="692">
        <f t="shared" si="0"/>
        <v>20</v>
      </c>
      <c r="K35" s="693">
        <f t="shared" si="1"/>
        <v>421.774</v>
      </c>
      <c r="L35" s="179"/>
      <c r="M35" s="180"/>
      <c r="N35" s="181" t="str">
        <f t="shared" si="2"/>
        <v/>
      </c>
      <c r="O35" s="182" t="str">
        <f t="shared" si="3"/>
        <v/>
      </c>
      <c r="P35" s="215"/>
      <c r="Q35" s="787" t="str">
        <f t="shared" si="4"/>
        <v/>
      </c>
      <c r="R35" s="216" t="str">
        <f t="shared" si="5"/>
        <v/>
      </c>
      <c r="S35" s="216" t="str">
        <f t="shared" si="6"/>
        <v/>
      </c>
      <c r="T35" s="696" t="str">
        <f t="shared" si="7"/>
        <v>--</v>
      </c>
      <c r="U35" s="697" t="str">
        <f t="shared" si="8"/>
        <v>--</v>
      </c>
      <c r="V35" s="217" t="str">
        <f t="shared" si="9"/>
        <v>--</v>
      </c>
      <c r="W35" s="218" t="str">
        <f t="shared" si="10"/>
        <v>--</v>
      </c>
      <c r="X35" s="219" t="str">
        <f t="shared" si="11"/>
        <v>--</v>
      </c>
      <c r="Y35" s="698" t="str">
        <f t="shared" si="12"/>
        <v>--</v>
      </c>
      <c r="Z35" s="699" t="str">
        <f t="shared" si="13"/>
        <v>--</v>
      </c>
      <c r="AA35" s="700" t="str">
        <f t="shared" si="14"/>
        <v>--</v>
      </c>
      <c r="AB35" s="220" t="str">
        <f t="shared" si="15"/>
        <v>--</v>
      </c>
      <c r="AC35" s="221" t="str">
        <f t="shared" si="16"/>
        <v>--</v>
      </c>
      <c r="AD35" s="788" t="str">
        <f t="shared" si="31"/>
        <v/>
      </c>
      <c r="AE35" s="16" t="str">
        <f t="shared" si="17"/>
        <v/>
      </c>
      <c r="AF35" s="701"/>
    </row>
    <row r="36" spans="2:32" s="5" customFormat="1" ht="17.1" customHeight="1">
      <c r="B36" s="50"/>
      <c r="C36" s="269"/>
      <c r="D36" s="269"/>
      <c r="E36" s="269"/>
      <c r="F36" s="141"/>
      <c r="G36" s="142"/>
      <c r="H36" s="744"/>
      <c r="I36" s="142"/>
      <c r="J36" s="692">
        <f t="shared" si="0"/>
        <v>20</v>
      </c>
      <c r="K36" s="693">
        <f t="shared" si="1"/>
        <v>421.774</v>
      </c>
      <c r="L36" s="179"/>
      <c r="M36" s="180"/>
      <c r="N36" s="181" t="str">
        <f t="shared" si="2"/>
        <v/>
      </c>
      <c r="O36" s="182" t="str">
        <f t="shared" si="3"/>
        <v/>
      </c>
      <c r="P36" s="215"/>
      <c r="Q36" s="787" t="str">
        <f t="shared" si="4"/>
        <v/>
      </c>
      <c r="R36" s="216" t="str">
        <f t="shared" si="5"/>
        <v/>
      </c>
      <c r="S36" s="216" t="str">
        <f t="shared" si="6"/>
        <v/>
      </c>
      <c r="T36" s="696" t="str">
        <f t="shared" si="7"/>
        <v>--</v>
      </c>
      <c r="U36" s="697" t="str">
        <f t="shared" si="8"/>
        <v>--</v>
      </c>
      <c r="V36" s="217" t="str">
        <f t="shared" si="9"/>
        <v>--</v>
      </c>
      <c r="W36" s="218" t="str">
        <f t="shared" si="10"/>
        <v>--</v>
      </c>
      <c r="X36" s="219" t="str">
        <f t="shared" si="11"/>
        <v>--</v>
      </c>
      <c r="Y36" s="698" t="str">
        <f t="shared" si="12"/>
        <v>--</v>
      </c>
      <c r="Z36" s="699" t="str">
        <f t="shared" si="13"/>
        <v>--</v>
      </c>
      <c r="AA36" s="700" t="str">
        <f t="shared" si="14"/>
        <v>--</v>
      </c>
      <c r="AB36" s="220" t="str">
        <f t="shared" si="15"/>
        <v>--</v>
      </c>
      <c r="AC36" s="221" t="str">
        <f t="shared" si="16"/>
        <v>--</v>
      </c>
      <c r="AD36" s="788" t="str">
        <f t="shared" si="31"/>
        <v/>
      </c>
      <c r="AE36" s="16" t="str">
        <f t="shared" si="17"/>
        <v/>
      </c>
      <c r="AF36" s="701"/>
    </row>
    <row r="37" spans="2:32" s="5" customFormat="1" ht="17.1" customHeight="1">
      <c r="B37" s="50"/>
      <c r="C37" s="148"/>
      <c r="D37" s="148"/>
      <c r="E37" s="148"/>
      <c r="F37" s="141"/>
      <c r="G37" s="142"/>
      <c r="H37" s="744"/>
      <c r="I37" s="142"/>
      <c r="J37" s="692">
        <f t="shared" si="0"/>
        <v>20</v>
      </c>
      <c r="K37" s="693">
        <f t="shared" si="1"/>
        <v>421.774</v>
      </c>
      <c r="L37" s="179"/>
      <c r="M37" s="180"/>
      <c r="N37" s="181" t="str">
        <f t="shared" si="2"/>
        <v/>
      </c>
      <c r="O37" s="182" t="str">
        <f t="shared" si="3"/>
        <v/>
      </c>
      <c r="P37" s="215"/>
      <c r="Q37" s="787" t="str">
        <f t="shared" si="4"/>
        <v/>
      </c>
      <c r="R37" s="216" t="str">
        <f t="shared" si="5"/>
        <v/>
      </c>
      <c r="S37" s="216" t="str">
        <f t="shared" si="6"/>
        <v/>
      </c>
      <c r="T37" s="696" t="str">
        <f t="shared" si="7"/>
        <v>--</v>
      </c>
      <c r="U37" s="697" t="str">
        <f t="shared" si="8"/>
        <v>--</v>
      </c>
      <c r="V37" s="217" t="str">
        <f t="shared" si="9"/>
        <v>--</v>
      </c>
      <c r="W37" s="218" t="str">
        <f t="shared" si="10"/>
        <v>--</v>
      </c>
      <c r="X37" s="219" t="str">
        <f t="shared" si="11"/>
        <v>--</v>
      </c>
      <c r="Y37" s="698" t="str">
        <f t="shared" si="12"/>
        <v>--</v>
      </c>
      <c r="Z37" s="699" t="str">
        <f t="shared" si="13"/>
        <v>--</v>
      </c>
      <c r="AA37" s="700" t="str">
        <f t="shared" si="14"/>
        <v>--</v>
      </c>
      <c r="AB37" s="220" t="str">
        <f t="shared" si="15"/>
        <v>--</v>
      </c>
      <c r="AC37" s="221" t="str">
        <f t="shared" si="16"/>
        <v>--</v>
      </c>
      <c r="AD37" s="788" t="str">
        <f t="shared" si="31"/>
        <v/>
      </c>
      <c r="AE37" s="16" t="str">
        <f t="shared" si="17"/>
        <v/>
      </c>
      <c r="AF37" s="701"/>
    </row>
    <row r="38" spans="2:32" s="5" customFormat="1" ht="17.1" customHeight="1">
      <c r="B38" s="50"/>
      <c r="C38" s="269"/>
      <c r="D38" s="269"/>
      <c r="E38" s="269"/>
      <c r="F38" s="141"/>
      <c r="G38" s="142"/>
      <c r="H38" s="744"/>
      <c r="I38" s="142"/>
      <c r="J38" s="692">
        <f t="shared" si="0"/>
        <v>20</v>
      </c>
      <c r="K38" s="693">
        <f t="shared" si="1"/>
        <v>421.774</v>
      </c>
      <c r="L38" s="179"/>
      <c r="M38" s="180"/>
      <c r="N38" s="181" t="str">
        <f t="shared" si="2"/>
        <v/>
      </c>
      <c r="O38" s="182" t="str">
        <f t="shared" si="3"/>
        <v/>
      </c>
      <c r="P38" s="215"/>
      <c r="Q38" s="787" t="str">
        <f t="shared" si="4"/>
        <v/>
      </c>
      <c r="R38" s="216" t="str">
        <f t="shared" si="5"/>
        <v/>
      </c>
      <c r="S38" s="216" t="str">
        <f t="shared" si="6"/>
        <v/>
      </c>
      <c r="T38" s="696" t="str">
        <f t="shared" si="7"/>
        <v>--</v>
      </c>
      <c r="U38" s="697" t="str">
        <f t="shared" si="8"/>
        <v>--</v>
      </c>
      <c r="V38" s="217" t="str">
        <f t="shared" si="9"/>
        <v>--</v>
      </c>
      <c r="W38" s="218" t="str">
        <f t="shared" si="10"/>
        <v>--</v>
      </c>
      <c r="X38" s="219" t="str">
        <f t="shared" si="11"/>
        <v>--</v>
      </c>
      <c r="Y38" s="698" t="str">
        <f t="shared" si="12"/>
        <v>--</v>
      </c>
      <c r="Z38" s="699" t="str">
        <f t="shared" si="13"/>
        <v>--</v>
      </c>
      <c r="AA38" s="700" t="str">
        <f t="shared" si="14"/>
        <v>--</v>
      </c>
      <c r="AB38" s="220" t="str">
        <f t="shared" si="15"/>
        <v>--</v>
      </c>
      <c r="AC38" s="221" t="str">
        <f t="shared" si="16"/>
        <v>--</v>
      </c>
      <c r="AD38" s="788" t="str">
        <f t="shared" si="31"/>
        <v/>
      </c>
      <c r="AE38" s="16" t="str">
        <f t="shared" si="17"/>
        <v/>
      </c>
      <c r="AF38" s="701"/>
    </row>
    <row r="39" spans="2:32" s="5" customFormat="1" ht="17.1" customHeight="1">
      <c r="B39" s="50"/>
      <c r="C39" s="148"/>
      <c r="D39" s="148"/>
      <c r="E39" s="148"/>
      <c r="F39" s="141"/>
      <c r="G39" s="142"/>
      <c r="H39" s="744"/>
      <c r="I39" s="142"/>
      <c r="J39" s="692">
        <f t="shared" si="0"/>
        <v>20</v>
      </c>
      <c r="K39" s="693">
        <f t="shared" si="1"/>
        <v>421.774</v>
      </c>
      <c r="L39" s="179"/>
      <c r="M39" s="180"/>
      <c r="N39" s="181" t="str">
        <f t="shared" si="2"/>
        <v/>
      </c>
      <c r="O39" s="182" t="str">
        <f t="shared" si="3"/>
        <v/>
      </c>
      <c r="P39" s="215"/>
      <c r="Q39" s="787" t="str">
        <f t="shared" si="4"/>
        <v/>
      </c>
      <c r="R39" s="216" t="str">
        <f t="shared" si="5"/>
        <v/>
      </c>
      <c r="S39" s="216" t="str">
        <f t="shared" si="6"/>
        <v/>
      </c>
      <c r="T39" s="696" t="str">
        <f t="shared" si="7"/>
        <v>--</v>
      </c>
      <c r="U39" s="697" t="str">
        <f t="shared" si="8"/>
        <v>--</v>
      </c>
      <c r="V39" s="217" t="str">
        <f t="shared" si="9"/>
        <v>--</v>
      </c>
      <c r="W39" s="218" t="str">
        <f t="shared" si="10"/>
        <v>--</v>
      </c>
      <c r="X39" s="219" t="str">
        <f t="shared" si="11"/>
        <v>--</v>
      </c>
      <c r="Y39" s="698" t="str">
        <f t="shared" si="12"/>
        <v>--</v>
      </c>
      <c r="Z39" s="699" t="str">
        <f t="shared" si="13"/>
        <v>--</v>
      </c>
      <c r="AA39" s="700" t="str">
        <f t="shared" si="14"/>
        <v>--</v>
      </c>
      <c r="AB39" s="220" t="str">
        <f t="shared" si="15"/>
        <v>--</v>
      </c>
      <c r="AC39" s="221" t="str">
        <f t="shared" si="16"/>
        <v>--</v>
      </c>
      <c r="AD39" s="788" t="str">
        <f t="shared" si="31"/>
        <v/>
      </c>
      <c r="AE39" s="16" t="str">
        <f t="shared" si="17"/>
        <v/>
      </c>
      <c r="AF39" s="701"/>
    </row>
    <row r="40" spans="2:32" s="5" customFormat="1" ht="17.1" customHeight="1">
      <c r="B40" s="50"/>
      <c r="C40" s="269"/>
      <c r="D40" s="269"/>
      <c r="E40" s="269"/>
      <c r="F40" s="141"/>
      <c r="G40" s="142"/>
      <c r="H40" s="744"/>
      <c r="I40" s="142"/>
      <c r="J40" s="692">
        <f t="shared" si="0"/>
        <v>20</v>
      </c>
      <c r="K40" s="693">
        <f t="shared" si="1"/>
        <v>421.774</v>
      </c>
      <c r="L40" s="179"/>
      <c r="M40" s="180"/>
      <c r="N40" s="181" t="str">
        <f t="shared" si="2"/>
        <v/>
      </c>
      <c r="O40" s="182" t="str">
        <f t="shared" si="3"/>
        <v/>
      </c>
      <c r="P40" s="215"/>
      <c r="Q40" s="787" t="str">
        <f t="shared" si="4"/>
        <v/>
      </c>
      <c r="R40" s="216" t="str">
        <f t="shared" si="5"/>
        <v/>
      </c>
      <c r="S40" s="216" t="str">
        <f t="shared" si="6"/>
        <v/>
      </c>
      <c r="T40" s="696" t="str">
        <f t="shared" si="7"/>
        <v>--</v>
      </c>
      <c r="U40" s="697" t="str">
        <f t="shared" si="8"/>
        <v>--</v>
      </c>
      <c r="V40" s="217" t="str">
        <f t="shared" si="9"/>
        <v>--</v>
      </c>
      <c r="W40" s="218" t="str">
        <f t="shared" si="10"/>
        <v>--</v>
      </c>
      <c r="X40" s="219" t="str">
        <f t="shared" si="11"/>
        <v>--</v>
      </c>
      <c r="Y40" s="698" t="str">
        <f t="shared" si="12"/>
        <v>--</v>
      </c>
      <c r="Z40" s="699" t="str">
        <f t="shared" si="13"/>
        <v>--</v>
      </c>
      <c r="AA40" s="700" t="str">
        <f t="shared" si="14"/>
        <v>--</v>
      </c>
      <c r="AB40" s="220" t="str">
        <f t="shared" si="15"/>
        <v>--</v>
      </c>
      <c r="AC40" s="221" t="str">
        <f t="shared" si="16"/>
        <v>--</v>
      </c>
      <c r="AD40" s="788" t="str">
        <f t="shared" si="31"/>
        <v/>
      </c>
      <c r="AE40" s="16" t="str">
        <f t="shared" si="17"/>
        <v/>
      </c>
      <c r="AF40" s="701"/>
    </row>
    <row r="41" spans="2:32" s="5" customFormat="1" ht="17.1" customHeight="1" thickBot="1">
      <c r="B41" s="50"/>
      <c r="C41" s="786"/>
      <c r="D41" s="789"/>
      <c r="E41" s="148"/>
      <c r="F41" s="145"/>
      <c r="G41" s="223"/>
      <c r="H41" s="738"/>
      <c r="I41" s="224"/>
      <c r="J41" s="706"/>
      <c r="K41" s="707"/>
      <c r="L41" s="736"/>
      <c r="M41" s="736"/>
      <c r="N41" s="9"/>
      <c r="O41" s="9"/>
      <c r="P41" s="147"/>
      <c r="Q41" s="184"/>
      <c r="R41" s="147"/>
      <c r="S41" s="147"/>
      <c r="T41" s="708"/>
      <c r="U41" s="709"/>
      <c r="V41" s="225"/>
      <c r="W41" s="226"/>
      <c r="X41" s="227"/>
      <c r="Y41" s="710"/>
      <c r="Z41" s="711"/>
      <c r="AA41" s="712"/>
      <c r="AB41" s="228"/>
      <c r="AC41" s="229"/>
      <c r="AD41" s="713"/>
      <c r="AE41" s="230"/>
      <c r="AF41" s="701"/>
    </row>
    <row r="42" spans="2:32" s="5" customFormat="1" ht="17.1" customHeight="1" thickBot="1" thickTop="1">
      <c r="B42" s="50"/>
      <c r="C42" s="126" t="s">
        <v>25</v>
      </c>
      <c r="D42" s="3032" t="s">
        <v>329</v>
      </c>
      <c r="E42" s="126"/>
      <c r="F42" s="127"/>
      <c r="G42" s="231"/>
      <c r="H42" s="196"/>
      <c r="I42" s="232"/>
      <c r="J42" s="196"/>
      <c r="K42" s="185"/>
      <c r="L42" s="185"/>
      <c r="M42" s="185"/>
      <c r="N42" s="185"/>
      <c r="O42" s="185"/>
      <c r="P42" s="185"/>
      <c r="Q42" s="233"/>
      <c r="R42" s="185"/>
      <c r="S42" s="185"/>
      <c r="T42" s="714">
        <f aca="true" t="shared" si="32" ref="T42:AC42">SUM(T20:T41)</f>
        <v>0</v>
      </c>
      <c r="U42" s="715">
        <f t="shared" si="32"/>
        <v>0</v>
      </c>
      <c r="V42" s="716">
        <f t="shared" si="32"/>
        <v>36339.34420000001</v>
      </c>
      <c r="W42" s="716">
        <f t="shared" si="32"/>
        <v>37703.84102400001</v>
      </c>
      <c r="X42" s="716">
        <f t="shared" si="32"/>
        <v>0</v>
      </c>
      <c r="Y42" s="717">
        <f t="shared" si="32"/>
        <v>0</v>
      </c>
      <c r="Z42" s="717">
        <f t="shared" si="32"/>
        <v>0</v>
      </c>
      <c r="AA42" s="717">
        <f t="shared" si="32"/>
        <v>0</v>
      </c>
      <c r="AB42" s="234">
        <f t="shared" si="32"/>
        <v>0</v>
      </c>
      <c r="AC42" s="235">
        <f t="shared" si="32"/>
        <v>0</v>
      </c>
      <c r="AD42" s="236"/>
      <c r="AE42" s="237">
        <f>ROUND(SUM(AE20:AE41),2)</f>
        <v>1253949.93</v>
      </c>
      <c r="AF42" s="701"/>
    </row>
    <row r="43" spans="2:32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6"/>
    </row>
    <row r="44" spans="2:32" ht="17.1" customHeight="1" thickTop="1">
      <c r="B44" s="1"/>
      <c r="C44" s="1"/>
      <c r="D44" s="1"/>
      <c r="AF44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87073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0">
    <pageSetUpPr fitToPage="1"/>
  </sheetPr>
  <dimension ref="A1:AG95"/>
  <sheetViews>
    <sheetView zoomScale="85" zoomScaleNormal="85" workbookViewId="0" topLeftCell="D1">
      <selection activeCell="A33" sqref="A33"/>
    </sheetView>
  </sheetViews>
  <sheetFormatPr defaultColWidth="11.421875" defaultRowHeight="12.75"/>
  <cols>
    <col min="1" max="1" width="25.00390625" style="1532" customWidth="1"/>
    <col min="2" max="2" width="17.140625" style="1532" customWidth="1"/>
    <col min="3" max="3" width="4.7109375" style="1532" customWidth="1"/>
    <col min="4" max="4" width="30.7109375" style="1532" customWidth="1"/>
    <col min="5" max="6" width="17.57421875" style="1532" customWidth="1"/>
    <col min="7" max="7" width="15.00390625" style="1532" customWidth="1"/>
    <col min="8" max="8" width="7.7109375" style="1532" hidden="1" customWidth="1"/>
    <col min="9" max="9" width="9.7109375" style="1532" hidden="1" customWidth="1"/>
    <col min="10" max="11" width="18.7109375" style="1532" customWidth="1"/>
    <col min="12" max="12" width="11.8515625" style="1532" customWidth="1"/>
    <col min="13" max="13" width="11.57421875" style="1532" customWidth="1"/>
    <col min="14" max="14" width="9.7109375" style="1532" customWidth="1"/>
    <col min="15" max="15" width="10.57421875" style="1532" customWidth="1"/>
    <col min="16" max="16" width="8.421875" style="1532" customWidth="1"/>
    <col min="17" max="17" width="5.8515625" style="1532" customWidth="1"/>
    <col min="18" max="18" width="11.28125" style="1532" hidden="1" customWidth="1"/>
    <col min="19" max="19" width="11.8515625" style="1532" hidden="1" customWidth="1"/>
    <col min="20" max="21" width="5.28125" style="1532" hidden="1" customWidth="1"/>
    <col min="22" max="22" width="11.57421875" style="1532" hidden="1" customWidth="1"/>
    <col min="23" max="23" width="5.28125" style="1532" hidden="1" customWidth="1"/>
    <col min="24" max="24" width="11.57421875" style="1532" hidden="1" customWidth="1"/>
    <col min="25" max="25" width="11.28125" style="1532" hidden="1" customWidth="1"/>
    <col min="26" max="27" width="5.28125" style="1532" hidden="1" customWidth="1"/>
    <col min="28" max="28" width="10.57421875" style="1532" customWidth="1"/>
    <col min="29" max="29" width="19.8515625" style="1532" customWidth="1"/>
    <col min="30" max="30" width="17.7109375" style="1532" customWidth="1"/>
    <col min="31" max="31" width="4.140625" style="1532" customWidth="1"/>
    <col min="32" max="32" width="7.140625" style="1532" customWidth="1"/>
    <col min="33" max="33" width="5.28125" style="1532" customWidth="1"/>
    <col min="34" max="34" width="5.421875" style="1532" customWidth="1"/>
    <col min="35" max="35" width="4.7109375" style="1532" customWidth="1"/>
    <col min="36" max="36" width="5.28125" style="1532" customWidth="1"/>
    <col min="37" max="38" width="13.28125" style="1532" customWidth="1"/>
    <col min="39" max="39" width="6.57421875" style="1532" customWidth="1"/>
    <col min="40" max="40" width="6.421875" style="1532" customWidth="1"/>
    <col min="41" max="44" width="11.421875" style="1532" customWidth="1"/>
    <col min="45" max="45" width="12.7109375" style="1532" customWidth="1"/>
    <col min="46" max="48" width="11.421875" style="1532" customWidth="1"/>
    <col min="49" max="49" width="21.00390625" style="1532" customWidth="1"/>
    <col min="50" max="16384" width="11.421875" style="1532" customWidth="1"/>
  </cols>
  <sheetData>
    <row r="1" spans="1:30" ht="13.5">
      <c r="A1" s="1530"/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  <c r="P1" s="1531"/>
      <c r="Q1" s="1531"/>
      <c r="R1" s="1531"/>
      <c r="S1" s="1531"/>
      <c r="T1" s="1531"/>
      <c r="U1" s="1531"/>
      <c r="V1" s="1531"/>
      <c r="AD1" s="1533"/>
    </row>
    <row r="2" spans="1:23" ht="27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</row>
    <row r="3" spans="1:30" s="1537" customFormat="1" ht="30.75">
      <c r="A3" s="1534"/>
      <c r="B3" s="1535" t="str">
        <f>'TOT-0216'!B2</f>
        <v>ANEXO III al Memorándum D.T.E.E. N° 231 / 2017</v>
      </c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  <c r="S3" s="1536"/>
      <c r="T3" s="1536"/>
      <c r="U3" s="1536"/>
      <c r="V3" s="1536"/>
      <c r="W3" s="1536"/>
      <c r="AB3" s="1536"/>
      <c r="AC3" s="1536"/>
      <c r="AD3" s="1536"/>
    </row>
    <row r="4" spans="1:2" s="1540" customFormat="1" ht="11.25">
      <c r="A4" s="1538" t="s">
        <v>2</v>
      </c>
      <c r="B4" s="1539"/>
    </row>
    <row r="5" spans="1:2" s="1540" customFormat="1" ht="12" thickBot="1">
      <c r="A5" s="1538" t="s">
        <v>3</v>
      </c>
      <c r="B5" s="1538"/>
    </row>
    <row r="6" spans="1:30" ht="17.1" customHeight="1" thickTop="1">
      <c r="A6" s="1531"/>
      <c r="B6" s="1541"/>
      <c r="C6" s="1542"/>
      <c r="D6" s="1542"/>
      <c r="E6" s="1543"/>
      <c r="F6" s="1542"/>
      <c r="G6" s="1542"/>
      <c r="H6" s="1542"/>
      <c r="I6" s="1542"/>
      <c r="J6" s="1542"/>
      <c r="K6" s="1542"/>
      <c r="L6" s="1542"/>
      <c r="M6" s="1542"/>
      <c r="N6" s="1542"/>
      <c r="O6" s="1542"/>
      <c r="P6" s="1542"/>
      <c r="Q6" s="1542"/>
      <c r="R6" s="1542"/>
      <c r="S6" s="1542"/>
      <c r="T6" s="1542"/>
      <c r="U6" s="1542"/>
      <c r="V6" s="1542"/>
      <c r="W6" s="1544"/>
      <c r="X6" s="1544"/>
      <c r="Y6" s="1544"/>
      <c r="Z6" s="1544"/>
      <c r="AA6" s="1544"/>
      <c r="AB6" s="1544"/>
      <c r="AC6" s="1544"/>
      <c r="AD6" s="1545"/>
    </row>
    <row r="7" spans="1:30" ht="20.25">
      <c r="A7" s="1531"/>
      <c r="B7" s="1546"/>
      <c r="C7" s="1547"/>
      <c r="D7" s="1548" t="s">
        <v>91</v>
      </c>
      <c r="E7" s="1547"/>
      <c r="F7" s="1547"/>
      <c r="G7" s="1547"/>
      <c r="H7" s="1547"/>
      <c r="I7" s="1547"/>
      <c r="J7" s="1547"/>
      <c r="K7" s="1547"/>
      <c r="L7" s="1547"/>
      <c r="M7" s="1547"/>
      <c r="N7" s="1547"/>
      <c r="O7" s="1547"/>
      <c r="P7" s="1549"/>
      <c r="Q7" s="1549"/>
      <c r="R7" s="1547"/>
      <c r="S7" s="1547"/>
      <c r="T7" s="1547"/>
      <c r="U7" s="1547"/>
      <c r="V7" s="1547"/>
      <c r="AD7" s="1550"/>
    </row>
    <row r="8" spans="1:30" ht="17.1" customHeight="1">
      <c r="A8" s="1531"/>
      <c r="B8" s="1546"/>
      <c r="C8" s="1547"/>
      <c r="D8" s="1547"/>
      <c r="E8" s="1547"/>
      <c r="F8" s="1547"/>
      <c r="G8" s="1547"/>
      <c r="H8" s="1547"/>
      <c r="I8" s="1547"/>
      <c r="J8" s="1547"/>
      <c r="K8" s="1547"/>
      <c r="L8" s="1547"/>
      <c r="M8" s="1547"/>
      <c r="N8" s="1547"/>
      <c r="O8" s="1547"/>
      <c r="P8" s="1547"/>
      <c r="Q8" s="1547"/>
      <c r="R8" s="1547"/>
      <c r="S8" s="1547"/>
      <c r="T8" s="1547"/>
      <c r="U8" s="1547"/>
      <c r="V8" s="1547"/>
      <c r="AD8" s="1550"/>
    </row>
    <row r="9" spans="2:30" s="1551" customFormat="1" ht="20.25">
      <c r="B9" s="1552"/>
      <c r="C9" s="1553"/>
      <c r="D9" s="1548" t="s">
        <v>92</v>
      </c>
      <c r="E9" s="1553"/>
      <c r="F9" s="1553"/>
      <c r="G9" s="1553"/>
      <c r="H9" s="1553"/>
      <c r="N9" s="1553"/>
      <c r="O9" s="1553"/>
      <c r="P9" s="1554"/>
      <c r="Q9" s="1554"/>
      <c r="R9" s="1553"/>
      <c r="S9" s="1553"/>
      <c r="T9" s="1553"/>
      <c r="U9" s="1553"/>
      <c r="V9" s="1553"/>
      <c r="W9" s="1532"/>
      <c r="X9" s="1553"/>
      <c r="Y9" s="1553"/>
      <c r="Z9" s="1553"/>
      <c r="AA9" s="1553"/>
      <c r="AB9" s="1553"/>
      <c r="AC9" s="1532"/>
      <c r="AD9" s="1555"/>
    </row>
    <row r="10" spans="1:30" ht="17.1" customHeight="1">
      <c r="A10" s="1531"/>
      <c r="B10" s="1546"/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AD10" s="1550"/>
    </row>
    <row r="11" spans="2:30" s="1551" customFormat="1" ht="20.25">
      <c r="B11" s="1552"/>
      <c r="C11" s="1553"/>
      <c r="D11" s="1548" t="s">
        <v>391</v>
      </c>
      <c r="E11" s="1553"/>
      <c r="F11" s="1553"/>
      <c r="G11" s="1553"/>
      <c r="H11" s="1553"/>
      <c r="N11" s="1553"/>
      <c r="O11" s="1553"/>
      <c r="P11" s="1554"/>
      <c r="Q11" s="1554"/>
      <c r="R11" s="1553"/>
      <c r="S11" s="1553"/>
      <c r="T11" s="1553"/>
      <c r="U11" s="1553"/>
      <c r="V11" s="1553"/>
      <c r="W11" s="1532"/>
      <c r="X11" s="1553"/>
      <c r="Y11" s="1553"/>
      <c r="Z11" s="1553"/>
      <c r="AA11" s="1553"/>
      <c r="AB11" s="1553"/>
      <c r="AC11" s="1532"/>
      <c r="AD11" s="1555"/>
    </row>
    <row r="12" spans="1:30" ht="17.1" customHeight="1">
      <c r="A12" s="1531"/>
      <c r="B12" s="1546"/>
      <c r="C12" s="1547"/>
      <c r="D12" s="1547"/>
      <c r="E12" s="1531"/>
      <c r="F12" s="1531"/>
      <c r="G12" s="1531"/>
      <c r="H12" s="1531"/>
      <c r="I12" s="1556"/>
      <c r="J12" s="1556"/>
      <c r="K12" s="1556"/>
      <c r="L12" s="1556"/>
      <c r="M12" s="1556"/>
      <c r="N12" s="1556"/>
      <c r="O12" s="1556"/>
      <c r="P12" s="1556"/>
      <c r="Q12" s="1556"/>
      <c r="R12" s="1547"/>
      <c r="S12" s="1547"/>
      <c r="T12" s="1547"/>
      <c r="U12" s="1547"/>
      <c r="V12" s="1547"/>
      <c r="AD12" s="1550"/>
    </row>
    <row r="13" spans="2:30" s="1551" customFormat="1" ht="19.5">
      <c r="B13" s="1557" t="str">
        <f>'TOT-0216'!B14</f>
        <v>Desde el 01 al 29 de Febrero de 2016</v>
      </c>
      <c r="C13" s="1558"/>
      <c r="D13" s="1559"/>
      <c r="E13" s="1559"/>
      <c r="F13" s="1559"/>
      <c r="G13" s="1559"/>
      <c r="H13" s="1559"/>
      <c r="I13" s="1560"/>
      <c r="J13" s="1561"/>
      <c r="K13" s="1560"/>
      <c r="L13" s="1560"/>
      <c r="M13" s="1560"/>
      <c r="N13" s="1560"/>
      <c r="O13" s="1560"/>
      <c r="P13" s="1560"/>
      <c r="Q13" s="1560"/>
      <c r="R13" s="1560"/>
      <c r="S13" s="1560"/>
      <c r="T13" s="1560"/>
      <c r="U13" s="1562"/>
      <c r="V13" s="1562"/>
      <c r="W13" s="1532"/>
      <c r="X13" s="1563"/>
      <c r="Y13" s="1563"/>
      <c r="Z13" s="1563"/>
      <c r="AA13" s="1563"/>
      <c r="AB13" s="1562"/>
      <c r="AC13" s="1561"/>
      <c r="AD13" s="1564"/>
    </row>
    <row r="14" spans="1:30" ht="17.1" customHeight="1">
      <c r="A14" s="1531"/>
      <c r="B14" s="1546"/>
      <c r="C14" s="1547"/>
      <c r="D14" s="1547"/>
      <c r="E14" s="1565"/>
      <c r="F14" s="1565"/>
      <c r="G14" s="1547"/>
      <c r="H14" s="1547"/>
      <c r="I14" s="1547"/>
      <c r="J14" s="1566"/>
      <c r="K14" s="1547"/>
      <c r="L14" s="1547"/>
      <c r="M14" s="1547"/>
      <c r="N14" s="1531"/>
      <c r="O14" s="1531"/>
      <c r="P14" s="1547"/>
      <c r="Q14" s="1547"/>
      <c r="R14" s="1547"/>
      <c r="S14" s="1547"/>
      <c r="T14" s="1547"/>
      <c r="U14" s="1547"/>
      <c r="V14" s="1547"/>
      <c r="AD14" s="1550"/>
    </row>
    <row r="15" spans="1:30" ht="17.1" customHeight="1">
      <c r="A15" s="1531"/>
      <c r="B15" s="1546"/>
      <c r="C15" s="1547"/>
      <c r="D15" s="1547"/>
      <c r="E15" s="1565"/>
      <c r="F15" s="1565"/>
      <c r="G15" s="1547"/>
      <c r="H15" s="1547"/>
      <c r="I15" s="1567"/>
      <c r="J15" s="1547"/>
      <c r="K15" s="1568"/>
      <c r="M15" s="1547"/>
      <c r="N15" s="1531"/>
      <c r="O15" s="1531"/>
      <c r="P15" s="1547"/>
      <c r="Q15" s="1547"/>
      <c r="R15" s="1547"/>
      <c r="S15" s="1547"/>
      <c r="T15" s="1547"/>
      <c r="U15" s="1547"/>
      <c r="V15" s="1547"/>
      <c r="AD15" s="1550"/>
    </row>
    <row r="16" spans="1:30" ht="17.1" customHeight="1">
      <c r="A16" s="1531"/>
      <c r="B16" s="1546"/>
      <c r="C16" s="1547"/>
      <c r="D16" s="1547"/>
      <c r="E16" s="1565"/>
      <c r="F16" s="1565"/>
      <c r="G16" s="1547"/>
      <c r="H16" s="1547"/>
      <c r="I16" s="1567"/>
      <c r="J16" s="1547"/>
      <c r="K16" s="1568"/>
      <c r="M16" s="1547"/>
      <c r="N16" s="1531"/>
      <c r="O16" s="1531"/>
      <c r="P16" s="1547"/>
      <c r="Q16" s="1547"/>
      <c r="R16" s="1547"/>
      <c r="S16" s="1547"/>
      <c r="T16" s="1547"/>
      <c r="U16" s="1547"/>
      <c r="V16" s="1547"/>
      <c r="AD16" s="1550"/>
    </row>
    <row r="17" spans="1:30" ht="17.1" customHeight="1">
      <c r="A17" s="1531"/>
      <c r="B17" s="1546"/>
      <c r="C17" s="1569" t="s">
        <v>93</v>
      </c>
      <c r="D17" s="1570" t="s">
        <v>94</v>
      </c>
      <c r="E17" s="1565"/>
      <c r="F17" s="1565"/>
      <c r="G17" s="1547"/>
      <c r="H17" s="1547"/>
      <c r="I17" s="1547"/>
      <c r="J17" s="1566"/>
      <c r="K17" s="1547"/>
      <c r="L17" s="1547"/>
      <c r="M17" s="1547"/>
      <c r="N17" s="1531"/>
      <c r="O17" s="1531"/>
      <c r="P17" s="1547"/>
      <c r="Q17" s="1547"/>
      <c r="R17" s="1547"/>
      <c r="S17" s="1547"/>
      <c r="T17" s="1547"/>
      <c r="U17" s="1547"/>
      <c r="V17" s="1547"/>
      <c r="AD17" s="1550"/>
    </row>
    <row r="18" spans="2:30" s="1571" customFormat="1" ht="17.1" customHeight="1">
      <c r="B18" s="1572"/>
      <c r="C18" s="1573"/>
      <c r="D18" s="1574"/>
      <c r="E18" s="1575"/>
      <c r="F18" s="1576"/>
      <c r="G18" s="1573"/>
      <c r="H18" s="1573"/>
      <c r="I18" s="1573"/>
      <c r="J18" s="1577"/>
      <c r="K18" s="1573"/>
      <c r="L18" s="1573"/>
      <c r="M18" s="1573"/>
      <c r="P18" s="1573"/>
      <c r="Q18" s="1573"/>
      <c r="R18" s="1573"/>
      <c r="S18" s="1573"/>
      <c r="T18" s="1573"/>
      <c r="U18" s="1573"/>
      <c r="V18" s="1573"/>
      <c r="W18" s="1532"/>
      <c r="AD18" s="1578"/>
    </row>
    <row r="19" spans="2:30" s="1571" customFormat="1" ht="17.1" customHeight="1">
      <c r="B19" s="1572"/>
      <c r="C19" s="1573"/>
      <c r="D19" s="1579" t="s">
        <v>95</v>
      </c>
      <c r="F19" s="1580">
        <v>506.119</v>
      </c>
      <c r="G19" s="1579" t="s">
        <v>96</v>
      </c>
      <c r="H19" s="1573"/>
      <c r="I19" s="1573"/>
      <c r="J19" s="1581"/>
      <c r="K19" s="1582" t="s">
        <v>40</v>
      </c>
      <c r="L19" s="1583">
        <v>0.025</v>
      </c>
      <c r="R19" s="1573"/>
      <c r="S19" s="1573"/>
      <c r="T19" s="1573"/>
      <c r="U19" s="1573"/>
      <c r="V19" s="1573"/>
      <c r="W19" s="1532"/>
      <c r="AD19" s="1578"/>
    </row>
    <row r="20" spans="2:30" s="1571" customFormat="1" ht="17.1" customHeight="1">
      <c r="B20" s="1572"/>
      <c r="C20" s="1573"/>
      <c r="D20" s="1579" t="s">
        <v>111</v>
      </c>
      <c r="F20" s="1580">
        <v>1.391</v>
      </c>
      <c r="G20" s="1579" t="s">
        <v>112</v>
      </c>
      <c r="H20" s="1573"/>
      <c r="I20" s="1573"/>
      <c r="J20" s="1573"/>
      <c r="K20" s="1574" t="s">
        <v>38</v>
      </c>
      <c r="L20" s="1573">
        <f>MID(B13,16,2)*24</f>
        <v>696</v>
      </c>
      <c r="M20" s="1573" t="s">
        <v>39</v>
      </c>
      <c r="N20" s="1573"/>
      <c r="O20" s="1573"/>
      <c r="P20" s="1584"/>
      <c r="Q20" s="1573"/>
      <c r="R20" s="1573"/>
      <c r="S20" s="1573"/>
      <c r="T20" s="1573"/>
      <c r="U20" s="1573"/>
      <c r="V20" s="1573"/>
      <c r="W20" s="1532"/>
      <c r="AD20" s="1578"/>
    </row>
    <row r="21" spans="2:30" s="1571" customFormat="1" ht="17.1" customHeight="1">
      <c r="B21" s="1572"/>
      <c r="C21" s="1573"/>
      <c r="D21" s="1579" t="s">
        <v>113</v>
      </c>
      <c r="F21" s="1580">
        <v>220.831</v>
      </c>
      <c r="G21" s="1579" t="s">
        <v>114</v>
      </c>
      <c r="H21" s="1573"/>
      <c r="I21" s="1573"/>
      <c r="J21" s="1573"/>
      <c r="K21" s="1585"/>
      <c r="L21" s="1586"/>
      <c r="M21" s="1573"/>
      <c r="N21" s="1573"/>
      <c r="O21" s="1573"/>
      <c r="P21" s="1584"/>
      <c r="Q21" s="1573"/>
      <c r="R21" s="1573"/>
      <c r="S21" s="1573"/>
      <c r="T21" s="1573"/>
      <c r="U21" s="1573"/>
      <c r="V21" s="1573"/>
      <c r="W21" s="1532"/>
      <c r="AD21" s="1578"/>
    </row>
    <row r="22" spans="2:30" s="1571" customFormat="1" ht="17.1" customHeight="1">
      <c r="B22" s="1572"/>
      <c r="C22" s="1573"/>
      <c r="D22" s="1579" t="s">
        <v>115</v>
      </c>
      <c r="F22" s="1580">
        <v>276.033</v>
      </c>
      <c r="G22" s="1579" t="s">
        <v>114</v>
      </c>
      <c r="H22" s="1573"/>
      <c r="I22" s="1573"/>
      <c r="J22" s="1573"/>
      <c r="K22" s="1585"/>
      <c r="L22" s="1586"/>
      <c r="M22" s="1573"/>
      <c r="N22" s="1573"/>
      <c r="O22" s="1573"/>
      <c r="P22" s="1584"/>
      <c r="Q22" s="1573"/>
      <c r="R22" s="1573"/>
      <c r="S22" s="1573"/>
      <c r="T22" s="1573"/>
      <c r="U22" s="1573"/>
      <c r="V22" s="1573"/>
      <c r="W22" s="1532"/>
      <c r="AD22" s="1578"/>
    </row>
    <row r="23" spans="2:30" s="1571" customFormat="1" ht="8.25" customHeight="1">
      <c r="B23" s="1572"/>
      <c r="C23" s="1573"/>
      <c r="D23" s="1573"/>
      <c r="E23" s="1587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32"/>
      <c r="AD23" s="1578"/>
    </row>
    <row r="24" spans="1:30" ht="17.1" customHeight="1">
      <c r="A24" s="1531"/>
      <c r="B24" s="1546"/>
      <c r="C24" s="1569" t="s">
        <v>97</v>
      </c>
      <c r="D24" s="1588" t="s">
        <v>319</v>
      </c>
      <c r="I24" s="1547"/>
      <c r="J24" s="1571"/>
      <c r="O24" s="1547"/>
      <c r="P24" s="1547"/>
      <c r="Q24" s="1547"/>
      <c r="R24" s="1547"/>
      <c r="S24" s="1547"/>
      <c r="T24" s="1547"/>
      <c r="V24" s="1547"/>
      <c r="X24" s="1547"/>
      <c r="Y24" s="1547"/>
      <c r="Z24" s="1547"/>
      <c r="AA24" s="1547"/>
      <c r="AB24" s="1547"/>
      <c r="AC24" s="1547"/>
      <c r="AD24" s="1550"/>
    </row>
    <row r="25" spans="1:30" ht="10.5" customHeight="1" thickBot="1">
      <c r="A25" s="1531"/>
      <c r="B25" s="1546"/>
      <c r="C25" s="1565"/>
      <c r="D25" s="1588"/>
      <c r="I25" s="1547"/>
      <c r="J25" s="1571"/>
      <c r="O25" s="1547"/>
      <c r="P25" s="1547"/>
      <c r="Q25" s="1547"/>
      <c r="R25" s="1547"/>
      <c r="S25" s="1547"/>
      <c r="T25" s="1547"/>
      <c r="V25" s="1547"/>
      <c r="X25" s="1547"/>
      <c r="Y25" s="1547"/>
      <c r="Z25" s="1547"/>
      <c r="AA25" s="1547"/>
      <c r="AB25" s="1547"/>
      <c r="AC25" s="1547"/>
      <c r="AD25" s="1550"/>
    </row>
    <row r="26" spans="2:30" s="1571" customFormat="1" ht="17.1" customHeight="1" thickBot="1" thickTop="1">
      <c r="B26" s="1572"/>
      <c r="C26" s="1576"/>
      <c r="D26" s="1532"/>
      <c r="E26" s="1532"/>
      <c r="F26" s="1532"/>
      <c r="G26" s="1532"/>
      <c r="H26" s="1532"/>
      <c r="I26" s="1532"/>
      <c r="J26" s="1589" t="s">
        <v>45</v>
      </c>
      <c r="K26" s="1590">
        <f>L19*AC88</f>
        <v>103864.300846</v>
      </c>
      <c r="L26" s="1532"/>
      <c r="S26" s="1532"/>
      <c r="T26" s="1532"/>
      <c r="U26" s="1532"/>
      <c r="W26" s="1532"/>
      <c r="AD26" s="1578"/>
    </row>
    <row r="27" spans="2:30" s="1571" customFormat="1" ht="11.25" customHeight="1" thickTop="1">
      <c r="B27" s="1572"/>
      <c r="C27" s="1576"/>
      <c r="D27" s="1573"/>
      <c r="E27" s="1587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32"/>
      <c r="W27" s="1532"/>
      <c r="AD27" s="1578"/>
    </row>
    <row r="28" spans="1:30" ht="17.1" customHeight="1">
      <c r="A28" s="1531"/>
      <c r="B28" s="1546"/>
      <c r="C28" s="1569" t="s">
        <v>98</v>
      </c>
      <c r="D28" s="1588" t="s">
        <v>136</v>
      </c>
      <c r="E28" s="1591"/>
      <c r="F28" s="1547"/>
      <c r="G28" s="1547"/>
      <c r="H28" s="1547"/>
      <c r="I28" s="1547"/>
      <c r="J28" s="1547"/>
      <c r="K28" s="1547"/>
      <c r="L28" s="1547"/>
      <c r="M28" s="1547"/>
      <c r="N28" s="1547"/>
      <c r="O28" s="1547"/>
      <c r="P28" s="1547"/>
      <c r="Q28" s="1547"/>
      <c r="R28" s="1547"/>
      <c r="S28" s="1547"/>
      <c r="T28" s="1547"/>
      <c r="U28" s="1547"/>
      <c r="V28" s="1547"/>
      <c r="AD28" s="1550"/>
    </row>
    <row r="29" spans="1:30" ht="21.75" customHeight="1" thickBot="1">
      <c r="A29" s="1531"/>
      <c r="B29" s="1546"/>
      <c r="C29" s="1547"/>
      <c r="D29" s="1547"/>
      <c r="E29" s="1591"/>
      <c r="F29" s="1547"/>
      <c r="G29" s="1547"/>
      <c r="H29" s="1547"/>
      <c r="I29" s="1547"/>
      <c r="J29" s="1547"/>
      <c r="K29" s="1547"/>
      <c r="L29" s="1547"/>
      <c r="M29" s="1547"/>
      <c r="N29" s="1547"/>
      <c r="O29" s="1547"/>
      <c r="P29" s="1547"/>
      <c r="Q29" s="1547"/>
      <c r="R29" s="1547"/>
      <c r="S29" s="1547"/>
      <c r="T29" s="1547"/>
      <c r="U29" s="1547"/>
      <c r="V29" s="1547"/>
      <c r="AD29" s="1550"/>
    </row>
    <row r="30" spans="2:31" s="1531" customFormat="1" ht="33.95" customHeight="1" thickBot="1" thickTop="1">
      <c r="B30" s="1546"/>
      <c r="C30" s="1592" t="s">
        <v>13</v>
      </c>
      <c r="D30" s="1593" t="s">
        <v>0</v>
      </c>
      <c r="E30" s="1594" t="s">
        <v>14</v>
      </c>
      <c r="F30" s="1595" t="s">
        <v>15</v>
      </c>
      <c r="G30" s="1596" t="s">
        <v>71</v>
      </c>
      <c r="H30" s="1597" t="s">
        <v>37</v>
      </c>
      <c r="I30" s="1598" t="s">
        <v>16</v>
      </c>
      <c r="J30" s="1599" t="s">
        <v>17</v>
      </c>
      <c r="K30" s="1600" t="s">
        <v>18</v>
      </c>
      <c r="L30" s="1601" t="s">
        <v>36</v>
      </c>
      <c r="M30" s="1602" t="s">
        <v>31</v>
      </c>
      <c r="N30" s="1601" t="s">
        <v>99</v>
      </c>
      <c r="O30" s="1601" t="s">
        <v>58</v>
      </c>
      <c r="P30" s="1600" t="s">
        <v>59</v>
      </c>
      <c r="Q30" s="1599" t="s">
        <v>32</v>
      </c>
      <c r="R30" s="1603" t="s">
        <v>20</v>
      </c>
      <c r="S30" s="1604" t="s">
        <v>21</v>
      </c>
      <c r="T30" s="1605" t="s">
        <v>72</v>
      </c>
      <c r="U30" s="1606"/>
      <c r="V30" s="1607"/>
      <c r="W30" s="1608" t="s">
        <v>100</v>
      </c>
      <c r="X30" s="1609"/>
      <c r="Y30" s="1610"/>
      <c r="Z30" s="1611" t="s">
        <v>22</v>
      </c>
      <c r="AA30" s="1612" t="s">
        <v>23</v>
      </c>
      <c r="AB30" s="1613" t="s">
        <v>74</v>
      </c>
      <c r="AC30" s="1614" t="s">
        <v>24</v>
      </c>
      <c r="AD30" s="1615"/>
      <c r="AE30" s="1532"/>
    </row>
    <row r="31" spans="1:30" ht="17.1" customHeight="1" thickTop="1">
      <c r="A31" s="1531"/>
      <c r="B31" s="1546"/>
      <c r="C31" s="1616"/>
      <c r="D31" s="1617"/>
      <c r="E31" s="1618"/>
      <c r="F31" s="1619"/>
      <c r="G31" s="1620"/>
      <c r="H31" s="1621"/>
      <c r="I31" s="1622"/>
      <c r="J31" s="1623"/>
      <c r="K31" s="1624"/>
      <c r="L31" s="1616"/>
      <c r="M31" s="1616"/>
      <c r="N31" s="1625"/>
      <c r="O31" s="1625"/>
      <c r="P31" s="1616"/>
      <c r="Q31" s="1626"/>
      <c r="R31" s="1627"/>
      <c r="S31" s="1628"/>
      <c r="T31" s="1629"/>
      <c r="U31" s="1630"/>
      <c r="V31" s="1631"/>
      <c r="W31" s="1632"/>
      <c r="X31" s="1633"/>
      <c r="Y31" s="1634"/>
      <c r="Z31" s="1635"/>
      <c r="AA31" s="1636"/>
      <c r="AB31" s="1637"/>
      <c r="AC31" s="1638"/>
      <c r="AD31" s="1550"/>
    </row>
    <row r="32" spans="1:30" ht="17.1" customHeight="1">
      <c r="A32" s="1531"/>
      <c r="B32" s="1546"/>
      <c r="C32" s="946" t="s">
        <v>199</v>
      </c>
      <c r="D32" s="7" t="s">
        <v>299</v>
      </c>
      <c r="E32" s="438">
        <v>500</v>
      </c>
      <c r="F32" s="489">
        <v>506</v>
      </c>
      <c r="G32" s="490" t="s">
        <v>292</v>
      </c>
      <c r="H32" s="1643">
        <f>IF(G32="A",200,IF(G32="B",60,20))</f>
        <v>20</v>
      </c>
      <c r="I32" s="1644">
        <f>IF(F32&gt;100,F32,100)*$F$19/100</f>
        <v>2560.96214</v>
      </c>
      <c r="J32" s="1470">
        <v>42406.36388888889</v>
      </c>
      <c r="K32" s="1471">
        <v>42406.51527777778</v>
      </c>
      <c r="L32" s="1647">
        <f>IF(D32="","",(K32-J32)*24)</f>
        <v>3.6333333333022892</v>
      </c>
      <c r="M32" s="1648">
        <f>IF(D32="","",ROUND((K32-J32)*24*60,0))</f>
        <v>218</v>
      </c>
      <c r="N32" s="1649" t="s">
        <v>293</v>
      </c>
      <c r="O32" s="1650" t="str">
        <f>IF(D32="","","--")</f>
        <v>--</v>
      </c>
      <c r="P32" s="1651" t="str">
        <f>IF(D32="","","NO")</f>
        <v>NO</v>
      </c>
      <c r="Q32" s="1651" t="str">
        <f>IF(D32="","",IF(OR(N32="P",N32="RP"),"--","NO"))</f>
        <v>--</v>
      </c>
      <c r="R32" s="1652">
        <f>IF(N32="P",+I32*H32*ROUND(M32/60,2)/100,"--")</f>
        <v>1859.25851364</v>
      </c>
      <c r="S32" s="1653" t="str">
        <f>IF(N32="RP",I32*H32*ROUND(M32/60,2)*0.01*O32/100,"--")</f>
        <v>--</v>
      </c>
      <c r="T32" s="1654" t="str">
        <f>IF(AND(N32="F",Q32="NO"),IF(P32="SI",1.2,1)*I32*H32,"--")</f>
        <v>--</v>
      </c>
      <c r="U32" s="1655" t="str">
        <f>IF(AND(M32&gt;10,N32="F"),IF(M32&lt;=300,ROUND(M32/60,2),5)*I32*H32*IF(P32="SI",1.2,1),"--")</f>
        <v>--</v>
      </c>
      <c r="V32" s="1656" t="str">
        <f>IF(AND(N32="F",M32&gt;300),IF(P32="SI",1.2,1)*(ROUND(M32/60,2)-5)*I32*H32*0.1,"--")</f>
        <v>--</v>
      </c>
      <c r="W32" s="1657" t="str">
        <f>IF(AND(N32="R",Q32="NO"),IF(P32="SI",1.2,1)*I32*H32*O32/100,"--")</f>
        <v>--</v>
      </c>
      <c r="X32" s="1658" t="str">
        <f>IF(AND(M32&gt;10,N32="R"),IF(M32&lt;=300,ROUND(M32/60,2),5)*I32*H32*O32/100*IF(P32="SI",1.2,1),"--")</f>
        <v>--</v>
      </c>
      <c r="Y32" s="1659" t="str">
        <f>IF(AND(N32="R",M32&gt;300),IF(P32="SI",1.2,1)*(ROUND(M32/60,2)-5)*I32*H32*O32/100*0.1,"--")</f>
        <v>--</v>
      </c>
      <c r="Z32" s="1660" t="str">
        <f>IF(N32="RF",IF(P32="SI",1.2,1)*ROUND(M32/60,2)*I32*H32*0.1,"--")</f>
        <v>--</v>
      </c>
      <c r="AA32" s="1661" t="str">
        <f>IF(N32="RR",IF(P32="SI",1.2,1)*ROUND(M32/60,2)*I32*H32*O32/100*0.1,"--")</f>
        <v>--</v>
      </c>
      <c r="AB32" s="1662" t="str">
        <f>IF(D32="","","SI")</f>
        <v>SI</v>
      </c>
      <c r="AC32" s="1663">
        <f>IF(D32="","",SUM(R32:AA32)*IF(AB32="SI",1,2))</f>
        <v>1859.25851364</v>
      </c>
      <c r="AD32" s="1550"/>
    </row>
    <row r="33" spans="1:30" ht="17.1" customHeight="1">
      <c r="A33" s="1531"/>
      <c r="B33" s="1546"/>
      <c r="C33" s="946" t="s">
        <v>200</v>
      </c>
      <c r="D33" s="1639"/>
      <c r="E33" s="1640"/>
      <c r="F33" s="1641"/>
      <c r="G33" s="1642"/>
      <c r="H33" s="1643">
        <f>IF(G33="A",200,IF(G33="B",60,20))</f>
        <v>20</v>
      </c>
      <c r="I33" s="1644">
        <f>IF(F33&gt;100,F33,100)*$F$19/100</f>
        <v>506.119</v>
      </c>
      <c r="J33" s="1645"/>
      <c r="K33" s="1646"/>
      <c r="L33" s="1647" t="str">
        <f>IF(D33="","",(K33-J33)*24)</f>
        <v/>
      </c>
      <c r="M33" s="1648" t="str">
        <f>IF(D33="","",ROUND((K33-J33)*24*60,0))</f>
        <v/>
      </c>
      <c r="N33" s="1649"/>
      <c r="O33" s="1650" t="str">
        <f>IF(D33="","","--")</f>
        <v/>
      </c>
      <c r="P33" s="1651" t="str">
        <f>IF(D33="","","NO")</f>
        <v/>
      </c>
      <c r="Q33" s="1651" t="str">
        <f>IF(D33="","",IF(OR(N33="P",N33="RP"),"--","NO"))</f>
        <v/>
      </c>
      <c r="R33" s="1652" t="str">
        <f>IF(N33="P",+I33*H33*ROUND(M33/60,2)/100,"--")</f>
        <v>--</v>
      </c>
      <c r="S33" s="1653" t="str">
        <f>IF(N33="RP",I33*H33*ROUND(M33/60,2)*0.01*O33/100,"--")</f>
        <v>--</v>
      </c>
      <c r="T33" s="1654" t="str">
        <f>IF(AND(N33="F",Q33="NO"),IF(P33="SI",1.2,1)*I33*H33,"--")</f>
        <v>--</v>
      </c>
      <c r="U33" s="1655" t="str">
        <f>IF(AND(M33&gt;10,N33="F"),IF(M33&lt;=300,ROUND(M33/60,2),5)*I33*H33*IF(P33="SI",1.2,1),"--")</f>
        <v>--</v>
      </c>
      <c r="V33" s="1656" t="str">
        <f>IF(AND(N33="F",M33&gt;300),IF(P33="SI",1.2,1)*(ROUND(M33/60,2)-5)*I33*H33*0.1,"--")</f>
        <v>--</v>
      </c>
      <c r="W33" s="1657" t="str">
        <f>IF(AND(N33="R",Q33="NO"),IF(P33="SI",1.2,1)*I33*H33*O33/100,"--")</f>
        <v>--</v>
      </c>
      <c r="X33" s="1658" t="str">
        <f>IF(AND(M33&gt;10,N33="R"),IF(M33&lt;=300,ROUND(M33/60,2),5)*I33*H33*O33/100*IF(P33="SI",1.2,1),"--")</f>
        <v>--</v>
      </c>
      <c r="Y33" s="1659" t="str">
        <f>IF(AND(N33="R",M33&gt;300),IF(P33="SI",1.2,1)*(ROUND(M33/60,2)-5)*I33*H33*O33/100*0.1,"--")</f>
        <v>--</v>
      </c>
      <c r="Z33" s="1660" t="str">
        <f>IF(N33="RF",IF(P33="SI",1.2,1)*ROUND(M33/60,2)*I33*H33*0.1,"--")</f>
        <v>--</v>
      </c>
      <c r="AA33" s="1661" t="str">
        <f>IF(N33="RR",IF(P33="SI",1.2,1)*ROUND(M33/60,2)*I33*H33*O33/100*0.1,"--")</f>
        <v>--</v>
      </c>
      <c r="AB33" s="1662" t="str">
        <f>IF(D33="","","SI")</f>
        <v/>
      </c>
      <c r="AC33" s="1663" t="str">
        <f>IF(D33="","",SUM(R33:AA33)*IF(AB33="SI",1,2))</f>
        <v/>
      </c>
      <c r="AD33" s="1550"/>
    </row>
    <row r="34" spans="1:30" ht="17.1" customHeight="1">
      <c r="A34" s="1531"/>
      <c r="B34" s="1546"/>
      <c r="C34" s="946" t="s">
        <v>201</v>
      </c>
      <c r="D34" s="1639"/>
      <c r="E34" s="1640"/>
      <c r="F34" s="1641"/>
      <c r="G34" s="1642"/>
      <c r="H34" s="1643">
        <f>IF(G34="A",200,IF(G34="B",60,20))</f>
        <v>20</v>
      </c>
      <c r="I34" s="1644">
        <f>IF(F34&gt;100,F34,100)*$F$19/100</f>
        <v>506.119</v>
      </c>
      <c r="J34" s="1645"/>
      <c r="K34" s="1646"/>
      <c r="L34" s="1647" t="str">
        <f>IF(D34="","",(K34-J34)*24)</f>
        <v/>
      </c>
      <c r="M34" s="1648" t="str">
        <f>IF(D34="","",ROUND((K34-J34)*24*60,0))</f>
        <v/>
      </c>
      <c r="N34" s="1649"/>
      <c r="O34" s="1650" t="str">
        <f>IF(D34="","","--")</f>
        <v/>
      </c>
      <c r="P34" s="1651" t="str">
        <f>IF(D34="","","NO")</f>
        <v/>
      </c>
      <c r="Q34" s="1651" t="str">
        <f>IF(D34="","",IF(OR(N34="P",N34="RP"),"--","NO"))</f>
        <v/>
      </c>
      <c r="R34" s="1652" t="str">
        <f>IF(N34="P",+I34*H34*ROUND(M34/60,2)/100,"--")</f>
        <v>--</v>
      </c>
      <c r="S34" s="1653" t="str">
        <f>IF(N34="RP",I34*H34*ROUND(M34/60,2)*0.01*O34/100,"--")</f>
        <v>--</v>
      </c>
      <c r="T34" s="1654" t="str">
        <f>IF(AND(N34="F",Q34="NO"),IF(P34="SI",1.2,1)*I34*H34,"--")</f>
        <v>--</v>
      </c>
      <c r="U34" s="1655" t="str">
        <f>IF(AND(M34&gt;10,N34="F"),IF(M34&lt;=300,ROUND(M34/60,2),5)*I34*H34*IF(P34="SI",1.2,1),"--")</f>
        <v>--</v>
      </c>
      <c r="V34" s="1656" t="str">
        <f>IF(AND(N34="F",M34&gt;300),IF(P34="SI",1.2,1)*(ROUND(M34/60,2)-5)*I34*H34*0.1,"--")</f>
        <v>--</v>
      </c>
      <c r="W34" s="1657" t="str">
        <f>IF(AND(N34="R",Q34="NO"),IF(P34="SI",1.2,1)*I34*H34*O34/100,"--")</f>
        <v>--</v>
      </c>
      <c r="X34" s="1658" t="str">
        <f>IF(AND(M34&gt;10,N34="R"),IF(M34&lt;=300,ROUND(M34/60,2),5)*I34*H34*O34/100*IF(P34="SI",1.2,1),"--")</f>
        <v>--</v>
      </c>
      <c r="Y34" s="1659" t="str">
        <f>IF(AND(N34="R",M34&gt;300),IF(P34="SI",1.2,1)*(ROUND(M34/60,2)-5)*I34*H34*O34/100*0.1,"--")</f>
        <v>--</v>
      </c>
      <c r="Z34" s="1660" t="str">
        <f>IF(N34="RF",IF(P34="SI",1.2,1)*ROUND(M34/60,2)*I34*H34*0.1,"--")</f>
        <v>--</v>
      </c>
      <c r="AA34" s="1661" t="str">
        <f>IF(N34="RR",IF(P34="SI",1.2,1)*ROUND(M34/60,2)*I34*H34*O34/100*0.1,"--")</f>
        <v>--</v>
      </c>
      <c r="AB34" s="1662" t="str">
        <f>IF(D34="","","SI")</f>
        <v/>
      </c>
      <c r="AC34" s="1663" t="str">
        <f>IF(D34="","",SUM(R34:AA34)*IF(AB34="SI",1,2))</f>
        <v/>
      </c>
      <c r="AD34" s="1550"/>
    </row>
    <row r="35" spans="1:30" ht="17.1" customHeight="1">
      <c r="A35" s="1531"/>
      <c r="B35" s="1546"/>
      <c r="C35" s="946" t="s">
        <v>202</v>
      </c>
      <c r="D35" s="1639"/>
      <c r="E35" s="1640"/>
      <c r="F35" s="1641"/>
      <c r="G35" s="1642"/>
      <c r="H35" s="1643">
        <f>IF(G35="A",200,IF(G35="B",60,20))</f>
        <v>20</v>
      </c>
      <c r="I35" s="1644">
        <f>IF(F35&gt;100,F35,100)*$F$19/100</f>
        <v>506.119</v>
      </c>
      <c r="J35" s="1645"/>
      <c r="K35" s="1646"/>
      <c r="L35" s="1647" t="str">
        <f>IF(D35="","",(K35-J35)*24)</f>
        <v/>
      </c>
      <c r="M35" s="1648" t="str">
        <f>IF(D35="","",ROUND((K35-J35)*24*60,0))</f>
        <v/>
      </c>
      <c r="N35" s="1649"/>
      <c r="O35" s="1650" t="str">
        <f>IF(D35="","","--")</f>
        <v/>
      </c>
      <c r="P35" s="1651" t="str">
        <f>IF(D35="","","NO")</f>
        <v/>
      </c>
      <c r="Q35" s="1651" t="str">
        <f>IF(D35="","",IF(OR(N35="P",N35="RP"),"--","NO"))</f>
        <v/>
      </c>
      <c r="R35" s="1652" t="str">
        <f>IF(N35="P",+I35*H35*ROUND(M35/60,2)/100,"--")</f>
        <v>--</v>
      </c>
      <c r="S35" s="1653" t="str">
        <f>IF(N35="RP",I35*H35*ROUND(M35/60,2)*0.01*O35/100,"--")</f>
        <v>--</v>
      </c>
      <c r="T35" s="1654" t="str">
        <f>IF(AND(N35="F",Q35="NO"),IF(P35="SI",1.2,1)*I35*H35,"--")</f>
        <v>--</v>
      </c>
      <c r="U35" s="1655" t="str">
        <f>IF(AND(M35&gt;10,N35="F"),IF(M35&lt;=300,ROUND(M35/60,2),5)*I35*H35*IF(P35="SI",1.2,1),"--")</f>
        <v>--</v>
      </c>
      <c r="V35" s="1656" t="str">
        <f>IF(AND(N35="F",M35&gt;300),IF(P35="SI",1.2,1)*(ROUND(M35/60,2)-5)*I35*H35*0.1,"--")</f>
        <v>--</v>
      </c>
      <c r="W35" s="1657" t="str">
        <f>IF(AND(N35="R",Q35="NO"),IF(P35="SI",1.2,1)*I35*H35*O35/100,"--")</f>
        <v>--</v>
      </c>
      <c r="X35" s="1658" t="str">
        <f>IF(AND(M35&gt;10,N35="R"),IF(M35&lt;=300,ROUND(M35/60,2),5)*I35*H35*O35/100*IF(P35="SI",1.2,1),"--")</f>
        <v>--</v>
      </c>
      <c r="Y35" s="1659" t="str">
        <f>IF(AND(N35="R",M35&gt;300),IF(P35="SI",1.2,1)*(ROUND(M35/60,2)-5)*I35*H35*O35/100*0.1,"--")</f>
        <v>--</v>
      </c>
      <c r="Z35" s="1660" t="str">
        <f>IF(N35="RF",IF(P35="SI",1.2,1)*ROUND(M35/60,2)*I35*H35*0.1,"--")</f>
        <v>--</v>
      </c>
      <c r="AA35" s="1661" t="str">
        <f>IF(N35="RR",IF(P35="SI",1.2,1)*ROUND(M35/60,2)*I35*H35*O35/100*0.1,"--")</f>
        <v>--</v>
      </c>
      <c r="AB35" s="1662" t="str">
        <f>IF(D35="","","SI")</f>
        <v/>
      </c>
      <c r="AC35" s="1663" t="str">
        <f>IF(D35="","",SUM(R35:AA35)*IF(AB35="SI",1,2))</f>
        <v/>
      </c>
      <c r="AD35" s="1664"/>
    </row>
    <row r="36" spans="1:30" ht="17.1" customHeight="1" thickBot="1">
      <c r="A36" s="1571"/>
      <c r="B36" s="1546"/>
      <c r="C36" s="1665"/>
      <c r="D36" s="1666"/>
      <c r="E36" s="1667"/>
      <c r="F36" s="1668"/>
      <c r="G36" s="1669"/>
      <c r="H36" s="1670"/>
      <c r="I36" s="1671"/>
      <c r="J36" s="1672"/>
      <c r="K36" s="1672"/>
      <c r="L36" s="1673"/>
      <c r="M36" s="1673"/>
      <c r="N36" s="1673"/>
      <c r="O36" s="1674"/>
      <c r="P36" s="1673"/>
      <c r="Q36" s="1673"/>
      <c r="R36" s="1675"/>
      <c r="S36" s="1676"/>
      <c r="T36" s="1677"/>
      <c r="U36" s="1678"/>
      <c r="V36" s="1679"/>
      <c r="W36" s="1680"/>
      <c r="X36" s="1681"/>
      <c r="Y36" s="1682"/>
      <c r="Z36" s="1683"/>
      <c r="AA36" s="1684"/>
      <c r="AB36" s="1685"/>
      <c r="AC36" s="1686"/>
      <c r="AD36" s="1664"/>
    </row>
    <row r="37" spans="1:30" ht="17.1" customHeight="1" thickBot="1" thickTop="1">
      <c r="A37" s="1571"/>
      <c r="B37" s="1546"/>
      <c r="C37" s="1576"/>
      <c r="D37" s="1576"/>
      <c r="E37" s="1687"/>
      <c r="F37" s="1587"/>
      <c r="G37" s="1688"/>
      <c r="H37" s="1688"/>
      <c r="I37" s="1689"/>
      <c r="J37" s="1689"/>
      <c r="K37" s="1689"/>
      <c r="L37" s="1689"/>
      <c r="M37" s="1689"/>
      <c r="N37" s="1689"/>
      <c r="O37" s="1690"/>
      <c r="P37" s="1689"/>
      <c r="Q37" s="1689"/>
      <c r="R37" s="1691">
        <f aca="true" t="shared" si="0" ref="R37:AA37">SUM(R31:R36)</f>
        <v>1859.25851364</v>
      </c>
      <c r="S37" s="1692">
        <f t="shared" si="0"/>
        <v>0</v>
      </c>
      <c r="T37" s="1693">
        <f t="shared" si="0"/>
        <v>0</v>
      </c>
      <c r="U37" s="1693">
        <f t="shared" si="0"/>
        <v>0</v>
      </c>
      <c r="V37" s="1693">
        <f t="shared" si="0"/>
        <v>0</v>
      </c>
      <c r="W37" s="1694">
        <f t="shared" si="0"/>
        <v>0</v>
      </c>
      <c r="X37" s="1694">
        <f t="shared" si="0"/>
        <v>0</v>
      </c>
      <c r="Y37" s="1694">
        <f t="shared" si="0"/>
        <v>0</v>
      </c>
      <c r="Z37" s="1695">
        <f t="shared" si="0"/>
        <v>0</v>
      </c>
      <c r="AA37" s="1696">
        <f t="shared" si="0"/>
        <v>0</v>
      </c>
      <c r="AB37" s="1697"/>
      <c r="AC37" s="1698">
        <f>SUM(AC31:AC36)</f>
        <v>1859.25851364</v>
      </c>
      <c r="AD37" s="1664"/>
    </row>
    <row r="38" spans="1:30" ht="13.5" customHeight="1" thickBot="1" thickTop="1">
      <c r="A38" s="1571"/>
      <c r="B38" s="1546"/>
      <c r="C38" s="1576"/>
      <c r="D38" s="1576"/>
      <c r="E38" s="1687"/>
      <c r="F38" s="1587"/>
      <c r="G38" s="1688"/>
      <c r="H38" s="1688"/>
      <c r="I38" s="1689"/>
      <c r="J38" s="1689"/>
      <c r="K38" s="1689"/>
      <c r="L38" s="1689"/>
      <c r="M38" s="1689"/>
      <c r="N38" s="1689"/>
      <c r="O38" s="1690"/>
      <c r="P38" s="1689"/>
      <c r="Q38" s="1689"/>
      <c r="R38" s="1699"/>
      <c r="S38" s="1700"/>
      <c r="T38" s="1701"/>
      <c r="U38" s="1701"/>
      <c r="V38" s="1701"/>
      <c r="W38" s="1699"/>
      <c r="X38" s="1699"/>
      <c r="Y38" s="1699"/>
      <c r="Z38" s="1699"/>
      <c r="AA38" s="1699"/>
      <c r="AB38" s="1702"/>
      <c r="AC38" s="1703"/>
      <c r="AD38" s="1664"/>
    </row>
    <row r="39" spans="1:33" s="1531" customFormat="1" ht="33.95" customHeight="1" thickBot="1" thickTop="1">
      <c r="A39" s="1530"/>
      <c r="B39" s="1704"/>
      <c r="C39" s="1705" t="s">
        <v>13</v>
      </c>
      <c r="D39" s="1706" t="s">
        <v>27</v>
      </c>
      <c r="E39" s="1707" t="s">
        <v>28</v>
      </c>
      <c r="F39" s="1708" t="s">
        <v>29</v>
      </c>
      <c r="G39" s="1614" t="s">
        <v>14</v>
      </c>
      <c r="H39" s="1709" t="s">
        <v>16</v>
      </c>
      <c r="I39" s="1710"/>
      <c r="J39" s="1707" t="s">
        <v>17</v>
      </c>
      <c r="K39" s="1707" t="s">
        <v>18</v>
      </c>
      <c r="L39" s="1706" t="s">
        <v>30</v>
      </c>
      <c r="M39" s="1706" t="s">
        <v>31</v>
      </c>
      <c r="N39" s="1601" t="s">
        <v>101</v>
      </c>
      <c r="O39" s="1707" t="s">
        <v>32</v>
      </c>
      <c r="P39" s="1711" t="s">
        <v>33</v>
      </c>
      <c r="Q39" s="1712"/>
      <c r="R39" s="1709" t="s">
        <v>34</v>
      </c>
      <c r="S39" s="1713" t="s">
        <v>20</v>
      </c>
      <c r="T39" s="1714" t="s">
        <v>102</v>
      </c>
      <c r="U39" s="1715"/>
      <c r="V39" s="1716" t="s">
        <v>22</v>
      </c>
      <c r="W39" s="1717"/>
      <c r="X39" s="1718"/>
      <c r="Y39" s="1718"/>
      <c r="Z39" s="1718"/>
      <c r="AA39" s="1719"/>
      <c r="AB39" s="1720" t="s">
        <v>74</v>
      </c>
      <c r="AC39" s="1614" t="s">
        <v>24</v>
      </c>
      <c r="AD39" s="1550"/>
      <c r="AF39" s="1532"/>
      <c r="AG39" s="1532"/>
    </row>
    <row r="40" spans="1:30" ht="17.1" customHeight="1" thickTop="1">
      <c r="A40" s="1531"/>
      <c r="B40" s="1546"/>
      <c r="C40" s="1616"/>
      <c r="D40" s="1721"/>
      <c r="E40" s="1721"/>
      <c r="F40" s="1721"/>
      <c r="G40" s="1722"/>
      <c r="H40" s="1723"/>
      <c r="I40" s="1724"/>
      <c r="J40" s="1721"/>
      <c r="K40" s="1721"/>
      <c r="L40" s="1721"/>
      <c r="M40" s="1721"/>
      <c r="N40" s="1721"/>
      <c r="O40" s="1725"/>
      <c r="P40" s="4217"/>
      <c r="Q40" s="4218"/>
      <c r="R40" s="1726"/>
      <c r="S40" s="1727"/>
      <c r="T40" s="1728"/>
      <c r="U40" s="1729"/>
      <c r="V40" s="1730"/>
      <c r="W40" s="1731"/>
      <c r="X40" s="1732"/>
      <c r="Y40" s="1732"/>
      <c r="Z40" s="1732"/>
      <c r="AA40" s="1733"/>
      <c r="AB40" s="1725"/>
      <c r="AC40" s="1734"/>
      <c r="AD40" s="1550"/>
    </row>
    <row r="41" spans="1:30" ht="17.1" customHeight="1">
      <c r="A41" s="1531"/>
      <c r="B41" s="1546"/>
      <c r="C41" s="946" t="s">
        <v>199</v>
      </c>
      <c r="D41" s="1735"/>
      <c r="E41" s="1736"/>
      <c r="F41" s="1737"/>
      <c r="G41" s="1738"/>
      <c r="H41" s="1739">
        <f>F41*$F$20</f>
        <v>0</v>
      </c>
      <c r="I41" s="1740"/>
      <c r="J41" s="972"/>
      <c r="K41" s="972"/>
      <c r="L41" s="1741" t="str">
        <f>IF(D41="","",(K41-J41)*24)</f>
        <v/>
      </c>
      <c r="M41" s="1742" t="str">
        <f>IF(D41="","",(K41-J41)*24*60)</f>
        <v/>
      </c>
      <c r="N41" s="1743"/>
      <c r="O41" s="1744" t="str">
        <f>IF(D41="","",IF(OR(N41="P",N41="RP"),"--","NO"))</f>
        <v/>
      </c>
      <c r="P41" s="4219"/>
      <c r="Q41" s="4220"/>
      <c r="R41" s="1745">
        <f>200*IF(P41="SI",1,0.1)*IF(N41="P",0.1,1)</f>
        <v>20</v>
      </c>
      <c r="S41" s="1746" t="str">
        <f>IF(N41="P",H41*R41*ROUND(M41/60,2),"--")</f>
        <v>--</v>
      </c>
      <c r="T41" s="1747" t="str">
        <f>IF(AND(N41="F",O41="NO"),H41*R41,"--")</f>
        <v>--</v>
      </c>
      <c r="U41" s="1748" t="str">
        <f>IF(N41="F",H41*R41*ROUND(M41/60,2),"--")</f>
        <v>--</v>
      </c>
      <c r="V41" s="1749" t="str">
        <f>IF(N41="RF",H41*R41*ROUND(M41/60,2),"--")</f>
        <v>--</v>
      </c>
      <c r="W41" s="1750"/>
      <c r="X41" s="1751"/>
      <c r="Y41" s="1751"/>
      <c r="Z41" s="1751"/>
      <c r="AA41" s="1752"/>
      <c r="AB41" s="1753" t="str">
        <f>IF(D41="","","SI")</f>
        <v/>
      </c>
      <c r="AC41" s="1754" t="str">
        <f>IF(D41="","",SUM(S41:V41)*IF(AB41="SI",1,2))</f>
        <v/>
      </c>
      <c r="AD41" s="1550"/>
    </row>
    <row r="42" spans="1:30" ht="17.1" customHeight="1">
      <c r="A42" s="1531"/>
      <c r="B42" s="1546"/>
      <c r="C42" s="946" t="s">
        <v>200</v>
      </c>
      <c r="D42" s="1755"/>
      <c r="E42" s="1756"/>
      <c r="F42" s="1757"/>
      <c r="G42" s="1758"/>
      <c r="H42" s="1739">
        <f>F42*$F$20</f>
        <v>0</v>
      </c>
      <c r="I42" s="1740"/>
      <c r="J42" s="1759"/>
      <c r="K42" s="1759"/>
      <c r="L42" s="1741" t="str">
        <f>IF(D42="","",(K42-J42)*24)</f>
        <v/>
      </c>
      <c r="M42" s="1742" t="str">
        <f>IF(D42="","",(K42-J42)*24*60)</f>
        <v/>
      </c>
      <c r="N42" s="1743"/>
      <c r="O42" s="1744" t="str">
        <f>IF(D42="","",IF(OR(N42="P",N42="RP"),"--","NO"))</f>
        <v/>
      </c>
      <c r="P42" s="4219" t="str">
        <f>IF(D42="","","NO")</f>
        <v/>
      </c>
      <c r="Q42" s="4220"/>
      <c r="R42" s="1745">
        <f>200*IF(P42="SI",1,0.1)*IF(N42="P",0.1,1)</f>
        <v>20</v>
      </c>
      <c r="S42" s="1746" t="str">
        <f>IF(N42="P",H42*R42*ROUND(M42/60,2),"--")</f>
        <v>--</v>
      </c>
      <c r="T42" s="1747" t="str">
        <f>IF(AND(N42="F",O42="NO"),H42*R42,"--")</f>
        <v>--</v>
      </c>
      <c r="U42" s="1748" t="str">
        <f>IF(N42="F",H42*R42*ROUND(M42/60,2),"--")</f>
        <v>--</v>
      </c>
      <c r="V42" s="1749" t="str">
        <f>IF(N42="RF",H42*R42*ROUND(M42/60,2),"--")</f>
        <v>--</v>
      </c>
      <c r="W42" s="1750"/>
      <c r="X42" s="1751"/>
      <c r="Y42" s="1751"/>
      <c r="Z42" s="1751"/>
      <c r="AA42" s="1752"/>
      <c r="AB42" s="1753" t="str">
        <f>IF(D42="","","SI")</f>
        <v/>
      </c>
      <c r="AC42" s="1754" t="str">
        <f>IF(D42="","",SUM(S42:V42)*IF(AB42="SI",1,2))</f>
        <v/>
      </c>
      <c r="AD42" s="1550"/>
    </row>
    <row r="43" spans="1:30" ht="17.1" customHeight="1">
      <c r="A43" s="1531"/>
      <c r="B43" s="1546"/>
      <c r="C43" s="946" t="s">
        <v>201</v>
      </c>
      <c r="D43" s="1755"/>
      <c r="E43" s="1756"/>
      <c r="F43" s="1757"/>
      <c r="G43" s="1758"/>
      <c r="H43" s="1739">
        <f>F43*$F$20</f>
        <v>0</v>
      </c>
      <c r="I43" s="1740"/>
      <c r="J43" s="1759"/>
      <c r="K43" s="1759"/>
      <c r="L43" s="1741" t="str">
        <f>IF(D43="","",(K43-J43)*24)</f>
        <v/>
      </c>
      <c r="M43" s="1742" t="str">
        <f>IF(D43="","",(K43-J43)*24*60)</f>
        <v/>
      </c>
      <c r="N43" s="1743"/>
      <c r="O43" s="1744" t="str">
        <f>IF(D43="","",IF(OR(N43="P",N43="RP"),"--","NO"))</f>
        <v/>
      </c>
      <c r="P43" s="4219" t="str">
        <f>IF(D43="","","NO")</f>
        <v/>
      </c>
      <c r="Q43" s="4220"/>
      <c r="R43" s="1745">
        <f>200*IF(P43="SI",1,0.1)*IF(N43="P",0.1,1)</f>
        <v>20</v>
      </c>
      <c r="S43" s="1746" t="str">
        <f>IF(N43="P",H43*R43*ROUND(M43/60,2),"--")</f>
        <v>--</v>
      </c>
      <c r="T43" s="1747" t="str">
        <f>IF(AND(N43="F",O43="NO"),H43*R43,"--")</f>
        <v>--</v>
      </c>
      <c r="U43" s="1748" t="str">
        <f>IF(N43="F",H43*R43*ROUND(M43/60,2),"--")</f>
        <v>--</v>
      </c>
      <c r="V43" s="1749" t="str">
        <f>IF(N43="RF",H43*R43*ROUND(M43/60,2),"--")</f>
        <v>--</v>
      </c>
      <c r="W43" s="1750"/>
      <c r="X43" s="1751"/>
      <c r="Y43" s="1751"/>
      <c r="Z43" s="1751"/>
      <c r="AA43" s="1752"/>
      <c r="AB43" s="1753" t="str">
        <f>IF(D43="","","SI")</f>
        <v/>
      </c>
      <c r="AC43" s="1754" t="str">
        <f>IF(D43="","",SUM(S43:V43)*IF(AB43="SI",1,2))</f>
        <v/>
      </c>
      <c r="AD43" s="1550"/>
    </row>
    <row r="44" spans="1:30" ht="17.1" customHeight="1" thickBot="1">
      <c r="A44" s="1571"/>
      <c r="B44" s="1546"/>
      <c r="C44" s="1665"/>
      <c r="D44" s="1760"/>
      <c r="E44" s="1761"/>
      <c r="F44" s="1762"/>
      <c r="G44" s="1763"/>
      <c r="H44" s="1764"/>
      <c r="I44" s="1765"/>
      <c r="J44" s="1766"/>
      <c r="K44" s="1767"/>
      <c r="L44" s="1768"/>
      <c r="M44" s="1769"/>
      <c r="N44" s="1770"/>
      <c r="O44" s="1673"/>
      <c r="P44" s="4221"/>
      <c r="Q44" s="4222"/>
      <c r="R44" s="1771"/>
      <c r="S44" s="1772"/>
      <c r="T44" s="1773"/>
      <c r="U44" s="1774"/>
      <c r="V44" s="1775"/>
      <c r="W44" s="1776"/>
      <c r="X44" s="1777"/>
      <c r="Y44" s="1777"/>
      <c r="Z44" s="1777"/>
      <c r="AA44" s="1778"/>
      <c r="AB44" s="1779"/>
      <c r="AC44" s="1780"/>
      <c r="AD44" s="1664"/>
    </row>
    <row r="45" spans="1:30" ht="17.1" customHeight="1" thickBot="1" thickTop="1">
      <c r="A45" s="1571"/>
      <c r="B45" s="1546"/>
      <c r="C45" s="1781"/>
      <c r="D45" s="1591"/>
      <c r="E45" s="1591"/>
      <c r="F45" s="1782"/>
      <c r="G45" s="1783"/>
      <c r="H45" s="1784"/>
      <c r="I45" s="1785"/>
      <c r="J45" s="1786"/>
      <c r="K45" s="1787"/>
      <c r="L45" s="1788"/>
      <c r="M45" s="1784"/>
      <c r="N45" s="1789"/>
      <c r="O45" s="1790"/>
      <c r="P45" s="1791"/>
      <c r="Q45" s="1792"/>
      <c r="R45" s="1793"/>
      <c r="S45" s="1793"/>
      <c r="T45" s="1793"/>
      <c r="U45" s="1794"/>
      <c r="V45" s="1794"/>
      <c r="W45" s="1794"/>
      <c r="X45" s="1794"/>
      <c r="Y45" s="1794"/>
      <c r="Z45" s="1794"/>
      <c r="AA45" s="1794"/>
      <c r="AB45" s="1794"/>
      <c r="AC45" s="1795">
        <f>SUM(AC40:AC44)</f>
        <v>0</v>
      </c>
      <c r="AD45" s="1664"/>
    </row>
    <row r="46" spans="1:30" ht="13.5" customHeight="1" thickBot="1" thickTop="1">
      <c r="A46" s="1571"/>
      <c r="B46" s="1546"/>
      <c r="C46" s="1576"/>
      <c r="D46" s="1576"/>
      <c r="E46" s="1576"/>
      <c r="F46" s="1576"/>
      <c r="G46" s="1576"/>
      <c r="H46" s="1576"/>
      <c r="I46" s="1576"/>
      <c r="J46" s="1576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6"/>
      <c r="V46" s="1576"/>
      <c r="W46" s="1576"/>
      <c r="X46" s="1576"/>
      <c r="Y46" s="1576"/>
      <c r="Z46" s="1576"/>
      <c r="AA46" s="1576"/>
      <c r="AB46" s="1576"/>
      <c r="AC46" s="1576"/>
      <c r="AD46" s="1664"/>
    </row>
    <row r="47" spans="1:33" s="1531" customFormat="1" ht="33.95" customHeight="1" thickBot="1" thickTop="1">
      <c r="A47" s="1530"/>
      <c r="B47" s="1704"/>
      <c r="C47" s="1705" t="s">
        <v>13</v>
      </c>
      <c r="D47" s="1706" t="s">
        <v>27</v>
      </c>
      <c r="E47" s="4213" t="s">
        <v>28</v>
      </c>
      <c r="F47" s="4214"/>
      <c r="G47" s="1796" t="s">
        <v>14</v>
      </c>
      <c r="H47" s="1709" t="s">
        <v>16</v>
      </c>
      <c r="I47" s="1710"/>
      <c r="J47" s="1707" t="s">
        <v>17</v>
      </c>
      <c r="K47" s="1707" t="s">
        <v>18</v>
      </c>
      <c r="L47" s="1706" t="s">
        <v>30</v>
      </c>
      <c r="M47" s="1706" t="s">
        <v>31</v>
      </c>
      <c r="N47" s="1601" t="s">
        <v>101</v>
      </c>
      <c r="O47" s="4213" t="s">
        <v>32</v>
      </c>
      <c r="P47" s="4215"/>
      <c r="Q47" s="4216"/>
      <c r="R47" s="1598" t="s">
        <v>37</v>
      </c>
      <c r="S47" s="1797" t="s">
        <v>70</v>
      </c>
      <c r="T47" s="1798" t="s">
        <v>35</v>
      </c>
      <c r="U47" s="1799"/>
      <c r="V47" s="1800" t="s">
        <v>22</v>
      </c>
      <c r="W47" s="1718"/>
      <c r="X47" s="1718"/>
      <c r="Y47" s="1718"/>
      <c r="Z47" s="1718"/>
      <c r="AA47" s="1719"/>
      <c r="AB47" s="1720" t="s">
        <v>74</v>
      </c>
      <c r="AC47" s="1614" t="s">
        <v>24</v>
      </c>
      <c r="AD47" s="1550"/>
      <c r="AF47" s="1532"/>
      <c r="AG47" s="1532"/>
    </row>
    <row r="48" spans="1:30" ht="17.1" customHeight="1" thickTop="1">
      <c r="A48" s="1531"/>
      <c r="B48" s="1546"/>
      <c r="C48" s="1616"/>
      <c r="D48" s="1721"/>
      <c r="E48" s="4217"/>
      <c r="F48" s="4223"/>
      <c r="G48" s="1801"/>
      <c r="H48" s="1723"/>
      <c r="I48" s="1724"/>
      <c r="J48" s="1721"/>
      <c r="K48" s="1721"/>
      <c r="L48" s="1721"/>
      <c r="M48" s="1721"/>
      <c r="N48" s="1721"/>
      <c r="O48" s="4217"/>
      <c r="P48" s="4224"/>
      <c r="Q48" s="4218"/>
      <c r="R48" s="1802"/>
      <c r="S48" s="1803"/>
      <c r="T48" s="1804"/>
      <c r="U48" s="1805"/>
      <c r="V48" s="1806"/>
      <c r="W48" s="1732"/>
      <c r="X48" s="1732"/>
      <c r="Y48" s="1732"/>
      <c r="Z48" s="1732"/>
      <c r="AA48" s="1733"/>
      <c r="AB48" s="1725"/>
      <c r="AC48" s="1734"/>
      <c r="AD48" s="1550"/>
    </row>
    <row r="49" spans="1:30" ht="15">
      <c r="A49" s="1531"/>
      <c r="B49" s="1546"/>
      <c r="C49" s="1023" t="s">
        <v>199</v>
      </c>
      <c r="D49" s="1807"/>
      <c r="E49" s="4225"/>
      <c r="F49" s="4226"/>
      <c r="G49" s="1808"/>
      <c r="H49" s="1739">
        <f>IF(G49=132,$F$21,IF(G49=500,$F$22,0))</f>
        <v>0</v>
      </c>
      <c r="I49" s="1740"/>
      <c r="J49" s="1809"/>
      <c r="K49" s="1810"/>
      <c r="L49" s="1741"/>
      <c r="M49" s="1742"/>
      <c r="N49" s="1743"/>
      <c r="O49" s="4227"/>
      <c r="P49" s="4228"/>
      <c r="Q49" s="4229"/>
      <c r="R49" s="1802">
        <f>IF(G49=500,200,IF(G49=132,40,0))</f>
        <v>0</v>
      </c>
      <c r="S49" s="1811" t="str">
        <f>IF(N49="P",H49*R49*ROUND(M49/60,2)*0.1,"--")</f>
        <v>--</v>
      </c>
      <c r="T49" s="1812" t="str">
        <f>IF(AND(N49="F",O49="NO"),H49*R49,"--")</f>
        <v>--</v>
      </c>
      <c r="U49" s="1813" t="str">
        <f>IF(N49="F",H49*R49*ROUND(M49/60,2),"--")</f>
        <v>--</v>
      </c>
      <c r="V49" s="1749" t="str">
        <f>IF(N49="RF",H49*R49*ROUND(M49/60,2),"--")</f>
        <v>--</v>
      </c>
      <c r="W49" s="1751"/>
      <c r="X49" s="1751"/>
      <c r="Y49" s="1751"/>
      <c r="Z49" s="1751"/>
      <c r="AA49" s="1752"/>
      <c r="AB49" s="1753"/>
      <c r="AC49" s="1814" t="str">
        <f>IF(D49="","",SUM(S49:V49)*IF(AB49="SI",1,2))</f>
        <v/>
      </c>
      <c r="AD49" s="1664"/>
    </row>
    <row r="50" spans="1:30" ht="17.1" customHeight="1">
      <c r="A50" s="1531"/>
      <c r="B50" s="1546"/>
      <c r="C50" s="946" t="s">
        <v>200</v>
      </c>
      <c r="D50" s="1807"/>
      <c r="E50" s="4225"/>
      <c r="F50" s="4226"/>
      <c r="G50" s="1808"/>
      <c r="H50" s="1739">
        <f>IF(G50=132,$F$21,IF(G50=500,$F$22,0))</f>
        <v>0</v>
      </c>
      <c r="I50" s="1740"/>
      <c r="J50" s="1809"/>
      <c r="K50" s="1810"/>
      <c r="L50" s="1741"/>
      <c r="M50" s="1742"/>
      <c r="N50" s="1743"/>
      <c r="O50" s="4227"/>
      <c r="P50" s="4228"/>
      <c r="Q50" s="4229"/>
      <c r="R50" s="1802">
        <f>IF(G50=500,200,IF(G50=132,40,0))</f>
        <v>0</v>
      </c>
      <c r="S50" s="1811" t="str">
        <f>IF(N50="P",H50*R50*ROUND(M50/60,2)*0.1,"--")</f>
        <v>--</v>
      </c>
      <c r="T50" s="1812" t="str">
        <f>IF(AND(N50="F",O50="NO"),H50*R50,"--")</f>
        <v>--</v>
      </c>
      <c r="U50" s="1813" t="str">
        <f>IF(N50="F",H50*R50*ROUND(M50/60,2),"--")</f>
        <v>--</v>
      </c>
      <c r="V50" s="1749" t="str">
        <f>IF(N50="RF",H50*R50*ROUND(M50/60,2),"--")</f>
        <v>--</v>
      </c>
      <c r="W50" s="1751"/>
      <c r="X50" s="1751"/>
      <c r="Y50" s="1751"/>
      <c r="Z50" s="1751"/>
      <c r="AA50" s="1752"/>
      <c r="AB50" s="1753"/>
      <c r="AC50" s="1814" t="str">
        <f>IF(D50="","",SUM(S50:V50)*IF(AB50="SI",1,2))</f>
        <v/>
      </c>
      <c r="AD50" s="1550"/>
    </row>
    <row r="51" spans="1:30" ht="17.1" customHeight="1">
      <c r="A51" s="1531"/>
      <c r="B51" s="1546"/>
      <c r="C51" s="946" t="s">
        <v>201</v>
      </c>
      <c r="D51" s="1815"/>
      <c r="E51" s="4225"/>
      <c r="F51" s="4230"/>
      <c r="G51" s="1816"/>
      <c r="H51" s="1739">
        <f>IF(G51=132,$F$21,IF(G51=500,$F$22,0))</f>
        <v>0</v>
      </c>
      <c r="I51" s="1740"/>
      <c r="J51" s="1817"/>
      <c r="K51" s="1818"/>
      <c r="L51" s="1741" t="str">
        <f>IF(D51="","",(K51-J51)*24)</f>
        <v/>
      </c>
      <c r="M51" s="1742" t="str">
        <f>IF(D51="","",(K51-J51)*24*60)</f>
        <v/>
      </c>
      <c r="N51" s="1743"/>
      <c r="O51" s="4227" t="str">
        <f>IF(D51="","",IF(N51="P","--","NO"))</f>
        <v/>
      </c>
      <c r="P51" s="4228"/>
      <c r="Q51" s="4229"/>
      <c r="R51" s="1802">
        <f>IF(G51=500,200,IF(G51=132,40,0))</f>
        <v>0</v>
      </c>
      <c r="S51" s="1811" t="str">
        <f>IF(N51="P",H51*R51*ROUND(M51/60,2)*0.1,"--")</f>
        <v>--</v>
      </c>
      <c r="T51" s="1812" t="str">
        <f>IF(AND(N51="F",O51="NO"),H51*R51,"--")</f>
        <v>--</v>
      </c>
      <c r="U51" s="1813" t="str">
        <f>IF(N51="F",H51*R51*ROUND(M51/60,2),"--")</f>
        <v>--</v>
      </c>
      <c r="V51" s="1749" t="str">
        <f>IF(N51="RF",H51*R51*ROUND(M51/60,2),"--")</f>
        <v>--</v>
      </c>
      <c r="W51" s="1751"/>
      <c r="X51" s="1751"/>
      <c r="Y51" s="1751"/>
      <c r="Z51" s="1751"/>
      <c r="AA51" s="1752"/>
      <c r="AB51" s="1753" t="str">
        <f>IF(D51="","","SI")</f>
        <v/>
      </c>
      <c r="AC51" s="1814" t="str">
        <f>IF(D51="","",SUM(S51:V51)*IF(AB51="SI",1,2))</f>
        <v/>
      </c>
      <c r="AD51" s="1550"/>
    </row>
    <row r="52" spans="1:30" ht="17.1" customHeight="1" thickBot="1">
      <c r="A52" s="1571"/>
      <c r="B52" s="1546"/>
      <c r="C52" s="1665"/>
      <c r="D52" s="1760"/>
      <c r="E52" s="4231"/>
      <c r="F52" s="4232"/>
      <c r="G52" s="1819"/>
      <c r="H52" s="1764"/>
      <c r="I52" s="1765"/>
      <c r="J52" s="1766"/>
      <c r="K52" s="1767"/>
      <c r="L52" s="1768"/>
      <c r="M52" s="1769"/>
      <c r="N52" s="1770"/>
      <c r="O52" s="4221"/>
      <c r="P52" s="4233"/>
      <c r="Q52" s="4222"/>
      <c r="R52" s="1802"/>
      <c r="S52" s="1811"/>
      <c r="T52" s="1812"/>
      <c r="U52" s="1813"/>
      <c r="V52" s="1749"/>
      <c r="W52" s="1777"/>
      <c r="X52" s="1777"/>
      <c r="Y52" s="1777"/>
      <c r="Z52" s="1777"/>
      <c r="AA52" s="1778"/>
      <c r="AB52" s="1779"/>
      <c r="AC52" s="1814" t="str">
        <f>IF(D52="","",SUM(S52:V52)*IF(AB52="SI",1,2))</f>
        <v/>
      </c>
      <c r="AD52" s="1664"/>
    </row>
    <row r="53" spans="1:30" ht="17.1" customHeight="1" thickBot="1" thickTop="1">
      <c r="A53" s="1571"/>
      <c r="B53" s="1546"/>
      <c r="C53" s="1781"/>
      <c r="D53" s="1591"/>
      <c r="E53" s="1591"/>
      <c r="F53" s="1782"/>
      <c r="G53" s="1783"/>
      <c r="H53" s="1784"/>
      <c r="I53" s="1785"/>
      <c r="J53" s="1786"/>
      <c r="K53" s="1787"/>
      <c r="L53" s="1788"/>
      <c r="M53" s="1784"/>
      <c r="N53" s="1789"/>
      <c r="O53" s="1790"/>
      <c r="P53" s="1820"/>
      <c r="Q53" s="1821"/>
      <c r="R53" s="1822"/>
      <c r="S53" s="1822"/>
      <c r="T53" s="1822"/>
      <c r="U53" s="1823"/>
      <c r="V53" s="1823"/>
      <c r="W53" s="1823"/>
      <c r="X53" s="1823"/>
      <c r="Y53" s="1823"/>
      <c r="Z53" s="1823"/>
      <c r="AA53" s="1823"/>
      <c r="AB53" s="1823"/>
      <c r="AC53" s="1795">
        <f>ROUND(SUM(AC48:AC52),2)</f>
        <v>0</v>
      </c>
      <c r="AD53" s="1664"/>
    </row>
    <row r="54" spans="1:30" ht="17.1" customHeight="1" thickBot="1" thickTop="1">
      <c r="A54" s="1571"/>
      <c r="B54" s="1546"/>
      <c r="C54" s="1781"/>
      <c r="D54" s="1591"/>
      <c r="E54" s="1591"/>
      <c r="F54" s="1782"/>
      <c r="G54" s="1783"/>
      <c r="H54" s="1784"/>
      <c r="I54" s="1785"/>
      <c r="J54" s="1786"/>
      <c r="K54" s="1787"/>
      <c r="L54" s="1788"/>
      <c r="M54" s="1784"/>
      <c r="N54" s="1789"/>
      <c r="O54" s="1790"/>
      <c r="P54" s="1820"/>
      <c r="Q54" s="1821"/>
      <c r="R54" s="1822"/>
      <c r="S54" s="1822"/>
      <c r="T54" s="1822"/>
      <c r="U54" s="1823"/>
      <c r="V54" s="1823"/>
      <c r="W54" s="1823"/>
      <c r="X54" s="1823"/>
      <c r="Y54" s="1823"/>
      <c r="Z54" s="1823"/>
      <c r="AA54" s="1823"/>
      <c r="AB54" s="1823"/>
      <c r="AC54" s="1824"/>
      <c r="AD54" s="1664"/>
    </row>
    <row r="55" spans="1:30" ht="43.5" customHeight="1" thickBot="1" thickTop="1">
      <c r="A55" s="1571"/>
      <c r="B55" s="1572"/>
      <c r="C55" s="1705" t="s">
        <v>13</v>
      </c>
      <c r="D55" s="1706" t="s">
        <v>27</v>
      </c>
      <c r="E55" s="1599" t="s">
        <v>28</v>
      </c>
      <c r="F55" s="4234" t="s">
        <v>232</v>
      </c>
      <c r="G55" s="4235"/>
      <c r="H55" s="1709" t="s">
        <v>16</v>
      </c>
      <c r="I55" s="1825"/>
      <c r="J55" s="1599" t="s">
        <v>17</v>
      </c>
      <c r="K55" s="1599" t="s">
        <v>18</v>
      </c>
      <c r="L55" s="1602" t="s">
        <v>36</v>
      </c>
      <c r="M55" s="1602" t="s">
        <v>31</v>
      </c>
      <c r="N55" s="1601" t="s">
        <v>19</v>
      </c>
      <c r="O55" s="1601" t="s">
        <v>58</v>
      </c>
      <c r="P55" s="4236" t="s">
        <v>32</v>
      </c>
      <c r="Q55" s="4237"/>
      <c r="R55" s="1826" t="s">
        <v>37</v>
      </c>
      <c r="S55" s="1827" t="s">
        <v>70</v>
      </c>
      <c r="T55" s="1828" t="s">
        <v>228</v>
      </c>
      <c r="U55" s="1829"/>
      <c r="V55" s="1830" t="s">
        <v>229</v>
      </c>
      <c r="W55" s="1831"/>
      <c r="X55" s="1832" t="s">
        <v>22</v>
      </c>
      <c r="Y55" s="1833" t="s">
        <v>21</v>
      </c>
      <c r="Z55" s="1825"/>
      <c r="AA55" s="1825"/>
      <c r="AB55" s="1720" t="s">
        <v>74</v>
      </c>
      <c r="AC55" s="1834" t="s">
        <v>24</v>
      </c>
      <c r="AD55" s="1835"/>
    </row>
    <row r="56" spans="1:30" ht="17.1" customHeight="1" thickTop="1">
      <c r="A56" s="1571"/>
      <c r="B56" s="1572"/>
      <c r="C56" s="1836"/>
      <c r="D56" s="1837"/>
      <c r="E56" s="1837"/>
      <c r="F56" s="4238"/>
      <c r="G56" s="4239"/>
      <c r="H56" s="1838"/>
      <c r="I56" s="1825"/>
      <c r="J56" s="1839"/>
      <c r="K56" s="1839"/>
      <c r="L56" s="1840"/>
      <c r="M56" s="1840"/>
      <c r="N56" s="1837"/>
      <c r="O56" s="1841"/>
      <c r="P56" s="4238"/>
      <c r="Q56" s="4239"/>
      <c r="R56" s="1842"/>
      <c r="S56" s="1843"/>
      <c r="T56" s="1844"/>
      <c r="U56" s="1845"/>
      <c r="V56" s="1846"/>
      <c r="W56" s="1847"/>
      <c r="X56" s="1848"/>
      <c r="Y56" s="1848"/>
      <c r="Z56" s="1825"/>
      <c r="AA56" s="1825"/>
      <c r="AB56" s="1849"/>
      <c r="AC56" s="1850"/>
      <c r="AD56" s="1835"/>
    </row>
    <row r="57" spans="1:30" ht="17.1" customHeight="1">
      <c r="A57" s="1571"/>
      <c r="B57" s="1572"/>
      <c r="C57" s="1023" t="s">
        <v>199</v>
      </c>
      <c r="D57" s="1851"/>
      <c r="E57" s="1851"/>
      <c r="F57" s="4240"/>
      <c r="G57" s="4241"/>
      <c r="H57" s="1852">
        <f>F57*$F$20</f>
        <v>0</v>
      </c>
      <c r="I57" s="1825"/>
      <c r="J57" s="1853"/>
      <c r="K57" s="1854"/>
      <c r="L57" s="1855" t="str">
        <f aca="true" t="shared" si="1" ref="L57:L65">IF(D57="","",(K57-J57)*24)</f>
        <v/>
      </c>
      <c r="M57" s="1856" t="str">
        <f aca="true" t="shared" si="2" ref="M57:M65">IF(D57="","",ROUND((K57-J57)*24*60,0))</f>
        <v/>
      </c>
      <c r="N57" s="1857"/>
      <c r="O57" s="1650" t="str">
        <f aca="true" t="shared" si="3" ref="O57:O65">IF(D57="","","--")</f>
        <v/>
      </c>
      <c r="P57" s="4219" t="str">
        <f>IF(D57="","",IF(OR(N57="P",N57="RP"),"--","NO"))</f>
        <v/>
      </c>
      <c r="Q57" s="4220"/>
      <c r="R57" s="1858">
        <f aca="true" t="shared" si="4" ref="R57:R64">IF(OR(N57="P",N57="RP"),20/10,20)</f>
        <v>20</v>
      </c>
      <c r="S57" s="1859" t="str">
        <f aca="true" t="shared" si="5" ref="S57:S64">IF(N57="P",H57*R57*ROUND(M57/60,2),"--")</f>
        <v>--</v>
      </c>
      <c r="T57" s="1860" t="str">
        <f aca="true" t="shared" si="6" ref="T57:T64">IF(AND(N57="F",P57="NO"),H57*R57,"--")</f>
        <v>--</v>
      </c>
      <c r="U57" s="1861" t="str">
        <f aca="true" t="shared" si="7" ref="U57:U64">IF(N57="F",H57*R57*ROUND(M57/60,2),"--")</f>
        <v>--</v>
      </c>
      <c r="V57" s="1862" t="str">
        <f aca="true" t="shared" si="8" ref="V57:V64">IF(AND(N57="R",P57="NO"),H57*R57*O57/100,"--")</f>
        <v>--</v>
      </c>
      <c r="W57" s="1863" t="str">
        <f aca="true" t="shared" si="9" ref="W57:W64">IF(N57="R",H57*R57*O57/100*ROUND(M57/60,2),"--")</f>
        <v>--</v>
      </c>
      <c r="X57" s="1864" t="str">
        <f aca="true" t="shared" si="10" ref="X57:X64">IF(N57="RF",H57*R57*ROUND(M57/60,2),"--")</f>
        <v>--</v>
      </c>
      <c r="Y57" s="1865" t="str">
        <f aca="true" t="shared" si="11" ref="Y57:Y64">IF(N57="RP",H57*R57*O57/100*ROUND(M57/60,2),"--")</f>
        <v>--</v>
      </c>
      <c r="Z57" s="1825"/>
      <c r="AA57" s="1825"/>
      <c r="AB57" s="1866" t="str">
        <f aca="true" t="shared" si="12" ref="AB57:AB64">IF(D57="","","SI")</f>
        <v/>
      </c>
      <c r="AC57" s="1867" t="str">
        <f aca="true" t="shared" si="13" ref="AC57:AC64">IF(D57="","",SUM(S57:Y57)*IF(AB57="SI",1,2)*IF(AND(O57&lt;&gt;"--",N57="RF"),O57/100,1))</f>
        <v/>
      </c>
      <c r="AD57" s="1835"/>
    </row>
    <row r="58" spans="2:30" s="1571" customFormat="1" ht="17.1" customHeight="1">
      <c r="B58" s="1572"/>
      <c r="C58" s="946" t="s">
        <v>200</v>
      </c>
      <c r="D58" s="1868"/>
      <c r="E58" s="1868"/>
      <c r="F58" s="4242"/>
      <c r="G58" s="4243"/>
      <c r="H58" s="1852">
        <f>F58*$F$20</f>
        <v>0</v>
      </c>
      <c r="I58" s="1825"/>
      <c r="J58" s="1869"/>
      <c r="K58" s="1870"/>
      <c r="L58" s="1871" t="str">
        <f t="shared" si="1"/>
        <v/>
      </c>
      <c r="M58" s="1648" t="str">
        <f t="shared" si="2"/>
        <v/>
      </c>
      <c r="N58" s="1872"/>
      <c r="O58" s="1650" t="str">
        <f t="shared" si="3"/>
        <v/>
      </c>
      <c r="P58" s="4219" t="str">
        <f>IF(D58="","",IF(OR(N58="P",N58="RP"),"--","NO"))</f>
        <v/>
      </c>
      <c r="Q58" s="4220"/>
      <c r="R58" s="1858">
        <f t="shared" si="4"/>
        <v>20</v>
      </c>
      <c r="S58" s="1859" t="str">
        <f t="shared" si="5"/>
        <v>--</v>
      </c>
      <c r="T58" s="1860" t="str">
        <f t="shared" si="6"/>
        <v>--</v>
      </c>
      <c r="U58" s="1861" t="str">
        <f t="shared" si="7"/>
        <v>--</v>
      </c>
      <c r="V58" s="1862" t="str">
        <f t="shared" si="8"/>
        <v>--</v>
      </c>
      <c r="W58" s="1863" t="str">
        <f t="shared" si="9"/>
        <v>--</v>
      </c>
      <c r="X58" s="1864" t="str">
        <f t="shared" si="10"/>
        <v>--</v>
      </c>
      <c r="Y58" s="1873" t="str">
        <f t="shared" si="11"/>
        <v>--</v>
      </c>
      <c r="Z58" s="1825"/>
      <c r="AA58" s="1825"/>
      <c r="AB58" s="1651" t="str">
        <f t="shared" si="12"/>
        <v/>
      </c>
      <c r="AC58" s="1814" t="str">
        <f t="shared" si="13"/>
        <v/>
      </c>
      <c r="AD58" s="1835"/>
    </row>
    <row r="59" spans="2:30" s="1571" customFormat="1" ht="17.1" customHeight="1">
      <c r="B59" s="1572"/>
      <c r="C59" s="946" t="s">
        <v>201</v>
      </c>
      <c r="D59" s="1874"/>
      <c r="E59" s="1875"/>
      <c r="F59" s="4242"/>
      <c r="G59" s="4243"/>
      <c r="H59" s="1876">
        <f>F59*$F$21</f>
        <v>0</v>
      </c>
      <c r="I59" s="1825"/>
      <c r="J59" s="1877"/>
      <c r="K59" s="1878"/>
      <c r="L59" s="1871" t="str">
        <f t="shared" si="1"/>
        <v/>
      </c>
      <c r="M59" s="1648" t="str">
        <f t="shared" si="2"/>
        <v/>
      </c>
      <c r="N59" s="1872"/>
      <c r="O59" s="1650" t="str">
        <f t="shared" si="3"/>
        <v/>
      </c>
      <c r="P59" s="4219" t="str">
        <f aca="true" t="shared" si="14" ref="P59:P64">IF(D59="","",IF(OR(N59="P",N59="RP"),"--","NO"))</f>
        <v/>
      </c>
      <c r="Q59" s="4220"/>
      <c r="R59" s="1858">
        <f t="shared" si="4"/>
        <v>20</v>
      </c>
      <c r="S59" s="1879" t="str">
        <f t="shared" si="5"/>
        <v>--</v>
      </c>
      <c r="T59" s="1860" t="str">
        <f t="shared" si="6"/>
        <v>--</v>
      </c>
      <c r="U59" s="1861" t="str">
        <f t="shared" si="7"/>
        <v>--</v>
      </c>
      <c r="V59" s="1862" t="str">
        <f t="shared" si="8"/>
        <v>--</v>
      </c>
      <c r="W59" s="1863" t="str">
        <f t="shared" si="9"/>
        <v>--</v>
      </c>
      <c r="X59" s="1864" t="str">
        <f t="shared" si="10"/>
        <v>--</v>
      </c>
      <c r="Y59" s="1873" t="str">
        <f t="shared" si="11"/>
        <v>--</v>
      </c>
      <c r="Z59" s="1825"/>
      <c r="AA59" s="1825"/>
      <c r="AB59" s="1651" t="str">
        <f t="shared" si="12"/>
        <v/>
      </c>
      <c r="AC59" s="1814" t="str">
        <f t="shared" si="13"/>
        <v/>
      </c>
      <c r="AD59" s="1835"/>
    </row>
    <row r="60" spans="2:30" s="1571" customFormat="1" ht="17.1" customHeight="1">
      <c r="B60" s="1572"/>
      <c r="C60" s="946" t="s">
        <v>202</v>
      </c>
      <c r="D60" s="1874"/>
      <c r="E60" s="1875"/>
      <c r="F60" s="4242"/>
      <c r="G60" s="4243"/>
      <c r="H60" s="1876">
        <f>F60*$F$20</f>
        <v>0</v>
      </c>
      <c r="I60" s="1825"/>
      <c r="J60" s="1877"/>
      <c r="K60" s="1878"/>
      <c r="L60" s="1871" t="str">
        <f t="shared" si="1"/>
        <v/>
      </c>
      <c r="M60" s="1648" t="str">
        <f t="shared" si="2"/>
        <v/>
      </c>
      <c r="N60" s="1872"/>
      <c r="O60" s="1650" t="str">
        <f t="shared" si="3"/>
        <v/>
      </c>
      <c r="P60" s="4219" t="str">
        <f t="shared" si="14"/>
        <v/>
      </c>
      <c r="Q60" s="4220"/>
      <c r="R60" s="1858">
        <f t="shared" si="4"/>
        <v>20</v>
      </c>
      <c r="S60" s="1879" t="str">
        <f t="shared" si="5"/>
        <v>--</v>
      </c>
      <c r="T60" s="1860" t="str">
        <f t="shared" si="6"/>
        <v>--</v>
      </c>
      <c r="U60" s="1861" t="str">
        <f t="shared" si="7"/>
        <v>--</v>
      </c>
      <c r="V60" s="1862" t="str">
        <f t="shared" si="8"/>
        <v>--</v>
      </c>
      <c r="W60" s="1863" t="str">
        <f t="shared" si="9"/>
        <v>--</v>
      </c>
      <c r="X60" s="1864" t="str">
        <f t="shared" si="10"/>
        <v>--</v>
      </c>
      <c r="Y60" s="1873" t="str">
        <f t="shared" si="11"/>
        <v>--</v>
      </c>
      <c r="Z60" s="1825"/>
      <c r="AA60" s="1825"/>
      <c r="AB60" s="1651" t="str">
        <f t="shared" si="12"/>
        <v/>
      </c>
      <c r="AC60" s="1814" t="str">
        <f t="shared" si="13"/>
        <v/>
      </c>
      <c r="AD60" s="1835"/>
    </row>
    <row r="61" spans="2:30" s="1571" customFormat="1" ht="17.1" customHeight="1">
      <c r="B61" s="1572"/>
      <c r="C61" s="946" t="s">
        <v>203</v>
      </c>
      <c r="D61" s="1874"/>
      <c r="E61" s="1875"/>
      <c r="F61" s="4242"/>
      <c r="G61" s="4243"/>
      <c r="H61" s="1876">
        <f>F61*$F$21</f>
        <v>0</v>
      </c>
      <c r="I61" s="1825"/>
      <c r="J61" s="1877"/>
      <c r="K61" s="1878"/>
      <c r="L61" s="1871" t="str">
        <f t="shared" si="1"/>
        <v/>
      </c>
      <c r="M61" s="1648" t="str">
        <f t="shared" si="2"/>
        <v/>
      </c>
      <c r="N61" s="1872"/>
      <c r="O61" s="1650" t="str">
        <f t="shared" si="3"/>
        <v/>
      </c>
      <c r="P61" s="4219" t="str">
        <f t="shared" si="14"/>
        <v/>
      </c>
      <c r="Q61" s="4220"/>
      <c r="R61" s="1858">
        <f t="shared" si="4"/>
        <v>20</v>
      </c>
      <c r="S61" s="1879" t="str">
        <f t="shared" si="5"/>
        <v>--</v>
      </c>
      <c r="T61" s="1860" t="str">
        <f t="shared" si="6"/>
        <v>--</v>
      </c>
      <c r="U61" s="1861" t="str">
        <f t="shared" si="7"/>
        <v>--</v>
      </c>
      <c r="V61" s="1862" t="str">
        <f t="shared" si="8"/>
        <v>--</v>
      </c>
      <c r="W61" s="1863" t="str">
        <f t="shared" si="9"/>
        <v>--</v>
      </c>
      <c r="X61" s="1864" t="str">
        <f t="shared" si="10"/>
        <v>--</v>
      </c>
      <c r="Y61" s="1873" t="str">
        <f t="shared" si="11"/>
        <v>--</v>
      </c>
      <c r="Z61" s="1825"/>
      <c r="AA61" s="1825"/>
      <c r="AB61" s="1651" t="str">
        <f t="shared" si="12"/>
        <v/>
      </c>
      <c r="AC61" s="1814" t="str">
        <f t="shared" si="13"/>
        <v/>
      </c>
      <c r="AD61" s="1835"/>
    </row>
    <row r="62" spans="1:30" ht="17.1" customHeight="1">
      <c r="A62" s="1571"/>
      <c r="B62" s="1572"/>
      <c r="C62" s="946" t="s">
        <v>204</v>
      </c>
      <c r="D62" s="1874"/>
      <c r="E62" s="1875"/>
      <c r="F62" s="4242"/>
      <c r="G62" s="4243"/>
      <c r="H62" s="1876">
        <f>F62*$F$21</f>
        <v>0</v>
      </c>
      <c r="I62" s="1825"/>
      <c r="J62" s="1877"/>
      <c r="K62" s="1878"/>
      <c r="L62" s="1871" t="str">
        <f t="shared" si="1"/>
        <v/>
      </c>
      <c r="M62" s="1648" t="str">
        <f t="shared" si="2"/>
        <v/>
      </c>
      <c r="N62" s="1872"/>
      <c r="O62" s="1650" t="str">
        <f t="shared" si="3"/>
        <v/>
      </c>
      <c r="P62" s="4219" t="str">
        <f t="shared" si="14"/>
        <v/>
      </c>
      <c r="Q62" s="4220"/>
      <c r="R62" s="1858">
        <f t="shared" si="4"/>
        <v>20</v>
      </c>
      <c r="S62" s="1879" t="str">
        <f t="shared" si="5"/>
        <v>--</v>
      </c>
      <c r="T62" s="1860" t="str">
        <f t="shared" si="6"/>
        <v>--</v>
      </c>
      <c r="U62" s="1861" t="str">
        <f t="shared" si="7"/>
        <v>--</v>
      </c>
      <c r="V62" s="1862" t="str">
        <f t="shared" si="8"/>
        <v>--</v>
      </c>
      <c r="W62" s="1863" t="str">
        <f t="shared" si="9"/>
        <v>--</v>
      </c>
      <c r="X62" s="1864" t="str">
        <f t="shared" si="10"/>
        <v>--</v>
      </c>
      <c r="Y62" s="1873" t="str">
        <f t="shared" si="11"/>
        <v>--</v>
      </c>
      <c r="Z62" s="1825"/>
      <c r="AA62" s="1825"/>
      <c r="AB62" s="1651" t="str">
        <f t="shared" si="12"/>
        <v/>
      </c>
      <c r="AC62" s="1814" t="str">
        <f t="shared" si="13"/>
        <v/>
      </c>
      <c r="AD62" s="1835"/>
    </row>
    <row r="63" spans="1:30" ht="17.1" customHeight="1">
      <c r="A63" s="1571"/>
      <c r="B63" s="1572"/>
      <c r="C63" s="946" t="s">
        <v>205</v>
      </c>
      <c r="D63" s="1874"/>
      <c r="E63" s="1875"/>
      <c r="F63" s="4242"/>
      <c r="G63" s="4243"/>
      <c r="H63" s="1876">
        <f>F63*$F$21</f>
        <v>0</v>
      </c>
      <c r="I63" s="1825"/>
      <c r="J63" s="1877"/>
      <c r="K63" s="1878"/>
      <c r="L63" s="1871" t="str">
        <f t="shared" si="1"/>
        <v/>
      </c>
      <c r="M63" s="1648" t="str">
        <f t="shared" si="2"/>
        <v/>
      </c>
      <c r="N63" s="1872"/>
      <c r="O63" s="1650" t="str">
        <f t="shared" si="3"/>
        <v/>
      </c>
      <c r="P63" s="4219" t="str">
        <f t="shared" si="14"/>
        <v/>
      </c>
      <c r="Q63" s="4220"/>
      <c r="R63" s="1858">
        <f t="shared" si="4"/>
        <v>20</v>
      </c>
      <c r="S63" s="1879" t="str">
        <f t="shared" si="5"/>
        <v>--</v>
      </c>
      <c r="T63" s="1860" t="str">
        <f t="shared" si="6"/>
        <v>--</v>
      </c>
      <c r="U63" s="1861" t="str">
        <f t="shared" si="7"/>
        <v>--</v>
      </c>
      <c r="V63" s="1862" t="str">
        <f t="shared" si="8"/>
        <v>--</v>
      </c>
      <c r="W63" s="1863" t="str">
        <f t="shared" si="9"/>
        <v>--</v>
      </c>
      <c r="X63" s="1864" t="str">
        <f t="shared" si="10"/>
        <v>--</v>
      </c>
      <c r="Y63" s="1873" t="str">
        <f t="shared" si="11"/>
        <v>--</v>
      </c>
      <c r="Z63" s="1825"/>
      <c r="AA63" s="1825"/>
      <c r="AB63" s="1651" t="str">
        <f t="shared" si="12"/>
        <v/>
      </c>
      <c r="AC63" s="1814" t="str">
        <f t="shared" si="13"/>
        <v/>
      </c>
      <c r="AD63" s="1835"/>
    </row>
    <row r="64" spans="1:30" ht="17.1" customHeight="1">
      <c r="A64" s="1571"/>
      <c r="B64" s="1572"/>
      <c r="C64" s="946" t="s">
        <v>206</v>
      </c>
      <c r="D64" s="1874"/>
      <c r="E64" s="1875"/>
      <c r="F64" s="4242"/>
      <c r="G64" s="4243"/>
      <c r="H64" s="1876">
        <f>F64*$F$21</f>
        <v>0</v>
      </c>
      <c r="I64" s="1825"/>
      <c r="J64" s="1877"/>
      <c r="K64" s="1878"/>
      <c r="L64" s="1871" t="str">
        <f t="shared" si="1"/>
        <v/>
      </c>
      <c r="M64" s="1648" t="str">
        <f t="shared" si="2"/>
        <v/>
      </c>
      <c r="N64" s="1872"/>
      <c r="O64" s="1650" t="str">
        <f t="shared" si="3"/>
        <v/>
      </c>
      <c r="P64" s="4219" t="str">
        <f t="shared" si="14"/>
        <v/>
      </c>
      <c r="Q64" s="4220"/>
      <c r="R64" s="1858">
        <f t="shared" si="4"/>
        <v>20</v>
      </c>
      <c r="S64" s="1879" t="str">
        <f t="shared" si="5"/>
        <v>--</v>
      </c>
      <c r="T64" s="1860" t="str">
        <f t="shared" si="6"/>
        <v>--</v>
      </c>
      <c r="U64" s="1861" t="str">
        <f t="shared" si="7"/>
        <v>--</v>
      </c>
      <c r="V64" s="1862" t="str">
        <f t="shared" si="8"/>
        <v>--</v>
      </c>
      <c r="W64" s="1863" t="str">
        <f t="shared" si="9"/>
        <v>--</v>
      </c>
      <c r="X64" s="1864" t="str">
        <f t="shared" si="10"/>
        <v>--</v>
      </c>
      <c r="Y64" s="1873" t="str">
        <f t="shared" si="11"/>
        <v>--</v>
      </c>
      <c r="Z64" s="1825"/>
      <c r="AA64" s="1825"/>
      <c r="AB64" s="1651" t="str">
        <f t="shared" si="12"/>
        <v/>
      </c>
      <c r="AC64" s="1814" t="str">
        <f t="shared" si="13"/>
        <v/>
      </c>
      <c r="AD64" s="1835"/>
    </row>
    <row r="65" spans="1:30" ht="17.1" customHeight="1" thickBot="1">
      <c r="A65" s="1571"/>
      <c r="B65" s="1572"/>
      <c r="C65" s="1880"/>
      <c r="D65" s="1881"/>
      <c r="E65" s="1882"/>
      <c r="F65" s="4244"/>
      <c r="G65" s="4245"/>
      <c r="H65" s="1876">
        <f>F65*$F$21</f>
        <v>0</v>
      </c>
      <c r="I65" s="1825"/>
      <c r="J65" s="1883"/>
      <c r="K65" s="1884"/>
      <c r="L65" s="1885" t="str">
        <f t="shared" si="1"/>
        <v/>
      </c>
      <c r="M65" s="1886" t="str">
        <f t="shared" si="2"/>
        <v/>
      </c>
      <c r="N65" s="1887"/>
      <c r="O65" s="1888" t="str">
        <f t="shared" si="3"/>
        <v/>
      </c>
      <c r="P65" s="4221"/>
      <c r="Q65" s="4222"/>
      <c r="R65" s="1889"/>
      <c r="S65" s="1890"/>
      <c r="T65" s="1891"/>
      <c r="U65" s="1892"/>
      <c r="V65" s="1893"/>
      <c r="W65" s="1894"/>
      <c r="X65" s="1895"/>
      <c r="Y65" s="1896"/>
      <c r="Z65" s="1777"/>
      <c r="AA65" s="1777"/>
      <c r="AB65" s="1673"/>
      <c r="AC65" s="1897"/>
      <c r="AD65" s="1835"/>
    </row>
    <row r="66" spans="1:30" ht="17.1" customHeight="1" thickBot="1" thickTop="1">
      <c r="A66" s="1571"/>
      <c r="B66" s="1572"/>
      <c r="C66" s="1781"/>
      <c r="D66" s="1591"/>
      <c r="E66" s="1823"/>
      <c r="F66" s="1823"/>
      <c r="G66" s="1823"/>
      <c r="H66" s="1823"/>
      <c r="I66" s="1823"/>
      <c r="J66" s="1823"/>
      <c r="K66" s="1823"/>
      <c r="L66" s="1823"/>
      <c r="M66" s="1823"/>
      <c r="N66" s="1823"/>
      <c r="O66" s="1823"/>
      <c r="P66" s="1823"/>
      <c r="Q66" s="1823"/>
      <c r="R66" s="1823"/>
      <c r="S66" s="1823"/>
      <c r="T66" s="1823"/>
      <c r="U66" s="1823"/>
      <c r="V66" s="1823"/>
      <c r="W66" s="1823"/>
      <c r="X66" s="1823"/>
      <c r="Y66" s="1823"/>
      <c r="Z66" s="1823"/>
      <c r="AA66" s="1823"/>
      <c r="AB66" s="1823"/>
      <c r="AC66" s="1795">
        <f>SUM(AC56:AC65)</f>
        <v>0</v>
      </c>
      <c r="AD66" s="1835"/>
    </row>
    <row r="67" spans="1:30" ht="17.1" customHeight="1" thickBot="1" thickTop="1">
      <c r="A67" s="1571"/>
      <c r="B67" s="1572"/>
      <c r="C67" s="1781"/>
      <c r="D67" s="1591"/>
      <c r="E67" s="1823"/>
      <c r="F67" s="1823"/>
      <c r="G67" s="1823"/>
      <c r="H67" s="1823"/>
      <c r="I67" s="1823"/>
      <c r="J67" s="1823"/>
      <c r="K67" s="1823"/>
      <c r="L67" s="1823"/>
      <c r="M67" s="1823"/>
      <c r="N67" s="1823"/>
      <c r="O67" s="1823"/>
      <c r="P67" s="1823"/>
      <c r="Q67" s="1823"/>
      <c r="R67" s="1823"/>
      <c r="S67" s="1823"/>
      <c r="T67" s="1823"/>
      <c r="U67" s="1823"/>
      <c r="V67" s="1823"/>
      <c r="W67" s="1823"/>
      <c r="X67" s="1823"/>
      <c r="Y67" s="1823"/>
      <c r="Z67" s="1823"/>
      <c r="AA67" s="1823"/>
      <c r="AB67" s="1823"/>
      <c r="AC67" s="1898"/>
      <c r="AD67" s="1835"/>
    </row>
    <row r="68" spans="1:30" ht="17.1" customHeight="1" thickBot="1" thickTop="1">
      <c r="A68" s="1571"/>
      <c r="B68" s="1546"/>
      <c r="C68" s="1781"/>
      <c r="D68" s="1591"/>
      <c r="E68" s="1591"/>
      <c r="F68" s="1782"/>
      <c r="G68" s="1783"/>
      <c r="H68" s="1784"/>
      <c r="I68" s="1785"/>
      <c r="J68" s="1589" t="s">
        <v>42</v>
      </c>
      <c r="K68" s="1590">
        <f>+AC45+AC37+AC53+AC66</f>
        <v>1859.25851364</v>
      </c>
      <c r="L68" s="1788"/>
      <c r="M68" s="1784"/>
      <c r="N68" s="1899"/>
      <c r="O68" s="1900"/>
      <c r="P68" s="1820"/>
      <c r="Q68" s="1821"/>
      <c r="R68" s="1822"/>
      <c r="S68" s="1822"/>
      <c r="T68" s="1822"/>
      <c r="U68" s="1823"/>
      <c r="V68" s="1823"/>
      <c r="W68" s="1823"/>
      <c r="X68" s="1823"/>
      <c r="Y68" s="1823"/>
      <c r="Z68" s="1823"/>
      <c r="AA68" s="1823"/>
      <c r="AB68" s="1823"/>
      <c r="AC68" s="1901"/>
      <c r="AD68" s="1664"/>
    </row>
    <row r="69" spans="1:30" ht="13.5" customHeight="1" thickTop="1">
      <c r="A69" s="1571"/>
      <c r="B69" s="1572"/>
      <c r="C69" s="1576"/>
      <c r="D69" s="1902"/>
      <c r="E69" s="1903"/>
      <c r="F69" s="1904"/>
      <c r="G69" s="1905"/>
      <c r="H69" s="1905"/>
      <c r="I69" s="1903"/>
      <c r="J69" s="1906"/>
      <c r="K69" s="1906"/>
      <c r="L69" s="1903"/>
      <c r="M69" s="1903"/>
      <c r="N69" s="1903"/>
      <c r="O69" s="1907"/>
      <c r="P69" s="1903"/>
      <c r="Q69" s="1903"/>
      <c r="R69" s="1908"/>
      <c r="S69" s="1909"/>
      <c r="T69" s="1909"/>
      <c r="U69" s="1910"/>
      <c r="AC69" s="1910"/>
      <c r="AD69" s="1835"/>
    </row>
    <row r="70" spans="1:30" ht="17.1" customHeight="1">
      <c r="A70" s="1571"/>
      <c r="B70" s="1572"/>
      <c r="C70" s="1911" t="s">
        <v>103</v>
      </c>
      <c r="D70" s="1912" t="s">
        <v>137</v>
      </c>
      <c r="E70" s="1903"/>
      <c r="F70" s="1904"/>
      <c r="G70" s="1905"/>
      <c r="H70" s="1905"/>
      <c r="I70" s="1903"/>
      <c r="J70" s="1906"/>
      <c r="K70" s="1906"/>
      <c r="L70" s="1903"/>
      <c r="M70" s="1903"/>
      <c r="N70" s="1903"/>
      <c r="O70" s="1907"/>
      <c r="P70" s="1903"/>
      <c r="Q70" s="1903"/>
      <c r="R70" s="1908"/>
      <c r="S70" s="1909"/>
      <c r="T70" s="1909"/>
      <c r="U70" s="1910"/>
      <c r="AC70" s="1910"/>
      <c r="AD70" s="1835"/>
    </row>
    <row r="71" spans="1:30" ht="17.1" customHeight="1">
      <c r="A71" s="1571"/>
      <c r="B71" s="1572"/>
      <c r="C71" s="1911"/>
      <c r="D71" s="1902"/>
      <c r="E71" s="1903"/>
      <c r="F71" s="1904"/>
      <c r="G71" s="1905"/>
      <c r="H71" s="1905"/>
      <c r="I71" s="1903"/>
      <c r="J71" s="1906"/>
      <c r="K71" s="1906"/>
      <c r="L71" s="1903"/>
      <c r="M71" s="1903"/>
      <c r="N71" s="1903"/>
      <c r="O71" s="1907"/>
      <c r="P71" s="1903"/>
      <c r="Q71" s="1903"/>
      <c r="R71" s="1903"/>
      <c r="S71" s="1908"/>
      <c r="T71" s="1909"/>
      <c r="AD71" s="1835"/>
    </row>
    <row r="72" spans="2:30" s="1571" customFormat="1" ht="17.1" customHeight="1">
      <c r="B72" s="1572"/>
      <c r="C72" s="1576"/>
      <c r="D72" s="1913" t="s">
        <v>0</v>
      </c>
      <c r="E72" s="1689" t="s">
        <v>104</v>
      </c>
      <c r="F72" s="1689" t="s">
        <v>43</v>
      </c>
      <c r="G72" s="1914" t="s">
        <v>138</v>
      </c>
      <c r="H72" s="1690"/>
      <c r="I72" s="1689"/>
      <c r="J72" s="1532"/>
      <c r="K72" s="1532"/>
      <c r="L72" s="1915" t="s">
        <v>139</v>
      </c>
      <c r="M72" s="1532"/>
      <c r="N72" s="1532"/>
      <c r="O72" s="1532"/>
      <c r="P72" s="1532"/>
      <c r="Q72" s="1916"/>
      <c r="R72" s="1916"/>
      <c r="S72" s="1573"/>
      <c r="T72" s="1532"/>
      <c r="U72" s="1532"/>
      <c r="V72" s="1532"/>
      <c r="W72" s="1532"/>
      <c r="X72" s="1573"/>
      <c r="Y72" s="1573"/>
      <c r="Z72" s="1573"/>
      <c r="AA72" s="1573"/>
      <c r="AB72" s="1573"/>
      <c r="AC72" s="1917" t="s">
        <v>141</v>
      </c>
      <c r="AD72" s="1835"/>
    </row>
    <row r="73" spans="2:30" s="1571" customFormat="1" ht="17.1" customHeight="1">
      <c r="B73" s="1572"/>
      <c r="C73" s="1576"/>
      <c r="D73" s="1689" t="s">
        <v>116</v>
      </c>
      <c r="E73" s="1918">
        <v>506</v>
      </c>
      <c r="F73" s="1918">
        <v>500</v>
      </c>
      <c r="G73" s="1919">
        <f>E73*$F$19*$L$20/100</f>
        <v>1782429.64944</v>
      </c>
      <c r="H73" s="1919"/>
      <c r="I73" s="1919"/>
      <c r="J73" s="1561"/>
      <c r="K73" s="1532"/>
      <c r="L73" s="1920">
        <v>602052</v>
      </c>
      <c r="M73" s="1561"/>
      <c r="N73" s="1137" t="s">
        <v>412</v>
      </c>
      <c r="O73" s="1532"/>
      <c r="P73" s="1532"/>
      <c r="Q73" s="1916"/>
      <c r="R73" s="1916"/>
      <c r="S73" s="1573"/>
      <c r="T73" s="1532"/>
      <c r="U73" s="1532"/>
      <c r="V73" s="1532"/>
      <c r="W73" s="1532"/>
      <c r="X73" s="1573"/>
      <c r="Y73" s="1573"/>
      <c r="Z73" s="1573"/>
      <c r="AA73" s="1573"/>
      <c r="AB73" s="1921"/>
      <c r="AC73" s="1922">
        <f>L73+G73</f>
        <v>2384481.64944</v>
      </c>
      <c r="AD73" s="1835"/>
    </row>
    <row r="74" spans="2:30" s="1571" customFormat="1" ht="17.1" customHeight="1">
      <c r="B74" s="1572"/>
      <c r="C74" s="1576"/>
      <c r="D74" s="1923" t="s">
        <v>117</v>
      </c>
      <c r="E74" s="1918">
        <v>85</v>
      </c>
      <c r="F74" s="1918">
        <v>500</v>
      </c>
      <c r="G74" s="1919">
        <f>E74*$F$19*$L$20/100</f>
        <v>299420.0004</v>
      </c>
      <c r="H74" s="1923"/>
      <c r="I74" s="1924"/>
      <c r="J74" s="1561"/>
      <c r="K74" s="1532"/>
      <c r="L74" s="1919">
        <v>25093</v>
      </c>
      <c r="M74" s="1561"/>
      <c r="N74" s="1137" t="s">
        <v>412</v>
      </c>
      <c r="O74" s="1925"/>
      <c r="P74" s="1532"/>
      <c r="Q74" s="1916"/>
      <c r="R74" s="1916"/>
      <c r="S74" s="1573"/>
      <c r="T74" s="1532"/>
      <c r="U74" s="1532"/>
      <c r="V74" s="1532"/>
      <c r="W74" s="1532"/>
      <c r="X74" s="1573"/>
      <c r="Y74" s="1573"/>
      <c r="Z74" s="1573"/>
      <c r="AA74" s="1573"/>
      <c r="AB74" s="1573"/>
      <c r="AC74" s="1922">
        <f>L74+G74</f>
        <v>324513.0004</v>
      </c>
      <c r="AD74" s="1835"/>
    </row>
    <row r="75" spans="2:30" s="1571" customFormat="1" ht="17.1" customHeight="1">
      <c r="B75" s="1572"/>
      <c r="C75" s="1576"/>
      <c r="E75" s="1581"/>
      <c r="F75" s="1689"/>
      <c r="G75" s="1690"/>
      <c r="H75" s="1532"/>
      <c r="I75" s="1689"/>
      <c r="J75" s="1689"/>
      <c r="K75" s="1532"/>
      <c r="L75" s="1922"/>
      <c r="M75" s="1926"/>
      <c r="N75" s="1926"/>
      <c r="O75" s="1916"/>
      <c r="P75" s="1916"/>
      <c r="Q75" s="1916"/>
      <c r="R75" s="1916"/>
      <c r="S75" s="1573"/>
      <c r="T75" s="1532"/>
      <c r="U75" s="1532"/>
      <c r="V75" s="1532"/>
      <c r="W75" s="1532"/>
      <c r="X75" s="1573"/>
      <c r="Y75" s="1573"/>
      <c r="Z75" s="1573"/>
      <c r="AA75" s="1573"/>
      <c r="AB75" s="1573"/>
      <c r="AC75" s="1922"/>
      <c r="AD75" s="1835"/>
    </row>
    <row r="76" spans="1:30" ht="17.1" customHeight="1">
      <c r="A76" s="1571"/>
      <c r="B76" s="1572"/>
      <c r="C76" s="1576"/>
      <c r="D76" s="1913" t="s">
        <v>118</v>
      </c>
      <c r="E76" s="1689" t="s">
        <v>119</v>
      </c>
      <c r="F76" s="1689" t="s">
        <v>43</v>
      </c>
      <c r="G76" s="1914" t="s">
        <v>142</v>
      </c>
      <c r="I76" s="1927"/>
      <c r="J76" s="1689"/>
      <c r="L76" s="1915" t="s">
        <v>140</v>
      </c>
      <c r="M76" s="1927"/>
      <c r="N76" s="1926"/>
      <c r="O76" s="1916"/>
      <c r="P76" s="1916"/>
      <c r="Q76" s="1916"/>
      <c r="R76" s="1916"/>
      <c r="S76" s="1916"/>
      <c r="AC76" s="1922"/>
      <c r="AD76" s="1835"/>
    </row>
    <row r="77" spans="1:30" ht="17.1" customHeight="1">
      <c r="A77" s="1571"/>
      <c r="B77" s="1572"/>
      <c r="C77" s="1576"/>
      <c r="D77" s="1689" t="s">
        <v>120</v>
      </c>
      <c r="E77" s="1918">
        <v>300</v>
      </c>
      <c r="F77" s="1918" t="s">
        <v>121</v>
      </c>
      <c r="G77" s="1919">
        <f>E77*F20*L20</f>
        <v>290440.8</v>
      </c>
      <c r="H77" s="1561"/>
      <c r="I77" s="1561"/>
      <c r="J77" s="1920"/>
      <c r="L77" s="1920">
        <v>0</v>
      </c>
      <c r="M77" s="1561"/>
      <c r="N77" s="1137" t="s">
        <v>412</v>
      </c>
      <c r="O77" s="1928"/>
      <c r="P77" s="1928"/>
      <c r="Q77" s="1928"/>
      <c r="R77" s="1928"/>
      <c r="S77" s="1928"/>
      <c r="AC77" s="1929">
        <f>G77</f>
        <v>290440.8</v>
      </c>
      <c r="AD77" s="1835"/>
    </row>
    <row r="78" spans="1:30" ht="17.1" customHeight="1">
      <c r="A78" s="1571"/>
      <c r="B78" s="1572"/>
      <c r="C78" s="1576"/>
      <c r="D78" s="1689"/>
      <c r="E78" s="1918"/>
      <c r="F78" s="1918"/>
      <c r="G78" s="1919"/>
      <c r="H78" s="1561"/>
      <c r="I78" s="1561"/>
      <c r="J78" s="1920"/>
      <c r="L78" s="1920"/>
      <c r="M78" s="1561"/>
      <c r="N78" s="1930"/>
      <c r="O78" s="1928"/>
      <c r="P78" s="1928"/>
      <c r="Q78" s="1928"/>
      <c r="R78" s="1928"/>
      <c r="S78" s="1928"/>
      <c r="AC78" s="1929"/>
      <c r="AD78" s="1835"/>
    </row>
    <row r="79" spans="1:30" ht="17.1" customHeight="1">
      <c r="A79" s="1571"/>
      <c r="B79" s="1572"/>
      <c r="C79" s="1576"/>
      <c r="D79" s="1913" t="s">
        <v>61</v>
      </c>
      <c r="E79" s="1924" t="s">
        <v>1</v>
      </c>
      <c r="F79" s="1924"/>
      <c r="G79" s="1689" t="s">
        <v>43</v>
      </c>
      <c r="I79" s="1927"/>
      <c r="J79" s="1914" t="s">
        <v>143</v>
      </c>
      <c r="L79" s="1915"/>
      <c r="M79" s="1927"/>
      <c r="N79" s="1926"/>
      <c r="O79" s="1916"/>
      <c r="P79" s="1916"/>
      <c r="Q79" s="1916"/>
      <c r="R79" s="1916"/>
      <c r="S79" s="1916"/>
      <c r="AC79" s="1922"/>
      <c r="AD79" s="1835"/>
    </row>
    <row r="80" spans="1:30" ht="17.1" customHeight="1">
      <c r="A80" s="1571"/>
      <c r="B80" s="1572"/>
      <c r="C80" s="1576"/>
      <c r="D80" s="1689" t="s">
        <v>122</v>
      </c>
      <c r="E80" s="1931" t="s">
        <v>123</v>
      </c>
      <c r="F80" s="1932"/>
      <c r="G80" s="1918">
        <v>132</v>
      </c>
      <c r="H80" s="1561"/>
      <c r="I80" s="1561"/>
      <c r="J80" s="1919">
        <f>F21*L20*3</f>
        <v>461095.12799999997</v>
      </c>
      <c r="L80" s="1920"/>
      <c r="M80" s="1561"/>
      <c r="N80" s="1930"/>
      <c r="O80" s="1928"/>
      <c r="P80" s="1928"/>
      <c r="Q80" s="1928"/>
      <c r="R80" s="1928"/>
      <c r="S80" s="1928"/>
      <c r="AC80" s="1929">
        <f>J80</f>
        <v>461095.12799999997</v>
      </c>
      <c r="AD80" s="1835"/>
    </row>
    <row r="81" spans="1:30" ht="17.1" customHeight="1">
      <c r="A81" s="1571"/>
      <c r="B81" s="1572"/>
      <c r="C81" s="1576"/>
      <c r="D81" s="1689" t="s">
        <v>122</v>
      </c>
      <c r="E81" s="1931" t="s">
        <v>331</v>
      </c>
      <c r="F81" s="1932"/>
      <c r="G81" s="1918">
        <v>500</v>
      </c>
      <c r="H81" s="1561"/>
      <c r="I81" s="1561"/>
      <c r="J81" s="1919">
        <f>F22*L20*2</f>
        <v>384237.93600000005</v>
      </c>
      <c r="L81" s="1920"/>
      <c r="M81" s="1561"/>
      <c r="N81" s="1930"/>
      <c r="O81" s="1928"/>
      <c r="P81" s="1928"/>
      <c r="Q81" s="1928"/>
      <c r="R81" s="1928"/>
      <c r="S81" s="1928"/>
      <c r="AC81" s="1929">
        <f>J81</f>
        <v>384237.93600000005</v>
      </c>
      <c r="AD81" s="1835"/>
    </row>
    <row r="82" spans="1:30" ht="7.5" customHeight="1">
      <c r="A82" s="1571"/>
      <c r="B82" s="1572"/>
      <c r="C82" s="1576"/>
      <c r="D82" s="1689"/>
      <c r="E82" s="1931"/>
      <c r="F82" s="1932"/>
      <c r="G82" s="1918"/>
      <c r="H82" s="1561"/>
      <c r="I82" s="1561"/>
      <c r="J82" s="1919"/>
      <c r="L82" s="1920"/>
      <c r="M82" s="1561"/>
      <c r="N82" s="1930"/>
      <c r="O82" s="1928"/>
      <c r="P82" s="1928"/>
      <c r="Q82" s="1928"/>
      <c r="R82" s="1928"/>
      <c r="S82" s="1928"/>
      <c r="AC82" s="1929"/>
      <c r="AD82" s="1835"/>
    </row>
    <row r="83" spans="1:30" ht="17.1" customHeight="1">
      <c r="A83" s="1571"/>
      <c r="B83" s="1572"/>
      <c r="C83" s="1576"/>
      <c r="D83" s="1913" t="s">
        <v>61</v>
      </c>
      <c r="E83" s="1689" t="s">
        <v>332</v>
      </c>
      <c r="F83" s="1932"/>
      <c r="G83" s="1914" t="s">
        <v>333</v>
      </c>
      <c r="H83" s="1561"/>
      <c r="I83" s="1561"/>
      <c r="J83" s="1919"/>
      <c r="L83" s="1920"/>
      <c r="M83" s="1561"/>
      <c r="N83" s="1930"/>
      <c r="O83" s="1928"/>
      <c r="P83" s="1928"/>
      <c r="Q83" s="1928"/>
      <c r="R83" s="1928"/>
      <c r="S83" s="1928"/>
      <c r="AC83" s="1929"/>
      <c r="AD83" s="1835"/>
    </row>
    <row r="84" spans="1:30" ht="17.1" customHeight="1">
      <c r="A84" s="1571"/>
      <c r="B84" s="1572"/>
      <c r="C84" s="1576"/>
      <c r="D84" s="1933" t="s">
        <v>122</v>
      </c>
      <c r="E84" s="1934">
        <v>160</v>
      </c>
      <c r="F84" s="1935"/>
      <c r="G84" s="4246">
        <f>E84*$F$20*$L$20</f>
        <v>154901.76</v>
      </c>
      <c r="H84" s="4246"/>
      <c r="I84" s="4246"/>
      <c r="J84" s="1919"/>
      <c r="L84" s="1920"/>
      <c r="M84" s="1561"/>
      <c r="N84" s="1930"/>
      <c r="O84" s="1928"/>
      <c r="P84" s="1928"/>
      <c r="Q84" s="1928"/>
      <c r="R84" s="1928"/>
      <c r="S84" s="1928"/>
      <c r="AC84" s="1929">
        <f>G84</f>
        <v>154901.76</v>
      </c>
      <c r="AD84" s="1835"/>
    </row>
    <row r="85" spans="1:30" ht="17.1" customHeight="1">
      <c r="A85" s="1571"/>
      <c r="B85" s="1572"/>
      <c r="C85" s="1576"/>
      <c r="D85" s="1933" t="s">
        <v>334</v>
      </c>
      <c r="E85" s="1934">
        <v>160</v>
      </c>
      <c r="F85" s="1936"/>
      <c r="G85" s="4247">
        <f>E85*$F$20*$L$20</f>
        <v>154901.76</v>
      </c>
      <c r="H85" s="4247"/>
      <c r="I85" s="4247"/>
      <c r="J85" s="1919"/>
      <c r="L85" s="1920"/>
      <c r="M85" s="1561"/>
      <c r="N85" s="1930"/>
      <c r="O85" s="1928"/>
      <c r="P85" s="1928"/>
      <c r="Q85" s="1928"/>
      <c r="R85" s="1928"/>
      <c r="S85" s="1928"/>
      <c r="AC85" s="1937">
        <f>G85</f>
        <v>154901.76</v>
      </c>
      <c r="AD85" s="1835"/>
    </row>
    <row r="86" spans="1:30" ht="17.1" customHeight="1">
      <c r="A86" s="1571"/>
      <c r="B86" s="1572"/>
      <c r="C86" s="1576"/>
      <c r="D86" s="1689"/>
      <c r="E86" s="1931"/>
      <c r="F86" s="1932"/>
      <c r="G86" s="4248">
        <f>SUM(G84:I85)</f>
        <v>309803.52</v>
      </c>
      <c r="H86" s="4248"/>
      <c r="I86" s="4248"/>
      <c r="J86" s="1919"/>
      <c r="L86" s="1920"/>
      <c r="M86" s="1561"/>
      <c r="N86" s="1930"/>
      <c r="O86" s="1928"/>
      <c r="P86" s="1928"/>
      <c r="Q86" s="1928"/>
      <c r="R86" s="1928"/>
      <c r="S86" s="1928"/>
      <c r="AC86" s="1929"/>
      <c r="AD86" s="1835"/>
    </row>
    <row r="87" spans="1:30" ht="6.75" customHeight="1" thickBot="1">
      <c r="A87" s="1571"/>
      <c r="B87" s="1572"/>
      <c r="C87" s="1576"/>
      <c r="D87" s="1906"/>
      <c r="E87" s="1581"/>
      <c r="F87" s="1689"/>
      <c r="G87" s="1689"/>
      <c r="H87" s="1690"/>
      <c r="J87" s="1689"/>
      <c r="L87" s="1938"/>
      <c r="M87" s="1926"/>
      <c r="N87" s="1926"/>
      <c r="O87" s="1916"/>
      <c r="P87" s="1916"/>
      <c r="Q87" s="1916"/>
      <c r="R87" s="1916"/>
      <c r="S87" s="1916"/>
      <c r="AA87" s="1568"/>
      <c r="AD87" s="1835"/>
    </row>
    <row r="88" spans="2:30" ht="17.1" customHeight="1" thickBot="1" thickTop="1">
      <c r="B88" s="1572"/>
      <c r="C88" s="1911" t="s">
        <v>107</v>
      </c>
      <c r="D88" s="1939" t="s">
        <v>108</v>
      </c>
      <c r="E88" s="1689"/>
      <c r="F88" s="1940"/>
      <c r="G88" s="1688"/>
      <c r="H88" s="1906"/>
      <c r="I88" s="1906"/>
      <c r="J88" s="1906"/>
      <c r="K88" s="1689"/>
      <c r="L88" s="1689"/>
      <c r="M88" s="1906"/>
      <c r="N88" s="1689"/>
      <c r="O88" s="1906"/>
      <c r="P88" s="1906"/>
      <c r="Q88" s="1906"/>
      <c r="R88" s="1906"/>
      <c r="S88" s="1906"/>
      <c r="T88" s="1906"/>
      <c r="U88" s="1906"/>
      <c r="AB88" s="1589" t="s">
        <v>44</v>
      </c>
      <c r="AC88" s="1590">
        <f>SUM(AC73:AC85)</f>
        <v>4154572.0338399997</v>
      </c>
      <c r="AD88" s="1835"/>
    </row>
    <row r="89" spans="2:30" s="1571" customFormat="1" ht="17.1" customHeight="1" thickTop="1">
      <c r="B89" s="1572"/>
      <c r="C89" s="1576"/>
      <c r="D89" s="1913" t="s">
        <v>109</v>
      </c>
      <c r="E89" s="1941">
        <f>10*K68*K26/AC88</f>
        <v>464.81462841</v>
      </c>
      <c r="G89" s="1688"/>
      <c r="L89" s="1689"/>
      <c r="N89" s="1689"/>
      <c r="O89" s="1690"/>
      <c r="V89" s="1532"/>
      <c r="W89" s="1532"/>
      <c r="AD89" s="1835"/>
    </row>
    <row r="90" spans="2:30" s="1571" customFormat="1" ht="17.1" customHeight="1">
      <c r="B90" s="1572"/>
      <c r="C90" s="1576"/>
      <c r="E90" s="1942"/>
      <c r="F90" s="1587"/>
      <c r="G90" s="1688"/>
      <c r="J90" s="1688"/>
      <c r="K90" s="1703"/>
      <c r="L90" s="1689"/>
      <c r="M90" s="1689"/>
      <c r="N90" s="1689"/>
      <c r="O90" s="1690"/>
      <c r="P90" s="1689"/>
      <c r="Q90" s="1689"/>
      <c r="R90" s="1702"/>
      <c r="S90" s="1702"/>
      <c r="T90" s="1702"/>
      <c r="U90" s="1943"/>
      <c r="V90" s="1532"/>
      <c r="W90" s="1532"/>
      <c r="AC90" s="1943"/>
      <c r="AD90" s="1835"/>
    </row>
    <row r="91" spans="2:30" ht="17.1" customHeight="1">
      <c r="B91" s="1572"/>
      <c r="C91" s="1576"/>
      <c r="D91" s="1944" t="s">
        <v>289</v>
      </c>
      <c r="E91" s="1945"/>
      <c r="F91" s="1587"/>
      <c r="G91" s="1688"/>
      <c r="H91" s="1906"/>
      <c r="I91" s="1906"/>
      <c r="N91" s="1689"/>
      <c r="O91" s="1690"/>
      <c r="P91" s="1689"/>
      <c r="Q91" s="1689"/>
      <c r="R91" s="1927"/>
      <c r="S91" s="1927"/>
      <c r="T91" s="1927"/>
      <c r="U91" s="1926"/>
      <c r="AC91" s="1926"/>
      <c r="AD91" s="1835"/>
    </row>
    <row r="92" spans="2:30" ht="17.1" customHeight="1" thickBot="1">
      <c r="B92" s="1572"/>
      <c r="C92" s="1576"/>
      <c r="D92" s="1944"/>
      <c r="E92" s="1945"/>
      <c r="F92" s="1587"/>
      <c r="G92" s="1688"/>
      <c r="H92" s="1906"/>
      <c r="I92" s="1906"/>
      <c r="N92" s="1689"/>
      <c r="O92" s="1690"/>
      <c r="P92" s="1689"/>
      <c r="Q92" s="1689"/>
      <c r="R92" s="1927"/>
      <c r="S92" s="1927"/>
      <c r="T92" s="1927"/>
      <c r="U92" s="1926"/>
      <c r="AC92" s="1926"/>
      <c r="AD92" s="1835"/>
    </row>
    <row r="93" spans="2:30" s="1946" customFormat="1" ht="21" thickBot="1" thickTop="1">
      <c r="B93" s="1947"/>
      <c r="C93" s="1948"/>
      <c r="D93" s="1949"/>
      <c r="E93" s="1950"/>
      <c r="F93" s="1951"/>
      <c r="G93" s="1952"/>
      <c r="I93" s="1532"/>
      <c r="J93" s="1953" t="s">
        <v>110</v>
      </c>
      <c r="K93" s="1954">
        <f>IF(E89&gt;3*K26,K26*3,E89)</f>
        <v>464.81462841</v>
      </c>
      <c r="M93" s="1955"/>
      <c r="N93" s="1956"/>
      <c r="O93" s="1957"/>
      <c r="P93" s="1955"/>
      <c r="Q93" s="1955"/>
      <c r="R93" s="1958"/>
      <c r="S93" s="1958"/>
      <c r="T93" s="1958"/>
      <c r="U93" s="1959"/>
      <c r="V93" s="1532"/>
      <c r="W93" s="1532"/>
      <c r="AC93" s="1959"/>
      <c r="AD93" s="1960"/>
    </row>
    <row r="94" spans="2:30" ht="17.1" customHeight="1" thickBot="1" thickTop="1">
      <c r="B94" s="1961"/>
      <c r="C94" s="1962"/>
      <c r="D94" s="1962"/>
      <c r="E94" s="1962"/>
      <c r="F94" s="1962"/>
      <c r="G94" s="1962"/>
      <c r="H94" s="1962"/>
      <c r="I94" s="1962"/>
      <c r="J94" s="1962"/>
      <c r="K94" s="1962"/>
      <c r="L94" s="1962"/>
      <c r="M94" s="1962"/>
      <c r="N94" s="1962"/>
      <c r="O94" s="1962"/>
      <c r="P94" s="1962"/>
      <c r="Q94" s="1962"/>
      <c r="R94" s="1962"/>
      <c r="S94" s="1962"/>
      <c r="T94" s="1962"/>
      <c r="U94" s="1962"/>
      <c r="V94" s="1963"/>
      <c r="W94" s="1963"/>
      <c r="X94" s="1963"/>
      <c r="Y94" s="1963"/>
      <c r="Z94" s="1963"/>
      <c r="AA94" s="1963"/>
      <c r="AB94" s="1963"/>
      <c r="AC94" s="1962"/>
      <c r="AD94" s="1964"/>
    </row>
    <row r="95" spans="2:23" ht="17.1" customHeight="1" thickTop="1">
      <c r="B95" s="1568"/>
      <c r="C95" s="1965"/>
      <c r="W95" s="1568"/>
    </row>
  </sheetData>
  <sheetProtection password="CC12"/>
  <mergeCells count="42">
    <mergeCell ref="F65:G65"/>
    <mergeCell ref="P65:Q65"/>
    <mergeCell ref="G84:I84"/>
    <mergeCell ref="G85:I85"/>
    <mergeCell ref="G86:I86"/>
    <mergeCell ref="F62:G62"/>
    <mergeCell ref="P62:Q62"/>
    <mergeCell ref="F63:G63"/>
    <mergeCell ref="P63:Q63"/>
    <mergeCell ref="F64:G64"/>
    <mergeCell ref="P64:Q64"/>
    <mergeCell ref="F59:G59"/>
    <mergeCell ref="P59:Q59"/>
    <mergeCell ref="F60:G60"/>
    <mergeCell ref="P60:Q60"/>
    <mergeCell ref="F61:G61"/>
    <mergeCell ref="P61:Q61"/>
    <mergeCell ref="F56:G56"/>
    <mergeCell ref="P56:Q56"/>
    <mergeCell ref="F57:G57"/>
    <mergeCell ref="P57:Q57"/>
    <mergeCell ref="F58:G58"/>
    <mergeCell ref="P58:Q58"/>
    <mergeCell ref="E51:F51"/>
    <mergeCell ref="O51:Q51"/>
    <mergeCell ref="E52:F52"/>
    <mergeCell ref="O52:Q52"/>
    <mergeCell ref="F55:G55"/>
    <mergeCell ref="P55:Q55"/>
    <mergeCell ref="E48:F48"/>
    <mergeCell ref="O48:Q48"/>
    <mergeCell ref="E49:F49"/>
    <mergeCell ref="O49:Q49"/>
    <mergeCell ref="E50:F50"/>
    <mergeCell ref="O50:Q50"/>
    <mergeCell ref="E47:F47"/>
    <mergeCell ref="O47:Q47"/>
    <mergeCell ref="P40:Q40"/>
    <mergeCell ref="P41:Q41"/>
    <mergeCell ref="P42:Q42"/>
    <mergeCell ref="P43:Q43"/>
    <mergeCell ref="P44:Q44"/>
  </mergeCells>
  <printOptions horizontalCentered="1"/>
  <pageMargins left="0.17" right="0.24" top="0.5905511811023623" bottom="0.5905511811023623" header="0.31496062992125984" footer="0.31496062992125984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9">
    <pageSetUpPr fitToPage="1"/>
  </sheetPr>
  <dimension ref="A1:AG99"/>
  <sheetViews>
    <sheetView zoomScale="70" zoomScaleNormal="70" workbookViewId="0" topLeftCell="B1">
      <selection activeCell="A33" sqref="A33"/>
    </sheetView>
  </sheetViews>
  <sheetFormatPr defaultColWidth="11.421875" defaultRowHeight="12.75"/>
  <cols>
    <col min="1" max="1" width="25.421875" style="1968" customWidth="1"/>
    <col min="2" max="2" width="15.57421875" style="1968" customWidth="1"/>
    <col min="3" max="3" width="4.7109375" style="1968" customWidth="1"/>
    <col min="4" max="4" width="30.7109375" style="1968" customWidth="1"/>
    <col min="5" max="5" width="27.140625" style="1968" customWidth="1"/>
    <col min="6" max="6" width="15.00390625" style="1968" customWidth="1"/>
    <col min="7" max="7" width="14.7109375" style="1968" customWidth="1"/>
    <col min="8" max="8" width="7.00390625" style="1968" hidden="1" customWidth="1"/>
    <col min="9" max="9" width="8.421875" style="1968" hidden="1" customWidth="1"/>
    <col min="10" max="11" width="18.7109375" style="1968" customWidth="1"/>
    <col min="12" max="12" width="14.28125" style="1968" customWidth="1"/>
    <col min="13" max="13" width="10.7109375" style="1968" customWidth="1"/>
    <col min="14" max="14" width="9.7109375" style="1968" customWidth="1"/>
    <col min="15" max="15" width="10.57421875" style="1968" customWidth="1"/>
    <col min="16" max="16" width="8.421875" style="1968" customWidth="1"/>
    <col min="17" max="17" width="5.421875" style="1968" bestFit="1" customWidth="1"/>
    <col min="18" max="18" width="11.28125" style="1968" hidden="1" customWidth="1"/>
    <col min="19" max="19" width="11.8515625" style="1968" hidden="1" customWidth="1"/>
    <col min="20" max="21" width="8.00390625" style="1968" hidden="1" customWidth="1"/>
    <col min="22" max="22" width="11.57421875" style="1968" hidden="1" customWidth="1"/>
    <col min="23" max="27" width="5.00390625" style="1968" hidden="1" customWidth="1"/>
    <col min="28" max="28" width="9.7109375" style="1968" customWidth="1"/>
    <col min="29" max="29" width="20.421875" style="1968" customWidth="1"/>
    <col min="30" max="30" width="13.7109375" style="1968" customWidth="1"/>
    <col min="31" max="31" width="4.140625" style="1968" customWidth="1"/>
    <col min="32" max="32" width="7.140625" style="1968" customWidth="1"/>
    <col min="33" max="33" width="5.28125" style="1968" customWidth="1"/>
    <col min="34" max="34" width="5.421875" style="1968" customWidth="1"/>
    <col min="35" max="35" width="4.7109375" style="1968" customWidth="1"/>
    <col min="36" max="36" width="5.28125" style="1968" customWidth="1"/>
    <col min="37" max="38" width="13.28125" style="1968" customWidth="1"/>
    <col min="39" max="39" width="6.57421875" style="1968" customWidth="1"/>
    <col min="40" max="40" width="6.421875" style="1968" customWidth="1"/>
    <col min="41" max="44" width="11.421875" style="1968" customWidth="1"/>
    <col min="45" max="45" width="12.7109375" style="1968" customWidth="1"/>
    <col min="46" max="48" width="11.421875" style="1968" customWidth="1"/>
    <col min="49" max="49" width="21.00390625" style="1968" customWidth="1"/>
    <col min="50" max="16384" width="11.421875" style="1968" customWidth="1"/>
  </cols>
  <sheetData>
    <row r="1" spans="1:30" ht="13.5">
      <c r="A1" s="1966"/>
      <c r="B1" s="1967"/>
      <c r="C1" s="1967"/>
      <c r="D1" s="1967"/>
      <c r="E1" s="1967"/>
      <c r="F1" s="1967"/>
      <c r="G1" s="1967"/>
      <c r="H1" s="1967"/>
      <c r="I1" s="1967"/>
      <c r="J1" s="1967"/>
      <c r="K1" s="1967"/>
      <c r="L1" s="1967"/>
      <c r="M1" s="1967"/>
      <c r="N1" s="1967"/>
      <c r="O1" s="1967"/>
      <c r="P1" s="1967"/>
      <c r="Q1" s="1967"/>
      <c r="R1" s="1967"/>
      <c r="S1" s="1967"/>
      <c r="T1" s="1967"/>
      <c r="U1" s="1967"/>
      <c r="V1" s="1967"/>
      <c r="AD1" s="1969"/>
    </row>
    <row r="2" spans="1:23" ht="27" customHeight="1">
      <c r="A2" s="1966"/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967"/>
      <c r="W2" s="1967"/>
    </row>
    <row r="3" spans="1:30" s="1973" customFormat="1" ht="30.75">
      <c r="A3" s="1970"/>
      <c r="B3" s="1971" t="str">
        <f>'TOT-0216'!B2</f>
        <v>ANEXO III al Memorándum D.T.E.E. N° 231 / 2017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2"/>
      <c r="P3" s="1972"/>
      <c r="Q3" s="1972"/>
      <c r="R3" s="1972"/>
      <c r="S3" s="1972"/>
      <c r="T3" s="1972"/>
      <c r="U3" s="1972"/>
      <c r="V3" s="1972"/>
      <c r="W3" s="1972"/>
      <c r="AB3" s="1972"/>
      <c r="AC3" s="1972"/>
      <c r="AD3" s="1972"/>
    </row>
    <row r="4" spans="1:2" s="1976" customFormat="1" ht="11.25">
      <c r="A4" s="1974" t="s">
        <v>2</v>
      </c>
      <c r="B4" s="1975"/>
    </row>
    <row r="5" spans="1:2" s="1976" customFormat="1" ht="12" thickBot="1">
      <c r="A5" s="1974" t="s">
        <v>3</v>
      </c>
      <c r="B5" s="1974"/>
    </row>
    <row r="6" spans="1:30" ht="17.1" customHeight="1" thickTop="1">
      <c r="A6" s="1967"/>
      <c r="B6" s="1977"/>
      <c r="C6" s="1978"/>
      <c r="D6" s="1978"/>
      <c r="E6" s="1979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  <c r="T6" s="1978"/>
      <c r="U6" s="1978"/>
      <c r="V6" s="1978"/>
      <c r="W6" s="1980"/>
      <c r="X6" s="1980"/>
      <c r="Y6" s="1980"/>
      <c r="Z6" s="1980"/>
      <c r="AA6" s="1980"/>
      <c r="AB6" s="1980"/>
      <c r="AC6" s="1980"/>
      <c r="AD6" s="1981"/>
    </row>
    <row r="7" spans="1:30" ht="20.25">
      <c r="A7" s="1967"/>
      <c r="B7" s="1982"/>
      <c r="C7" s="1983"/>
      <c r="D7" s="1984" t="s">
        <v>91</v>
      </c>
      <c r="E7" s="1983"/>
      <c r="F7" s="1983"/>
      <c r="G7" s="1983"/>
      <c r="H7" s="1983"/>
      <c r="I7" s="1983"/>
      <c r="J7" s="1983"/>
      <c r="K7" s="1983"/>
      <c r="L7" s="1983"/>
      <c r="M7" s="1983"/>
      <c r="N7" s="1983"/>
      <c r="O7" s="1983"/>
      <c r="P7" s="1985"/>
      <c r="Q7" s="1985"/>
      <c r="R7" s="1983"/>
      <c r="S7" s="1983"/>
      <c r="T7" s="1983"/>
      <c r="U7" s="1983"/>
      <c r="V7" s="1983"/>
      <c r="AD7" s="1986"/>
    </row>
    <row r="8" spans="1:30" ht="17.1" customHeight="1">
      <c r="A8" s="1967"/>
      <c r="B8" s="1982"/>
      <c r="C8" s="1983"/>
      <c r="D8" s="1983"/>
      <c r="E8" s="1983"/>
      <c r="F8" s="1983"/>
      <c r="G8" s="1983"/>
      <c r="H8" s="1983"/>
      <c r="I8" s="1983"/>
      <c r="J8" s="1983"/>
      <c r="K8" s="1983"/>
      <c r="L8" s="1983"/>
      <c r="M8" s="1983"/>
      <c r="N8" s="1983"/>
      <c r="O8" s="1983"/>
      <c r="P8" s="1983"/>
      <c r="Q8" s="1983"/>
      <c r="R8" s="1983"/>
      <c r="S8" s="1983"/>
      <c r="T8" s="1983"/>
      <c r="U8" s="1983"/>
      <c r="V8" s="1983"/>
      <c r="AD8" s="1986"/>
    </row>
    <row r="9" spans="2:30" s="1987" customFormat="1" ht="20.25">
      <c r="B9" s="1988"/>
      <c r="C9" s="1989"/>
      <c r="D9" s="1984" t="s">
        <v>92</v>
      </c>
      <c r="E9" s="1989"/>
      <c r="F9" s="1989"/>
      <c r="G9" s="1989"/>
      <c r="H9" s="1989"/>
      <c r="N9" s="1989"/>
      <c r="O9" s="1989"/>
      <c r="P9" s="1990"/>
      <c r="Q9" s="1990"/>
      <c r="R9" s="1989"/>
      <c r="S9" s="1989"/>
      <c r="T9" s="1989"/>
      <c r="U9" s="1989"/>
      <c r="V9" s="1989"/>
      <c r="W9" s="1968"/>
      <c r="X9" s="1989"/>
      <c r="Y9" s="1989"/>
      <c r="Z9" s="1989"/>
      <c r="AA9" s="1989"/>
      <c r="AB9" s="1989"/>
      <c r="AC9" s="1968"/>
      <c r="AD9" s="1991"/>
    </row>
    <row r="10" spans="1:30" ht="17.1" customHeight="1">
      <c r="A10" s="1967"/>
      <c r="B10" s="1982"/>
      <c r="C10" s="1983"/>
      <c r="D10" s="1983"/>
      <c r="E10" s="1983"/>
      <c r="F10" s="1983"/>
      <c r="G10" s="1983"/>
      <c r="H10" s="1983"/>
      <c r="I10" s="1983"/>
      <c r="J10" s="1983"/>
      <c r="K10" s="1983"/>
      <c r="L10" s="1983"/>
      <c r="M10" s="1983"/>
      <c r="N10" s="1983"/>
      <c r="O10" s="1983"/>
      <c r="P10" s="1983"/>
      <c r="Q10" s="1983"/>
      <c r="R10" s="1983"/>
      <c r="S10" s="1983"/>
      <c r="T10" s="1983"/>
      <c r="U10" s="1983"/>
      <c r="V10" s="1983"/>
      <c r="AD10" s="1986"/>
    </row>
    <row r="11" spans="2:30" s="1987" customFormat="1" ht="20.25">
      <c r="B11" s="1988"/>
      <c r="C11" s="1989"/>
      <c r="D11" s="1984" t="s">
        <v>392</v>
      </c>
      <c r="E11" s="1989"/>
      <c r="F11" s="1989"/>
      <c r="G11" s="1989"/>
      <c r="H11" s="1989"/>
      <c r="N11" s="1989"/>
      <c r="O11" s="1989"/>
      <c r="P11" s="1990"/>
      <c r="Q11" s="1990"/>
      <c r="R11" s="1989"/>
      <c r="S11" s="1989"/>
      <c r="T11" s="1989"/>
      <c r="U11" s="1989"/>
      <c r="V11" s="1989"/>
      <c r="W11" s="1968"/>
      <c r="X11" s="1989"/>
      <c r="Y11" s="1989"/>
      <c r="Z11" s="1989"/>
      <c r="AA11" s="1989"/>
      <c r="AB11" s="1989"/>
      <c r="AC11" s="1968"/>
      <c r="AD11" s="1991"/>
    </row>
    <row r="12" spans="1:30" ht="17.1" customHeight="1">
      <c r="A12" s="1967"/>
      <c r="B12" s="1982"/>
      <c r="C12" s="1983"/>
      <c r="D12" s="1983"/>
      <c r="E12" s="1967"/>
      <c r="F12" s="1967"/>
      <c r="G12" s="1967"/>
      <c r="H12" s="1967"/>
      <c r="I12" s="1992"/>
      <c r="J12" s="1992"/>
      <c r="K12" s="1992"/>
      <c r="L12" s="1992"/>
      <c r="M12" s="1992"/>
      <c r="N12" s="1992"/>
      <c r="O12" s="1992"/>
      <c r="P12" s="1992"/>
      <c r="Q12" s="1992"/>
      <c r="R12" s="1983"/>
      <c r="S12" s="1983"/>
      <c r="T12" s="1983"/>
      <c r="U12" s="1983"/>
      <c r="V12" s="1983"/>
      <c r="AD12" s="1986"/>
    </row>
    <row r="13" spans="2:30" s="1987" customFormat="1" ht="19.5">
      <c r="B13" s="1993" t="str">
        <f>'TOT-0216'!B14</f>
        <v>Desde el 01 al 29 de Febrero de 2016</v>
      </c>
      <c r="C13" s="1994"/>
      <c r="D13" s="1995"/>
      <c r="E13" s="1995"/>
      <c r="F13" s="1995"/>
      <c r="G13" s="1995"/>
      <c r="H13" s="1995"/>
      <c r="I13" s="1996"/>
      <c r="J13" s="1997"/>
      <c r="K13" s="1996"/>
      <c r="L13" s="1996"/>
      <c r="M13" s="1996"/>
      <c r="N13" s="1996"/>
      <c r="O13" s="1996"/>
      <c r="P13" s="1996"/>
      <c r="Q13" s="1996"/>
      <c r="R13" s="1996"/>
      <c r="S13" s="1996"/>
      <c r="T13" s="1996"/>
      <c r="U13" s="1998"/>
      <c r="V13" s="1998"/>
      <c r="W13" s="1968"/>
      <c r="X13" s="1999"/>
      <c r="Y13" s="1999"/>
      <c r="Z13" s="1999"/>
      <c r="AA13" s="1999"/>
      <c r="AB13" s="1998"/>
      <c r="AC13" s="1997"/>
      <c r="AD13" s="2000"/>
    </row>
    <row r="14" spans="1:30" ht="17.1" customHeight="1">
      <c r="A14" s="1967"/>
      <c r="B14" s="1982"/>
      <c r="C14" s="1983"/>
      <c r="D14" s="1983"/>
      <c r="E14" s="2001"/>
      <c r="F14" s="2001"/>
      <c r="G14" s="1983"/>
      <c r="H14" s="1983"/>
      <c r="I14" s="1983"/>
      <c r="J14" s="2002"/>
      <c r="K14" s="1983"/>
      <c r="L14" s="1983"/>
      <c r="M14" s="1983"/>
      <c r="N14" s="1967"/>
      <c r="O14" s="1967"/>
      <c r="P14" s="1983"/>
      <c r="Q14" s="1983"/>
      <c r="R14" s="1983"/>
      <c r="S14" s="1983"/>
      <c r="T14" s="1983"/>
      <c r="U14" s="1983"/>
      <c r="V14" s="1983"/>
      <c r="AD14" s="1986"/>
    </row>
    <row r="15" spans="1:30" ht="17.1" customHeight="1">
      <c r="A15" s="1967"/>
      <c r="B15" s="1982"/>
      <c r="C15" s="1983"/>
      <c r="D15" s="1983"/>
      <c r="E15" s="2001"/>
      <c r="F15" s="2001"/>
      <c r="G15" s="1983"/>
      <c r="H15" s="1983"/>
      <c r="I15" s="2003"/>
      <c r="J15" s="1983"/>
      <c r="K15" s="2004"/>
      <c r="M15" s="1983"/>
      <c r="N15" s="1967"/>
      <c r="O15" s="1967"/>
      <c r="P15" s="1983"/>
      <c r="Q15" s="1983"/>
      <c r="R15" s="1983"/>
      <c r="S15" s="1983"/>
      <c r="T15" s="1983"/>
      <c r="U15" s="1983"/>
      <c r="V15" s="1983"/>
      <c r="AD15" s="1986"/>
    </row>
    <row r="16" spans="1:30" ht="17.1" customHeight="1">
      <c r="A16" s="1967"/>
      <c r="B16" s="1982"/>
      <c r="C16" s="1983"/>
      <c r="D16" s="1983"/>
      <c r="E16" s="2001"/>
      <c r="F16" s="2001"/>
      <c r="G16" s="1983"/>
      <c r="H16" s="1983"/>
      <c r="I16" s="2003"/>
      <c r="J16" s="1983"/>
      <c r="K16" s="2004"/>
      <c r="M16" s="1983"/>
      <c r="N16" s="1967"/>
      <c r="O16" s="1967"/>
      <c r="P16" s="1983"/>
      <c r="Q16" s="1983"/>
      <c r="R16" s="1983"/>
      <c r="S16" s="1983"/>
      <c r="T16" s="1983"/>
      <c r="U16" s="1983"/>
      <c r="V16" s="1983"/>
      <c r="AD16" s="1986"/>
    </row>
    <row r="17" spans="1:30" ht="17.1" customHeight="1">
      <c r="A17" s="1967"/>
      <c r="B17" s="1982"/>
      <c r="C17" s="2005" t="s">
        <v>93</v>
      </c>
      <c r="D17" s="2006" t="s">
        <v>94</v>
      </c>
      <c r="E17" s="2001"/>
      <c r="F17" s="2001"/>
      <c r="G17" s="1983"/>
      <c r="H17" s="1983"/>
      <c r="I17" s="1983"/>
      <c r="J17" s="2002"/>
      <c r="K17" s="1983"/>
      <c r="L17" s="1983"/>
      <c r="M17" s="1983"/>
      <c r="N17" s="1967"/>
      <c r="O17" s="1967"/>
      <c r="P17" s="1983"/>
      <c r="Q17" s="1983"/>
      <c r="R17" s="1983"/>
      <c r="S17" s="1983"/>
      <c r="T17" s="1983"/>
      <c r="U17" s="1983"/>
      <c r="V17" s="1983"/>
      <c r="AD17" s="1986"/>
    </row>
    <row r="18" spans="2:30" s="2007" customFormat="1" ht="17.1" customHeight="1">
      <c r="B18" s="2008"/>
      <c r="C18" s="2009"/>
      <c r="D18" s="2010"/>
      <c r="E18" s="2011"/>
      <c r="F18" s="2012"/>
      <c r="G18" s="2009"/>
      <c r="H18" s="2009"/>
      <c r="I18" s="2009"/>
      <c r="J18" s="2013"/>
      <c r="K18" s="2009"/>
      <c r="L18" s="2009"/>
      <c r="M18" s="2009"/>
      <c r="P18" s="2009"/>
      <c r="Q18" s="2009"/>
      <c r="R18" s="2009"/>
      <c r="S18" s="2009"/>
      <c r="T18" s="2009"/>
      <c r="U18" s="2009"/>
      <c r="V18" s="2009"/>
      <c r="W18" s="1968"/>
      <c r="AD18" s="2014"/>
    </row>
    <row r="19" spans="2:30" s="2007" customFormat="1" ht="17.1" customHeight="1">
      <c r="B19" s="2008"/>
      <c r="C19" s="2009"/>
      <c r="D19" s="2015" t="s">
        <v>95</v>
      </c>
      <c r="F19" s="2016">
        <v>506.119</v>
      </c>
      <c r="G19" s="2015" t="s">
        <v>96</v>
      </c>
      <c r="H19" s="2009"/>
      <c r="I19" s="2009"/>
      <c r="J19" s="2017"/>
      <c r="K19" s="2018" t="s">
        <v>40</v>
      </c>
      <c r="L19" s="2019">
        <v>0.04</v>
      </c>
      <c r="P19" s="2016"/>
      <c r="R19" s="2009"/>
      <c r="S19" s="2009"/>
      <c r="T19" s="2009"/>
      <c r="U19" s="2009"/>
      <c r="V19" s="2009"/>
      <c r="W19" s="1968"/>
      <c r="AD19" s="2014"/>
    </row>
    <row r="20" spans="2:30" s="2007" customFormat="1" ht="17.1" customHeight="1">
      <c r="B20" s="2008"/>
      <c r="C20" s="2009"/>
      <c r="D20" s="2015" t="s">
        <v>111</v>
      </c>
      <c r="F20" s="2016">
        <v>1.391</v>
      </c>
      <c r="G20" s="2015" t="s">
        <v>112</v>
      </c>
      <c r="H20" s="2009"/>
      <c r="I20" s="2009"/>
      <c r="J20" s="2009"/>
      <c r="K20" s="2010" t="s">
        <v>38</v>
      </c>
      <c r="L20" s="2009">
        <f>MID(B13,16,2)*24</f>
        <v>696</v>
      </c>
      <c r="M20" s="2009" t="s">
        <v>39</v>
      </c>
      <c r="N20" s="2009"/>
      <c r="O20" s="2009"/>
      <c r="P20" s="2016"/>
      <c r="Q20" s="2009"/>
      <c r="R20" s="2009"/>
      <c r="S20" s="2009"/>
      <c r="T20" s="2009"/>
      <c r="U20" s="2009"/>
      <c r="V20" s="2009"/>
      <c r="W20" s="1968"/>
      <c r="AD20" s="2014"/>
    </row>
    <row r="21" spans="2:30" s="2007" customFormat="1" ht="17.1" customHeight="1">
      <c r="B21" s="2008"/>
      <c r="C21" s="2009"/>
      <c r="D21" s="2015" t="s">
        <v>113</v>
      </c>
      <c r="F21" s="2016">
        <v>220.831</v>
      </c>
      <c r="G21" s="2015" t="s">
        <v>114</v>
      </c>
      <c r="H21" s="2009"/>
      <c r="I21" s="2009"/>
      <c r="J21" s="2009"/>
      <c r="K21" s="2010"/>
      <c r="L21" s="2009"/>
      <c r="M21" s="2009"/>
      <c r="N21" s="2009"/>
      <c r="O21" s="2009"/>
      <c r="P21" s="2016"/>
      <c r="Q21" s="2009"/>
      <c r="R21" s="2009"/>
      <c r="S21" s="2009"/>
      <c r="T21" s="2009"/>
      <c r="U21" s="2009"/>
      <c r="V21" s="2009"/>
      <c r="W21" s="1968"/>
      <c r="AD21" s="2014"/>
    </row>
    <row r="22" spans="2:30" s="2007" customFormat="1" ht="17.1" customHeight="1">
      <c r="B22" s="2008"/>
      <c r="C22" s="2009"/>
      <c r="H22" s="2009"/>
      <c r="I22" s="2009"/>
      <c r="J22" s="2009"/>
      <c r="K22" s="2020"/>
      <c r="L22" s="2021"/>
      <c r="M22" s="2009"/>
      <c r="N22" s="2009"/>
      <c r="O22" s="2009"/>
      <c r="P22" s="2022"/>
      <c r="Q22" s="2009"/>
      <c r="R22" s="2009"/>
      <c r="S22" s="2009"/>
      <c r="T22" s="2009"/>
      <c r="U22" s="2009"/>
      <c r="V22" s="2009"/>
      <c r="W22" s="1968"/>
      <c r="AD22" s="2014"/>
    </row>
    <row r="23" spans="2:30" s="2007" customFormat="1" ht="8.25" customHeight="1">
      <c r="B23" s="2008"/>
      <c r="C23" s="2009"/>
      <c r="D23" s="2009"/>
      <c r="E23" s="2023"/>
      <c r="F23" s="2009"/>
      <c r="G23" s="2009"/>
      <c r="H23" s="2009"/>
      <c r="I23" s="2009"/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1968"/>
      <c r="AD23" s="2014"/>
    </row>
    <row r="24" spans="1:30" ht="17.1" customHeight="1">
      <c r="A24" s="1967"/>
      <c r="B24" s="1982"/>
      <c r="C24" s="2005" t="s">
        <v>97</v>
      </c>
      <c r="D24" s="2024" t="s">
        <v>319</v>
      </c>
      <c r="I24" s="1983"/>
      <c r="J24" s="2007"/>
      <c r="O24" s="1983"/>
      <c r="P24" s="1983"/>
      <c r="Q24" s="1983"/>
      <c r="R24" s="1983"/>
      <c r="S24" s="1983"/>
      <c r="T24" s="1983"/>
      <c r="V24" s="1983"/>
      <c r="X24" s="1983"/>
      <c r="Y24" s="1983"/>
      <c r="Z24" s="1983"/>
      <c r="AA24" s="1983"/>
      <c r="AB24" s="1983"/>
      <c r="AC24" s="1983"/>
      <c r="AD24" s="1986"/>
    </row>
    <row r="25" spans="1:30" ht="10.5" customHeight="1" thickBot="1">
      <c r="A25" s="1967"/>
      <c r="B25" s="1982"/>
      <c r="C25" s="2001"/>
      <c r="D25" s="2024"/>
      <c r="I25" s="1983"/>
      <c r="J25" s="2007"/>
      <c r="O25" s="1983"/>
      <c r="P25" s="1983"/>
      <c r="Q25" s="1983"/>
      <c r="R25" s="1983"/>
      <c r="S25" s="1983"/>
      <c r="T25" s="1983"/>
      <c r="V25" s="1983"/>
      <c r="X25" s="1983"/>
      <c r="Y25" s="1983"/>
      <c r="Z25" s="1983"/>
      <c r="AA25" s="1983"/>
      <c r="AB25" s="1983"/>
      <c r="AC25" s="1983"/>
      <c r="AD25" s="1986"/>
    </row>
    <row r="26" spans="2:30" s="2007" customFormat="1" ht="17.1" customHeight="1" thickBot="1" thickTop="1">
      <c r="B26" s="2008"/>
      <c r="C26" s="2012"/>
      <c r="D26" s="1968"/>
      <c r="E26" s="1968"/>
      <c r="F26" s="1968"/>
      <c r="G26" s="1968"/>
      <c r="H26" s="1968"/>
      <c r="I26" s="1968"/>
      <c r="J26" s="2025" t="s">
        <v>45</v>
      </c>
      <c r="K26" s="2026">
        <f>L19*AC93</f>
        <v>96877.41923647998</v>
      </c>
      <c r="L26" s="1968"/>
      <c r="S26" s="1968"/>
      <c r="T26" s="1968"/>
      <c r="U26" s="1968"/>
      <c r="W26" s="1968"/>
      <c r="AD26" s="2014"/>
    </row>
    <row r="27" spans="2:30" s="2007" customFormat="1" ht="11.25" customHeight="1" thickTop="1">
      <c r="B27" s="2008"/>
      <c r="C27" s="2012"/>
      <c r="D27" s="2009"/>
      <c r="E27" s="2023"/>
      <c r="F27" s="2009"/>
      <c r="G27" s="2009"/>
      <c r="H27" s="2009"/>
      <c r="I27" s="2009"/>
      <c r="J27" s="2009"/>
      <c r="K27" s="2009"/>
      <c r="L27" s="2009"/>
      <c r="M27" s="2009"/>
      <c r="N27" s="2009"/>
      <c r="O27" s="2009"/>
      <c r="P27" s="2009"/>
      <c r="Q27" s="2009"/>
      <c r="R27" s="2009"/>
      <c r="S27" s="2009"/>
      <c r="T27" s="2009"/>
      <c r="U27" s="1968"/>
      <c r="W27" s="1968"/>
      <c r="AD27" s="2014"/>
    </row>
    <row r="28" spans="1:30" ht="17.1" customHeight="1">
      <c r="A28" s="1967"/>
      <c r="B28" s="1982"/>
      <c r="C28" s="2005" t="s">
        <v>98</v>
      </c>
      <c r="D28" s="2024" t="s">
        <v>136</v>
      </c>
      <c r="E28" s="2027"/>
      <c r="F28" s="1983"/>
      <c r="G28" s="1983"/>
      <c r="H28" s="1983"/>
      <c r="I28" s="1983"/>
      <c r="J28" s="1983"/>
      <c r="K28" s="1983"/>
      <c r="L28" s="1983"/>
      <c r="M28" s="1983"/>
      <c r="N28" s="1983"/>
      <c r="O28" s="1983"/>
      <c r="P28" s="1983"/>
      <c r="Q28" s="1983"/>
      <c r="R28" s="1983"/>
      <c r="S28" s="1983"/>
      <c r="T28" s="1983"/>
      <c r="U28" s="1983"/>
      <c r="V28" s="1983"/>
      <c r="AD28" s="1986"/>
    </row>
    <row r="29" spans="1:30" ht="21.75" customHeight="1" thickBot="1">
      <c r="A29" s="1967"/>
      <c r="B29" s="1982"/>
      <c r="C29" s="1983"/>
      <c r="D29" s="1983"/>
      <c r="E29" s="2027"/>
      <c r="F29" s="1983"/>
      <c r="G29" s="1983"/>
      <c r="H29" s="1983"/>
      <c r="I29" s="1983"/>
      <c r="J29" s="1983"/>
      <c r="K29" s="1983"/>
      <c r="L29" s="1983"/>
      <c r="M29" s="1983"/>
      <c r="N29" s="1983"/>
      <c r="O29" s="1983"/>
      <c r="P29" s="1983"/>
      <c r="Q29" s="1983"/>
      <c r="R29" s="1983"/>
      <c r="S29" s="1983"/>
      <c r="T29" s="1983"/>
      <c r="U29" s="1983"/>
      <c r="V29" s="1983"/>
      <c r="AD29" s="1986"/>
    </row>
    <row r="30" spans="2:31" s="1967" customFormat="1" ht="33.95" customHeight="1" thickBot="1" thickTop="1">
      <c r="B30" s="1982"/>
      <c r="C30" s="2028" t="s">
        <v>13</v>
      </c>
      <c r="D30" s="2029" t="s">
        <v>0</v>
      </c>
      <c r="E30" s="2030" t="s">
        <v>14</v>
      </c>
      <c r="F30" s="2031" t="s">
        <v>15</v>
      </c>
      <c r="G30" s="2032" t="s">
        <v>71</v>
      </c>
      <c r="H30" s="2033" t="s">
        <v>37</v>
      </c>
      <c r="I30" s="2034" t="s">
        <v>16</v>
      </c>
      <c r="J30" s="2035" t="s">
        <v>17</v>
      </c>
      <c r="K30" s="2036" t="s">
        <v>18</v>
      </c>
      <c r="L30" s="2037" t="s">
        <v>36</v>
      </c>
      <c r="M30" s="2038" t="s">
        <v>31</v>
      </c>
      <c r="N30" s="2037" t="s">
        <v>99</v>
      </c>
      <c r="O30" s="2037" t="s">
        <v>58</v>
      </c>
      <c r="P30" s="2036" t="s">
        <v>59</v>
      </c>
      <c r="Q30" s="2035" t="s">
        <v>32</v>
      </c>
      <c r="R30" s="2039" t="s">
        <v>20</v>
      </c>
      <c r="S30" s="2040" t="s">
        <v>21</v>
      </c>
      <c r="T30" s="2041" t="s">
        <v>72</v>
      </c>
      <c r="U30" s="2042"/>
      <c r="V30" s="2043"/>
      <c r="W30" s="2044" t="s">
        <v>100</v>
      </c>
      <c r="X30" s="2045"/>
      <c r="Y30" s="2046"/>
      <c r="Z30" s="2047" t="s">
        <v>22</v>
      </c>
      <c r="AA30" s="2048" t="s">
        <v>23</v>
      </c>
      <c r="AB30" s="2049" t="s">
        <v>74</v>
      </c>
      <c r="AC30" s="2050" t="s">
        <v>24</v>
      </c>
      <c r="AD30" s="2051"/>
      <c r="AE30" s="1968"/>
    </row>
    <row r="31" spans="1:30" ht="17.1" customHeight="1" thickTop="1">
      <c r="A31" s="1967"/>
      <c r="B31" s="1982"/>
      <c r="C31" s="2052"/>
      <c r="D31" s="2053"/>
      <c r="E31" s="2054"/>
      <c r="F31" s="2055"/>
      <c r="G31" s="2056"/>
      <c r="H31" s="2057"/>
      <c r="I31" s="2058"/>
      <c r="J31" s="2059"/>
      <c r="K31" s="2060"/>
      <c r="L31" s="2052"/>
      <c r="M31" s="2052"/>
      <c r="N31" s="2061"/>
      <c r="O31" s="2061"/>
      <c r="P31" s="2052"/>
      <c r="Q31" s="2062"/>
      <c r="R31" s="2063"/>
      <c r="S31" s="2064"/>
      <c r="T31" s="2065"/>
      <c r="U31" s="2066"/>
      <c r="V31" s="2067"/>
      <c r="W31" s="2068"/>
      <c r="X31" s="2069"/>
      <c r="Y31" s="2070"/>
      <c r="Z31" s="2071"/>
      <c r="AA31" s="2072"/>
      <c r="AB31" s="2073"/>
      <c r="AC31" s="2074"/>
      <c r="AD31" s="1986"/>
    </row>
    <row r="32" spans="1:30" ht="17.1" customHeight="1">
      <c r="A32" s="1967"/>
      <c r="B32" s="1982"/>
      <c r="C32" s="2075" t="s">
        <v>199</v>
      </c>
      <c r="D32" s="2076"/>
      <c r="E32" s="2077"/>
      <c r="F32" s="2078"/>
      <c r="G32" s="2077"/>
      <c r="H32" s="2079">
        <f aca="true" t="shared" si="0" ref="H32:H37">IF(G32="A",200,IF(G32="B",60,20))</f>
        <v>20</v>
      </c>
      <c r="I32" s="2080">
        <f aca="true" t="shared" si="1" ref="I32:I37">IF(F32&gt;100,F32,100)*$F$19/100</f>
        <v>506.119</v>
      </c>
      <c r="J32" s="2081"/>
      <c r="K32" s="2082"/>
      <c r="L32" s="2083" t="str">
        <f aca="true" t="shared" si="2" ref="L32:L37">IF(D32="","",(K32-J32)*24)</f>
        <v/>
      </c>
      <c r="M32" s="2084" t="str">
        <f aca="true" t="shared" si="3" ref="M32:M37">IF(D32="","",ROUND((K32-J32)*24*60,0))</f>
        <v/>
      </c>
      <c r="N32" s="2085"/>
      <c r="O32" s="2086" t="str">
        <f aca="true" t="shared" si="4" ref="O32:O37">IF(D32="","","--")</f>
        <v/>
      </c>
      <c r="P32" s="2087" t="str">
        <f aca="true" t="shared" si="5" ref="P32:P37">IF(D32="","","NO")</f>
        <v/>
      </c>
      <c r="Q32" s="2087" t="str">
        <f aca="true" t="shared" si="6" ref="Q32:Q37">IF(D32="","",IF(OR(N32="P",N32="RP"),"--","NO"))</f>
        <v/>
      </c>
      <c r="R32" s="2088" t="str">
        <f aca="true" t="shared" si="7" ref="R32:R37">IF(N32="P",+I32*H32*ROUND(M32/60,2)/100,"--")</f>
        <v>--</v>
      </c>
      <c r="S32" s="2089" t="str">
        <f aca="true" t="shared" si="8" ref="S32:S37">IF(N32="RP",I32*H32*ROUND(M32/60,2)*0.01*O32/100,"--")</f>
        <v>--</v>
      </c>
      <c r="T32" s="2090" t="str">
        <f aca="true" t="shared" si="9" ref="T32:T37">IF(AND(N32="F",Q32="NO"),IF(P32="SI",1.2,1)*I32*H32,"--")</f>
        <v>--</v>
      </c>
      <c r="U32" s="2091" t="str">
        <f aca="true" t="shared" si="10" ref="U32:U37">IF(AND(M32&gt;10,N32="F"),IF(M32&lt;=300,ROUND(M32/60,2),5)*I32*H32*IF(P32="SI",1.2,1),"--")</f>
        <v>--</v>
      </c>
      <c r="V32" s="2092" t="str">
        <f aca="true" t="shared" si="11" ref="V32:V37">IF(AND(N32="F",M32&gt;300),IF(P32="SI",1.2,1)*(ROUND(M32/60,2)-5)*I32*H32*0.1,"--")</f>
        <v>--</v>
      </c>
      <c r="W32" s="2093" t="str">
        <f aca="true" t="shared" si="12" ref="W32:W37">IF(AND(N32="R",Q32="NO"),IF(P32="SI",1.2,1)*I32*H32*O32/100,"--")</f>
        <v>--</v>
      </c>
      <c r="X32" s="2094" t="str">
        <f aca="true" t="shared" si="13" ref="X32:X37">IF(AND(M32&gt;10,N32="R"),IF(M32&lt;=300,ROUND(M32/60,2),5)*I32*H32*O32/100*IF(P32="SI",1.2,1),"--")</f>
        <v>--</v>
      </c>
      <c r="Y32" s="2095" t="str">
        <f aca="true" t="shared" si="14" ref="Y32:Y37">IF(AND(N32="R",M32&gt;300),IF(P32="SI",1.2,1)*(ROUND(M32/60,2)-5)*I32*H32*O32/100*0.1,"--")</f>
        <v>--</v>
      </c>
      <c r="Z32" s="2096" t="str">
        <f aca="true" t="shared" si="15" ref="Z32:Z37">IF(N32="RF",IF(P32="SI",1.2,1)*ROUND(M32/60,2)*I32*H32*0.1,"--")</f>
        <v>--</v>
      </c>
      <c r="AA32" s="2097" t="str">
        <f aca="true" t="shared" si="16" ref="AA32:AA37">IF(N32="RR",IF(P32="SI",1.2,1)*ROUND(M32/60,2)*I32*H32*O32/100*0.1,"--")</f>
        <v>--</v>
      </c>
      <c r="AB32" s="2098" t="str">
        <f aca="true" t="shared" si="17" ref="AB32:AB37">IF(D32="","","SI")</f>
        <v/>
      </c>
      <c r="AC32" s="2099" t="str">
        <f aca="true" t="shared" si="18" ref="AC32:AC37">IF(D32="","",SUM(R32:AA32)*IF(AB32="SI",1,2))</f>
        <v/>
      </c>
      <c r="AD32" s="1986"/>
    </row>
    <row r="33" spans="1:30" ht="17.1" customHeight="1">
      <c r="A33" s="1967"/>
      <c r="B33" s="1982"/>
      <c r="C33" s="2075" t="s">
        <v>200</v>
      </c>
      <c r="D33" s="2076"/>
      <c r="E33" s="2077"/>
      <c r="F33" s="2078"/>
      <c r="G33" s="2077"/>
      <c r="H33" s="2079">
        <f t="shared" si="0"/>
        <v>20</v>
      </c>
      <c r="I33" s="2080">
        <f t="shared" si="1"/>
        <v>506.119</v>
      </c>
      <c r="J33" s="2100"/>
      <c r="K33" s="2101"/>
      <c r="L33" s="2083" t="str">
        <f t="shared" si="2"/>
        <v/>
      </c>
      <c r="M33" s="2084" t="str">
        <f t="shared" si="3"/>
        <v/>
      </c>
      <c r="N33" s="2085"/>
      <c r="O33" s="2086" t="str">
        <f t="shared" si="4"/>
        <v/>
      </c>
      <c r="P33" s="2087" t="str">
        <f t="shared" si="5"/>
        <v/>
      </c>
      <c r="Q33" s="2087" t="str">
        <f t="shared" si="6"/>
        <v/>
      </c>
      <c r="R33" s="2088" t="str">
        <f t="shared" si="7"/>
        <v>--</v>
      </c>
      <c r="S33" s="2089" t="str">
        <f t="shared" si="8"/>
        <v>--</v>
      </c>
      <c r="T33" s="2090" t="str">
        <f t="shared" si="9"/>
        <v>--</v>
      </c>
      <c r="U33" s="2091" t="str">
        <f t="shared" si="10"/>
        <v>--</v>
      </c>
      <c r="V33" s="2092" t="str">
        <f t="shared" si="11"/>
        <v>--</v>
      </c>
      <c r="W33" s="2093" t="str">
        <f t="shared" si="12"/>
        <v>--</v>
      </c>
      <c r="X33" s="2094" t="str">
        <f t="shared" si="13"/>
        <v>--</v>
      </c>
      <c r="Y33" s="2095" t="str">
        <f t="shared" si="14"/>
        <v>--</v>
      </c>
      <c r="Z33" s="2096" t="str">
        <f t="shared" si="15"/>
        <v>--</v>
      </c>
      <c r="AA33" s="2097" t="str">
        <f t="shared" si="16"/>
        <v>--</v>
      </c>
      <c r="AB33" s="2098" t="str">
        <f t="shared" si="17"/>
        <v/>
      </c>
      <c r="AC33" s="2099" t="str">
        <f t="shared" si="18"/>
        <v/>
      </c>
      <c r="AD33" s="1986"/>
    </row>
    <row r="34" spans="1:30" ht="17.1" customHeight="1">
      <c r="A34" s="1967"/>
      <c r="B34" s="1982"/>
      <c r="C34" s="2075" t="s">
        <v>201</v>
      </c>
      <c r="D34" s="2076"/>
      <c r="E34" s="2077"/>
      <c r="F34" s="2078"/>
      <c r="G34" s="2077"/>
      <c r="H34" s="2079">
        <f t="shared" si="0"/>
        <v>20</v>
      </c>
      <c r="I34" s="2080">
        <f t="shared" si="1"/>
        <v>506.119</v>
      </c>
      <c r="J34" s="2081"/>
      <c r="K34" s="2082"/>
      <c r="L34" s="2083" t="str">
        <f t="shared" si="2"/>
        <v/>
      </c>
      <c r="M34" s="2084" t="str">
        <f t="shared" si="3"/>
        <v/>
      </c>
      <c r="N34" s="2102"/>
      <c r="O34" s="2086" t="str">
        <f t="shared" si="4"/>
        <v/>
      </c>
      <c r="P34" s="2087" t="str">
        <f t="shared" si="5"/>
        <v/>
      </c>
      <c r="Q34" s="2087" t="str">
        <f t="shared" si="6"/>
        <v/>
      </c>
      <c r="R34" s="2088" t="str">
        <f t="shared" si="7"/>
        <v>--</v>
      </c>
      <c r="S34" s="2089" t="str">
        <f t="shared" si="8"/>
        <v>--</v>
      </c>
      <c r="T34" s="2090" t="str">
        <f t="shared" si="9"/>
        <v>--</v>
      </c>
      <c r="U34" s="2091" t="str">
        <f t="shared" si="10"/>
        <v>--</v>
      </c>
      <c r="V34" s="2092" t="str">
        <f t="shared" si="11"/>
        <v>--</v>
      </c>
      <c r="W34" s="2093" t="str">
        <f t="shared" si="12"/>
        <v>--</v>
      </c>
      <c r="X34" s="2094" t="str">
        <f t="shared" si="13"/>
        <v>--</v>
      </c>
      <c r="Y34" s="2095" t="str">
        <f t="shared" si="14"/>
        <v>--</v>
      </c>
      <c r="Z34" s="2096" t="str">
        <f t="shared" si="15"/>
        <v>--</v>
      </c>
      <c r="AA34" s="2097" t="str">
        <f t="shared" si="16"/>
        <v>--</v>
      </c>
      <c r="AB34" s="2098" t="str">
        <f t="shared" si="17"/>
        <v/>
      </c>
      <c r="AC34" s="2099" t="str">
        <f t="shared" si="18"/>
        <v/>
      </c>
      <c r="AD34" s="1986"/>
    </row>
    <row r="35" spans="1:30" ht="17.1" customHeight="1">
      <c r="A35" s="1967"/>
      <c r="B35" s="1982"/>
      <c r="C35" s="2075" t="s">
        <v>202</v>
      </c>
      <c r="D35" s="2076"/>
      <c r="E35" s="2077"/>
      <c r="F35" s="2078"/>
      <c r="G35" s="2077"/>
      <c r="H35" s="2079">
        <f t="shared" si="0"/>
        <v>20</v>
      </c>
      <c r="I35" s="2080">
        <f t="shared" si="1"/>
        <v>506.119</v>
      </c>
      <c r="J35" s="2081"/>
      <c r="K35" s="2082"/>
      <c r="L35" s="2083" t="str">
        <f t="shared" si="2"/>
        <v/>
      </c>
      <c r="M35" s="2084" t="str">
        <f t="shared" si="3"/>
        <v/>
      </c>
      <c r="N35" s="2102"/>
      <c r="O35" s="2086" t="str">
        <f t="shared" si="4"/>
        <v/>
      </c>
      <c r="P35" s="2087" t="str">
        <f t="shared" si="5"/>
        <v/>
      </c>
      <c r="Q35" s="2087" t="str">
        <f t="shared" si="6"/>
        <v/>
      </c>
      <c r="R35" s="2088" t="str">
        <f t="shared" si="7"/>
        <v>--</v>
      </c>
      <c r="S35" s="2089" t="str">
        <f t="shared" si="8"/>
        <v>--</v>
      </c>
      <c r="T35" s="2090" t="str">
        <f t="shared" si="9"/>
        <v>--</v>
      </c>
      <c r="U35" s="2091" t="str">
        <f t="shared" si="10"/>
        <v>--</v>
      </c>
      <c r="V35" s="2092" t="str">
        <f t="shared" si="11"/>
        <v>--</v>
      </c>
      <c r="W35" s="2093" t="str">
        <f t="shared" si="12"/>
        <v>--</v>
      </c>
      <c r="X35" s="2094" t="str">
        <f t="shared" si="13"/>
        <v>--</v>
      </c>
      <c r="Y35" s="2095" t="str">
        <f t="shared" si="14"/>
        <v>--</v>
      </c>
      <c r="Z35" s="2096" t="str">
        <f t="shared" si="15"/>
        <v>--</v>
      </c>
      <c r="AA35" s="2097" t="str">
        <f t="shared" si="16"/>
        <v>--</v>
      </c>
      <c r="AB35" s="2098" t="str">
        <f t="shared" si="17"/>
        <v/>
      </c>
      <c r="AC35" s="2099" t="str">
        <f t="shared" si="18"/>
        <v/>
      </c>
      <c r="AD35" s="1986"/>
    </row>
    <row r="36" spans="1:30" ht="17.1" customHeight="1">
      <c r="A36" s="1967"/>
      <c r="B36" s="1982"/>
      <c r="C36" s="2075" t="s">
        <v>203</v>
      </c>
      <c r="D36" s="2076"/>
      <c r="E36" s="2077"/>
      <c r="F36" s="2078"/>
      <c r="G36" s="2103"/>
      <c r="H36" s="2079">
        <f t="shared" si="0"/>
        <v>20</v>
      </c>
      <c r="I36" s="2080">
        <f t="shared" si="1"/>
        <v>506.119</v>
      </c>
      <c r="J36" s="2100"/>
      <c r="K36" s="2101"/>
      <c r="L36" s="2083" t="str">
        <f t="shared" si="2"/>
        <v/>
      </c>
      <c r="M36" s="2084" t="str">
        <f t="shared" si="3"/>
        <v/>
      </c>
      <c r="N36" s="2102"/>
      <c r="O36" s="2086" t="str">
        <f t="shared" si="4"/>
        <v/>
      </c>
      <c r="P36" s="2087" t="str">
        <f t="shared" si="5"/>
        <v/>
      </c>
      <c r="Q36" s="2087" t="str">
        <f t="shared" si="6"/>
        <v/>
      </c>
      <c r="R36" s="2088" t="str">
        <f t="shared" si="7"/>
        <v>--</v>
      </c>
      <c r="S36" s="2089" t="str">
        <f t="shared" si="8"/>
        <v>--</v>
      </c>
      <c r="T36" s="2090" t="str">
        <f t="shared" si="9"/>
        <v>--</v>
      </c>
      <c r="U36" s="2091" t="str">
        <f t="shared" si="10"/>
        <v>--</v>
      </c>
      <c r="V36" s="2092" t="str">
        <f t="shared" si="11"/>
        <v>--</v>
      </c>
      <c r="W36" s="2093" t="str">
        <f t="shared" si="12"/>
        <v>--</v>
      </c>
      <c r="X36" s="2094" t="str">
        <f t="shared" si="13"/>
        <v>--</v>
      </c>
      <c r="Y36" s="2095" t="str">
        <f t="shared" si="14"/>
        <v>--</v>
      </c>
      <c r="Z36" s="2096" t="str">
        <f t="shared" si="15"/>
        <v>--</v>
      </c>
      <c r="AA36" s="2097" t="str">
        <f t="shared" si="16"/>
        <v>--</v>
      </c>
      <c r="AB36" s="2098" t="str">
        <f t="shared" si="17"/>
        <v/>
      </c>
      <c r="AC36" s="2099" t="str">
        <f t="shared" si="18"/>
        <v/>
      </c>
      <c r="AD36" s="1986"/>
    </row>
    <row r="37" spans="1:30" ht="17.1" customHeight="1">
      <c r="A37" s="1967"/>
      <c r="B37" s="1982"/>
      <c r="C37" s="2075" t="s">
        <v>204</v>
      </c>
      <c r="D37" s="2076"/>
      <c r="E37" s="2077"/>
      <c r="F37" s="2078"/>
      <c r="G37" s="2103"/>
      <c r="H37" s="2079">
        <f t="shared" si="0"/>
        <v>20</v>
      </c>
      <c r="I37" s="2080">
        <f t="shared" si="1"/>
        <v>506.119</v>
      </c>
      <c r="J37" s="2100"/>
      <c r="K37" s="2101"/>
      <c r="L37" s="2083" t="str">
        <f t="shared" si="2"/>
        <v/>
      </c>
      <c r="M37" s="2084" t="str">
        <f t="shared" si="3"/>
        <v/>
      </c>
      <c r="N37" s="2102"/>
      <c r="O37" s="2086" t="str">
        <f t="shared" si="4"/>
        <v/>
      </c>
      <c r="P37" s="2087" t="str">
        <f t="shared" si="5"/>
        <v/>
      </c>
      <c r="Q37" s="2087" t="str">
        <f t="shared" si="6"/>
        <v/>
      </c>
      <c r="R37" s="2088" t="str">
        <f t="shared" si="7"/>
        <v>--</v>
      </c>
      <c r="S37" s="2089" t="str">
        <f t="shared" si="8"/>
        <v>--</v>
      </c>
      <c r="T37" s="2090" t="str">
        <f t="shared" si="9"/>
        <v>--</v>
      </c>
      <c r="U37" s="2091" t="str">
        <f t="shared" si="10"/>
        <v>--</v>
      </c>
      <c r="V37" s="2092" t="str">
        <f t="shared" si="11"/>
        <v>--</v>
      </c>
      <c r="W37" s="2093" t="str">
        <f t="shared" si="12"/>
        <v>--</v>
      </c>
      <c r="X37" s="2094" t="str">
        <f t="shared" si="13"/>
        <v>--</v>
      </c>
      <c r="Y37" s="2095" t="str">
        <f t="shared" si="14"/>
        <v>--</v>
      </c>
      <c r="Z37" s="2096" t="str">
        <f t="shared" si="15"/>
        <v>--</v>
      </c>
      <c r="AA37" s="2097" t="str">
        <f t="shared" si="16"/>
        <v>--</v>
      </c>
      <c r="AB37" s="2098" t="str">
        <f t="shared" si="17"/>
        <v/>
      </c>
      <c r="AC37" s="2099" t="str">
        <f t="shared" si="18"/>
        <v/>
      </c>
      <c r="AD37" s="1986"/>
    </row>
    <row r="38" spans="1:30" ht="17.1" customHeight="1" thickBot="1">
      <c r="A38" s="2007"/>
      <c r="B38" s="1982"/>
      <c r="C38" s="2104"/>
      <c r="D38" s="2105"/>
      <c r="E38" s="2106"/>
      <c r="F38" s="2107"/>
      <c r="G38" s="2108"/>
      <c r="H38" s="2109"/>
      <c r="I38" s="2110"/>
      <c r="J38" s="2111"/>
      <c r="K38" s="2111"/>
      <c r="L38" s="2112"/>
      <c r="M38" s="2112"/>
      <c r="N38" s="2112"/>
      <c r="O38" s="2113"/>
      <c r="P38" s="2112"/>
      <c r="Q38" s="2112"/>
      <c r="R38" s="2114"/>
      <c r="S38" s="2115"/>
      <c r="T38" s="2116"/>
      <c r="U38" s="2117"/>
      <c r="V38" s="2118"/>
      <c r="W38" s="2119"/>
      <c r="X38" s="2120"/>
      <c r="Y38" s="2121"/>
      <c r="Z38" s="2122"/>
      <c r="AA38" s="2123"/>
      <c r="AB38" s="2124"/>
      <c r="AC38" s="2125"/>
      <c r="AD38" s="2126"/>
    </row>
    <row r="39" spans="1:30" ht="17.1" customHeight="1" thickBot="1" thickTop="1">
      <c r="A39" s="2007"/>
      <c r="B39" s="1982"/>
      <c r="C39" s="2012"/>
      <c r="D39" s="2012"/>
      <c r="E39" s="2127"/>
      <c r="F39" s="2023"/>
      <c r="G39" s="2128"/>
      <c r="H39" s="2128"/>
      <c r="I39" s="2129"/>
      <c r="J39" s="2129"/>
      <c r="K39" s="2129"/>
      <c r="L39" s="2129"/>
      <c r="M39" s="2129"/>
      <c r="N39" s="2129"/>
      <c r="O39" s="2130"/>
      <c r="P39" s="2129"/>
      <c r="Q39" s="2129"/>
      <c r="R39" s="2131">
        <f aca="true" t="shared" si="19" ref="R39:AA39">SUM(R31:R38)</f>
        <v>0</v>
      </c>
      <c r="S39" s="2132">
        <f t="shared" si="19"/>
        <v>0</v>
      </c>
      <c r="T39" s="2133">
        <f t="shared" si="19"/>
        <v>0</v>
      </c>
      <c r="U39" s="2133">
        <f t="shared" si="19"/>
        <v>0</v>
      </c>
      <c r="V39" s="2133">
        <f t="shared" si="19"/>
        <v>0</v>
      </c>
      <c r="W39" s="2134">
        <f t="shared" si="19"/>
        <v>0</v>
      </c>
      <c r="X39" s="2134">
        <f t="shared" si="19"/>
        <v>0</v>
      </c>
      <c r="Y39" s="2134">
        <f t="shared" si="19"/>
        <v>0</v>
      </c>
      <c r="Z39" s="2135">
        <f t="shared" si="19"/>
        <v>0</v>
      </c>
      <c r="AA39" s="2136">
        <f t="shared" si="19"/>
        <v>0</v>
      </c>
      <c r="AB39" s="2137"/>
      <c r="AC39" s="2138">
        <f>SUM(AC31:AC38)</f>
        <v>0</v>
      </c>
      <c r="AD39" s="2126"/>
    </row>
    <row r="40" spans="1:30" ht="13.5" customHeight="1" thickBot="1" thickTop="1">
      <c r="A40" s="2007"/>
      <c r="B40" s="1982"/>
      <c r="C40" s="2012"/>
      <c r="D40" s="2012"/>
      <c r="E40" s="2127"/>
      <c r="F40" s="2023"/>
      <c r="G40" s="2128"/>
      <c r="H40" s="2128"/>
      <c r="I40" s="2129"/>
      <c r="J40" s="2129"/>
      <c r="K40" s="2129"/>
      <c r="L40" s="2129"/>
      <c r="M40" s="2129"/>
      <c r="N40" s="2129"/>
      <c r="O40" s="2130"/>
      <c r="P40" s="2129"/>
      <c r="Q40" s="2129"/>
      <c r="R40" s="2139"/>
      <c r="S40" s="2140"/>
      <c r="T40" s="2141"/>
      <c r="U40" s="2141"/>
      <c r="V40" s="2141"/>
      <c r="W40" s="2139"/>
      <c r="X40" s="2139"/>
      <c r="Y40" s="2139"/>
      <c r="Z40" s="2139"/>
      <c r="AA40" s="2139"/>
      <c r="AB40" s="2142"/>
      <c r="AC40" s="2143"/>
      <c r="AD40" s="2126"/>
    </row>
    <row r="41" spans="1:33" s="1967" customFormat="1" ht="33.95" customHeight="1" thickBot="1" thickTop="1">
      <c r="A41" s="1966"/>
      <c r="B41" s="2144"/>
      <c r="C41" s="2145" t="s">
        <v>13</v>
      </c>
      <c r="D41" s="2146" t="s">
        <v>27</v>
      </c>
      <c r="E41" s="2147" t="s">
        <v>28</v>
      </c>
      <c r="F41" s="2148" t="s">
        <v>29</v>
      </c>
      <c r="G41" s="2050" t="s">
        <v>14</v>
      </c>
      <c r="H41" s="2149" t="s">
        <v>16</v>
      </c>
      <c r="I41" s="2150"/>
      <c r="J41" s="2147" t="s">
        <v>17</v>
      </c>
      <c r="K41" s="2147" t="s">
        <v>18</v>
      </c>
      <c r="L41" s="2146" t="s">
        <v>30</v>
      </c>
      <c r="M41" s="2146" t="s">
        <v>31</v>
      </c>
      <c r="N41" s="2037" t="s">
        <v>101</v>
      </c>
      <c r="O41" s="2147" t="s">
        <v>32</v>
      </c>
      <c r="P41" s="2151" t="s">
        <v>33</v>
      </c>
      <c r="Q41" s="2152"/>
      <c r="R41" s="2149" t="s">
        <v>34</v>
      </c>
      <c r="S41" s="2153" t="s">
        <v>20</v>
      </c>
      <c r="T41" s="2154" t="s">
        <v>102</v>
      </c>
      <c r="U41" s="2155"/>
      <c r="V41" s="2156" t="s">
        <v>22</v>
      </c>
      <c r="W41" s="2157"/>
      <c r="X41" s="2158"/>
      <c r="Y41" s="2158"/>
      <c r="Z41" s="2158"/>
      <c r="AA41" s="2159"/>
      <c r="AB41" s="2160" t="s">
        <v>74</v>
      </c>
      <c r="AC41" s="2050" t="s">
        <v>24</v>
      </c>
      <c r="AD41" s="1986"/>
      <c r="AF41" s="1968"/>
      <c r="AG41" s="1968"/>
    </row>
    <row r="42" spans="1:30" ht="17.1" customHeight="1" thickTop="1">
      <c r="A42" s="1967"/>
      <c r="B42" s="1982"/>
      <c r="C42" s="2052"/>
      <c r="D42" s="2161"/>
      <c r="E42" s="2161"/>
      <c r="F42" s="2161"/>
      <c r="G42" s="2162"/>
      <c r="H42" s="2163"/>
      <c r="I42" s="2164"/>
      <c r="J42" s="2161"/>
      <c r="K42" s="2161"/>
      <c r="L42" s="2161"/>
      <c r="M42" s="2161"/>
      <c r="N42" s="2161"/>
      <c r="O42" s="2165"/>
      <c r="P42" s="4254"/>
      <c r="Q42" s="4255"/>
      <c r="R42" s="2166"/>
      <c r="S42" s="2167"/>
      <c r="T42" s="2168"/>
      <c r="U42" s="2169"/>
      <c r="V42" s="2170"/>
      <c r="W42" s="2171"/>
      <c r="X42" s="2172"/>
      <c r="Y42" s="2172"/>
      <c r="Z42" s="2172"/>
      <c r="AA42" s="2173"/>
      <c r="AB42" s="2165"/>
      <c r="AC42" s="2174"/>
      <c r="AD42" s="1986"/>
    </row>
    <row r="43" spans="1:30" ht="17.1" customHeight="1">
      <c r="A43" s="1967"/>
      <c r="B43" s="1982"/>
      <c r="C43" s="2075" t="s">
        <v>199</v>
      </c>
      <c r="D43" s="2175" t="s">
        <v>335</v>
      </c>
      <c r="E43" s="2176" t="s">
        <v>321</v>
      </c>
      <c r="F43" s="2177">
        <v>300</v>
      </c>
      <c r="G43" s="2178" t="s">
        <v>134</v>
      </c>
      <c r="H43" s="2179">
        <f>F43*$F$20</f>
        <v>417.3</v>
      </c>
      <c r="I43" s="2180"/>
      <c r="J43" s="2181">
        <v>42412.64861111111</v>
      </c>
      <c r="K43" s="2181">
        <v>42412.67083333333</v>
      </c>
      <c r="L43" s="2182">
        <f>IF(D43="","",(K43-J43)*24)</f>
        <v>0.5333333333255723</v>
      </c>
      <c r="M43" s="2183">
        <f>IF(D43="","",(K43-J43)*24*60)</f>
        <v>31.99999999953434</v>
      </c>
      <c r="N43" s="2184" t="s">
        <v>296</v>
      </c>
      <c r="O43" s="2185" t="str">
        <f>IF(D43="","",IF(OR(N43="P",N43="RP"),"--","NO"))</f>
        <v>NO</v>
      </c>
      <c r="P43" s="4256" t="str">
        <f>IF(D43="","","NO")</f>
        <v>NO</v>
      </c>
      <c r="Q43" s="4257"/>
      <c r="R43" s="2186">
        <f>200*IF(P43="SI",1,0.1)*IF(N43="P",0.1,1)</f>
        <v>20</v>
      </c>
      <c r="S43" s="2187" t="str">
        <f>IF(N43="P",H43*R43*ROUND(M43/60,2),"--")</f>
        <v>--</v>
      </c>
      <c r="T43" s="2188">
        <f>IF(AND(N43="F",O43="NO"),H43*R43,"--")</f>
        <v>8346</v>
      </c>
      <c r="U43" s="2189">
        <f>IF(N43="F",H43*R43*ROUND(M43/60,2),"--")</f>
        <v>4423.38</v>
      </c>
      <c r="V43" s="2190" t="str">
        <f>IF(N43="RF",H43*R43*ROUND(M43/60,2),"--")</f>
        <v>--</v>
      </c>
      <c r="W43" s="2191"/>
      <c r="X43" s="2192"/>
      <c r="Y43" s="2192"/>
      <c r="Z43" s="2192"/>
      <c r="AA43" s="2193"/>
      <c r="AB43" s="2194" t="str">
        <f>IF(D43="","","SI")</f>
        <v>SI</v>
      </c>
      <c r="AC43" s="2195">
        <f>IF(D43="","",SUM(S43:V43)*IF(AB43="SI",1,2))</f>
        <v>12769.380000000001</v>
      </c>
      <c r="AD43" s="1986"/>
    </row>
    <row r="44" spans="1:30" ht="17.1" customHeight="1">
      <c r="A44" s="1967"/>
      <c r="B44" s="1982"/>
      <c r="C44" s="2075" t="s">
        <v>200</v>
      </c>
      <c r="D44" s="2175"/>
      <c r="E44" s="2176"/>
      <c r="F44" s="2177"/>
      <c r="G44" s="2178"/>
      <c r="H44" s="2179">
        <f>F44*$F$20</f>
        <v>0</v>
      </c>
      <c r="I44" s="2180"/>
      <c r="J44" s="2181"/>
      <c r="K44" s="2181"/>
      <c r="L44" s="2182" t="str">
        <f>IF(D44="","",(K44-J44)*24)</f>
        <v/>
      </c>
      <c r="M44" s="2183" t="str">
        <f>IF(D44="","",(K44-J44)*24*60)</f>
        <v/>
      </c>
      <c r="N44" s="2184"/>
      <c r="O44" s="2185" t="str">
        <f>IF(D44="","",IF(OR(N44="P",N44="RP"),"--","NO"))</f>
        <v/>
      </c>
      <c r="P44" s="4256" t="str">
        <f>IF(D44="","","NO")</f>
        <v/>
      </c>
      <c r="Q44" s="4257"/>
      <c r="R44" s="2186">
        <f>200*IF(P44="SI",1,0.1)*IF(N44="P",0.1,1)</f>
        <v>20</v>
      </c>
      <c r="S44" s="2187" t="str">
        <f>IF(N44="P",H44*R44*ROUND(M44/60,2),"--")</f>
        <v>--</v>
      </c>
      <c r="T44" s="2188" t="str">
        <f>IF(AND(N44="F",O44="NO"),H44*R44,"--")</f>
        <v>--</v>
      </c>
      <c r="U44" s="2189" t="str">
        <f>IF(N44="F",H44*R44*ROUND(M44/60,2),"--")</f>
        <v>--</v>
      </c>
      <c r="V44" s="2190" t="str">
        <f>IF(N44="RF",H44*R44*ROUND(M44/60,2),"--")</f>
        <v>--</v>
      </c>
      <c r="W44" s="2191"/>
      <c r="X44" s="2192"/>
      <c r="Y44" s="2192"/>
      <c r="Z44" s="2192"/>
      <c r="AA44" s="2193"/>
      <c r="AB44" s="2194" t="str">
        <f>IF(D44="","","SI")</f>
        <v/>
      </c>
      <c r="AC44" s="2195" t="str">
        <f>IF(D44="","",SUM(S44:V44)*IF(AB44="SI",1,2))</f>
        <v/>
      </c>
      <c r="AD44" s="1986"/>
    </row>
    <row r="45" spans="1:30" ht="17.1" customHeight="1">
      <c r="A45" s="1967"/>
      <c r="B45" s="1982"/>
      <c r="C45" s="2196" t="s">
        <v>201</v>
      </c>
      <c r="D45" s="2175"/>
      <c r="E45" s="2176"/>
      <c r="F45" s="2177"/>
      <c r="G45" s="2178"/>
      <c r="H45" s="2179">
        <f>F45*$F$20</f>
        <v>0</v>
      </c>
      <c r="I45" s="2197"/>
      <c r="J45" s="2181"/>
      <c r="K45" s="2181"/>
      <c r="L45" s="2182" t="str">
        <f>IF(D45="","",(K45-J45)*24)</f>
        <v/>
      </c>
      <c r="M45" s="2183" t="str">
        <f>IF(D45="","",(K45-J45)*24*60)</f>
        <v/>
      </c>
      <c r="N45" s="2184"/>
      <c r="O45" s="2185" t="str">
        <f>IF(D45="","",IF(OR(N45="P",N45="RP"),"--","NO"))</f>
        <v/>
      </c>
      <c r="P45" s="4256" t="str">
        <f>IF(D45="","","NO")</f>
        <v/>
      </c>
      <c r="Q45" s="4257"/>
      <c r="R45" s="2186">
        <f>200*IF(P45="SI",1,0.1)*IF(N45="P",0.1,1)</f>
        <v>20</v>
      </c>
      <c r="S45" s="2187" t="str">
        <f>IF(N45="P",H45*R45*ROUND(M45/60,2),"--")</f>
        <v>--</v>
      </c>
      <c r="T45" s="2188" t="str">
        <f>IF(AND(N45="F",O45="NO"),H45*R45,"--")</f>
        <v>--</v>
      </c>
      <c r="U45" s="2189" t="str">
        <f>IF(N45="F",H45*R45*ROUND(M45/60,2),"--")</f>
        <v>--</v>
      </c>
      <c r="V45" s="2190" t="str">
        <f>IF(N45="RF",H45*R45*ROUND(M45/60,2),"--")</f>
        <v>--</v>
      </c>
      <c r="W45" s="2191"/>
      <c r="X45" s="2192"/>
      <c r="Y45" s="2192"/>
      <c r="Z45" s="2192"/>
      <c r="AA45" s="2193"/>
      <c r="AB45" s="2194" t="str">
        <f>IF(D45="","","SI")</f>
        <v/>
      </c>
      <c r="AC45" s="2195" t="str">
        <f>IF(D45="","",SUM(S45:V45)*IF(AB45="SI",1,2))</f>
        <v/>
      </c>
      <c r="AD45" s="1986"/>
    </row>
    <row r="46" spans="1:30" ht="17.1" customHeight="1" thickBot="1">
      <c r="A46" s="2007"/>
      <c r="B46" s="1982"/>
      <c r="C46" s="2104"/>
      <c r="D46" s="2198"/>
      <c r="E46" s="2199"/>
      <c r="F46" s="2200"/>
      <c r="G46" s="2201"/>
      <c r="H46" s="2202"/>
      <c r="I46" s="2203"/>
      <c r="J46" s="2204"/>
      <c r="K46" s="2205"/>
      <c r="L46" s="2206"/>
      <c r="M46" s="2207"/>
      <c r="N46" s="2208"/>
      <c r="O46" s="2112"/>
      <c r="P46" s="4258"/>
      <c r="Q46" s="4259"/>
      <c r="R46" s="2209"/>
      <c r="S46" s="2210"/>
      <c r="T46" s="2211"/>
      <c r="U46" s="2212"/>
      <c r="V46" s="2213"/>
      <c r="W46" s="2214"/>
      <c r="X46" s="2215"/>
      <c r="Y46" s="2215"/>
      <c r="Z46" s="2215"/>
      <c r="AA46" s="2216"/>
      <c r="AB46" s="2217"/>
      <c r="AC46" s="2218"/>
      <c r="AD46" s="2126"/>
    </row>
    <row r="47" spans="1:30" ht="17.1" customHeight="1" thickBot="1" thickTop="1">
      <c r="A47" s="2007"/>
      <c r="B47" s="1982"/>
      <c r="C47" s="2219"/>
      <c r="D47" s="2027"/>
      <c r="E47" s="2027"/>
      <c r="F47" s="2220"/>
      <c r="G47" s="2221"/>
      <c r="H47" s="2222"/>
      <c r="I47" s="2223"/>
      <c r="J47" s="2224"/>
      <c r="K47" s="2225"/>
      <c r="L47" s="2226"/>
      <c r="M47" s="2222"/>
      <c r="N47" s="2227"/>
      <c r="O47" s="2228"/>
      <c r="P47" s="2229"/>
      <c r="Q47" s="2230"/>
      <c r="R47" s="2231"/>
      <c r="S47" s="2231"/>
      <c r="T47" s="2231"/>
      <c r="U47" s="2232"/>
      <c r="V47" s="2232"/>
      <c r="W47" s="2232"/>
      <c r="X47" s="2232"/>
      <c r="Y47" s="2232"/>
      <c r="Z47" s="2232"/>
      <c r="AA47" s="2232"/>
      <c r="AB47" s="2232"/>
      <c r="AC47" s="2233">
        <f>SUM(AC42:AC46)</f>
        <v>12769.380000000001</v>
      </c>
      <c r="AD47" s="2126"/>
    </row>
    <row r="48" spans="1:30" ht="13.5" customHeight="1" thickBot="1" thickTop="1">
      <c r="A48" s="2007"/>
      <c r="B48" s="1982"/>
      <c r="C48" s="2012"/>
      <c r="D48" s="2012"/>
      <c r="E48" s="2012"/>
      <c r="F48" s="2012"/>
      <c r="G48" s="2012"/>
      <c r="H48" s="2012"/>
      <c r="I48" s="2012"/>
      <c r="J48" s="2012"/>
      <c r="K48" s="2012"/>
      <c r="L48" s="2012"/>
      <c r="M48" s="2012"/>
      <c r="N48" s="2012"/>
      <c r="O48" s="2012"/>
      <c r="P48" s="2012"/>
      <c r="Q48" s="2012"/>
      <c r="R48" s="2012"/>
      <c r="S48" s="2012"/>
      <c r="T48" s="2012"/>
      <c r="U48" s="2012"/>
      <c r="V48" s="2012"/>
      <c r="W48" s="2012"/>
      <c r="X48" s="2012"/>
      <c r="Y48" s="2012"/>
      <c r="Z48" s="2012"/>
      <c r="AA48" s="2012"/>
      <c r="AB48" s="2012"/>
      <c r="AC48" s="2012"/>
      <c r="AD48" s="2126"/>
    </row>
    <row r="49" spans="1:33" s="1967" customFormat="1" ht="33.95" customHeight="1" thickBot="1" thickTop="1">
      <c r="A49" s="1966"/>
      <c r="B49" s="2144"/>
      <c r="C49" s="2145" t="s">
        <v>13</v>
      </c>
      <c r="D49" s="2146" t="s">
        <v>27</v>
      </c>
      <c r="E49" s="2147" t="s">
        <v>28</v>
      </c>
      <c r="F49" s="4249" t="s">
        <v>14</v>
      </c>
      <c r="G49" s="4250"/>
      <c r="H49" s="2149" t="s">
        <v>16</v>
      </c>
      <c r="I49" s="2150"/>
      <c r="J49" s="2147" t="s">
        <v>17</v>
      </c>
      <c r="K49" s="2147" t="s">
        <v>18</v>
      </c>
      <c r="L49" s="2146" t="s">
        <v>30</v>
      </c>
      <c r="M49" s="2146" t="s">
        <v>31</v>
      </c>
      <c r="N49" s="2037" t="s">
        <v>101</v>
      </c>
      <c r="O49" s="4251" t="s">
        <v>32</v>
      </c>
      <c r="P49" s="4252"/>
      <c r="Q49" s="4253"/>
      <c r="R49" s="2034" t="s">
        <v>37</v>
      </c>
      <c r="S49" s="2234" t="s">
        <v>70</v>
      </c>
      <c r="T49" s="2235" t="s">
        <v>35</v>
      </c>
      <c r="U49" s="2236"/>
      <c r="V49" s="2237" t="s">
        <v>22</v>
      </c>
      <c r="W49" s="2158"/>
      <c r="X49" s="2158"/>
      <c r="Y49" s="2158"/>
      <c r="Z49" s="2158"/>
      <c r="AA49" s="2159"/>
      <c r="AB49" s="2160" t="s">
        <v>74</v>
      </c>
      <c r="AC49" s="2050" t="s">
        <v>24</v>
      </c>
      <c r="AD49" s="1986"/>
      <c r="AF49" s="1968"/>
      <c r="AG49" s="1968"/>
    </row>
    <row r="50" spans="1:30" ht="17.1" customHeight="1" thickTop="1">
      <c r="A50" s="1967"/>
      <c r="B50" s="1982"/>
      <c r="C50" s="2052"/>
      <c r="D50" s="2161"/>
      <c r="E50" s="2161"/>
      <c r="F50" s="4254"/>
      <c r="G50" s="4255"/>
      <c r="H50" s="2163"/>
      <c r="I50" s="2164"/>
      <c r="J50" s="2161"/>
      <c r="K50" s="2161"/>
      <c r="L50" s="2161"/>
      <c r="M50" s="2161"/>
      <c r="N50" s="2161"/>
      <c r="O50" s="4254"/>
      <c r="P50" s="4266"/>
      <c r="Q50" s="4255"/>
      <c r="R50" s="2238"/>
      <c r="S50" s="2239"/>
      <c r="T50" s="2240"/>
      <c r="U50" s="2241"/>
      <c r="V50" s="2242"/>
      <c r="W50" s="2172"/>
      <c r="X50" s="2172"/>
      <c r="Y50" s="2172"/>
      <c r="Z50" s="2172"/>
      <c r="AA50" s="2173"/>
      <c r="AB50" s="2165"/>
      <c r="AC50" s="2174"/>
      <c r="AD50" s="1986"/>
    </row>
    <row r="51" spans="1:30" ht="17.1" customHeight="1">
      <c r="A51" s="1967"/>
      <c r="B51" s="1982"/>
      <c r="C51" s="2075" t="s">
        <v>199</v>
      </c>
      <c r="D51" s="2586" t="s">
        <v>335</v>
      </c>
      <c r="E51" s="2586" t="s">
        <v>372</v>
      </c>
      <c r="F51" s="4264">
        <v>132</v>
      </c>
      <c r="G51" s="4265"/>
      <c r="H51" s="2179">
        <f aca="true" t="shared" si="20" ref="H51:H56">IF(F51=132,$F$21,0)</f>
        <v>220.831</v>
      </c>
      <c r="I51" s="3033"/>
      <c r="J51" s="1869">
        <v>42412.64861111111</v>
      </c>
      <c r="K51" s="2589">
        <v>42412.67152777778</v>
      </c>
      <c r="L51" s="2182">
        <f aca="true" t="shared" si="21" ref="L51:L57">IF(D51="","",(K51-J51)*24)</f>
        <v>0.5500000000465661</v>
      </c>
      <c r="M51" s="2183">
        <f aca="true" t="shared" si="22" ref="M51:M57">IF(D51="","",(K51-J51)*24*60)</f>
        <v>33.00000000279397</v>
      </c>
      <c r="N51" s="1472" t="s">
        <v>296</v>
      </c>
      <c r="O51" s="4267" t="str">
        <f aca="true" t="shared" si="23" ref="O51:O57">IF(D51="","",IF(N51="P","--","NO"))</f>
        <v>NO</v>
      </c>
      <c r="P51" s="4268"/>
      <c r="Q51" s="4269"/>
      <c r="R51" s="2238">
        <f aca="true" t="shared" si="24" ref="R51:R56">IF(F51=500,200,IF(F51=132,40,0))</f>
        <v>40</v>
      </c>
      <c r="S51" s="2245" t="str">
        <f aca="true" t="shared" si="25" ref="S51:S56">IF(N51="P",H51*R51*ROUND(M51/60,2)*0.1,"--")</f>
        <v>--</v>
      </c>
      <c r="T51" s="2246">
        <f aca="true" t="shared" si="26" ref="T51:T56">IF(AND(N51="F",O51="NO"),H51*R51,"--")</f>
        <v>8833.24</v>
      </c>
      <c r="U51" s="2247">
        <f aca="true" t="shared" si="27" ref="U51:U56">IF(N51="F",H51*R51*ROUND(M51/60,2),"--")</f>
        <v>4858.282</v>
      </c>
      <c r="V51" s="2190" t="str">
        <f aca="true" t="shared" si="28" ref="V51:V56">IF(N51="RF",H51*R51*ROUND(M51/60,2),"--")</f>
        <v>--</v>
      </c>
      <c r="W51" s="2172"/>
      <c r="X51" s="2172"/>
      <c r="Y51" s="2172"/>
      <c r="Z51" s="2172"/>
      <c r="AA51" s="2173"/>
      <c r="AB51" s="2194" t="str">
        <f aca="true" t="shared" si="29" ref="AB51:AB57">IF(D51="","","SI")</f>
        <v>SI</v>
      </c>
      <c r="AC51" s="2248">
        <f aca="true" t="shared" si="30" ref="AC51:AC57">IF(D51="","",SUM(S51:V51)*IF(AB51="SI",1,2))</f>
        <v>13691.522</v>
      </c>
      <c r="AD51" s="1986"/>
    </row>
    <row r="52" spans="1:30" ht="17.1" customHeight="1">
      <c r="A52" s="1967"/>
      <c r="B52" s="1982"/>
      <c r="C52" s="2075" t="s">
        <v>200</v>
      </c>
      <c r="D52" s="2586" t="s">
        <v>335</v>
      </c>
      <c r="E52" s="2586" t="s">
        <v>374</v>
      </c>
      <c r="F52" s="4264">
        <v>132</v>
      </c>
      <c r="G52" s="4265"/>
      <c r="H52" s="2179">
        <f t="shared" si="20"/>
        <v>220.831</v>
      </c>
      <c r="I52" s="3033"/>
      <c r="J52" s="1869">
        <v>42412.64861111111</v>
      </c>
      <c r="K52" s="2589">
        <v>42412.67222222222</v>
      </c>
      <c r="L52" s="2182">
        <f t="shared" si="21"/>
        <v>0.56666666676756</v>
      </c>
      <c r="M52" s="2183">
        <f t="shared" si="22"/>
        <v>34.0000000060536</v>
      </c>
      <c r="N52" s="1472" t="s">
        <v>296</v>
      </c>
      <c r="O52" s="4267" t="str">
        <f t="shared" si="23"/>
        <v>NO</v>
      </c>
      <c r="P52" s="4268"/>
      <c r="Q52" s="4269"/>
      <c r="R52" s="2238">
        <f t="shared" si="24"/>
        <v>40</v>
      </c>
      <c r="S52" s="2245" t="str">
        <f t="shared" si="25"/>
        <v>--</v>
      </c>
      <c r="T52" s="2246">
        <f t="shared" si="26"/>
        <v>8833.24</v>
      </c>
      <c r="U52" s="2247">
        <f t="shared" si="27"/>
        <v>5034.9468</v>
      </c>
      <c r="V52" s="2190" t="str">
        <f t="shared" si="28"/>
        <v>--</v>
      </c>
      <c r="W52" s="2172"/>
      <c r="X52" s="2172"/>
      <c r="Y52" s="2172"/>
      <c r="Z52" s="2172"/>
      <c r="AA52" s="2173"/>
      <c r="AB52" s="2194" t="str">
        <f t="shared" si="29"/>
        <v>SI</v>
      </c>
      <c r="AC52" s="2248">
        <f t="shared" si="30"/>
        <v>13868.1868</v>
      </c>
      <c r="AD52" s="1986"/>
    </row>
    <row r="53" spans="1:30" ht="17.1" customHeight="1">
      <c r="A53" s="1967"/>
      <c r="B53" s="1982"/>
      <c r="C53" s="2075" t="s">
        <v>201</v>
      </c>
      <c r="D53" s="2586" t="s">
        <v>335</v>
      </c>
      <c r="E53" s="2586" t="s">
        <v>357</v>
      </c>
      <c r="F53" s="4264">
        <v>132</v>
      </c>
      <c r="G53" s="4265"/>
      <c r="H53" s="2179">
        <f t="shared" si="20"/>
        <v>220.831</v>
      </c>
      <c r="I53" s="3033"/>
      <c r="J53" s="1869">
        <v>42412.64861111111</v>
      </c>
      <c r="K53" s="2589">
        <v>42412.67222222222</v>
      </c>
      <c r="L53" s="2182">
        <f t="shared" si="21"/>
        <v>0.56666666676756</v>
      </c>
      <c r="M53" s="2183">
        <f t="shared" si="22"/>
        <v>34.0000000060536</v>
      </c>
      <c r="N53" s="1472" t="s">
        <v>296</v>
      </c>
      <c r="O53" s="4267" t="str">
        <f t="shared" si="23"/>
        <v>NO</v>
      </c>
      <c r="P53" s="4268"/>
      <c r="Q53" s="4269"/>
      <c r="R53" s="2238">
        <f t="shared" si="24"/>
        <v>40</v>
      </c>
      <c r="S53" s="2245" t="str">
        <f t="shared" si="25"/>
        <v>--</v>
      </c>
      <c r="T53" s="2246">
        <f t="shared" si="26"/>
        <v>8833.24</v>
      </c>
      <c r="U53" s="2247">
        <f t="shared" si="27"/>
        <v>5034.9468</v>
      </c>
      <c r="V53" s="2190" t="str">
        <f t="shared" si="28"/>
        <v>--</v>
      </c>
      <c r="W53" s="2172"/>
      <c r="X53" s="2172"/>
      <c r="Y53" s="2172"/>
      <c r="Z53" s="2172"/>
      <c r="AA53" s="2173"/>
      <c r="AB53" s="2194" t="str">
        <f t="shared" si="29"/>
        <v>SI</v>
      </c>
      <c r="AC53" s="2248">
        <f t="shared" si="30"/>
        <v>13868.1868</v>
      </c>
      <c r="AD53" s="1986"/>
    </row>
    <row r="54" spans="1:30" ht="17.1" customHeight="1">
      <c r="A54" s="1967"/>
      <c r="B54" s="1982"/>
      <c r="C54" s="2075" t="s">
        <v>202</v>
      </c>
      <c r="D54" s="2586" t="s">
        <v>335</v>
      </c>
      <c r="E54" s="2586" t="s">
        <v>356</v>
      </c>
      <c r="F54" s="4264">
        <v>132</v>
      </c>
      <c r="G54" s="4265"/>
      <c r="H54" s="2179">
        <f t="shared" si="20"/>
        <v>220.831</v>
      </c>
      <c r="I54" s="3033"/>
      <c r="J54" s="1869">
        <v>42412.64861111111</v>
      </c>
      <c r="K54" s="2589">
        <v>42412.67222222222</v>
      </c>
      <c r="L54" s="2182">
        <f t="shared" si="21"/>
        <v>0.56666666676756</v>
      </c>
      <c r="M54" s="2183">
        <f t="shared" si="22"/>
        <v>34.0000000060536</v>
      </c>
      <c r="N54" s="1472" t="s">
        <v>296</v>
      </c>
      <c r="O54" s="4267" t="str">
        <f t="shared" si="23"/>
        <v>NO</v>
      </c>
      <c r="P54" s="4268"/>
      <c r="Q54" s="4269"/>
      <c r="R54" s="2238">
        <f t="shared" si="24"/>
        <v>40</v>
      </c>
      <c r="S54" s="2245" t="str">
        <f t="shared" si="25"/>
        <v>--</v>
      </c>
      <c r="T54" s="2246">
        <f t="shared" si="26"/>
        <v>8833.24</v>
      </c>
      <c r="U54" s="2247">
        <f t="shared" si="27"/>
        <v>5034.9468</v>
      </c>
      <c r="V54" s="2190" t="str">
        <f t="shared" si="28"/>
        <v>--</v>
      </c>
      <c r="W54" s="2172"/>
      <c r="X54" s="2172"/>
      <c r="Y54" s="2172"/>
      <c r="Z54" s="2172"/>
      <c r="AA54" s="2173"/>
      <c r="AB54" s="2194" t="str">
        <f t="shared" si="29"/>
        <v>SI</v>
      </c>
      <c r="AC54" s="2248">
        <f t="shared" si="30"/>
        <v>13868.1868</v>
      </c>
      <c r="AD54" s="1986"/>
    </row>
    <row r="55" spans="1:30" ht="17.1" customHeight="1">
      <c r="A55" s="1967"/>
      <c r="B55" s="1982"/>
      <c r="C55" s="2075" t="s">
        <v>203</v>
      </c>
      <c r="D55" s="2586" t="s">
        <v>335</v>
      </c>
      <c r="E55" s="2586" t="s">
        <v>373</v>
      </c>
      <c r="F55" s="4264">
        <v>132</v>
      </c>
      <c r="G55" s="4265"/>
      <c r="H55" s="2179">
        <f t="shared" si="20"/>
        <v>220.831</v>
      </c>
      <c r="I55" s="3033"/>
      <c r="J55" s="1869">
        <v>42412.64861111111</v>
      </c>
      <c r="K55" s="2589">
        <v>42412.67152777778</v>
      </c>
      <c r="L55" s="2182">
        <f t="shared" si="21"/>
        <v>0.5500000000465661</v>
      </c>
      <c r="M55" s="2183">
        <f t="shared" si="22"/>
        <v>33.00000000279397</v>
      </c>
      <c r="N55" s="1472" t="s">
        <v>296</v>
      </c>
      <c r="O55" s="4267" t="str">
        <f t="shared" si="23"/>
        <v>NO</v>
      </c>
      <c r="P55" s="4268"/>
      <c r="Q55" s="4269"/>
      <c r="R55" s="2238">
        <f t="shared" si="24"/>
        <v>40</v>
      </c>
      <c r="S55" s="2245" t="str">
        <f t="shared" si="25"/>
        <v>--</v>
      </c>
      <c r="T55" s="2246">
        <f t="shared" si="26"/>
        <v>8833.24</v>
      </c>
      <c r="U55" s="2247">
        <f t="shared" si="27"/>
        <v>4858.282</v>
      </c>
      <c r="V55" s="2190" t="str">
        <f t="shared" si="28"/>
        <v>--</v>
      </c>
      <c r="W55" s="2172"/>
      <c r="X55" s="2172"/>
      <c r="Y55" s="2172"/>
      <c r="Z55" s="2172"/>
      <c r="AA55" s="2173"/>
      <c r="AB55" s="2194" t="str">
        <f t="shared" si="29"/>
        <v>SI</v>
      </c>
      <c r="AC55" s="2248">
        <f t="shared" si="30"/>
        <v>13691.522</v>
      </c>
      <c r="AD55" s="1986"/>
    </row>
    <row r="56" spans="1:30" ht="17.1" customHeight="1">
      <c r="A56" s="1967"/>
      <c r="B56" s="1982"/>
      <c r="C56" s="2075" t="s">
        <v>204</v>
      </c>
      <c r="D56" s="2586" t="s">
        <v>335</v>
      </c>
      <c r="E56" s="2586" t="s">
        <v>372</v>
      </c>
      <c r="F56" s="4264">
        <v>132</v>
      </c>
      <c r="G56" s="4265"/>
      <c r="H56" s="2179">
        <f t="shared" si="20"/>
        <v>220.831</v>
      </c>
      <c r="I56" s="3033"/>
      <c r="J56" s="1869">
        <v>42418.29652777778</v>
      </c>
      <c r="K56" s="2589">
        <v>42418.498611111114</v>
      </c>
      <c r="L56" s="2182">
        <f t="shared" si="21"/>
        <v>4.850000000093132</v>
      </c>
      <c r="M56" s="2183">
        <f t="shared" si="22"/>
        <v>291.00000000558794</v>
      </c>
      <c r="N56" s="1472" t="s">
        <v>293</v>
      </c>
      <c r="O56" s="4267" t="str">
        <f t="shared" si="23"/>
        <v>--</v>
      </c>
      <c r="P56" s="4268"/>
      <c r="Q56" s="4269"/>
      <c r="R56" s="2238">
        <f t="shared" si="24"/>
        <v>40</v>
      </c>
      <c r="S56" s="2245">
        <f t="shared" si="25"/>
        <v>4284.121399999999</v>
      </c>
      <c r="T56" s="2246" t="str">
        <f t="shared" si="26"/>
        <v>--</v>
      </c>
      <c r="U56" s="2247" t="str">
        <f t="shared" si="27"/>
        <v>--</v>
      </c>
      <c r="V56" s="2190" t="str">
        <f t="shared" si="28"/>
        <v>--</v>
      </c>
      <c r="W56" s="2172"/>
      <c r="X56" s="2172"/>
      <c r="Y56" s="2172"/>
      <c r="Z56" s="2172"/>
      <c r="AA56" s="2173"/>
      <c r="AB56" s="2194" t="str">
        <f t="shared" si="29"/>
        <v>SI</v>
      </c>
      <c r="AC56" s="2248">
        <f t="shared" si="30"/>
        <v>4284.121399999999</v>
      </c>
      <c r="AD56" s="1986"/>
    </row>
    <row r="57" spans="1:30" ht="17.1" customHeight="1">
      <c r="A57" s="1967"/>
      <c r="B57" s="1982"/>
      <c r="C57" s="2075" t="s">
        <v>205</v>
      </c>
      <c r="D57" s="2586"/>
      <c r="E57" s="2586"/>
      <c r="F57" s="4264"/>
      <c r="G57" s="4265"/>
      <c r="H57" s="2179">
        <f>IF(F57=132,$F$21,0)</f>
        <v>0</v>
      </c>
      <c r="I57" s="2197"/>
      <c r="J57" s="1869"/>
      <c r="K57" s="2589"/>
      <c r="L57" s="2182" t="str">
        <f t="shared" si="21"/>
        <v/>
      </c>
      <c r="M57" s="2183" t="str">
        <f t="shared" si="22"/>
        <v/>
      </c>
      <c r="N57" s="2244"/>
      <c r="O57" s="4267" t="str">
        <f t="shared" si="23"/>
        <v/>
      </c>
      <c r="P57" s="4268"/>
      <c r="Q57" s="4269"/>
      <c r="R57" s="2238">
        <f>IF(F57=500,200,IF(F57=132,40,0))</f>
        <v>0</v>
      </c>
      <c r="S57" s="2245" t="str">
        <f>IF(N57="P",H57*R57*ROUND(M57/60,2)*0.1,"--")</f>
        <v>--</v>
      </c>
      <c r="T57" s="2246" t="str">
        <f>IF(AND(N57="F",O57="NO"),H57*R57,"--")</f>
        <v>--</v>
      </c>
      <c r="U57" s="2247" t="str">
        <f>IF(N57="F",H57*R57*ROUND(M57/60,2),"--")</f>
        <v>--</v>
      </c>
      <c r="V57" s="2190" t="str">
        <f>IF(N57="RF",H57*R57*ROUND(M57/60,2),"--")</f>
        <v>--</v>
      </c>
      <c r="W57" s="2192"/>
      <c r="X57" s="2192"/>
      <c r="Y57" s="2192"/>
      <c r="Z57" s="2192"/>
      <c r="AA57" s="2193"/>
      <c r="AB57" s="2194" t="str">
        <f t="shared" si="29"/>
        <v/>
      </c>
      <c r="AC57" s="2248" t="str">
        <f t="shared" si="30"/>
        <v/>
      </c>
      <c r="AD57" s="1986"/>
    </row>
    <row r="58" spans="1:30" ht="17.1" customHeight="1">
      <c r="A58" s="1967"/>
      <c r="B58" s="1982"/>
      <c r="C58" s="2075" t="s">
        <v>206</v>
      </c>
      <c r="D58" s="2586"/>
      <c r="E58" s="2586"/>
      <c r="F58" s="4264"/>
      <c r="G58" s="4265"/>
      <c r="H58" s="2179">
        <f>IF(F58=132,$F$21,0)</f>
        <v>0</v>
      </c>
      <c r="I58" s="2197"/>
      <c r="J58" s="1869"/>
      <c r="K58" s="2589"/>
      <c r="L58" s="2182" t="str">
        <f>IF(D58="","",(K58-J58)*24)</f>
        <v/>
      </c>
      <c r="M58" s="2183" t="str">
        <f>IF(D58="","",(K58-J58)*24*60)</f>
        <v/>
      </c>
      <c r="N58" s="2244"/>
      <c r="O58" s="4267" t="str">
        <f>IF(D58="","",IF(N58="P","--","NO"))</f>
        <v/>
      </c>
      <c r="P58" s="4268"/>
      <c r="Q58" s="4269"/>
      <c r="R58" s="2238">
        <f>IF(F58=500,200,IF(F58=132,40,0))</f>
        <v>0</v>
      </c>
      <c r="S58" s="2245" t="str">
        <f>IF(N58="P",H58*R58*ROUND(M58/60,2)*0.1,"--")</f>
        <v>--</v>
      </c>
      <c r="T58" s="2246" t="str">
        <f>IF(AND(N58="F",O58="NO"),H58*R58,"--")</f>
        <v>--</v>
      </c>
      <c r="U58" s="2247" t="str">
        <f>IF(N58="F",H58*R58*ROUND(M58/60,2),"--")</f>
        <v>--</v>
      </c>
      <c r="V58" s="2190" t="str">
        <f>IF(N58="RF",H58*R58*ROUND(M58/60,2),"--")</f>
        <v>--</v>
      </c>
      <c r="W58" s="2192"/>
      <c r="X58" s="2192"/>
      <c r="Y58" s="2192"/>
      <c r="Z58" s="2192"/>
      <c r="AA58" s="2193"/>
      <c r="AB58" s="2194" t="str">
        <f>IF(D58="","","SI")</f>
        <v/>
      </c>
      <c r="AC58" s="2248" t="str">
        <f>IF(D58="","",SUM(S58:V58)*IF(AB58="SI",1,2))</f>
        <v/>
      </c>
      <c r="AD58" s="1986"/>
    </row>
    <row r="59" spans="1:30" ht="17.1" customHeight="1" thickBot="1">
      <c r="A59" s="2007"/>
      <c r="B59" s="1982"/>
      <c r="C59" s="2249"/>
      <c r="D59" s="2198"/>
      <c r="E59" s="2199"/>
      <c r="F59" s="4260"/>
      <c r="G59" s="4270"/>
      <c r="H59" s="2202"/>
      <c r="I59" s="2203"/>
      <c r="J59" s="2204"/>
      <c r="K59" s="2205"/>
      <c r="L59" s="2206"/>
      <c r="M59" s="2207"/>
      <c r="N59" s="2208"/>
      <c r="O59" s="4262"/>
      <c r="P59" s="4271"/>
      <c r="Q59" s="4263"/>
      <c r="R59" s="2238"/>
      <c r="S59" s="2245"/>
      <c r="T59" s="2246"/>
      <c r="U59" s="2247"/>
      <c r="V59" s="2190"/>
      <c r="W59" s="2215"/>
      <c r="X59" s="2215"/>
      <c r="Y59" s="2215"/>
      <c r="Z59" s="2215"/>
      <c r="AA59" s="2216"/>
      <c r="AB59" s="2217"/>
      <c r="AC59" s="2248" t="str">
        <f>IF(D59="","",SUM(S59:V59)*IF(AB59="SI",1,2))</f>
        <v/>
      </c>
      <c r="AD59" s="2126"/>
    </row>
    <row r="60" spans="1:30" ht="17.1" customHeight="1" thickBot="1" thickTop="1">
      <c r="A60" s="2007"/>
      <c r="B60" s="1982"/>
      <c r="C60" s="2219"/>
      <c r="D60" s="2027"/>
      <c r="E60" s="2027"/>
      <c r="F60" s="2220"/>
      <c r="G60" s="2221"/>
      <c r="H60" s="2222"/>
      <c r="I60" s="2223"/>
      <c r="J60" s="2224"/>
      <c r="K60" s="2225"/>
      <c r="L60" s="2226"/>
      <c r="M60" s="2222"/>
      <c r="N60" s="2227"/>
      <c r="O60" s="2228"/>
      <c r="P60" s="2250"/>
      <c r="Q60" s="2251"/>
      <c r="R60" s="2252"/>
      <c r="S60" s="2252"/>
      <c r="T60" s="2252"/>
      <c r="U60" s="2253"/>
      <c r="V60" s="2253"/>
      <c r="W60" s="2253"/>
      <c r="X60" s="2253"/>
      <c r="Y60" s="2253"/>
      <c r="Z60" s="2253"/>
      <c r="AA60" s="2253"/>
      <c r="AB60" s="2253"/>
      <c r="AC60" s="2233">
        <f>SUM(AC50:AC59)</f>
        <v>73271.7258</v>
      </c>
      <c r="AD60" s="2126"/>
    </row>
    <row r="61" spans="1:30" ht="17.1" customHeight="1" thickBot="1" thickTop="1">
      <c r="A61" s="2007"/>
      <c r="B61" s="1982"/>
      <c r="C61" s="2219"/>
      <c r="D61" s="2027"/>
      <c r="E61" s="2027"/>
      <c r="F61" s="2220"/>
      <c r="G61" s="2221"/>
      <c r="H61" s="2222"/>
      <c r="I61" s="2223"/>
      <c r="J61" s="2224"/>
      <c r="K61" s="2225"/>
      <c r="L61" s="2226"/>
      <c r="M61" s="2222"/>
      <c r="N61" s="2227"/>
      <c r="O61" s="2228"/>
      <c r="P61" s="2250"/>
      <c r="Q61" s="2251"/>
      <c r="R61" s="2252"/>
      <c r="S61" s="2252"/>
      <c r="T61" s="2252"/>
      <c r="U61" s="2253"/>
      <c r="V61" s="2253"/>
      <c r="W61" s="2253"/>
      <c r="X61" s="2253"/>
      <c r="Y61" s="2253"/>
      <c r="Z61" s="2253"/>
      <c r="AA61" s="2253"/>
      <c r="AB61" s="2253"/>
      <c r="AC61" s="2254"/>
      <c r="AD61" s="2126"/>
    </row>
    <row r="62" spans="1:30" ht="33.95" customHeight="1" thickBot="1" thickTop="1">
      <c r="A62" s="2007"/>
      <c r="B62" s="1982"/>
      <c r="C62" s="2145" t="s">
        <v>13</v>
      </c>
      <c r="D62" s="2146" t="s">
        <v>27</v>
      </c>
      <c r="E62" s="2147" t="s">
        <v>28</v>
      </c>
      <c r="F62" s="4249" t="s">
        <v>29</v>
      </c>
      <c r="G62" s="4272"/>
      <c r="H62" s="2149" t="s">
        <v>16</v>
      </c>
      <c r="I62" s="2150"/>
      <c r="J62" s="2147" t="s">
        <v>17</v>
      </c>
      <c r="K62" s="2147" t="s">
        <v>18</v>
      </c>
      <c r="L62" s="2146" t="s">
        <v>30</v>
      </c>
      <c r="M62" s="2146" t="s">
        <v>31</v>
      </c>
      <c r="N62" s="2037" t="s">
        <v>101</v>
      </c>
      <c r="O62" s="2147" t="s">
        <v>32</v>
      </c>
      <c r="P62" s="2151" t="s">
        <v>33</v>
      </c>
      <c r="Q62" s="2152"/>
      <c r="R62" s="2149" t="s">
        <v>34</v>
      </c>
      <c r="S62" s="2153" t="s">
        <v>20</v>
      </c>
      <c r="T62" s="2154" t="s">
        <v>102</v>
      </c>
      <c r="U62" s="2155"/>
      <c r="V62" s="2156" t="s">
        <v>22</v>
      </c>
      <c r="W62" s="2157"/>
      <c r="X62" s="2158"/>
      <c r="Y62" s="2158"/>
      <c r="Z62" s="2158"/>
      <c r="AA62" s="2159"/>
      <c r="AB62" s="2160" t="s">
        <v>74</v>
      </c>
      <c r="AC62" s="2050" t="s">
        <v>24</v>
      </c>
      <c r="AD62" s="2126"/>
    </row>
    <row r="63" spans="1:30" ht="17.1" customHeight="1" thickTop="1">
      <c r="A63" s="2007"/>
      <c r="B63" s="1982"/>
      <c r="C63" s="2052"/>
      <c r="D63" s="2161"/>
      <c r="E63" s="2161"/>
      <c r="F63" s="4273"/>
      <c r="G63" s="4274"/>
      <c r="H63" s="2163"/>
      <c r="I63" s="2164"/>
      <c r="J63" s="2161"/>
      <c r="K63" s="2161"/>
      <c r="L63" s="2161"/>
      <c r="M63" s="2161"/>
      <c r="N63" s="2161"/>
      <c r="O63" s="2165"/>
      <c r="P63" s="4254"/>
      <c r="Q63" s="4255"/>
      <c r="R63" s="2166"/>
      <c r="S63" s="2167"/>
      <c r="T63" s="2168"/>
      <c r="U63" s="2169"/>
      <c r="V63" s="2170"/>
      <c r="W63" s="2171"/>
      <c r="X63" s="2172"/>
      <c r="Y63" s="2172"/>
      <c r="Z63" s="2172"/>
      <c r="AA63" s="2173"/>
      <c r="AB63" s="2165"/>
      <c r="AC63" s="2174"/>
      <c r="AD63" s="2126"/>
    </row>
    <row r="64" spans="1:30" ht="17.1" customHeight="1" thickBot="1">
      <c r="A64" s="2007"/>
      <c r="B64" s="1982"/>
      <c r="C64" s="2104"/>
      <c r="D64" s="2198"/>
      <c r="E64" s="2199"/>
      <c r="F64" s="4260"/>
      <c r="G64" s="4261"/>
      <c r="H64" s="2202"/>
      <c r="I64" s="2203"/>
      <c r="J64" s="2204"/>
      <c r="K64" s="2205"/>
      <c r="L64" s="2206"/>
      <c r="M64" s="2207"/>
      <c r="N64" s="2208"/>
      <c r="O64" s="2112"/>
      <c r="P64" s="4262"/>
      <c r="Q64" s="4263"/>
      <c r="R64" s="2209"/>
      <c r="S64" s="2210"/>
      <c r="T64" s="2256"/>
      <c r="U64" s="2257"/>
      <c r="V64" s="2213"/>
      <c r="W64" s="2214"/>
      <c r="X64" s="2215"/>
      <c r="Y64" s="2215"/>
      <c r="Z64" s="2215"/>
      <c r="AA64" s="2216"/>
      <c r="AB64" s="2217"/>
      <c r="AC64" s="2218"/>
      <c r="AD64" s="2126"/>
    </row>
    <row r="65" spans="1:30" ht="17.1" customHeight="1" thickBot="1" thickTop="1">
      <c r="A65" s="2007"/>
      <c r="B65" s="1982"/>
      <c r="C65" s="2219"/>
      <c r="D65" s="2027"/>
      <c r="E65" s="2027"/>
      <c r="F65" s="2220"/>
      <c r="G65" s="2221"/>
      <c r="H65" s="2222"/>
      <c r="I65" s="2223"/>
      <c r="J65" s="2224"/>
      <c r="K65" s="2225"/>
      <c r="L65" s="2226"/>
      <c r="M65" s="2222"/>
      <c r="N65" s="2227"/>
      <c r="O65" s="2228"/>
      <c r="P65" s="2229"/>
      <c r="Q65" s="2230"/>
      <c r="R65" s="2231"/>
      <c r="S65" s="2231"/>
      <c r="T65" s="2231"/>
      <c r="U65" s="2232"/>
      <c r="V65" s="2232"/>
      <c r="W65" s="2232"/>
      <c r="X65" s="2232"/>
      <c r="Y65" s="2232"/>
      <c r="Z65" s="2232"/>
      <c r="AA65" s="2232"/>
      <c r="AB65" s="2232"/>
      <c r="AC65" s="2233">
        <f>SUM(AC63:AC64)</f>
        <v>0</v>
      </c>
      <c r="AD65" s="2126"/>
    </row>
    <row r="66" spans="1:30" ht="17.1" customHeight="1" thickBot="1" thickTop="1">
      <c r="A66" s="2007"/>
      <c r="B66" s="2008"/>
      <c r="C66" s="2219"/>
      <c r="D66" s="2027"/>
      <c r="E66" s="2253"/>
      <c r="F66" s="2253"/>
      <c r="G66" s="2253"/>
      <c r="H66" s="2253"/>
      <c r="I66" s="2253"/>
      <c r="J66" s="2253"/>
      <c r="K66" s="2253"/>
      <c r="L66" s="2253"/>
      <c r="M66" s="2253"/>
      <c r="N66" s="2253"/>
      <c r="O66" s="2253"/>
      <c r="P66" s="2253"/>
      <c r="Q66" s="2253"/>
      <c r="R66" s="2253"/>
      <c r="S66" s="2253"/>
      <c r="T66" s="2253"/>
      <c r="U66" s="2253"/>
      <c r="V66" s="2253"/>
      <c r="W66" s="2253"/>
      <c r="X66" s="2253"/>
      <c r="Y66" s="2253"/>
      <c r="Z66" s="2253"/>
      <c r="AA66" s="2253"/>
      <c r="AB66" s="2253"/>
      <c r="AC66" s="2258"/>
      <c r="AD66" s="2259"/>
    </row>
    <row r="67" spans="1:30" ht="17.1" customHeight="1" thickBot="1" thickTop="1">
      <c r="A67" s="2007"/>
      <c r="B67" s="1982"/>
      <c r="C67" s="2219"/>
      <c r="D67" s="2027"/>
      <c r="E67" s="2027"/>
      <c r="F67" s="2220"/>
      <c r="G67" s="2221"/>
      <c r="H67" s="2222"/>
      <c r="I67" s="2223"/>
      <c r="J67" s="2025" t="s">
        <v>42</v>
      </c>
      <c r="K67" s="2026">
        <f>+AC47+AC39+AC60+AC65</f>
        <v>86041.1058</v>
      </c>
      <c r="L67" s="2226"/>
      <c r="M67" s="2222"/>
      <c r="N67" s="2260"/>
      <c r="O67" s="2261"/>
      <c r="P67" s="2250"/>
      <c r="Q67" s="2251"/>
      <c r="R67" s="2252"/>
      <c r="S67" s="2252"/>
      <c r="T67" s="2252"/>
      <c r="U67" s="2253"/>
      <c r="V67" s="2253"/>
      <c r="W67" s="2253"/>
      <c r="X67" s="2253"/>
      <c r="Y67" s="2253"/>
      <c r="Z67" s="2253"/>
      <c r="AA67" s="2253"/>
      <c r="AB67" s="2253"/>
      <c r="AC67" s="2262"/>
      <c r="AD67" s="2126"/>
    </row>
    <row r="68" spans="1:30" ht="13.5" customHeight="1" thickTop="1">
      <c r="A68" s="2007"/>
      <c r="B68" s="2008"/>
      <c r="C68" s="2012"/>
      <c r="D68" s="2263"/>
      <c r="E68" s="2264"/>
      <c r="F68" s="2265"/>
      <c r="G68" s="2266"/>
      <c r="H68" s="2266"/>
      <c r="I68" s="2264"/>
      <c r="J68" s="2267"/>
      <c r="K68" s="2267"/>
      <c r="L68" s="2264"/>
      <c r="M68" s="2264"/>
      <c r="N68" s="2264"/>
      <c r="O68" s="2268"/>
      <c r="P68" s="2264"/>
      <c r="Q68" s="2264"/>
      <c r="R68" s="2269"/>
      <c r="S68" s="2270"/>
      <c r="T68" s="2270"/>
      <c r="U68" s="2271"/>
      <c r="AC68" s="2271"/>
      <c r="AD68" s="2259"/>
    </row>
    <row r="69" spans="1:30" ht="17.1" customHeight="1">
      <c r="A69" s="2007"/>
      <c r="B69" s="2008"/>
      <c r="C69" s="2272" t="s">
        <v>103</v>
      </c>
      <c r="D69" s="2273" t="s">
        <v>137</v>
      </c>
      <c r="E69" s="2264"/>
      <c r="F69" s="2265"/>
      <c r="G69" s="2266"/>
      <c r="H69" s="2266"/>
      <c r="I69" s="2264"/>
      <c r="J69" s="2267"/>
      <c r="K69" s="2267"/>
      <c r="L69" s="2264"/>
      <c r="M69" s="2264"/>
      <c r="N69" s="2264"/>
      <c r="O69" s="2268"/>
      <c r="P69" s="2264"/>
      <c r="Q69" s="2264"/>
      <c r="R69" s="2269"/>
      <c r="S69" s="2270"/>
      <c r="T69" s="2270"/>
      <c r="U69" s="2271"/>
      <c r="AC69" s="2271"/>
      <c r="AD69" s="2259"/>
    </row>
    <row r="70" spans="1:30" ht="17.1" customHeight="1">
      <c r="A70" s="2007"/>
      <c r="B70" s="2008"/>
      <c r="C70" s="2272"/>
      <c r="D70" s="2263"/>
      <c r="E70" s="2264"/>
      <c r="F70" s="2265"/>
      <c r="G70" s="2266"/>
      <c r="H70" s="2266"/>
      <c r="I70" s="2264"/>
      <c r="J70" s="2267"/>
      <c r="K70" s="2267"/>
      <c r="L70" s="2264"/>
      <c r="M70" s="2264"/>
      <c r="N70" s="2264"/>
      <c r="O70" s="2268"/>
      <c r="P70" s="2264"/>
      <c r="Q70" s="2264"/>
      <c r="R70" s="2264"/>
      <c r="S70" s="2269"/>
      <c r="T70" s="2270"/>
      <c r="AD70" s="2259"/>
    </row>
    <row r="71" spans="2:30" s="2007" customFormat="1" ht="17.1" customHeight="1">
      <c r="B71" s="2008"/>
      <c r="C71" s="2012"/>
      <c r="D71" s="2274" t="s">
        <v>0</v>
      </c>
      <c r="E71" s="2129" t="s">
        <v>104</v>
      </c>
      <c r="F71" s="2129" t="s">
        <v>43</v>
      </c>
      <c r="G71" s="2275" t="s">
        <v>138</v>
      </c>
      <c r="H71" s="2130"/>
      <c r="I71" s="2129"/>
      <c r="J71" s="1968"/>
      <c r="K71" s="1968"/>
      <c r="L71" s="2276" t="s">
        <v>139</v>
      </c>
      <c r="M71" s="1968"/>
      <c r="N71" s="1968"/>
      <c r="O71" s="1968"/>
      <c r="P71" s="1968"/>
      <c r="Q71" s="2277"/>
      <c r="R71" s="2277"/>
      <c r="S71" s="2009"/>
      <c r="T71" s="1968"/>
      <c r="U71" s="1968"/>
      <c r="V71" s="1968"/>
      <c r="W71" s="1968"/>
      <c r="X71" s="2009"/>
      <c r="Y71" s="2009"/>
      <c r="Z71" s="2009"/>
      <c r="AA71" s="2009"/>
      <c r="AB71" s="2009"/>
      <c r="AC71" s="2278" t="s">
        <v>141</v>
      </c>
      <c r="AD71" s="2259"/>
    </row>
    <row r="72" spans="2:30" s="2007" customFormat="1" ht="17.1" customHeight="1">
      <c r="B72" s="2008"/>
      <c r="C72" s="2012"/>
      <c r="D72" s="2129" t="s">
        <v>336</v>
      </c>
      <c r="E72" s="2279">
        <v>160</v>
      </c>
      <c r="F72" s="2279">
        <v>500</v>
      </c>
      <c r="G72" s="2280">
        <f>E72*$F$19*$L$20/100</f>
        <v>563614.1184</v>
      </c>
      <c r="H72" s="2280"/>
      <c r="I72" s="2280"/>
      <c r="J72" s="1997"/>
      <c r="K72" s="1968"/>
      <c r="L72" s="2281">
        <v>66274</v>
      </c>
      <c r="M72" s="1997"/>
      <c r="N72" s="1137" t="s">
        <v>412</v>
      </c>
      <c r="O72" s="1968"/>
      <c r="P72" s="1968"/>
      <c r="Q72" s="2277"/>
      <c r="R72" s="2277"/>
      <c r="S72" s="2009"/>
      <c r="T72" s="1968"/>
      <c r="U72" s="1968"/>
      <c r="V72" s="1968"/>
      <c r="W72" s="1968"/>
      <c r="X72" s="2009"/>
      <c r="Y72" s="2009"/>
      <c r="Z72" s="2009"/>
      <c r="AA72" s="2009"/>
      <c r="AB72" s="2282"/>
      <c r="AC72" s="2283">
        <f>L72+G72</f>
        <v>629888.1184</v>
      </c>
      <c r="AD72" s="2259"/>
    </row>
    <row r="73" spans="2:30" s="2007" customFormat="1" ht="17.1" customHeight="1">
      <c r="B73" s="2008"/>
      <c r="C73" s="2012"/>
      <c r="D73" s="2129" t="s">
        <v>337</v>
      </c>
      <c r="E73" s="2279">
        <v>147</v>
      </c>
      <c r="F73" s="2279">
        <v>500</v>
      </c>
      <c r="G73" s="2280">
        <f>E73*$F$19*$L$20/100</f>
        <v>517820.47128</v>
      </c>
      <c r="H73" s="2280"/>
      <c r="I73" s="2280"/>
      <c r="J73" s="1997"/>
      <c r="K73" s="1968"/>
      <c r="L73" s="2281">
        <v>8784</v>
      </c>
      <c r="M73" s="1997"/>
      <c r="N73" s="1137" t="s">
        <v>412</v>
      </c>
      <c r="O73" s="1968"/>
      <c r="P73" s="1968"/>
      <c r="Q73" s="2277"/>
      <c r="R73" s="2277"/>
      <c r="S73" s="2009"/>
      <c r="T73" s="1968"/>
      <c r="U73" s="1968"/>
      <c r="V73" s="1968"/>
      <c r="W73" s="1968"/>
      <c r="X73" s="2009"/>
      <c r="Y73" s="2009"/>
      <c r="Z73" s="2009"/>
      <c r="AA73" s="2009"/>
      <c r="AB73" s="2282"/>
      <c r="AC73" s="2283">
        <f>L73+G73</f>
        <v>526604.4712799999</v>
      </c>
      <c r="AD73" s="2259"/>
    </row>
    <row r="74" spans="2:30" s="2007" customFormat="1" ht="17.1" customHeight="1">
      <c r="B74" s="2008"/>
      <c r="C74" s="2012"/>
      <c r="D74" s="2129" t="s">
        <v>338</v>
      </c>
      <c r="E74" s="2279">
        <v>262.8</v>
      </c>
      <c r="F74" s="2279">
        <v>500</v>
      </c>
      <c r="G74" s="2280">
        <f>E74*$F$19*$L$20/100</f>
        <v>925736.1894720001</v>
      </c>
      <c r="H74" s="2280"/>
      <c r="I74" s="2280"/>
      <c r="J74" s="1997"/>
      <c r="K74" s="1968"/>
      <c r="L74" s="2281">
        <v>50329</v>
      </c>
      <c r="M74" s="1997"/>
      <c r="N74" s="1137" t="s">
        <v>412</v>
      </c>
      <c r="O74" s="1968"/>
      <c r="P74" s="1968"/>
      <c r="Q74" s="2277"/>
      <c r="R74" s="2277"/>
      <c r="S74" s="2009"/>
      <c r="T74" s="1968"/>
      <c r="U74" s="1968"/>
      <c r="V74" s="1968"/>
      <c r="W74" s="1968"/>
      <c r="X74" s="2009"/>
      <c r="Y74" s="2009"/>
      <c r="Z74" s="2009"/>
      <c r="AA74" s="2009"/>
      <c r="AB74" s="2282"/>
      <c r="AC74" s="2283">
        <f>L74+G74</f>
        <v>976065.1894720001</v>
      </c>
      <c r="AD74" s="2259"/>
    </row>
    <row r="75" spans="2:30" s="2007" customFormat="1" ht="17.1" customHeight="1">
      <c r="B75" s="2008"/>
      <c r="C75" s="2012"/>
      <c r="E75" s="2017"/>
      <c r="F75" s="2129"/>
      <c r="G75" s="2130"/>
      <c r="H75" s="1968"/>
      <c r="I75" s="2129"/>
      <c r="J75" s="2129"/>
      <c r="K75" s="1968"/>
      <c r="L75" s="2283"/>
      <c r="M75" s="2284"/>
      <c r="N75" s="2284"/>
      <c r="O75" s="2277"/>
      <c r="P75" s="2277"/>
      <c r="Q75" s="2277"/>
      <c r="R75" s="2277"/>
      <c r="S75" s="2009"/>
      <c r="T75" s="1968"/>
      <c r="U75" s="1968"/>
      <c r="V75" s="1968"/>
      <c r="W75" s="1968"/>
      <c r="X75" s="2009"/>
      <c r="Y75" s="2009"/>
      <c r="Z75" s="2009"/>
      <c r="AA75" s="2009"/>
      <c r="AB75" s="2009"/>
      <c r="AC75" s="2283"/>
      <c r="AD75" s="2259"/>
    </row>
    <row r="76" spans="1:30" ht="17.1" customHeight="1">
      <c r="A76" s="2007"/>
      <c r="B76" s="2008"/>
      <c r="C76" s="2012"/>
      <c r="D76" s="2274" t="s">
        <v>118</v>
      </c>
      <c r="E76" s="2129" t="s">
        <v>119</v>
      </c>
      <c r="F76" s="2129" t="s">
        <v>43</v>
      </c>
      <c r="G76" s="2275" t="s">
        <v>142</v>
      </c>
      <c r="I76" s="2285"/>
      <c r="J76" s="2129"/>
      <c r="L76" s="2276" t="s">
        <v>140</v>
      </c>
      <c r="M76" s="2285"/>
      <c r="N76" s="2284"/>
      <c r="O76" s="2277"/>
      <c r="P76" s="2277"/>
      <c r="Q76" s="2277"/>
      <c r="R76" s="2277"/>
      <c r="S76" s="2277"/>
      <c r="AC76" s="2283"/>
      <c r="AD76" s="2259"/>
    </row>
    <row r="77" spans="1:30" ht="17.1" customHeight="1">
      <c r="A77" s="2007"/>
      <c r="B77" s="2008"/>
      <c r="C77" s="2012"/>
      <c r="D77" s="2129" t="s">
        <v>339</v>
      </c>
      <c r="E77" s="2279">
        <v>300</v>
      </c>
      <c r="F77" s="2279" t="s">
        <v>134</v>
      </c>
      <c r="G77" s="2280">
        <f>E77*F20*L20</f>
        <v>290440.8</v>
      </c>
      <c r="H77" s="1997"/>
      <c r="I77" s="1997"/>
      <c r="J77" s="2281"/>
      <c r="L77" s="2281"/>
      <c r="M77" s="1997"/>
      <c r="N77" s="1137" t="s">
        <v>412</v>
      </c>
      <c r="O77" s="2286"/>
      <c r="P77" s="2286"/>
      <c r="Q77" s="2286"/>
      <c r="R77" s="2286"/>
      <c r="S77" s="2286"/>
      <c r="AC77" s="2287">
        <f>G77+L77</f>
        <v>290440.8</v>
      </c>
      <c r="AD77" s="2259"/>
    </row>
    <row r="78" spans="1:30" ht="17.1" customHeight="1">
      <c r="A78" s="2007"/>
      <c r="B78" s="2008"/>
      <c r="C78" s="2012"/>
      <c r="D78" s="2129" t="s">
        <v>340</v>
      </c>
      <c r="E78" s="2279">
        <v>300</v>
      </c>
      <c r="F78" s="2279" t="s">
        <v>134</v>
      </c>
      <c r="G78" s="2280">
        <f>E78*F20*L20</f>
        <v>290440.8</v>
      </c>
      <c r="H78" s="1997"/>
      <c r="I78" s="1997"/>
      <c r="J78" s="2281"/>
      <c r="L78" s="2281"/>
      <c r="M78" s="1997"/>
      <c r="N78" s="1137" t="s">
        <v>412</v>
      </c>
      <c r="O78" s="2286"/>
      <c r="P78" s="2286"/>
      <c r="Q78" s="2286"/>
      <c r="R78" s="2286"/>
      <c r="S78" s="2286"/>
      <c r="AC78" s="2287">
        <f>G78+L78</f>
        <v>290440.8</v>
      </c>
      <c r="AD78" s="2259"/>
    </row>
    <row r="79" spans="1:30" ht="17.1" customHeight="1">
      <c r="A79" s="2007"/>
      <c r="B79" s="2008"/>
      <c r="C79" s="2012"/>
      <c r="D79" s="2129" t="s">
        <v>341</v>
      </c>
      <c r="E79" s="2279">
        <v>150</v>
      </c>
      <c r="F79" s="2279" t="s">
        <v>134</v>
      </c>
      <c r="G79" s="2280">
        <f>E79*F20*L20</f>
        <v>145220.4</v>
      </c>
      <c r="H79" s="1997"/>
      <c r="I79" s="1997"/>
      <c r="J79" s="2281"/>
      <c r="L79" s="2281"/>
      <c r="M79" s="1997"/>
      <c r="N79" s="1137" t="s">
        <v>412</v>
      </c>
      <c r="O79" s="2286"/>
      <c r="P79" s="2286"/>
      <c r="Q79" s="2286"/>
      <c r="R79" s="2286"/>
      <c r="S79" s="2286"/>
      <c r="AC79" s="2287">
        <f>G79+L79</f>
        <v>145220.4</v>
      </c>
      <c r="AD79" s="2259"/>
    </row>
    <row r="80" spans="1:30" ht="17.1" customHeight="1">
      <c r="A80" s="2007"/>
      <c r="B80" s="2008"/>
      <c r="C80" s="2012"/>
      <c r="D80" s="2129"/>
      <c r="E80" s="2279"/>
      <c r="F80" s="2279"/>
      <c r="G80" s="2280"/>
      <c r="H80" s="1997"/>
      <c r="I80" s="1997"/>
      <c r="J80" s="2281"/>
      <c r="L80" s="2281"/>
      <c r="M80" s="1997"/>
      <c r="N80" s="2288"/>
      <c r="O80" s="2286"/>
      <c r="P80" s="2286"/>
      <c r="Q80" s="2286"/>
      <c r="R80" s="2286"/>
      <c r="S80" s="2286"/>
      <c r="AC80" s="2287"/>
      <c r="AD80" s="2259"/>
    </row>
    <row r="81" spans="1:30" ht="17.1" customHeight="1">
      <c r="A81" s="2007"/>
      <c r="B81" s="2008"/>
      <c r="C81" s="2012"/>
      <c r="D81" s="2274" t="s">
        <v>61</v>
      </c>
      <c r="E81" s="2129" t="s">
        <v>1</v>
      </c>
      <c r="F81" s="2289"/>
      <c r="G81" s="2129" t="s">
        <v>43</v>
      </c>
      <c r="I81" s="2285"/>
      <c r="J81" s="2275" t="s">
        <v>143</v>
      </c>
      <c r="L81" s="2276"/>
      <c r="M81" s="2285"/>
      <c r="N81" s="2284"/>
      <c r="O81" s="2277"/>
      <c r="P81" s="2277"/>
      <c r="Q81" s="2277"/>
      <c r="R81" s="2277"/>
      <c r="S81" s="2277"/>
      <c r="AC81" s="2283"/>
      <c r="AD81" s="2259"/>
    </row>
    <row r="82" spans="1:30" ht="17.1" customHeight="1">
      <c r="A82" s="2007"/>
      <c r="B82" s="2008"/>
      <c r="C82" s="2012"/>
      <c r="D82" s="2129" t="s">
        <v>342</v>
      </c>
      <c r="E82" s="2279" t="s">
        <v>343</v>
      </c>
      <c r="F82" s="2290"/>
      <c r="G82" s="2279">
        <v>132</v>
      </c>
      <c r="H82" s="1997"/>
      <c r="I82" s="1997"/>
      <c r="J82" s="2280">
        <f aca="true" t="shared" si="31" ref="J82:J89">$F$21*$L$20</f>
        <v>153698.376</v>
      </c>
      <c r="L82" s="2281"/>
      <c r="M82" s="1997"/>
      <c r="N82" s="2288"/>
      <c r="O82" s="2286"/>
      <c r="P82" s="2286"/>
      <c r="Q82" s="2286"/>
      <c r="R82" s="2286"/>
      <c r="S82" s="2286"/>
      <c r="AC82" s="2287">
        <f aca="true" t="shared" si="32" ref="AC82:AC89">J82</f>
        <v>153698.376</v>
      </c>
      <c r="AD82" s="2259"/>
    </row>
    <row r="83" spans="1:30" ht="17.1" customHeight="1">
      <c r="A83" s="2007"/>
      <c r="B83" s="2008"/>
      <c r="C83" s="2012"/>
      <c r="D83" s="2129" t="s">
        <v>342</v>
      </c>
      <c r="E83" s="2279" t="s">
        <v>344</v>
      </c>
      <c r="F83" s="2290"/>
      <c r="G83" s="2279">
        <v>132</v>
      </c>
      <c r="H83" s="1997"/>
      <c r="I83" s="1997"/>
      <c r="J83" s="2280">
        <f t="shared" si="31"/>
        <v>153698.376</v>
      </c>
      <c r="L83" s="2281"/>
      <c r="M83" s="1997"/>
      <c r="N83" s="2288"/>
      <c r="O83" s="2286"/>
      <c r="P83" s="2286"/>
      <c r="Q83" s="2286"/>
      <c r="R83" s="2286"/>
      <c r="S83" s="2286"/>
      <c r="AC83" s="2287">
        <f t="shared" si="32"/>
        <v>153698.376</v>
      </c>
      <c r="AD83" s="2259"/>
    </row>
    <row r="84" spans="1:30" ht="17.1" customHeight="1">
      <c r="A84" s="2007"/>
      <c r="B84" s="2008"/>
      <c r="C84" s="2012"/>
      <c r="D84" s="2129" t="s">
        <v>342</v>
      </c>
      <c r="E84" s="2279" t="s">
        <v>345</v>
      </c>
      <c r="F84" s="2290"/>
      <c r="G84" s="2279">
        <v>132</v>
      </c>
      <c r="H84" s="1997"/>
      <c r="I84" s="1997"/>
      <c r="J84" s="2280">
        <f t="shared" si="31"/>
        <v>153698.376</v>
      </c>
      <c r="L84" s="2281"/>
      <c r="M84" s="1997"/>
      <c r="N84" s="2288"/>
      <c r="O84" s="2286"/>
      <c r="P84" s="2286"/>
      <c r="Q84" s="2286"/>
      <c r="R84" s="2286"/>
      <c r="S84" s="2286"/>
      <c r="AC84" s="2287">
        <f t="shared" si="32"/>
        <v>153698.376</v>
      </c>
      <c r="AD84" s="2259"/>
    </row>
    <row r="85" spans="1:30" ht="17.1" customHeight="1">
      <c r="A85" s="2007"/>
      <c r="B85" s="2008"/>
      <c r="C85" s="2012"/>
      <c r="D85" s="2129" t="s">
        <v>342</v>
      </c>
      <c r="E85" s="2279" t="s">
        <v>346</v>
      </c>
      <c r="F85" s="2290"/>
      <c r="G85" s="2279">
        <v>132</v>
      </c>
      <c r="H85" s="1997"/>
      <c r="I85" s="1997"/>
      <c r="J85" s="2280">
        <f t="shared" si="31"/>
        <v>153698.376</v>
      </c>
      <c r="L85" s="2281"/>
      <c r="M85" s="1997"/>
      <c r="N85" s="2288"/>
      <c r="O85" s="2286"/>
      <c r="P85" s="2286"/>
      <c r="Q85" s="2286"/>
      <c r="R85" s="2286"/>
      <c r="S85" s="2286"/>
      <c r="AC85" s="2287">
        <f t="shared" si="32"/>
        <v>153698.376</v>
      </c>
      <c r="AD85" s="2259"/>
    </row>
    <row r="86" spans="1:30" ht="17.1" customHeight="1">
      <c r="A86" s="2007"/>
      <c r="B86" s="2008"/>
      <c r="C86" s="2012"/>
      <c r="D86" s="2129" t="s">
        <v>342</v>
      </c>
      <c r="E86" s="2279" t="s">
        <v>347</v>
      </c>
      <c r="F86" s="2290"/>
      <c r="G86" s="2279">
        <v>132</v>
      </c>
      <c r="H86" s="1997"/>
      <c r="I86" s="1997"/>
      <c r="J86" s="2280">
        <f t="shared" si="31"/>
        <v>153698.376</v>
      </c>
      <c r="L86" s="2281"/>
      <c r="M86" s="1997"/>
      <c r="N86" s="2288"/>
      <c r="O86" s="2286"/>
      <c r="P86" s="2286"/>
      <c r="Q86" s="2286"/>
      <c r="R86" s="2286"/>
      <c r="S86" s="2286"/>
      <c r="AC86" s="2287">
        <f t="shared" si="32"/>
        <v>153698.376</v>
      </c>
      <c r="AD86" s="2259"/>
    </row>
    <row r="87" spans="1:30" ht="17.1" customHeight="1">
      <c r="A87" s="2007"/>
      <c r="B87" s="2008"/>
      <c r="C87" s="2012"/>
      <c r="D87" s="2129" t="s">
        <v>348</v>
      </c>
      <c r="E87" s="2279" t="s">
        <v>349</v>
      </c>
      <c r="F87" s="2290"/>
      <c r="G87" s="2279">
        <v>132</v>
      </c>
      <c r="H87" s="1997"/>
      <c r="I87" s="1997"/>
      <c r="J87" s="2280">
        <f t="shared" si="31"/>
        <v>153698.376</v>
      </c>
      <c r="L87" s="2281"/>
      <c r="M87" s="1997"/>
      <c r="N87" s="2288"/>
      <c r="O87" s="2286"/>
      <c r="P87" s="2286"/>
      <c r="Q87" s="2286"/>
      <c r="R87" s="2286"/>
      <c r="S87" s="2286"/>
      <c r="AC87" s="2287">
        <f t="shared" si="32"/>
        <v>153698.376</v>
      </c>
      <c r="AD87" s="2259"/>
    </row>
    <row r="88" spans="1:30" ht="17.1" customHeight="1">
      <c r="A88" s="2007"/>
      <c r="B88" s="2008"/>
      <c r="C88" s="2012"/>
      <c r="D88" s="2129" t="s">
        <v>348</v>
      </c>
      <c r="E88" s="2279" t="s">
        <v>350</v>
      </c>
      <c r="F88" s="2290"/>
      <c r="G88" s="2279">
        <v>132</v>
      </c>
      <c r="H88" s="1997"/>
      <c r="I88" s="1997"/>
      <c r="J88" s="2280">
        <f t="shared" si="31"/>
        <v>153698.376</v>
      </c>
      <c r="L88" s="2281"/>
      <c r="M88" s="1997"/>
      <c r="N88" s="2288"/>
      <c r="O88" s="2286"/>
      <c r="P88" s="2286"/>
      <c r="Q88" s="2286"/>
      <c r="R88" s="2286"/>
      <c r="S88" s="2286"/>
      <c r="AC88" s="2287">
        <f t="shared" si="32"/>
        <v>153698.376</v>
      </c>
      <c r="AD88" s="2259"/>
    </row>
    <row r="89" spans="1:30" ht="17.1" customHeight="1">
      <c r="A89" s="2007"/>
      <c r="B89" s="2008"/>
      <c r="C89" s="2012"/>
      <c r="D89" s="2129" t="s">
        <v>351</v>
      </c>
      <c r="E89" s="2279" t="s">
        <v>352</v>
      </c>
      <c r="F89" s="2290"/>
      <c r="G89" s="2279">
        <v>132</v>
      </c>
      <c r="H89" s="1997"/>
      <c r="I89" s="1997"/>
      <c r="J89" s="2280">
        <f t="shared" si="31"/>
        <v>153698.376</v>
      </c>
      <c r="L89" s="2281"/>
      <c r="M89" s="1997"/>
      <c r="N89" s="2288"/>
      <c r="O89" s="2286"/>
      <c r="P89" s="2286"/>
      <c r="Q89" s="2286"/>
      <c r="R89" s="2286"/>
      <c r="S89" s="2286"/>
      <c r="AC89" s="2287">
        <f t="shared" si="32"/>
        <v>153698.376</v>
      </c>
      <c r="AD89" s="2259"/>
    </row>
    <row r="90" spans="1:30" ht="17.1" customHeight="1" thickBot="1">
      <c r="A90" s="2007"/>
      <c r="B90" s="2008"/>
      <c r="C90" s="2012"/>
      <c r="D90" s="2129"/>
      <c r="E90" s="2279"/>
      <c r="F90" s="2279"/>
      <c r="G90" s="2280"/>
      <c r="H90" s="1997"/>
      <c r="I90" s="1997"/>
      <c r="J90" s="2280"/>
      <c r="L90" s="2281"/>
      <c r="M90" s="1997"/>
      <c r="N90" s="2288"/>
      <c r="O90" s="2286"/>
      <c r="P90" s="2286"/>
      <c r="Q90" s="2286"/>
      <c r="R90" s="2286"/>
      <c r="S90" s="2286"/>
      <c r="AC90" s="2287"/>
      <c r="AD90" s="2259"/>
    </row>
    <row r="91" spans="1:30" ht="17.1" customHeight="1" thickBot="1" thickTop="1">
      <c r="A91" s="2007"/>
      <c r="B91" s="2008"/>
      <c r="C91" s="2012"/>
      <c r="D91" s="2267"/>
      <c r="E91" s="2017"/>
      <c r="F91" s="2129"/>
      <c r="G91" s="2129"/>
      <c r="H91" s="2130"/>
      <c r="J91" s="2129"/>
      <c r="L91" s="2291"/>
      <c r="M91" s="2284"/>
      <c r="N91" s="2284"/>
      <c r="O91" s="2277"/>
      <c r="P91" s="2277"/>
      <c r="Q91" s="2277"/>
      <c r="R91" s="2277"/>
      <c r="S91" s="2277"/>
      <c r="AB91" s="2292" t="s">
        <v>353</v>
      </c>
      <c r="AC91" s="2293">
        <f>SUM(AC72:AC89)</f>
        <v>4088246.787152001</v>
      </c>
      <c r="AD91" s="2259"/>
    </row>
    <row r="92" spans="2:30" ht="17.1" customHeight="1" thickBot="1" thickTop="1">
      <c r="B92" s="2008"/>
      <c r="C92" s="2272" t="s">
        <v>107</v>
      </c>
      <c r="D92" s="2294" t="s">
        <v>108</v>
      </c>
      <c r="E92" s="2129"/>
      <c r="F92" s="2295"/>
      <c r="G92" s="2128"/>
      <c r="H92" s="2267"/>
      <c r="I92" s="2267"/>
      <c r="J92" s="2267"/>
      <c r="K92" s="2129"/>
      <c r="L92" s="2129"/>
      <c r="M92" s="2267"/>
      <c r="N92" s="2129"/>
      <c r="O92" s="2267"/>
      <c r="P92" s="2267"/>
      <c r="Q92" s="2267"/>
      <c r="R92" s="2267"/>
      <c r="S92" s="2267"/>
      <c r="T92" s="2267"/>
      <c r="U92" s="2267"/>
      <c r="AC92" s="2267"/>
      <c r="AD92" s="2259"/>
    </row>
    <row r="93" spans="2:30" s="2007" customFormat="1" ht="17.1" customHeight="1" thickBot="1" thickTop="1">
      <c r="B93" s="2008"/>
      <c r="C93" s="2012"/>
      <c r="D93" s="2274" t="s">
        <v>109</v>
      </c>
      <c r="E93" s="2296">
        <f>10*K67*K26/AC91</f>
        <v>20388.789405650474</v>
      </c>
      <c r="G93" s="2128"/>
      <c r="L93" s="2129"/>
      <c r="N93" s="2129"/>
      <c r="O93" s="2130"/>
      <c r="V93" s="1968"/>
      <c r="W93" s="1968"/>
      <c r="AB93" s="2292" t="s">
        <v>323</v>
      </c>
      <c r="AC93" s="2293">
        <v>2421935.4809119995</v>
      </c>
      <c r="AD93" s="2259"/>
    </row>
    <row r="94" spans="2:30" s="2007" customFormat="1" ht="17.1" customHeight="1" thickTop="1">
      <c r="B94" s="2008"/>
      <c r="C94" s="2012"/>
      <c r="E94" s="2297"/>
      <c r="F94" s="2023"/>
      <c r="G94" s="2128"/>
      <c r="J94" s="2128"/>
      <c r="K94" s="2143"/>
      <c r="L94" s="2129"/>
      <c r="M94" s="2129"/>
      <c r="N94" s="2129"/>
      <c r="O94" s="2130"/>
      <c r="P94" s="2129"/>
      <c r="Q94" s="2129"/>
      <c r="R94" s="2142"/>
      <c r="S94" s="2142"/>
      <c r="T94" s="2142"/>
      <c r="U94" s="2298"/>
      <c r="V94" s="1968"/>
      <c r="W94" s="1968"/>
      <c r="AC94" s="2298"/>
      <c r="AD94" s="2259"/>
    </row>
    <row r="95" spans="2:30" ht="17.1" customHeight="1">
      <c r="B95" s="2008"/>
      <c r="C95" s="2012"/>
      <c r="D95" s="2839" t="s">
        <v>390</v>
      </c>
      <c r="E95" s="2300"/>
      <c r="F95" s="2023"/>
      <c r="G95" s="2128"/>
      <c r="H95" s="2267"/>
      <c r="I95" s="2267"/>
      <c r="N95" s="2129"/>
      <c r="O95" s="2130"/>
      <c r="P95" s="2129"/>
      <c r="Q95" s="2129"/>
      <c r="R95" s="2285"/>
      <c r="S95" s="2285"/>
      <c r="T95" s="2285"/>
      <c r="U95" s="2284"/>
      <c r="AC95" s="2284"/>
      <c r="AD95" s="2259"/>
    </row>
    <row r="96" spans="2:30" ht="17.1" customHeight="1" thickBot="1">
      <c r="B96" s="2008"/>
      <c r="C96" s="2012"/>
      <c r="D96" s="2299"/>
      <c r="E96" s="2300"/>
      <c r="F96" s="2023"/>
      <c r="G96" s="2128"/>
      <c r="H96" s="2267"/>
      <c r="I96" s="2267"/>
      <c r="N96" s="2129"/>
      <c r="O96" s="2130"/>
      <c r="P96" s="2129"/>
      <c r="Q96" s="2129"/>
      <c r="R96" s="2285"/>
      <c r="S96" s="2285"/>
      <c r="T96" s="2285"/>
      <c r="U96" s="2284"/>
      <c r="AC96" s="2284"/>
      <c r="AD96" s="2259"/>
    </row>
    <row r="97" spans="2:30" s="2301" customFormat="1" ht="21" thickBot="1" thickTop="1">
      <c r="B97" s="2302"/>
      <c r="C97" s="2303"/>
      <c r="D97" s="2304"/>
      <c r="E97" s="2305"/>
      <c r="F97" s="2306"/>
      <c r="G97" s="2307"/>
      <c r="I97" s="1968"/>
      <c r="J97" s="2308" t="s">
        <v>110</v>
      </c>
      <c r="K97" s="2309">
        <f>IF(E93&gt;3*K26,K26*3,E93)</f>
        <v>20388.789405650474</v>
      </c>
      <c r="M97" s="2310"/>
      <c r="N97" s="2311" t="s">
        <v>354</v>
      </c>
      <c r="O97" s="2312"/>
      <c r="P97" s="2310"/>
      <c r="Q97" s="2310"/>
      <c r="R97" s="2313"/>
      <c r="S97" s="2313"/>
      <c r="T97" s="2313"/>
      <c r="U97" s="2314"/>
      <c r="V97" s="1968"/>
      <c r="W97" s="1968"/>
      <c r="AC97" s="2314"/>
      <c r="AD97" s="2315"/>
    </row>
    <row r="98" spans="2:30" ht="17.1" customHeight="1" thickBot="1" thickTop="1">
      <c r="B98" s="2316"/>
      <c r="C98" s="2317"/>
      <c r="D98" s="2317"/>
      <c r="E98" s="2317"/>
      <c r="F98" s="2317"/>
      <c r="G98" s="2317"/>
      <c r="H98" s="2317"/>
      <c r="I98" s="2317"/>
      <c r="J98" s="2317"/>
      <c r="K98" s="2317"/>
      <c r="L98" s="2317"/>
      <c r="M98" s="2317"/>
      <c r="N98" s="2317"/>
      <c r="O98" s="2317"/>
      <c r="P98" s="2317"/>
      <c r="Q98" s="2317"/>
      <c r="R98" s="2317"/>
      <c r="S98" s="2317"/>
      <c r="T98" s="2317"/>
      <c r="U98" s="2317"/>
      <c r="V98" s="2318"/>
      <c r="W98" s="2318"/>
      <c r="X98" s="2318"/>
      <c r="Y98" s="2318"/>
      <c r="Z98" s="2318"/>
      <c r="AA98" s="2318"/>
      <c r="AB98" s="2318"/>
      <c r="AC98" s="2317"/>
      <c r="AD98" s="2319"/>
    </row>
    <row r="99" spans="2:23" ht="17.1" customHeight="1" thickTop="1">
      <c r="B99" s="2004"/>
      <c r="C99" s="2320"/>
      <c r="W99" s="2004"/>
    </row>
  </sheetData>
  <sheetProtection password="CC12"/>
  <mergeCells count="32">
    <mergeCell ref="F56:G56"/>
    <mergeCell ref="O51:Q51"/>
    <mergeCell ref="O52:Q52"/>
    <mergeCell ref="O55:Q55"/>
    <mergeCell ref="O56:Q56"/>
    <mergeCell ref="O53:Q53"/>
    <mergeCell ref="O54:Q54"/>
    <mergeCell ref="F53:G53"/>
    <mergeCell ref="F54:G54"/>
    <mergeCell ref="F64:G64"/>
    <mergeCell ref="P64:Q64"/>
    <mergeCell ref="F58:G58"/>
    <mergeCell ref="F50:G50"/>
    <mergeCell ref="O50:Q50"/>
    <mergeCell ref="F57:G57"/>
    <mergeCell ref="O57:Q57"/>
    <mergeCell ref="O58:Q58"/>
    <mergeCell ref="F59:G59"/>
    <mergeCell ref="O59:Q59"/>
    <mergeCell ref="F62:G62"/>
    <mergeCell ref="F63:G63"/>
    <mergeCell ref="P63:Q63"/>
    <mergeCell ref="F51:G51"/>
    <mergeCell ref="F52:G52"/>
    <mergeCell ref="F55:G55"/>
    <mergeCell ref="F49:G49"/>
    <mergeCell ref="O49:Q49"/>
    <mergeCell ref="P42:Q42"/>
    <mergeCell ref="P43:Q43"/>
    <mergeCell ref="P44:Q44"/>
    <mergeCell ref="P45:Q45"/>
    <mergeCell ref="P46:Q46"/>
  </mergeCells>
  <printOptions horizontalCentered="1"/>
  <pageMargins left="0.19" right="0.17" top="0.7874015748031497" bottom="0.7874015748031497" header="0.5118110236220472" footer="0.5118110236220472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3">
    <pageSetUpPr fitToPage="1"/>
  </sheetPr>
  <dimension ref="A1:AG77"/>
  <sheetViews>
    <sheetView zoomScale="70" zoomScaleNormal="70" workbookViewId="0" topLeftCell="B40">
      <selection activeCell="A33" sqref="A33"/>
    </sheetView>
  </sheetViews>
  <sheetFormatPr defaultColWidth="11.421875" defaultRowHeight="12.75"/>
  <cols>
    <col min="1" max="1" width="23.00390625" style="842" customWidth="1"/>
    <col min="2" max="2" width="17.140625" style="842" customWidth="1"/>
    <col min="3" max="3" width="4.7109375" style="842" customWidth="1"/>
    <col min="4" max="4" width="30.7109375" style="842" customWidth="1"/>
    <col min="5" max="5" width="20.7109375" style="842" customWidth="1"/>
    <col min="6" max="6" width="17.57421875" style="842" customWidth="1"/>
    <col min="7" max="7" width="15.00390625" style="842" customWidth="1"/>
    <col min="8" max="8" width="11.28125" style="842" hidden="1" customWidth="1"/>
    <col min="9" max="9" width="9.57421875" style="842" hidden="1" customWidth="1"/>
    <col min="10" max="11" width="18.7109375" style="842" customWidth="1"/>
    <col min="12" max="12" width="11.8515625" style="842" customWidth="1"/>
    <col min="13" max="13" width="11.57421875" style="842" customWidth="1"/>
    <col min="14" max="14" width="9.7109375" style="842" customWidth="1"/>
    <col min="15" max="15" width="10.57421875" style="842" customWidth="1"/>
    <col min="16" max="16" width="8.421875" style="842" customWidth="1"/>
    <col min="17" max="17" width="5.8515625" style="842" customWidth="1"/>
    <col min="18" max="19" width="13.7109375" style="842" hidden="1" customWidth="1"/>
    <col min="20" max="20" width="13.57421875" style="842" hidden="1" customWidth="1"/>
    <col min="21" max="21" width="10.421875" style="842" hidden="1" customWidth="1"/>
    <col min="22" max="22" width="7.421875" style="842" hidden="1" customWidth="1"/>
    <col min="23" max="23" width="7.8515625" style="842" hidden="1" customWidth="1"/>
    <col min="24" max="24" width="7.421875" style="842" hidden="1" customWidth="1"/>
    <col min="25" max="26" width="7.28125" style="842" hidden="1" customWidth="1"/>
    <col min="27" max="27" width="7.00390625" style="842" hidden="1" customWidth="1"/>
    <col min="28" max="28" width="10.57421875" style="842" customWidth="1"/>
    <col min="29" max="29" width="19.8515625" style="842" customWidth="1"/>
    <col min="30" max="30" width="17.7109375" style="842" customWidth="1"/>
    <col min="31" max="31" width="4.140625" style="842" customWidth="1"/>
    <col min="32" max="32" width="7.140625" style="842" customWidth="1"/>
    <col min="33" max="33" width="5.28125" style="842" customWidth="1"/>
    <col min="34" max="34" width="5.421875" style="842" customWidth="1"/>
    <col min="35" max="35" width="4.7109375" style="842" customWidth="1"/>
    <col min="36" max="36" width="5.28125" style="842" customWidth="1"/>
    <col min="37" max="38" width="13.28125" style="842" customWidth="1"/>
    <col min="39" max="39" width="6.57421875" style="842" customWidth="1"/>
    <col min="40" max="40" width="6.421875" style="842" customWidth="1"/>
    <col min="41" max="44" width="11.421875" style="842" customWidth="1"/>
    <col min="45" max="45" width="12.7109375" style="842" customWidth="1"/>
    <col min="46" max="48" width="11.421875" style="842" customWidth="1"/>
    <col min="49" max="49" width="21.00390625" style="842" customWidth="1"/>
    <col min="50" max="256" width="11.421875" style="842" customWidth="1"/>
    <col min="257" max="257" width="23.00390625" style="842" customWidth="1"/>
    <col min="258" max="258" width="17.140625" style="842" customWidth="1"/>
    <col min="259" max="259" width="4.7109375" style="842" customWidth="1"/>
    <col min="260" max="260" width="30.7109375" style="842" customWidth="1"/>
    <col min="261" max="261" width="20.7109375" style="842" customWidth="1"/>
    <col min="262" max="262" width="17.57421875" style="842" customWidth="1"/>
    <col min="263" max="263" width="15.00390625" style="842" customWidth="1"/>
    <col min="264" max="265" width="11.421875" style="842" hidden="1" customWidth="1"/>
    <col min="266" max="267" width="18.7109375" style="842" customWidth="1"/>
    <col min="268" max="268" width="11.8515625" style="842" customWidth="1"/>
    <col min="269" max="269" width="11.57421875" style="842" customWidth="1"/>
    <col min="270" max="270" width="9.7109375" style="842" customWidth="1"/>
    <col min="271" max="271" width="10.57421875" style="842" customWidth="1"/>
    <col min="272" max="272" width="8.421875" style="842" customWidth="1"/>
    <col min="273" max="273" width="5.8515625" style="842" customWidth="1"/>
    <col min="274" max="283" width="11.421875" style="842" hidden="1" customWidth="1"/>
    <col min="284" max="284" width="10.57421875" style="842" customWidth="1"/>
    <col min="285" max="285" width="19.8515625" style="842" customWidth="1"/>
    <col min="286" max="286" width="17.7109375" style="842" customWidth="1"/>
    <col min="287" max="287" width="4.140625" style="842" customWidth="1"/>
    <col min="288" max="288" width="7.140625" style="842" customWidth="1"/>
    <col min="289" max="289" width="5.28125" style="842" customWidth="1"/>
    <col min="290" max="290" width="5.421875" style="842" customWidth="1"/>
    <col min="291" max="291" width="4.7109375" style="842" customWidth="1"/>
    <col min="292" max="292" width="5.28125" style="842" customWidth="1"/>
    <col min="293" max="294" width="13.28125" style="842" customWidth="1"/>
    <col min="295" max="295" width="6.57421875" style="842" customWidth="1"/>
    <col min="296" max="296" width="6.421875" style="842" customWidth="1"/>
    <col min="297" max="300" width="11.421875" style="842" customWidth="1"/>
    <col min="301" max="301" width="12.7109375" style="842" customWidth="1"/>
    <col min="302" max="304" width="11.421875" style="842" customWidth="1"/>
    <col min="305" max="305" width="21.00390625" style="842" customWidth="1"/>
    <col min="306" max="512" width="11.421875" style="842" customWidth="1"/>
    <col min="513" max="513" width="23.00390625" style="842" customWidth="1"/>
    <col min="514" max="514" width="17.140625" style="842" customWidth="1"/>
    <col min="515" max="515" width="4.7109375" style="842" customWidth="1"/>
    <col min="516" max="516" width="30.7109375" style="842" customWidth="1"/>
    <col min="517" max="517" width="20.7109375" style="842" customWidth="1"/>
    <col min="518" max="518" width="17.57421875" style="842" customWidth="1"/>
    <col min="519" max="519" width="15.00390625" style="842" customWidth="1"/>
    <col min="520" max="521" width="11.421875" style="842" hidden="1" customWidth="1"/>
    <col min="522" max="523" width="18.7109375" style="842" customWidth="1"/>
    <col min="524" max="524" width="11.8515625" style="842" customWidth="1"/>
    <col min="525" max="525" width="11.57421875" style="842" customWidth="1"/>
    <col min="526" max="526" width="9.7109375" style="842" customWidth="1"/>
    <col min="527" max="527" width="10.57421875" style="842" customWidth="1"/>
    <col min="528" max="528" width="8.421875" style="842" customWidth="1"/>
    <col min="529" max="529" width="5.8515625" style="842" customWidth="1"/>
    <col min="530" max="539" width="11.421875" style="842" hidden="1" customWidth="1"/>
    <col min="540" max="540" width="10.57421875" style="842" customWidth="1"/>
    <col min="541" max="541" width="19.8515625" style="842" customWidth="1"/>
    <col min="542" max="542" width="17.7109375" style="842" customWidth="1"/>
    <col min="543" max="543" width="4.140625" style="842" customWidth="1"/>
    <col min="544" max="544" width="7.140625" style="842" customWidth="1"/>
    <col min="545" max="545" width="5.28125" style="842" customWidth="1"/>
    <col min="546" max="546" width="5.421875" style="842" customWidth="1"/>
    <col min="547" max="547" width="4.7109375" style="842" customWidth="1"/>
    <col min="548" max="548" width="5.28125" style="842" customWidth="1"/>
    <col min="549" max="550" width="13.28125" style="842" customWidth="1"/>
    <col min="551" max="551" width="6.57421875" style="842" customWidth="1"/>
    <col min="552" max="552" width="6.421875" style="842" customWidth="1"/>
    <col min="553" max="556" width="11.421875" style="842" customWidth="1"/>
    <col min="557" max="557" width="12.7109375" style="842" customWidth="1"/>
    <col min="558" max="560" width="11.421875" style="842" customWidth="1"/>
    <col min="561" max="561" width="21.00390625" style="842" customWidth="1"/>
    <col min="562" max="768" width="11.421875" style="842" customWidth="1"/>
    <col min="769" max="769" width="23.00390625" style="842" customWidth="1"/>
    <col min="770" max="770" width="17.140625" style="842" customWidth="1"/>
    <col min="771" max="771" width="4.7109375" style="842" customWidth="1"/>
    <col min="772" max="772" width="30.7109375" style="842" customWidth="1"/>
    <col min="773" max="773" width="20.7109375" style="842" customWidth="1"/>
    <col min="774" max="774" width="17.57421875" style="842" customWidth="1"/>
    <col min="775" max="775" width="15.00390625" style="842" customWidth="1"/>
    <col min="776" max="777" width="11.421875" style="842" hidden="1" customWidth="1"/>
    <col min="778" max="779" width="18.7109375" style="842" customWidth="1"/>
    <col min="780" max="780" width="11.8515625" style="842" customWidth="1"/>
    <col min="781" max="781" width="11.57421875" style="842" customWidth="1"/>
    <col min="782" max="782" width="9.7109375" style="842" customWidth="1"/>
    <col min="783" max="783" width="10.57421875" style="842" customWidth="1"/>
    <col min="784" max="784" width="8.421875" style="842" customWidth="1"/>
    <col min="785" max="785" width="5.8515625" style="842" customWidth="1"/>
    <col min="786" max="795" width="11.421875" style="842" hidden="1" customWidth="1"/>
    <col min="796" max="796" width="10.57421875" style="842" customWidth="1"/>
    <col min="797" max="797" width="19.8515625" style="842" customWidth="1"/>
    <col min="798" max="798" width="17.7109375" style="842" customWidth="1"/>
    <col min="799" max="799" width="4.140625" style="842" customWidth="1"/>
    <col min="800" max="800" width="7.140625" style="842" customWidth="1"/>
    <col min="801" max="801" width="5.28125" style="842" customWidth="1"/>
    <col min="802" max="802" width="5.421875" style="842" customWidth="1"/>
    <col min="803" max="803" width="4.7109375" style="842" customWidth="1"/>
    <col min="804" max="804" width="5.28125" style="842" customWidth="1"/>
    <col min="805" max="806" width="13.28125" style="842" customWidth="1"/>
    <col min="807" max="807" width="6.57421875" style="842" customWidth="1"/>
    <col min="808" max="808" width="6.421875" style="842" customWidth="1"/>
    <col min="809" max="812" width="11.421875" style="842" customWidth="1"/>
    <col min="813" max="813" width="12.7109375" style="842" customWidth="1"/>
    <col min="814" max="816" width="11.421875" style="842" customWidth="1"/>
    <col min="817" max="817" width="21.00390625" style="842" customWidth="1"/>
    <col min="818" max="1024" width="11.421875" style="842" customWidth="1"/>
    <col min="1025" max="1025" width="23.00390625" style="842" customWidth="1"/>
    <col min="1026" max="1026" width="17.140625" style="842" customWidth="1"/>
    <col min="1027" max="1027" width="4.7109375" style="842" customWidth="1"/>
    <col min="1028" max="1028" width="30.7109375" style="842" customWidth="1"/>
    <col min="1029" max="1029" width="20.7109375" style="842" customWidth="1"/>
    <col min="1030" max="1030" width="17.57421875" style="842" customWidth="1"/>
    <col min="1031" max="1031" width="15.00390625" style="842" customWidth="1"/>
    <col min="1032" max="1033" width="11.421875" style="842" hidden="1" customWidth="1"/>
    <col min="1034" max="1035" width="18.7109375" style="842" customWidth="1"/>
    <col min="1036" max="1036" width="11.8515625" style="842" customWidth="1"/>
    <col min="1037" max="1037" width="11.57421875" style="842" customWidth="1"/>
    <col min="1038" max="1038" width="9.7109375" style="842" customWidth="1"/>
    <col min="1039" max="1039" width="10.57421875" style="842" customWidth="1"/>
    <col min="1040" max="1040" width="8.421875" style="842" customWidth="1"/>
    <col min="1041" max="1041" width="5.8515625" style="842" customWidth="1"/>
    <col min="1042" max="1051" width="11.421875" style="842" hidden="1" customWidth="1"/>
    <col min="1052" max="1052" width="10.57421875" style="842" customWidth="1"/>
    <col min="1053" max="1053" width="19.8515625" style="842" customWidth="1"/>
    <col min="1054" max="1054" width="17.7109375" style="842" customWidth="1"/>
    <col min="1055" max="1055" width="4.140625" style="842" customWidth="1"/>
    <col min="1056" max="1056" width="7.140625" style="842" customWidth="1"/>
    <col min="1057" max="1057" width="5.28125" style="842" customWidth="1"/>
    <col min="1058" max="1058" width="5.421875" style="842" customWidth="1"/>
    <col min="1059" max="1059" width="4.7109375" style="842" customWidth="1"/>
    <col min="1060" max="1060" width="5.28125" style="842" customWidth="1"/>
    <col min="1061" max="1062" width="13.28125" style="842" customWidth="1"/>
    <col min="1063" max="1063" width="6.57421875" style="842" customWidth="1"/>
    <col min="1064" max="1064" width="6.421875" style="842" customWidth="1"/>
    <col min="1065" max="1068" width="11.421875" style="842" customWidth="1"/>
    <col min="1069" max="1069" width="12.7109375" style="842" customWidth="1"/>
    <col min="1070" max="1072" width="11.421875" style="842" customWidth="1"/>
    <col min="1073" max="1073" width="21.00390625" style="842" customWidth="1"/>
    <col min="1074" max="1280" width="11.421875" style="842" customWidth="1"/>
    <col min="1281" max="1281" width="23.00390625" style="842" customWidth="1"/>
    <col min="1282" max="1282" width="17.140625" style="842" customWidth="1"/>
    <col min="1283" max="1283" width="4.7109375" style="842" customWidth="1"/>
    <col min="1284" max="1284" width="30.7109375" style="842" customWidth="1"/>
    <col min="1285" max="1285" width="20.7109375" style="842" customWidth="1"/>
    <col min="1286" max="1286" width="17.57421875" style="842" customWidth="1"/>
    <col min="1287" max="1287" width="15.00390625" style="842" customWidth="1"/>
    <col min="1288" max="1289" width="11.421875" style="842" hidden="1" customWidth="1"/>
    <col min="1290" max="1291" width="18.7109375" style="842" customWidth="1"/>
    <col min="1292" max="1292" width="11.8515625" style="842" customWidth="1"/>
    <col min="1293" max="1293" width="11.57421875" style="842" customWidth="1"/>
    <col min="1294" max="1294" width="9.7109375" style="842" customWidth="1"/>
    <col min="1295" max="1295" width="10.57421875" style="842" customWidth="1"/>
    <col min="1296" max="1296" width="8.421875" style="842" customWidth="1"/>
    <col min="1297" max="1297" width="5.8515625" style="842" customWidth="1"/>
    <col min="1298" max="1307" width="11.421875" style="842" hidden="1" customWidth="1"/>
    <col min="1308" max="1308" width="10.57421875" style="842" customWidth="1"/>
    <col min="1309" max="1309" width="19.8515625" style="842" customWidth="1"/>
    <col min="1310" max="1310" width="17.7109375" style="842" customWidth="1"/>
    <col min="1311" max="1311" width="4.140625" style="842" customWidth="1"/>
    <col min="1312" max="1312" width="7.140625" style="842" customWidth="1"/>
    <col min="1313" max="1313" width="5.28125" style="842" customWidth="1"/>
    <col min="1314" max="1314" width="5.421875" style="842" customWidth="1"/>
    <col min="1315" max="1315" width="4.7109375" style="842" customWidth="1"/>
    <col min="1316" max="1316" width="5.28125" style="842" customWidth="1"/>
    <col min="1317" max="1318" width="13.28125" style="842" customWidth="1"/>
    <col min="1319" max="1319" width="6.57421875" style="842" customWidth="1"/>
    <col min="1320" max="1320" width="6.421875" style="842" customWidth="1"/>
    <col min="1321" max="1324" width="11.421875" style="842" customWidth="1"/>
    <col min="1325" max="1325" width="12.7109375" style="842" customWidth="1"/>
    <col min="1326" max="1328" width="11.421875" style="842" customWidth="1"/>
    <col min="1329" max="1329" width="21.00390625" style="842" customWidth="1"/>
    <col min="1330" max="1536" width="11.421875" style="842" customWidth="1"/>
    <col min="1537" max="1537" width="23.00390625" style="842" customWidth="1"/>
    <col min="1538" max="1538" width="17.140625" style="842" customWidth="1"/>
    <col min="1539" max="1539" width="4.7109375" style="842" customWidth="1"/>
    <col min="1540" max="1540" width="30.7109375" style="842" customWidth="1"/>
    <col min="1541" max="1541" width="20.7109375" style="842" customWidth="1"/>
    <col min="1542" max="1542" width="17.57421875" style="842" customWidth="1"/>
    <col min="1543" max="1543" width="15.00390625" style="842" customWidth="1"/>
    <col min="1544" max="1545" width="11.421875" style="842" hidden="1" customWidth="1"/>
    <col min="1546" max="1547" width="18.7109375" style="842" customWidth="1"/>
    <col min="1548" max="1548" width="11.8515625" style="842" customWidth="1"/>
    <col min="1549" max="1549" width="11.57421875" style="842" customWidth="1"/>
    <col min="1550" max="1550" width="9.7109375" style="842" customWidth="1"/>
    <col min="1551" max="1551" width="10.57421875" style="842" customWidth="1"/>
    <col min="1552" max="1552" width="8.421875" style="842" customWidth="1"/>
    <col min="1553" max="1553" width="5.8515625" style="842" customWidth="1"/>
    <col min="1554" max="1563" width="11.421875" style="842" hidden="1" customWidth="1"/>
    <col min="1564" max="1564" width="10.57421875" style="842" customWidth="1"/>
    <col min="1565" max="1565" width="19.8515625" style="842" customWidth="1"/>
    <col min="1566" max="1566" width="17.7109375" style="842" customWidth="1"/>
    <col min="1567" max="1567" width="4.140625" style="842" customWidth="1"/>
    <col min="1568" max="1568" width="7.140625" style="842" customWidth="1"/>
    <col min="1569" max="1569" width="5.28125" style="842" customWidth="1"/>
    <col min="1570" max="1570" width="5.421875" style="842" customWidth="1"/>
    <col min="1571" max="1571" width="4.7109375" style="842" customWidth="1"/>
    <col min="1572" max="1572" width="5.28125" style="842" customWidth="1"/>
    <col min="1573" max="1574" width="13.28125" style="842" customWidth="1"/>
    <col min="1575" max="1575" width="6.57421875" style="842" customWidth="1"/>
    <col min="1576" max="1576" width="6.421875" style="842" customWidth="1"/>
    <col min="1577" max="1580" width="11.421875" style="842" customWidth="1"/>
    <col min="1581" max="1581" width="12.7109375" style="842" customWidth="1"/>
    <col min="1582" max="1584" width="11.421875" style="842" customWidth="1"/>
    <col min="1585" max="1585" width="21.00390625" style="842" customWidth="1"/>
    <col min="1586" max="1792" width="11.421875" style="842" customWidth="1"/>
    <col min="1793" max="1793" width="23.00390625" style="842" customWidth="1"/>
    <col min="1794" max="1794" width="17.140625" style="842" customWidth="1"/>
    <col min="1795" max="1795" width="4.7109375" style="842" customWidth="1"/>
    <col min="1796" max="1796" width="30.7109375" style="842" customWidth="1"/>
    <col min="1797" max="1797" width="20.7109375" style="842" customWidth="1"/>
    <col min="1798" max="1798" width="17.57421875" style="842" customWidth="1"/>
    <col min="1799" max="1799" width="15.00390625" style="842" customWidth="1"/>
    <col min="1800" max="1801" width="11.421875" style="842" hidden="1" customWidth="1"/>
    <col min="1802" max="1803" width="18.7109375" style="842" customWidth="1"/>
    <col min="1804" max="1804" width="11.8515625" style="842" customWidth="1"/>
    <col min="1805" max="1805" width="11.57421875" style="842" customWidth="1"/>
    <col min="1806" max="1806" width="9.7109375" style="842" customWidth="1"/>
    <col min="1807" max="1807" width="10.57421875" style="842" customWidth="1"/>
    <col min="1808" max="1808" width="8.421875" style="842" customWidth="1"/>
    <col min="1809" max="1809" width="5.8515625" style="842" customWidth="1"/>
    <col min="1810" max="1819" width="11.421875" style="842" hidden="1" customWidth="1"/>
    <col min="1820" max="1820" width="10.57421875" style="842" customWidth="1"/>
    <col min="1821" max="1821" width="19.8515625" style="842" customWidth="1"/>
    <col min="1822" max="1822" width="17.7109375" style="842" customWidth="1"/>
    <col min="1823" max="1823" width="4.140625" style="842" customWidth="1"/>
    <col min="1824" max="1824" width="7.140625" style="842" customWidth="1"/>
    <col min="1825" max="1825" width="5.28125" style="842" customWidth="1"/>
    <col min="1826" max="1826" width="5.421875" style="842" customWidth="1"/>
    <col min="1827" max="1827" width="4.7109375" style="842" customWidth="1"/>
    <col min="1828" max="1828" width="5.28125" style="842" customWidth="1"/>
    <col min="1829" max="1830" width="13.28125" style="842" customWidth="1"/>
    <col min="1831" max="1831" width="6.57421875" style="842" customWidth="1"/>
    <col min="1832" max="1832" width="6.421875" style="842" customWidth="1"/>
    <col min="1833" max="1836" width="11.421875" style="842" customWidth="1"/>
    <col min="1837" max="1837" width="12.7109375" style="842" customWidth="1"/>
    <col min="1838" max="1840" width="11.421875" style="842" customWidth="1"/>
    <col min="1841" max="1841" width="21.00390625" style="842" customWidth="1"/>
    <col min="1842" max="2048" width="11.421875" style="842" customWidth="1"/>
    <col min="2049" max="2049" width="23.00390625" style="842" customWidth="1"/>
    <col min="2050" max="2050" width="17.140625" style="842" customWidth="1"/>
    <col min="2051" max="2051" width="4.7109375" style="842" customWidth="1"/>
    <col min="2052" max="2052" width="30.7109375" style="842" customWidth="1"/>
    <col min="2053" max="2053" width="20.7109375" style="842" customWidth="1"/>
    <col min="2054" max="2054" width="17.57421875" style="842" customWidth="1"/>
    <col min="2055" max="2055" width="15.00390625" style="842" customWidth="1"/>
    <col min="2056" max="2057" width="11.421875" style="842" hidden="1" customWidth="1"/>
    <col min="2058" max="2059" width="18.7109375" style="842" customWidth="1"/>
    <col min="2060" max="2060" width="11.8515625" style="842" customWidth="1"/>
    <col min="2061" max="2061" width="11.57421875" style="842" customWidth="1"/>
    <col min="2062" max="2062" width="9.7109375" style="842" customWidth="1"/>
    <col min="2063" max="2063" width="10.57421875" style="842" customWidth="1"/>
    <col min="2064" max="2064" width="8.421875" style="842" customWidth="1"/>
    <col min="2065" max="2065" width="5.8515625" style="842" customWidth="1"/>
    <col min="2066" max="2075" width="11.421875" style="842" hidden="1" customWidth="1"/>
    <col min="2076" max="2076" width="10.57421875" style="842" customWidth="1"/>
    <col min="2077" max="2077" width="19.8515625" style="842" customWidth="1"/>
    <col min="2078" max="2078" width="17.7109375" style="842" customWidth="1"/>
    <col min="2079" max="2079" width="4.140625" style="842" customWidth="1"/>
    <col min="2080" max="2080" width="7.140625" style="842" customWidth="1"/>
    <col min="2081" max="2081" width="5.28125" style="842" customWidth="1"/>
    <col min="2082" max="2082" width="5.421875" style="842" customWidth="1"/>
    <col min="2083" max="2083" width="4.7109375" style="842" customWidth="1"/>
    <col min="2084" max="2084" width="5.28125" style="842" customWidth="1"/>
    <col min="2085" max="2086" width="13.28125" style="842" customWidth="1"/>
    <col min="2087" max="2087" width="6.57421875" style="842" customWidth="1"/>
    <col min="2088" max="2088" width="6.421875" style="842" customWidth="1"/>
    <col min="2089" max="2092" width="11.421875" style="842" customWidth="1"/>
    <col min="2093" max="2093" width="12.7109375" style="842" customWidth="1"/>
    <col min="2094" max="2096" width="11.421875" style="842" customWidth="1"/>
    <col min="2097" max="2097" width="21.00390625" style="842" customWidth="1"/>
    <col min="2098" max="2304" width="11.421875" style="842" customWidth="1"/>
    <col min="2305" max="2305" width="23.00390625" style="842" customWidth="1"/>
    <col min="2306" max="2306" width="17.140625" style="842" customWidth="1"/>
    <col min="2307" max="2307" width="4.7109375" style="842" customWidth="1"/>
    <col min="2308" max="2308" width="30.7109375" style="842" customWidth="1"/>
    <col min="2309" max="2309" width="20.7109375" style="842" customWidth="1"/>
    <col min="2310" max="2310" width="17.57421875" style="842" customWidth="1"/>
    <col min="2311" max="2311" width="15.00390625" style="842" customWidth="1"/>
    <col min="2312" max="2313" width="11.421875" style="842" hidden="1" customWidth="1"/>
    <col min="2314" max="2315" width="18.7109375" style="842" customWidth="1"/>
    <col min="2316" max="2316" width="11.8515625" style="842" customWidth="1"/>
    <col min="2317" max="2317" width="11.57421875" style="842" customWidth="1"/>
    <col min="2318" max="2318" width="9.7109375" style="842" customWidth="1"/>
    <col min="2319" max="2319" width="10.57421875" style="842" customWidth="1"/>
    <col min="2320" max="2320" width="8.421875" style="842" customWidth="1"/>
    <col min="2321" max="2321" width="5.8515625" style="842" customWidth="1"/>
    <col min="2322" max="2331" width="11.421875" style="842" hidden="1" customWidth="1"/>
    <col min="2332" max="2332" width="10.57421875" style="842" customWidth="1"/>
    <col min="2333" max="2333" width="19.8515625" style="842" customWidth="1"/>
    <col min="2334" max="2334" width="17.7109375" style="842" customWidth="1"/>
    <col min="2335" max="2335" width="4.140625" style="842" customWidth="1"/>
    <col min="2336" max="2336" width="7.140625" style="842" customWidth="1"/>
    <col min="2337" max="2337" width="5.28125" style="842" customWidth="1"/>
    <col min="2338" max="2338" width="5.421875" style="842" customWidth="1"/>
    <col min="2339" max="2339" width="4.7109375" style="842" customWidth="1"/>
    <col min="2340" max="2340" width="5.28125" style="842" customWidth="1"/>
    <col min="2341" max="2342" width="13.28125" style="842" customWidth="1"/>
    <col min="2343" max="2343" width="6.57421875" style="842" customWidth="1"/>
    <col min="2344" max="2344" width="6.421875" style="842" customWidth="1"/>
    <col min="2345" max="2348" width="11.421875" style="842" customWidth="1"/>
    <col min="2349" max="2349" width="12.7109375" style="842" customWidth="1"/>
    <col min="2350" max="2352" width="11.421875" style="842" customWidth="1"/>
    <col min="2353" max="2353" width="21.00390625" style="842" customWidth="1"/>
    <col min="2354" max="2560" width="11.421875" style="842" customWidth="1"/>
    <col min="2561" max="2561" width="23.00390625" style="842" customWidth="1"/>
    <col min="2562" max="2562" width="17.140625" style="842" customWidth="1"/>
    <col min="2563" max="2563" width="4.7109375" style="842" customWidth="1"/>
    <col min="2564" max="2564" width="30.7109375" style="842" customWidth="1"/>
    <col min="2565" max="2565" width="20.7109375" style="842" customWidth="1"/>
    <col min="2566" max="2566" width="17.57421875" style="842" customWidth="1"/>
    <col min="2567" max="2567" width="15.00390625" style="842" customWidth="1"/>
    <col min="2568" max="2569" width="11.421875" style="842" hidden="1" customWidth="1"/>
    <col min="2570" max="2571" width="18.7109375" style="842" customWidth="1"/>
    <col min="2572" max="2572" width="11.8515625" style="842" customWidth="1"/>
    <col min="2573" max="2573" width="11.57421875" style="842" customWidth="1"/>
    <col min="2574" max="2574" width="9.7109375" style="842" customWidth="1"/>
    <col min="2575" max="2575" width="10.57421875" style="842" customWidth="1"/>
    <col min="2576" max="2576" width="8.421875" style="842" customWidth="1"/>
    <col min="2577" max="2577" width="5.8515625" style="842" customWidth="1"/>
    <col min="2578" max="2587" width="11.421875" style="842" hidden="1" customWidth="1"/>
    <col min="2588" max="2588" width="10.57421875" style="842" customWidth="1"/>
    <col min="2589" max="2589" width="19.8515625" style="842" customWidth="1"/>
    <col min="2590" max="2590" width="17.7109375" style="842" customWidth="1"/>
    <col min="2591" max="2591" width="4.140625" style="842" customWidth="1"/>
    <col min="2592" max="2592" width="7.140625" style="842" customWidth="1"/>
    <col min="2593" max="2593" width="5.28125" style="842" customWidth="1"/>
    <col min="2594" max="2594" width="5.421875" style="842" customWidth="1"/>
    <col min="2595" max="2595" width="4.7109375" style="842" customWidth="1"/>
    <col min="2596" max="2596" width="5.28125" style="842" customWidth="1"/>
    <col min="2597" max="2598" width="13.28125" style="842" customWidth="1"/>
    <col min="2599" max="2599" width="6.57421875" style="842" customWidth="1"/>
    <col min="2600" max="2600" width="6.421875" style="842" customWidth="1"/>
    <col min="2601" max="2604" width="11.421875" style="842" customWidth="1"/>
    <col min="2605" max="2605" width="12.7109375" style="842" customWidth="1"/>
    <col min="2606" max="2608" width="11.421875" style="842" customWidth="1"/>
    <col min="2609" max="2609" width="21.00390625" style="842" customWidth="1"/>
    <col min="2610" max="2816" width="11.421875" style="842" customWidth="1"/>
    <col min="2817" max="2817" width="23.00390625" style="842" customWidth="1"/>
    <col min="2818" max="2818" width="17.140625" style="842" customWidth="1"/>
    <col min="2819" max="2819" width="4.7109375" style="842" customWidth="1"/>
    <col min="2820" max="2820" width="30.7109375" style="842" customWidth="1"/>
    <col min="2821" max="2821" width="20.7109375" style="842" customWidth="1"/>
    <col min="2822" max="2822" width="17.57421875" style="842" customWidth="1"/>
    <col min="2823" max="2823" width="15.00390625" style="842" customWidth="1"/>
    <col min="2824" max="2825" width="11.421875" style="842" hidden="1" customWidth="1"/>
    <col min="2826" max="2827" width="18.7109375" style="842" customWidth="1"/>
    <col min="2828" max="2828" width="11.8515625" style="842" customWidth="1"/>
    <col min="2829" max="2829" width="11.57421875" style="842" customWidth="1"/>
    <col min="2830" max="2830" width="9.7109375" style="842" customWidth="1"/>
    <col min="2831" max="2831" width="10.57421875" style="842" customWidth="1"/>
    <col min="2832" max="2832" width="8.421875" style="842" customWidth="1"/>
    <col min="2833" max="2833" width="5.8515625" style="842" customWidth="1"/>
    <col min="2834" max="2843" width="11.421875" style="842" hidden="1" customWidth="1"/>
    <col min="2844" max="2844" width="10.57421875" style="842" customWidth="1"/>
    <col min="2845" max="2845" width="19.8515625" style="842" customWidth="1"/>
    <col min="2846" max="2846" width="17.7109375" style="842" customWidth="1"/>
    <col min="2847" max="2847" width="4.140625" style="842" customWidth="1"/>
    <col min="2848" max="2848" width="7.140625" style="842" customWidth="1"/>
    <col min="2849" max="2849" width="5.28125" style="842" customWidth="1"/>
    <col min="2850" max="2850" width="5.421875" style="842" customWidth="1"/>
    <col min="2851" max="2851" width="4.7109375" style="842" customWidth="1"/>
    <col min="2852" max="2852" width="5.28125" style="842" customWidth="1"/>
    <col min="2853" max="2854" width="13.28125" style="842" customWidth="1"/>
    <col min="2855" max="2855" width="6.57421875" style="842" customWidth="1"/>
    <col min="2856" max="2856" width="6.421875" style="842" customWidth="1"/>
    <col min="2857" max="2860" width="11.421875" style="842" customWidth="1"/>
    <col min="2861" max="2861" width="12.7109375" style="842" customWidth="1"/>
    <col min="2862" max="2864" width="11.421875" style="842" customWidth="1"/>
    <col min="2865" max="2865" width="21.00390625" style="842" customWidth="1"/>
    <col min="2866" max="3072" width="11.421875" style="842" customWidth="1"/>
    <col min="3073" max="3073" width="23.00390625" style="842" customWidth="1"/>
    <col min="3074" max="3074" width="17.140625" style="842" customWidth="1"/>
    <col min="3075" max="3075" width="4.7109375" style="842" customWidth="1"/>
    <col min="3076" max="3076" width="30.7109375" style="842" customWidth="1"/>
    <col min="3077" max="3077" width="20.7109375" style="842" customWidth="1"/>
    <col min="3078" max="3078" width="17.57421875" style="842" customWidth="1"/>
    <col min="3079" max="3079" width="15.00390625" style="842" customWidth="1"/>
    <col min="3080" max="3081" width="11.421875" style="842" hidden="1" customWidth="1"/>
    <col min="3082" max="3083" width="18.7109375" style="842" customWidth="1"/>
    <col min="3084" max="3084" width="11.8515625" style="842" customWidth="1"/>
    <col min="3085" max="3085" width="11.57421875" style="842" customWidth="1"/>
    <col min="3086" max="3086" width="9.7109375" style="842" customWidth="1"/>
    <col min="3087" max="3087" width="10.57421875" style="842" customWidth="1"/>
    <col min="3088" max="3088" width="8.421875" style="842" customWidth="1"/>
    <col min="3089" max="3089" width="5.8515625" style="842" customWidth="1"/>
    <col min="3090" max="3099" width="11.421875" style="842" hidden="1" customWidth="1"/>
    <col min="3100" max="3100" width="10.57421875" style="842" customWidth="1"/>
    <col min="3101" max="3101" width="19.8515625" style="842" customWidth="1"/>
    <col min="3102" max="3102" width="17.7109375" style="842" customWidth="1"/>
    <col min="3103" max="3103" width="4.140625" style="842" customWidth="1"/>
    <col min="3104" max="3104" width="7.140625" style="842" customWidth="1"/>
    <col min="3105" max="3105" width="5.28125" style="842" customWidth="1"/>
    <col min="3106" max="3106" width="5.421875" style="842" customWidth="1"/>
    <col min="3107" max="3107" width="4.7109375" style="842" customWidth="1"/>
    <col min="3108" max="3108" width="5.28125" style="842" customWidth="1"/>
    <col min="3109" max="3110" width="13.28125" style="842" customWidth="1"/>
    <col min="3111" max="3111" width="6.57421875" style="842" customWidth="1"/>
    <col min="3112" max="3112" width="6.421875" style="842" customWidth="1"/>
    <col min="3113" max="3116" width="11.421875" style="842" customWidth="1"/>
    <col min="3117" max="3117" width="12.7109375" style="842" customWidth="1"/>
    <col min="3118" max="3120" width="11.421875" style="842" customWidth="1"/>
    <col min="3121" max="3121" width="21.00390625" style="842" customWidth="1"/>
    <col min="3122" max="3328" width="11.421875" style="842" customWidth="1"/>
    <col min="3329" max="3329" width="23.00390625" style="842" customWidth="1"/>
    <col min="3330" max="3330" width="17.140625" style="842" customWidth="1"/>
    <col min="3331" max="3331" width="4.7109375" style="842" customWidth="1"/>
    <col min="3332" max="3332" width="30.7109375" style="842" customWidth="1"/>
    <col min="3333" max="3333" width="20.7109375" style="842" customWidth="1"/>
    <col min="3334" max="3334" width="17.57421875" style="842" customWidth="1"/>
    <col min="3335" max="3335" width="15.00390625" style="842" customWidth="1"/>
    <col min="3336" max="3337" width="11.421875" style="842" hidden="1" customWidth="1"/>
    <col min="3338" max="3339" width="18.7109375" style="842" customWidth="1"/>
    <col min="3340" max="3340" width="11.8515625" style="842" customWidth="1"/>
    <col min="3341" max="3341" width="11.57421875" style="842" customWidth="1"/>
    <col min="3342" max="3342" width="9.7109375" style="842" customWidth="1"/>
    <col min="3343" max="3343" width="10.57421875" style="842" customWidth="1"/>
    <col min="3344" max="3344" width="8.421875" style="842" customWidth="1"/>
    <col min="3345" max="3345" width="5.8515625" style="842" customWidth="1"/>
    <col min="3346" max="3355" width="11.421875" style="842" hidden="1" customWidth="1"/>
    <col min="3356" max="3356" width="10.57421875" style="842" customWidth="1"/>
    <col min="3357" max="3357" width="19.8515625" style="842" customWidth="1"/>
    <col min="3358" max="3358" width="17.7109375" style="842" customWidth="1"/>
    <col min="3359" max="3359" width="4.140625" style="842" customWidth="1"/>
    <col min="3360" max="3360" width="7.140625" style="842" customWidth="1"/>
    <col min="3361" max="3361" width="5.28125" style="842" customWidth="1"/>
    <col min="3362" max="3362" width="5.421875" style="842" customWidth="1"/>
    <col min="3363" max="3363" width="4.7109375" style="842" customWidth="1"/>
    <col min="3364" max="3364" width="5.28125" style="842" customWidth="1"/>
    <col min="3365" max="3366" width="13.28125" style="842" customWidth="1"/>
    <col min="3367" max="3367" width="6.57421875" style="842" customWidth="1"/>
    <col min="3368" max="3368" width="6.421875" style="842" customWidth="1"/>
    <col min="3369" max="3372" width="11.421875" style="842" customWidth="1"/>
    <col min="3373" max="3373" width="12.7109375" style="842" customWidth="1"/>
    <col min="3374" max="3376" width="11.421875" style="842" customWidth="1"/>
    <col min="3377" max="3377" width="21.00390625" style="842" customWidth="1"/>
    <col min="3378" max="3584" width="11.421875" style="842" customWidth="1"/>
    <col min="3585" max="3585" width="23.00390625" style="842" customWidth="1"/>
    <col min="3586" max="3586" width="17.140625" style="842" customWidth="1"/>
    <col min="3587" max="3587" width="4.7109375" style="842" customWidth="1"/>
    <col min="3588" max="3588" width="30.7109375" style="842" customWidth="1"/>
    <col min="3589" max="3589" width="20.7109375" style="842" customWidth="1"/>
    <col min="3590" max="3590" width="17.57421875" style="842" customWidth="1"/>
    <col min="3591" max="3591" width="15.00390625" style="842" customWidth="1"/>
    <col min="3592" max="3593" width="11.421875" style="842" hidden="1" customWidth="1"/>
    <col min="3594" max="3595" width="18.7109375" style="842" customWidth="1"/>
    <col min="3596" max="3596" width="11.8515625" style="842" customWidth="1"/>
    <col min="3597" max="3597" width="11.57421875" style="842" customWidth="1"/>
    <col min="3598" max="3598" width="9.7109375" style="842" customWidth="1"/>
    <col min="3599" max="3599" width="10.57421875" style="842" customWidth="1"/>
    <col min="3600" max="3600" width="8.421875" style="842" customWidth="1"/>
    <col min="3601" max="3601" width="5.8515625" style="842" customWidth="1"/>
    <col min="3602" max="3611" width="11.421875" style="842" hidden="1" customWidth="1"/>
    <col min="3612" max="3612" width="10.57421875" style="842" customWidth="1"/>
    <col min="3613" max="3613" width="19.8515625" style="842" customWidth="1"/>
    <col min="3614" max="3614" width="17.7109375" style="842" customWidth="1"/>
    <col min="3615" max="3615" width="4.140625" style="842" customWidth="1"/>
    <col min="3616" max="3616" width="7.140625" style="842" customWidth="1"/>
    <col min="3617" max="3617" width="5.28125" style="842" customWidth="1"/>
    <col min="3618" max="3618" width="5.421875" style="842" customWidth="1"/>
    <col min="3619" max="3619" width="4.7109375" style="842" customWidth="1"/>
    <col min="3620" max="3620" width="5.28125" style="842" customWidth="1"/>
    <col min="3621" max="3622" width="13.28125" style="842" customWidth="1"/>
    <col min="3623" max="3623" width="6.57421875" style="842" customWidth="1"/>
    <col min="3624" max="3624" width="6.421875" style="842" customWidth="1"/>
    <col min="3625" max="3628" width="11.421875" style="842" customWidth="1"/>
    <col min="3629" max="3629" width="12.7109375" style="842" customWidth="1"/>
    <col min="3630" max="3632" width="11.421875" style="842" customWidth="1"/>
    <col min="3633" max="3633" width="21.00390625" style="842" customWidth="1"/>
    <col min="3634" max="3840" width="11.421875" style="842" customWidth="1"/>
    <col min="3841" max="3841" width="23.00390625" style="842" customWidth="1"/>
    <col min="3842" max="3842" width="17.140625" style="842" customWidth="1"/>
    <col min="3843" max="3843" width="4.7109375" style="842" customWidth="1"/>
    <col min="3844" max="3844" width="30.7109375" style="842" customWidth="1"/>
    <col min="3845" max="3845" width="20.7109375" style="842" customWidth="1"/>
    <col min="3846" max="3846" width="17.57421875" style="842" customWidth="1"/>
    <col min="3847" max="3847" width="15.00390625" style="842" customWidth="1"/>
    <col min="3848" max="3849" width="11.421875" style="842" hidden="1" customWidth="1"/>
    <col min="3850" max="3851" width="18.7109375" style="842" customWidth="1"/>
    <col min="3852" max="3852" width="11.8515625" style="842" customWidth="1"/>
    <col min="3853" max="3853" width="11.57421875" style="842" customWidth="1"/>
    <col min="3854" max="3854" width="9.7109375" style="842" customWidth="1"/>
    <col min="3855" max="3855" width="10.57421875" style="842" customWidth="1"/>
    <col min="3856" max="3856" width="8.421875" style="842" customWidth="1"/>
    <col min="3857" max="3857" width="5.8515625" style="842" customWidth="1"/>
    <col min="3858" max="3867" width="11.421875" style="842" hidden="1" customWidth="1"/>
    <col min="3868" max="3868" width="10.57421875" style="842" customWidth="1"/>
    <col min="3869" max="3869" width="19.8515625" style="842" customWidth="1"/>
    <col min="3870" max="3870" width="17.7109375" style="842" customWidth="1"/>
    <col min="3871" max="3871" width="4.140625" style="842" customWidth="1"/>
    <col min="3872" max="3872" width="7.140625" style="842" customWidth="1"/>
    <col min="3873" max="3873" width="5.28125" style="842" customWidth="1"/>
    <col min="3874" max="3874" width="5.421875" style="842" customWidth="1"/>
    <col min="3875" max="3875" width="4.7109375" style="842" customWidth="1"/>
    <col min="3876" max="3876" width="5.28125" style="842" customWidth="1"/>
    <col min="3877" max="3878" width="13.28125" style="842" customWidth="1"/>
    <col min="3879" max="3879" width="6.57421875" style="842" customWidth="1"/>
    <col min="3880" max="3880" width="6.421875" style="842" customWidth="1"/>
    <col min="3881" max="3884" width="11.421875" style="842" customWidth="1"/>
    <col min="3885" max="3885" width="12.7109375" style="842" customWidth="1"/>
    <col min="3886" max="3888" width="11.421875" style="842" customWidth="1"/>
    <col min="3889" max="3889" width="21.00390625" style="842" customWidth="1"/>
    <col min="3890" max="4096" width="11.421875" style="842" customWidth="1"/>
    <col min="4097" max="4097" width="23.00390625" style="842" customWidth="1"/>
    <col min="4098" max="4098" width="17.140625" style="842" customWidth="1"/>
    <col min="4099" max="4099" width="4.7109375" style="842" customWidth="1"/>
    <col min="4100" max="4100" width="30.7109375" style="842" customWidth="1"/>
    <col min="4101" max="4101" width="20.7109375" style="842" customWidth="1"/>
    <col min="4102" max="4102" width="17.57421875" style="842" customWidth="1"/>
    <col min="4103" max="4103" width="15.00390625" style="842" customWidth="1"/>
    <col min="4104" max="4105" width="11.421875" style="842" hidden="1" customWidth="1"/>
    <col min="4106" max="4107" width="18.7109375" style="842" customWidth="1"/>
    <col min="4108" max="4108" width="11.8515625" style="842" customWidth="1"/>
    <col min="4109" max="4109" width="11.57421875" style="842" customWidth="1"/>
    <col min="4110" max="4110" width="9.7109375" style="842" customWidth="1"/>
    <col min="4111" max="4111" width="10.57421875" style="842" customWidth="1"/>
    <col min="4112" max="4112" width="8.421875" style="842" customWidth="1"/>
    <col min="4113" max="4113" width="5.8515625" style="842" customWidth="1"/>
    <col min="4114" max="4123" width="11.421875" style="842" hidden="1" customWidth="1"/>
    <col min="4124" max="4124" width="10.57421875" style="842" customWidth="1"/>
    <col min="4125" max="4125" width="19.8515625" style="842" customWidth="1"/>
    <col min="4126" max="4126" width="17.7109375" style="842" customWidth="1"/>
    <col min="4127" max="4127" width="4.140625" style="842" customWidth="1"/>
    <col min="4128" max="4128" width="7.140625" style="842" customWidth="1"/>
    <col min="4129" max="4129" width="5.28125" style="842" customWidth="1"/>
    <col min="4130" max="4130" width="5.421875" style="842" customWidth="1"/>
    <col min="4131" max="4131" width="4.7109375" style="842" customWidth="1"/>
    <col min="4132" max="4132" width="5.28125" style="842" customWidth="1"/>
    <col min="4133" max="4134" width="13.28125" style="842" customWidth="1"/>
    <col min="4135" max="4135" width="6.57421875" style="842" customWidth="1"/>
    <col min="4136" max="4136" width="6.421875" style="842" customWidth="1"/>
    <col min="4137" max="4140" width="11.421875" style="842" customWidth="1"/>
    <col min="4141" max="4141" width="12.7109375" style="842" customWidth="1"/>
    <col min="4142" max="4144" width="11.421875" style="842" customWidth="1"/>
    <col min="4145" max="4145" width="21.00390625" style="842" customWidth="1"/>
    <col min="4146" max="4352" width="11.421875" style="842" customWidth="1"/>
    <col min="4353" max="4353" width="23.00390625" style="842" customWidth="1"/>
    <col min="4354" max="4354" width="17.140625" style="842" customWidth="1"/>
    <col min="4355" max="4355" width="4.7109375" style="842" customWidth="1"/>
    <col min="4356" max="4356" width="30.7109375" style="842" customWidth="1"/>
    <col min="4357" max="4357" width="20.7109375" style="842" customWidth="1"/>
    <col min="4358" max="4358" width="17.57421875" style="842" customWidth="1"/>
    <col min="4359" max="4359" width="15.00390625" style="842" customWidth="1"/>
    <col min="4360" max="4361" width="11.421875" style="842" hidden="1" customWidth="1"/>
    <col min="4362" max="4363" width="18.7109375" style="842" customWidth="1"/>
    <col min="4364" max="4364" width="11.8515625" style="842" customWidth="1"/>
    <col min="4365" max="4365" width="11.57421875" style="842" customWidth="1"/>
    <col min="4366" max="4366" width="9.7109375" style="842" customWidth="1"/>
    <col min="4367" max="4367" width="10.57421875" style="842" customWidth="1"/>
    <col min="4368" max="4368" width="8.421875" style="842" customWidth="1"/>
    <col min="4369" max="4369" width="5.8515625" style="842" customWidth="1"/>
    <col min="4370" max="4379" width="11.421875" style="842" hidden="1" customWidth="1"/>
    <col min="4380" max="4380" width="10.57421875" style="842" customWidth="1"/>
    <col min="4381" max="4381" width="19.8515625" style="842" customWidth="1"/>
    <col min="4382" max="4382" width="17.7109375" style="842" customWidth="1"/>
    <col min="4383" max="4383" width="4.140625" style="842" customWidth="1"/>
    <col min="4384" max="4384" width="7.140625" style="842" customWidth="1"/>
    <col min="4385" max="4385" width="5.28125" style="842" customWidth="1"/>
    <col min="4386" max="4386" width="5.421875" style="842" customWidth="1"/>
    <col min="4387" max="4387" width="4.7109375" style="842" customWidth="1"/>
    <col min="4388" max="4388" width="5.28125" style="842" customWidth="1"/>
    <col min="4389" max="4390" width="13.28125" style="842" customWidth="1"/>
    <col min="4391" max="4391" width="6.57421875" style="842" customWidth="1"/>
    <col min="4392" max="4392" width="6.421875" style="842" customWidth="1"/>
    <col min="4393" max="4396" width="11.421875" style="842" customWidth="1"/>
    <col min="4397" max="4397" width="12.7109375" style="842" customWidth="1"/>
    <col min="4398" max="4400" width="11.421875" style="842" customWidth="1"/>
    <col min="4401" max="4401" width="21.00390625" style="842" customWidth="1"/>
    <col min="4402" max="4608" width="11.421875" style="842" customWidth="1"/>
    <col min="4609" max="4609" width="23.00390625" style="842" customWidth="1"/>
    <col min="4610" max="4610" width="17.140625" style="842" customWidth="1"/>
    <col min="4611" max="4611" width="4.7109375" style="842" customWidth="1"/>
    <col min="4612" max="4612" width="30.7109375" style="842" customWidth="1"/>
    <col min="4613" max="4613" width="20.7109375" style="842" customWidth="1"/>
    <col min="4614" max="4614" width="17.57421875" style="842" customWidth="1"/>
    <col min="4615" max="4615" width="15.00390625" style="842" customWidth="1"/>
    <col min="4616" max="4617" width="11.421875" style="842" hidden="1" customWidth="1"/>
    <col min="4618" max="4619" width="18.7109375" style="842" customWidth="1"/>
    <col min="4620" max="4620" width="11.8515625" style="842" customWidth="1"/>
    <col min="4621" max="4621" width="11.57421875" style="842" customWidth="1"/>
    <col min="4622" max="4622" width="9.7109375" style="842" customWidth="1"/>
    <col min="4623" max="4623" width="10.57421875" style="842" customWidth="1"/>
    <col min="4624" max="4624" width="8.421875" style="842" customWidth="1"/>
    <col min="4625" max="4625" width="5.8515625" style="842" customWidth="1"/>
    <col min="4626" max="4635" width="11.421875" style="842" hidden="1" customWidth="1"/>
    <col min="4636" max="4636" width="10.57421875" style="842" customWidth="1"/>
    <col min="4637" max="4637" width="19.8515625" style="842" customWidth="1"/>
    <col min="4638" max="4638" width="17.7109375" style="842" customWidth="1"/>
    <col min="4639" max="4639" width="4.140625" style="842" customWidth="1"/>
    <col min="4640" max="4640" width="7.140625" style="842" customWidth="1"/>
    <col min="4641" max="4641" width="5.28125" style="842" customWidth="1"/>
    <col min="4642" max="4642" width="5.421875" style="842" customWidth="1"/>
    <col min="4643" max="4643" width="4.7109375" style="842" customWidth="1"/>
    <col min="4644" max="4644" width="5.28125" style="842" customWidth="1"/>
    <col min="4645" max="4646" width="13.28125" style="842" customWidth="1"/>
    <col min="4647" max="4647" width="6.57421875" style="842" customWidth="1"/>
    <col min="4648" max="4648" width="6.421875" style="842" customWidth="1"/>
    <col min="4649" max="4652" width="11.421875" style="842" customWidth="1"/>
    <col min="4653" max="4653" width="12.7109375" style="842" customWidth="1"/>
    <col min="4654" max="4656" width="11.421875" style="842" customWidth="1"/>
    <col min="4657" max="4657" width="21.00390625" style="842" customWidth="1"/>
    <col min="4658" max="4864" width="11.421875" style="842" customWidth="1"/>
    <col min="4865" max="4865" width="23.00390625" style="842" customWidth="1"/>
    <col min="4866" max="4866" width="17.140625" style="842" customWidth="1"/>
    <col min="4867" max="4867" width="4.7109375" style="842" customWidth="1"/>
    <col min="4868" max="4868" width="30.7109375" style="842" customWidth="1"/>
    <col min="4869" max="4869" width="20.7109375" style="842" customWidth="1"/>
    <col min="4870" max="4870" width="17.57421875" style="842" customWidth="1"/>
    <col min="4871" max="4871" width="15.00390625" style="842" customWidth="1"/>
    <col min="4872" max="4873" width="11.421875" style="842" hidden="1" customWidth="1"/>
    <col min="4874" max="4875" width="18.7109375" style="842" customWidth="1"/>
    <col min="4876" max="4876" width="11.8515625" style="842" customWidth="1"/>
    <col min="4877" max="4877" width="11.57421875" style="842" customWidth="1"/>
    <col min="4878" max="4878" width="9.7109375" style="842" customWidth="1"/>
    <col min="4879" max="4879" width="10.57421875" style="842" customWidth="1"/>
    <col min="4880" max="4880" width="8.421875" style="842" customWidth="1"/>
    <col min="4881" max="4881" width="5.8515625" style="842" customWidth="1"/>
    <col min="4882" max="4891" width="11.421875" style="842" hidden="1" customWidth="1"/>
    <col min="4892" max="4892" width="10.57421875" style="842" customWidth="1"/>
    <col min="4893" max="4893" width="19.8515625" style="842" customWidth="1"/>
    <col min="4894" max="4894" width="17.7109375" style="842" customWidth="1"/>
    <col min="4895" max="4895" width="4.140625" style="842" customWidth="1"/>
    <col min="4896" max="4896" width="7.140625" style="842" customWidth="1"/>
    <col min="4897" max="4897" width="5.28125" style="842" customWidth="1"/>
    <col min="4898" max="4898" width="5.421875" style="842" customWidth="1"/>
    <col min="4899" max="4899" width="4.7109375" style="842" customWidth="1"/>
    <col min="4900" max="4900" width="5.28125" style="842" customWidth="1"/>
    <col min="4901" max="4902" width="13.28125" style="842" customWidth="1"/>
    <col min="4903" max="4903" width="6.57421875" style="842" customWidth="1"/>
    <col min="4904" max="4904" width="6.421875" style="842" customWidth="1"/>
    <col min="4905" max="4908" width="11.421875" style="842" customWidth="1"/>
    <col min="4909" max="4909" width="12.7109375" style="842" customWidth="1"/>
    <col min="4910" max="4912" width="11.421875" style="842" customWidth="1"/>
    <col min="4913" max="4913" width="21.00390625" style="842" customWidth="1"/>
    <col min="4914" max="5120" width="11.421875" style="842" customWidth="1"/>
    <col min="5121" max="5121" width="23.00390625" style="842" customWidth="1"/>
    <col min="5122" max="5122" width="17.140625" style="842" customWidth="1"/>
    <col min="5123" max="5123" width="4.7109375" style="842" customWidth="1"/>
    <col min="5124" max="5124" width="30.7109375" style="842" customWidth="1"/>
    <col min="5125" max="5125" width="20.7109375" style="842" customWidth="1"/>
    <col min="5126" max="5126" width="17.57421875" style="842" customWidth="1"/>
    <col min="5127" max="5127" width="15.00390625" style="842" customWidth="1"/>
    <col min="5128" max="5129" width="11.421875" style="842" hidden="1" customWidth="1"/>
    <col min="5130" max="5131" width="18.7109375" style="842" customWidth="1"/>
    <col min="5132" max="5132" width="11.8515625" style="842" customWidth="1"/>
    <col min="5133" max="5133" width="11.57421875" style="842" customWidth="1"/>
    <col min="5134" max="5134" width="9.7109375" style="842" customWidth="1"/>
    <col min="5135" max="5135" width="10.57421875" style="842" customWidth="1"/>
    <col min="5136" max="5136" width="8.421875" style="842" customWidth="1"/>
    <col min="5137" max="5137" width="5.8515625" style="842" customWidth="1"/>
    <col min="5138" max="5147" width="11.421875" style="842" hidden="1" customWidth="1"/>
    <col min="5148" max="5148" width="10.57421875" style="842" customWidth="1"/>
    <col min="5149" max="5149" width="19.8515625" style="842" customWidth="1"/>
    <col min="5150" max="5150" width="17.7109375" style="842" customWidth="1"/>
    <col min="5151" max="5151" width="4.140625" style="842" customWidth="1"/>
    <col min="5152" max="5152" width="7.140625" style="842" customWidth="1"/>
    <col min="5153" max="5153" width="5.28125" style="842" customWidth="1"/>
    <col min="5154" max="5154" width="5.421875" style="842" customWidth="1"/>
    <col min="5155" max="5155" width="4.7109375" style="842" customWidth="1"/>
    <col min="5156" max="5156" width="5.28125" style="842" customWidth="1"/>
    <col min="5157" max="5158" width="13.28125" style="842" customWidth="1"/>
    <col min="5159" max="5159" width="6.57421875" style="842" customWidth="1"/>
    <col min="5160" max="5160" width="6.421875" style="842" customWidth="1"/>
    <col min="5161" max="5164" width="11.421875" style="842" customWidth="1"/>
    <col min="5165" max="5165" width="12.7109375" style="842" customWidth="1"/>
    <col min="5166" max="5168" width="11.421875" style="842" customWidth="1"/>
    <col min="5169" max="5169" width="21.00390625" style="842" customWidth="1"/>
    <col min="5170" max="5376" width="11.421875" style="842" customWidth="1"/>
    <col min="5377" max="5377" width="23.00390625" style="842" customWidth="1"/>
    <col min="5378" max="5378" width="17.140625" style="842" customWidth="1"/>
    <col min="5379" max="5379" width="4.7109375" style="842" customWidth="1"/>
    <col min="5380" max="5380" width="30.7109375" style="842" customWidth="1"/>
    <col min="5381" max="5381" width="20.7109375" style="842" customWidth="1"/>
    <col min="5382" max="5382" width="17.57421875" style="842" customWidth="1"/>
    <col min="5383" max="5383" width="15.00390625" style="842" customWidth="1"/>
    <col min="5384" max="5385" width="11.421875" style="842" hidden="1" customWidth="1"/>
    <col min="5386" max="5387" width="18.7109375" style="842" customWidth="1"/>
    <col min="5388" max="5388" width="11.8515625" style="842" customWidth="1"/>
    <col min="5389" max="5389" width="11.57421875" style="842" customWidth="1"/>
    <col min="5390" max="5390" width="9.7109375" style="842" customWidth="1"/>
    <col min="5391" max="5391" width="10.57421875" style="842" customWidth="1"/>
    <col min="5392" max="5392" width="8.421875" style="842" customWidth="1"/>
    <col min="5393" max="5393" width="5.8515625" style="842" customWidth="1"/>
    <col min="5394" max="5403" width="11.421875" style="842" hidden="1" customWidth="1"/>
    <col min="5404" max="5404" width="10.57421875" style="842" customWidth="1"/>
    <col min="5405" max="5405" width="19.8515625" style="842" customWidth="1"/>
    <col min="5406" max="5406" width="17.7109375" style="842" customWidth="1"/>
    <col min="5407" max="5407" width="4.140625" style="842" customWidth="1"/>
    <col min="5408" max="5408" width="7.140625" style="842" customWidth="1"/>
    <col min="5409" max="5409" width="5.28125" style="842" customWidth="1"/>
    <col min="5410" max="5410" width="5.421875" style="842" customWidth="1"/>
    <col min="5411" max="5411" width="4.7109375" style="842" customWidth="1"/>
    <col min="5412" max="5412" width="5.28125" style="842" customWidth="1"/>
    <col min="5413" max="5414" width="13.28125" style="842" customWidth="1"/>
    <col min="5415" max="5415" width="6.57421875" style="842" customWidth="1"/>
    <col min="5416" max="5416" width="6.421875" style="842" customWidth="1"/>
    <col min="5417" max="5420" width="11.421875" style="842" customWidth="1"/>
    <col min="5421" max="5421" width="12.7109375" style="842" customWidth="1"/>
    <col min="5422" max="5424" width="11.421875" style="842" customWidth="1"/>
    <col min="5425" max="5425" width="21.00390625" style="842" customWidth="1"/>
    <col min="5426" max="5632" width="11.421875" style="842" customWidth="1"/>
    <col min="5633" max="5633" width="23.00390625" style="842" customWidth="1"/>
    <col min="5634" max="5634" width="17.140625" style="842" customWidth="1"/>
    <col min="5635" max="5635" width="4.7109375" style="842" customWidth="1"/>
    <col min="5636" max="5636" width="30.7109375" style="842" customWidth="1"/>
    <col min="5637" max="5637" width="20.7109375" style="842" customWidth="1"/>
    <col min="5638" max="5638" width="17.57421875" style="842" customWidth="1"/>
    <col min="5639" max="5639" width="15.00390625" style="842" customWidth="1"/>
    <col min="5640" max="5641" width="11.421875" style="842" hidden="1" customWidth="1"/>
    <col min="5642" max="5643" width="18.7109375" style="842" customWidth="1"/>
    <col min="5644" max="5644" width="11.8515625" style="842" customWidth="1"/>
    <col min="5645" max="5645" width="11.57421875" style="842" customWidth="1"/>
    <col min="5646" max="5646" width="9.7109375" style="842" customWidth="1"/>
    <col min="5647" max="5647" width="10.57421875" style="842" customWidth="1"/>
    <col min="5648" max="5648" width="8.421875" style="842" customWidth="1"/>
    <col min="5649" max="5649" width="5.8515625" style="842" customWidth="1"/>
    <col min="5650" max="5659" width="11.421875" style="842" hidden="1" customWidth="1"/>
    <col min="5660" max="5660" width="10.57421875" style="842" customWidth="1"/>
    <col min="5661" max="5661" width="19.8515625" style="842" customWidth="1"/>
    <col min="5662" max="5662" width="17.7109375" style="842" customWidth="1"/>
    <col min="5663" max="5663" width="4.140625" style="842" customWidth="1"/>
    <col min="5664" max="5664" width="7.140625" style="842" customWidth="1"/>
    <col min="5665" max="5665" width="5.28125" style="842" customWidth="1"/>
    <col min="5666" max="5666" width="5.421875" style="842" customWidth="1"/>
    <col min="5667" max="5667" width="4.7109375" style="842" customWidth="1"/>
    <col min="5668" max="5668" width="5.28125" style="842" customWidth="1"/>
    <col min="5669" max="5670" width="13.28125" style="842" customWidth="1"/>
    <col min="5671" max="5671" width="6.57421875" style="842" customWidth="1"/>
    <col min="5672" max="5672" width="6.421875" style="842" customWidth="1"/>
    <col min="5673" max="5676" width="11.421875" style="842" customWidth="1"/>
    <col min="5677" max="5677" width="12.7109375" style="842" customWidth="1"/>
    <col min="5678" max="5680" width="11.421875" style="842" customWidth="1"/>
    <col min="5681" max="5681" width="21.00390625" style="842" customWidth="1"/>
    <col min="5682" max="5888" width="11.421875" style="842" customWidth="1"/>
    <col min="5889" max="5889" width="23.00390625" style="842" customWidth="1"/>
    <col min="5890" max="5890" width="17.140625" style="842" customWidth="1"/>
    <col min="5891" max="5891" width="4.7109375" style="842" customWidth="1"/>
    <col min="5892" max="5892" width="30.7109375" style="842" customWidth="1"/>
    <col min="5893" max="5893" width="20.7109375" style="842" customWidth="1"/>
    <col min="5894" max="5894" width="17.57421875" style="842" customWidth="1"/>
    <col min="5895" max="5895" width="15.00390625" style="842" customWidth="1"/>
    <col min="5896" max="5897" width="11.421875" style="842" hidden="1" customWidth="1"/>
    <col min="5898" max="5899" width="18.7109375" style="842" customWidth="1"/>
    <col min="5900" max="5900" width="11.8515625" style="842" customWidth="1"/>
    <col min="5901" max="5901" width="11.57421875" style="842" customWidth="1"/>
    <col min="5902" max="5902" width="9.7109375" style="842" customWidth="1"/>
    <col min="5903" max="5903" width="10.57421875" style="842" customWidth="1"/>
    <col min="5904" max="5904" width="8.421875" style="842" customWidth="1"/>
    <col min="5905" max="5905" width="5.8515625" style="842" customWidth="1"/>
    <col min="5906" max="5915" width="11.421875" style="842" hidden="1" customWidth="1"/>
    <col min="5916" max="5916" width="10.57421875" style="842" customWidth="1"/>
    <col min="5917" max="5917" width="19.8515625" style="842" customWidth="1"/>
    <col min="5918" max="5918" width="17.7109375" style="842" customWidth="1"/>
    <col min="5919" max="5919" width="4.140625" style="842" customWidth="1"/>
    <col min="5920" max="5920" width="7.140625" style="842" customWidth="1"/>
    <col min="5921" max="5921" width="5.28125" style="842" customWidth="1"/>
    <col min="5922" max="5922" width="5.421875" style="842" customWidth="1"/>
    <col min="5923" max="5923" width="4.7109375" style="842" customWidth="1"/>
    <col min="5924" max="5924" width="5.28125" style="842" customWidth="1"/>
    <col min="5925" max="5926" width="13.28125" style="842" customWidth="1"/>
    <col min="5927" max="5927" width="6.57421875" style="842" customWidth="1"/>
    <col min="5928" max="5928" width="6.421875" style="842" customWidth="1"/>
    <col min="5929" max="5932" width="11.421875" style="842" customWidth="1"/>
    <col min="5933" max="5933" width="12.7109375" style="842" customWidth="1"/>
    <col min="5934" max="5936" width="11.421875" style="842" customWidth="1"/>
    <col min="5937" max="5937" width="21.00390625" style="842" customWidth="1"/>
    <col min="5938" max="6144" width="11.421875" style="842" customWidth="1"/>
    <col min="6145" max="6145" width="23.00390625" style="842" customWidth="1"/>
    <col min="6146" max="6146" width="17.140625" style="842" customWidth="1"/>
    <col min="6147" max="6147" width="4.7109375" style="842" customWidth="1"/>
    <col min="6148" max="6148" width="30.7109375" style="842" customWidth="1"/>
    <col min="6149" max="6149" width="20.7109375" style="842" customWidth="1"/>
    <col min="6150" max="6150" width="17.57421875" style="842" customWidth="1"/>
    <col min="6151" max="6151" width="15.00390625" style="842" customWidth="1"/>
    <col min="6152" max="6153" width="11.421875" style="842" hidden="1" customWidth="1"/>
    <col min="6154" max="6155" width="18.7109375" style="842" customWidth="1"/>
    <col min="6156" max="6156" width="11.8515625" style="842" customWidth="1"/>
    <col min="6157" max="6157" width="11.57421875" style="842" customWidth="1"/>
    <col min="6158" max="6158" width="9.7109375" style="842" customWidth="1"/>
    <col min="6159" max="6159" width="10.57421875" style="842" customWidth="1"/>
    <col min="6160" max="6160" width="8.421875" style="842" customWidth="1"/>
    <col min="6161" max="6161" width="5.8515625" style="842" customWidth="1"/>
    <col min="6162" max="6171" width="11.421875" style="842" hidden="1" customWidth="1"/>
    <col min="6172" max="6172" width="10.57421875" style="842" customWidth="1"/>
    <col min="6173" max="6173" width="19.8515625" style="842" customWidth="1"/>
    <col min="6174" max="6174" width="17.7109375" style="842" customWidth="1"/>
    <col min="6175" max="6175" width="4.140625" style="842" customWidth="1"/>
    <col min="6176" max="6176" width="7.140625" style="842" customWidth="1"/>
    <col min="6177" max="6177" width="5.28125" style="842" customWidth="1"/>
    <col min="6178" max="6178" width="5.421875" style="842" customWidth="1"/>
    <col min="6179" max="6179" width="4.7109375" style="842" customWidth="1"/>
    <col min="6180" max="6180" width="5.28125" style="842" customWidth="1"/>
    <col min="6181" max="6182" width="13.28125" style="842" customWidth="1"/>
    <col min="6183" max="6183" width="6.57421875" style="842" customWidth="1"/>
    <col min="6184" max="6184" width="6.421875" style="842" customWidth="1"/>
    <col min="6185" max="6188" width="11.421875" style="842" customWidth="1"/>
    <col min="6189" max="6189" width="12.7109375" style="842" customWidth="1"/>
    <col min="6190" max="6192" width="11.421875" style="842" customWidth="1"/>
    <col min="6193" max="6193" width="21.00390625" style="842" customWidth="1"/>
    <col min="6194" max="6400" width="11.421875" style="842" customWidth="1"/>
    <col min="6401" max="6401" width="23.00390625" style="842" customWidth="1"/>
    <col min="6402" max="6402" width="17.140625" style="842" customWidth="1"/>
    <col min="6403" max="6403" width="4.7109375" style="842" customWidth="1"/>
    <col min="6404" max="6404" width="30.7109375" style="842" customWidth="1"/>
    <col min="6405" max="6405" width="20.7109375" style="842" customWidth="1"/>
    <col min="6406" max="6406" width="17.57421875" style="842" customWidth="1"/>
    <col min="6407" max="6407" width="15.00390625" style="842" customWidth="1"/>
    <col min="6408" max="6409" width="11.421875" style="842" hidden="1" customWidth="1"/>
    <col min="6410" max="6411" width="18.7109375" style="842" customWidth="1"/>
    <col min="6412" max="6412" width="11.8515625" style="842" customWidth="1"/>
    <col min="6413" max="6413" width="11.57421875" style="842" customWidth="1"/>
    <col min="6414" max="6414" width="9.7109375" style="842" customWidth="1"/>
    <col min="6415" max="6415" width="10.57421875" style="842" customWidth="1"/>
    <col min="6416" max="6416" width="8.421875" style="842" customWidth="1"/>
    <col min="6417" max="6417" width="5.8515625" style="842" customWidth="1"/>
    <col min="6418" max="6427" width="11.421875" style="842" hidden="1" customWidth="1"/>
    <col min="6428" max="6428" width="10.57421875" style="842" customWidth="1"/>
    <col min="6429" max="6429" width="19.8515625" style="842" customWidth="1"/>
    <col min="6430" max="6430" width="17.7109375" style="842" customWidth="1"/>
    <col min="6431" max="6431" width="4.140625" style="842" customWidth="1"/>
    <col min="6432" max="6432" width="7.140625" style="842" customWidth="1"/>
    <col min="6433" max="6433" width="5.28125" style="842" customWidth="1"/>
    <col min="6434" max="6434" width="5.421875" style="842" customWidth="1"/>
    <col min="6435" max="6435" width="4.7109375" style="842" customWidth="1"/>
    <col min="6436" max="6436" width="5.28125" style="842" customWidth="1"/>
    <col min="6437" max="6438" width="13.28125" style="842" customWidth="1"/>
    <col min="6439" max="6439" width="6.57421875" style="842" customWidth="1"/>
    <col min="6440" max="6440" width="6.421875" style="842" customWidth="1"/>
    <col min="6441" max="6444" width="11.421875" style="842" customWidth="1"/>
    <col min="6445" max="6445" width="12.7109375" style="842" customWidth="1"/>
    <col min="6446" max="6448" width="11.421875" style="842" customWidth="1"/>
    <col min="6449" max="6449" width="21.00390625" style="842" customWidth="1"/>
    <col min="6450" max="6656" width="11.421875" style="842" customWidth="1"/>
    <col min="6657" max="6657" width="23.00390625" style="842" customWidth="1"/>
    <col min="6658" max="6658" width="17.140625" style="842" customWidth="1"/>
    <col min="6659" max="6659" width="4.7109375" style="842" customWidth="1"/>
    <col min="6660" max="6660" width="30.7109375" style="842" customWidth="1"/>
    <col min="6661" max="6661" width="20.7109375" style="842" customWidth="1"/>
    <col min="6662" max="6662" width="17.57421875" style="842" customWidth="1"/>
    <col min="6663" max="6663" width="15.00390625" style="842" customWidth="1"/>
    <col min="6664" max="6665" width="11.421875" style="842" hidden="1" customWidth="1"/>
    <col min="6666" max="6667" width="18.7109375" style="842" customWidth="1"/>
    <col min="6668" max="6668" width="11.8515625" style="842" customWidth="1"/>
    <col min="6669" max="6669" width="11.57421875" style="842" customWidth="1"/>
    <col min="6670" max="6670" width="9.7109375" style="842" customWidth="1"/>
    <col min="6671" max="6671" width="10.57421875" style="842" customWidth="1"/>
    <col min="6672" max="6672" width="8.421875" style="842" customWidth="1"/>
    <col min="6673" max="6673" width="5.8515625" style="842" customWidth="1"/>
    <col min="6674" max="6683" width="11.421875" style="842" hidden="1" customWidth="1"/>
    <col min="6684" max="6684" width="10.57421875" style="842" customWidth="1"/>
    <col min="6685" max="6685" width="19.8515625" style="842" customWidth="1"/>
    <col min="6686" max="6686" width="17.7109375" style="842" customWidth="1"/>
    <col min="6687" max="6687" width="4.140625" style="842" customWidth="1"/>
    <col min="6688" max="6688" width="7.140625" style="842" customWidth="1"/>
    <col min="6689" max="6689" width="5.28125" style="842" customWidth="1"/>
    <col min="6690" max="6690" width="5.421875" style="842" customWidth="1"/>
    <col min="6691" max="6691" width="4.7109375" style="842" customWidth="1"/>
    <col min="6692" max="6692" width="5.28125" style="842" customWidth="1"/>
    <col min="6693" max="6694" width="13.28125" style="842" customWidth="1"/>
    <col min="6695" max="6695" width="6.57421875" style="842" customWidth="1"/>
    <col min="6696" max="6696" width="6.421875" style="842" customWidth="1"/>
    <col min="6697" max="6700" width="11.421875" style="842" customWidth="1"/>
    <col min="6701" max="6701" width="12.7109375" style="842" customWidth="1"/>
    <col min="6702" max="6704" width="11.421875" style="842" customWidth="1"/>
    <col min="6705" max="6705" width="21.00390625" style="842" customWidth="1"/>
    <col min="6706" max="6912" width="11.421875" style="842" customWidth="1"/>
    <col min="6913" max="6913" width="23.00390625" style="842" customWidth="1"/>
    <col min="6914" max="6914" width="17.140625" style="842" customWidth="1"/>
    <col min="6915" max="6915" width="4.7109375" style="842" customWidth="1"/>
    <col min="6916" max="6916" width="30.7109375" style="842" customWidth="1"/>
    <col min="6917" max="6917" width="20.7109375" style="842" customWidth="1"/>
    <col min="6918" max="6918" width="17.57421875" style="842" customWidth="1"/>
    <col min="6919" max="6919" width="15.00390625" style="842" customWidth="1"/>
    <col min="6920" max="6921" width="11.421875" style="842" hidden="1" customWidth="1"/>
    <col min="6922" max="6923" width="18.7109375" style="842" customWidth="1"/>
    <col min="6924" max="6924" width="11.8515625" style="842" customWidth="1"/>
    <col min="6925" max="6925" width="11.57421875" style="842" customWidth="1"/>
    <col min="6926" max="6926" width="9.7109375" style="842" customWidth="1"/>
    <col min="6927" max="6927" width="10.57421875" style="842" customWidth="1"/>
    <col min="6928" max="6928" width="8.421875" style="842" customWidth="1"/>
    <col min="6929" max="6929" width="5.8515625" style="842" customWidth="1"/>
    <col min="6930" max="6939" width="11.421875" style="842" hidden="1" customWidth="1"/>
    <col min="6940" max="6940" width="10.57421875" style="842" customWidth="1"/>
    <col min="6941" max="6941" width="19.8515625" style="842" customWidth="1"/>
    <col min="6942" max="6942" width="17.7109375" style="842" customWidth="1"/>
    <col min="6943" max="6943" width="4.140625" style="842" customWidth="1"/>
    <col min="6944" max="6944" width="7.140625" style="842" customWidth="1"/>
    <col min="6945" max="6945" width="5.28125" style="842" customWidth="1"/>
    <col min="6946" max="6946" width="5.421875" style="842" customWidth="1"/>
    <col min="6947" max="6947" width="4.7109375" style="842" customWidth="1"/>
    <col min="6948" max="6948" width="5.28125" style="842" customWidth="1"/>
    <col min="6949" max="6950" width="13.28125" style="842" customWidth="1"/>
    <col min="6951" max="6951" width="6.57421875" style="842" customWidth="1"/>
    <col min="6952" max="6952" width="6.421875" style="842" customWidth="1"/>
    <col min="6953" max="6956" width="11.421875" style="842" customWidth="1"/>
    <col min="6957" max="6957" width="12.7109375" style="842" customWidth="1"/>
    <col min="6958" max="6960" width="11.421875" style="842" customWidth="1"/>
    <col min="6961" max="6961" width="21.00390625" style="842" customWidth="1"/>
    <col min="6962" max="7168" width="11.421875" style="842" customWidth="1"/>
    <col min="7169" max="7169" width="23.00390625" style="842" customWidth="1"/>
    <col min="7170" max="7170" width="17.140625" style="842" customWidth="1"/>
    <col min="7171" max="7171" width="4.7109375" style="842" customWidth="1"/>
    <col min="7172" max="7172" width="30.7109375" style="842" customWidth="1"/>
    <col min="7173" max="7173" width="20.7109375" style="842" customWidth="1"/>
    <col min="7174" max="7174" width="17.57421875" style="842" customWidth="1"/>
    <col min="7175" max="7175" width="15.00390625" style="842" customWidth="1"/>
    <col min="7176" max="7177" width="11.421875" style="842" hidden="1" customWidth="1"/>
    <col min="7178" max="7179" width="18.7109375" style="842" customWidth="1"/>
    <col min="7180" max="7180" width="11.8515625" style="842" customWidth="1"/>
    <col min="7181" max="7181" width="11.57421875" style="842" customWidth="1"/>
    <col min="7182" max="7182" width="9.7109375" style="842" customWidth="1"/>
    <col min="7183" max="7183" width="10.57421875" style="842" customWidth="1"/>
    <col min="7184" max="7184" width="8.421875" style="842" customWidth="1"/>
    <col min="7185" max="7185" width="5.8515625" style="842" customWidth="1"/>
    <col min="7186" max="7195" width="11.421875" style="842" hidden="1" customWidth="1"/>
    <col min="7196" max="7196" width="10.57421875" style="842" customWidth="1"/>
    <col min="7197" max="7197" width="19.8515625" style="842" customWidth="1"/>
    <col min="7198" max="7198" width="17.7109375" style="842" customWidth="1"/>
    <col min="7199" max="7199" width="4.140625" style="842" customWidth="1"/>
    <col min="7200" max="7200" width="7.140625" style="842" customWidth="1"/>
    <col min="7201" max="7201" width="5.28125" style="842" customWidth="1"/>
    <col min="7202" max="7202" width="5.421875" style="842" customWidth="1"/>
    <col min="7203" max="7203" width="4.7109375" style="842" customWidth="1"/>
    <col min="7204" max="7204" width="5.28125" style="842" customWidth="1"/>
    <col min="7205" max="7206" width="13.28125" style="842" customWidth="1"/>
    <col min="7207" max="7207" width="6.57421875" style="842" customWidth="1"/>
    <col min="7208" max="7208" width="6.421875" style="842" customWidth="1"/>
    <col min="7209" max="7212" width="11.421875" style="842" customWidth="1"/>
    <col min="7213" max="7213" width="12.7109375" style="842" customWidth="1"/>
    <col min="7214" max="7216" width="11.421875" style="842" customWidth="1"/>
    <col min="7217" max="7217" width="21.00390625" style="842" customWidth="1"/>
    <col min="7218" max="7424" width="11.421875" style="842" customWidth="1"/>
    <col min="7425" max="7425" width="23.00390625" style="842" customWidth="1"/>
    <col min="7426" max="7426" width="17.140625" style="842" customWidth="1"/>
    <col min="7427" max="7427" width="4.7109375" style="842" customWidth="1"/>
    <col min="7428" max="7428" width="30.7109375" style="842" customWidth="1"/>
    <col min="7429" max="7429" width="20.7109375" style="842" customWidth="1"/>
    <col min="7430" max="7430" width="17.57421875" style="842" customWidth="1"/>
    <col min="7431" max="7431" width="15.00390625" style="842" customWidth="1"/>
    <col min="7432" max="7433" width="11.421875" style="842" hidden="1" customWidth="1"/>
    <col min="7434" max="7435" width="18.7109375" style="842" customWidth="1"/>
    <col min="7436" max="7436" width="11.8515625" style="842" customWidth="1"/>
    <col min="7437" max="7437" width="11.57421875" style="842" customWidth="1"/>
    <col min="7438" max="7438" width="9.7109375" style="842" customWidth="1"/>
    <col min="7439" max="7439" width="10.57421875" style="842" customWidth="1"/>
    <col min="7440" max="7440" width="8.421875" style="842" customWidth="1"/>
    <col min="7441" max="7441" width="5.8515625" style="842" customWidth="1"/>
    <col min="7442" max="7451" width="11.421875" style="842" hidden="1" customWidth="1"/>
    <col min="7452" max="7452" width="10.57421875" style="842" customWidth="1"/>
    <col min="7453" max="7453" width="19.8515625" style="842" customWidth="1"/>
    <col min="7454" max="7454" width="17.7109375" style="842" customWidth="1"/>
    <col min="7455" max="7455" width="4.140625" style="842" customWidth="1"/>
    <col min="7456" max="7456" width="7.140625" style="842" customWidth="1"/>
    <col min="7457" max="7457" width="5.28125" style="842" customWidth="1"/>
    <col min="7458" max="7458" width="5.421875" style="842" customWidth="1"/>
    <col min="7459" max="7459" width="4.7109375" style="842" customWidth="1"/>
    <col min="7460" max="7460" width="5.28125" style="842" customWidth="1"/>
    <col min="7461" max="7462" width="13.28125" style="842" customWidth="1"/>
    <col min="7463" max="7463" width="6.57421875" style="842" customWidth="1"/>
    <col min="7464" max="7464" width="6.421875" style="842" customWidth="1"/>
    <col min="7465" max="7468" width="11.421875" style="842" customWidth="1"/>
    <col min="7469" max="7469" width="12.7109375" style="842" customWidth="1"/>
    <col min="7470" max="7472" width="11.421875" style="842" customWidth="1"/>
    <col min="7473" max="7473" width="21.00390625" style="842" customWidth="1"/>
    <col min="7474" max="7680" width="11.421875" style="842" customWidth="1"/>
    <col min="7681" max="7681" width="23.00390625" style="842" customWidth="1"/>
    <col min="7682" max="7682" width="17.140625" style="842" customWidth="1"/>
    <col min="7683" max="7683" width="4.7109375" style="842" customWidth="1"/>
    <col min="7684" max="7684" width="30.7109375" style="842" customWidth="1"/>
    <col min="7685" max="7685" width="20.7109375" style="842" customWidth="1"/>
    <col min="7686" max="7686" width="17.57421875" style="842" customWidth="1"/>
    <col min="7687" max="7687" width="15.00390625" style="842" customWidth="1"/>
    <col min="7688" max="7689" width="11.421875" style="842" hidden="1" customWidth="1"/>
    <col min="7690" max="7691" width="18.7109375" style="842" customWidth="1"/>
    <col min="7692" max="7692" width="11.8515625" style="842" customWidth="1"/>
    <col min="7693" max="7693" width="11.57421875" style="842" customWidth="1"/>
    <col min="7694" max="7694" width="9.7109375" style="842" customWidth="1"/>
    <col min="7695" max="7695" width="10.57421875" style="842" customWidth="1"/>
    <col min="7696" max="7696" width="8.421875" style="842" customWidth="1"/>
    <col min="7697" max="7697" width="5.8515625" style="842" customWidth="1"/>
    <col min="7698" max="7707" width="11.421875" style="842" hidden="1" customWidth="1"/>
    <col min="7708" max="7708" width="10.57421875" style="842" customWidth="1"/>
    <col min="7709" max="7709" width="19.8515625" style="842" customWidth="1"/>
    <col min="7710" max="7710" width="17.7109375" style="842" customWidth="1"/>
    <col min="7711" max="7711" width="4.140625" style="842" customWidth="1"/>
    <col min="7712" max="7712" width="7.140625" style="842" customWidth="1"/>
    <col min="7713" max="7713" width="5.28125" style="842" customWidth="1"/>
    <col min="7714" max="7714" width="5.421875" style="842" customWidth="1"/>
    <col min="7715" max="7715" width="4.7109375" style="842" customWidth="1"/>
    <col min="7716" max="7716" width="5.28125" style="842" customWidth="1"/>
    <col min="7717" max="7718" width="13.28125" style="842" customWidth="1"/>
    <col min="7719" max="7719" width="6.57421875" style="842" customWidth="1"/>
    <col min="7720" max="7720" width="6.421875" style="842" customWidth="1"/>
    <col min="7721" max="7724" width="11.421875" style="842" customWidth="1"/>
    <col min="7725" max="7725" width="12.7109375" style="842" customWidth="1"/>
    <col min="7726" max="7728" width="11.421875" style="842" customWidth="1"/>
    <col min="7729" max="7729" width="21.00390625" style="842" customWidth="1"/>
    <col min="7730" max="7936" width="11.421875" style="842" customWidth="1"/>
    <col min="7937" max="7937" width="23.00390625" style="842" customWidth="1"/>
    <col min="7938" max="7938" width="17.140625" style="842" customWidth="1"/>
    <col min="7939" max="7939" width="4.7109375" style="842" customWidth="1"/>
    <col min="7940" max="7940" width="30.7109375" style="842" customWidth="1"/>
    <col min="7941" max="7941" width="20.7109375" style="842" customWidth="1"/>
    <col min="7942" max="7942" width="17.57421875" style="842" customWidth="1"/>
    <col min="7943" max="7943" width="15.00390625" style="842" customWidth="1"/>
    <col min="7944" max="7945" width="11.421875" style="842" hidden="1" customWidth="1"/>
    <col min="7946" max="7947" width="18.7109375" style="842" customWidth="1"/>
    <col min="7948" max="7948" width="11.8515625" style="842" customWidth="1"/>
    <col min="7949" max="7949" width="11.57421875" style="842" customWidth="1"/>
    <col min="7950" max="7950" width="9.7109375" style="842" customWidth="1"/>
    <col min="7951" max="7951" width="10.57421875" style="842" customWidth="1"/>
    <col min="7952" max="7952" width="8.421875" style="842" customWidth="1"/>
    <col min="7953" max="7953" width="5.8515625" style="842" customWidth="1"/>
    <col min="7954" max="7963" width="11.421875" style="842" hidden="1" customWidth="1"/>
    <col min="7964" max="7964" width="10.57421875" style="842" customWidth="1"/>
    <col min="7965" max="7965" width="19.8515625" style="842" customWidth="1"/>
    <col min="7966" max="7966" width="17.7109375" style="842" customWidth="1"/>
    <col min="7967" max="7967" width="4.140625" style="842" customWidth="1"/>
    <col min="7968" max="7968" width="7.140625" style="842" customWidth="1"/>
    <col min="7969" max="7969" width="5.28125" style="842" customWidth="1"/>
    <col min="7970" max="7970" width="5.421875" style="842" customWidth="1"/>
    <col min="7971" max="7971" width="4.7109375" style="842" customWidth="1"/>
    <col min="7972" max="7972" width="5.28125" style="842" customWidth="1"/>
    <col min="7973" max="7974" width="13.28125" style="842" customWidth="1"/>
    <col min="7975" max="7975" width="6.57421875" style="842" customWidth="1"/>
    <col min="7976" max="7976" width="6.421875" style="842" customWidth="1"/>
    <col min="7977" max="7980" width="11.421875" style="842" customWidth="1"/>
    <col min="7981" max="7981" width="12.7109375" style="842" customWidth="1"/>
    <col min="7982" max="7984" width="11.421875" style="842" customWidth="1"/>
    <col min="7985" max="7985" width="21.00390625" style="842" customWidth="1"/>
    <col min="7986" max="8192" width="11.421875" style="842" customWidth="1"/>
    <col min="8193" max="8193" width="23.00390625" style="842" customWidth="1"/>
    <col min="8194" max="8194" width="17.140625" style="842" customWidth="1"/>
    <col min="8195" max="8195" width="4.7109375" style="842" customWidth="1"/>
    <col min="8196" max="8196" width="30.7109375" style="842" customWidth="1"/>
    <col min="8197" max="8197" width="20.7109375" style="842" customWidth="1"/>
    <col min="8198" max="8198" width="17.57421875" style="842" customWidth="1"/>
    <col min="8199" max="8199" width="15.00390625" style="842" customWidth="1"/>
    <col min="8200" max="8201" width="11.421875" style="842" hidden="1" customWidth="1"/>
    <col min="8202" max="8203" width="18.7109375" style="842" customWidth="1"/>
    <col min="8204" max="8204" width="11.8515625" style="842" customWidth="1"/>
    <col min="8205" max="8205" width="11.57421875" style="842" customWidth="1"/>
    <col min="8206" max="8206" width="9.7109375" style="842" customWidth="1"/>
    <col min="8207" max="8207" width="10.57421875" style="842" customWidth="1"/>
    <col min="8208" max="8208" width="8.421875" style="842" customWidth="1"/>
    <col min="8209" max="8209" width="5.8515625" style="842" customWidth="1"/>
    <col min="8210" max="8219" width="11.421875" style="842" hidden="1" customWidth="1"/>
    <col min="8220" max="8220" width="10.57421875" style="842" customWidth="1"/>
    <col min="8221" max="8221" width="19.8515625" style="842" customWidth="1"/>
    <col min="8222" max="8222" width="17.7109375" style="842" customWidth="1"/>
    <col min="8223" max="8223" width="4.140625" style="842" customWidth="1"/>
    <col min="8224" max="8224" width="7.140625" style="842" customWidth="1"/>
    <col min="8225" max="8225" width="5.28125" style="842" customWidth="1"/>
    <col min="8226" max="8226" width="5.421875" style="842" customWidth="1"/>
    <col min="8227" max="8227" width="4.7109375" style="842" customWidth="1"/>
    <col min="8228" max="8228" width="5.28125" style="842" customWidth="1"/>
    <col min="8229" max="8230" width="13.28125" style="842" customWidth="1"/>
    <col min="8231" max="8231" width="6.57421875" style="842" customWidth="1"/>
    <col min="8232" max="8232" width="6.421875" style="842" customWidth="1"/>
    <col min="8233" max="8236" width="11.421875" style="842" customWidth="1"/>
    <col min="8237" max="8237" width="12.7109375" style="842" customWidth="1"/>
    <col min="8238" max="8240" width="11.421875" style="842" customWidth="1"/>
    <col min="8241" max="8241" width="21.00390625" style="842" customWidth="1"/>
    <col min="8242" max="8448" width="11.421875" style="842" customWidth="1"/>
    <col min="8449" max="8449" width="23.00390625" style="842" customWidth="1"/>
    <col min="8450" max="8450" width="17.140625" style="842" customWidth="1"/>
    <col min="8451" max="8451" width="4.7109375" style="842" customWidth="1"/>
    <col min="8452" max="8452" width="30.7109375" style="842" customWidth="1"/>
    <col min="8453" max="8453" width="20.7109375" style="842" customWidth="1"/>
    <col min="8454" max="8454" width="17.57421875" style="842" customWidth="1"/>
    <col min="8455" max="8455" width="15.00390625" style="842" customWidth="1"/>
    <col min="8456" max="8457" width="11.421875" style="842" hidden="1" customWidth="1"/>
    <col min="8458" max="8459" width="18.7109375" style="842" customWidth="1"/>
    <col min="8460" max="8460" width="11.8515625" style="842" customWidth="1"/>
    <col min="8461" max="8461" width="11.57421875" style="842" customWidth="1"/>
    <col min="8462" max="8462" width="9.7109375" style="842" customWidth="1"/>
    <col min="8463" max="8463" width="10.57421875" style="842" customWidth="1"/>
    <col min="8464" max="8464" width="8.421875" style="842" customWidth="1"/>
    <col min="8465" max="8465" width="5.8515625" style="842" customWidth="1"/>
    <col min="8466" max="8475" width="11.421875" style="842" hidden="1" customWidth="1"/>
    <col min="8476" max="8476" width="10.57421875" style="842" customWidth="1"/>
    <col min="8477" max="8477" width="19.8515625" style="842" customWidth="1"/>
    <col min="8478" max="8478" width="17.7109375" style="842" customWidth="1"/>
    <col min="8479" max="8479" width="4.140625" style="842" customWidth="1"/>
    <col min="8480" max="8480" width="7.140625" style="842" customWidth="1"/>
    <col min="8481" max="8481" width="5.28125" style="842" customWidth="1"/>
    <col min="8482" max="8482" width="5.421875" style="842" customWidth="1"/>
    <col min="8483" max="8483" width="4.7109375" style="842" customWidth="1"/>
    <col min="8484" max="8484" width="5.28125" style="842" customWidth="1"/>
    <col min="8485" max="8486" width="13.28125" style="842" customWidth="1"/>
    <col min="8487" max="8487" width="6.57421875" style="842" customWidth="1"/>
    <col min="8488" max="8488" width="6.421875" style="842" customWidth="1"/>
    <col min="8489" max="8492" width="11.421875" style="842" customWidth="1"/>
    <col min="8493" max="8493" width="12.7109375" style="842" customWidth="1"/>
    <col min="8494" max="8496" width="11.421875" style="842" customWidth="1"/>
    <col min="8497" max="8497" width="21.00390625" style="842" customWidth="1"/>
    <col min="8498" max="8704" width="11.421875" style="842" customWidth="1"/>
    <col min="8705" max="8705" width="23.00390625" style="842" customWidth="1"/>
    <col min="8706" max="8706" width="17.140625" style="842" customWidth="1"/>
    <col min="8707" max="8707" width="4.7109375" style="842" customWidth="1"/>
    <col min="8708" max="8708" width="30.7109375" style="842" customWidth="1"/>
    <col min="8709" max="8709" width="20.7109375" style="842" customWidth="1"/>
    <col min="8710" max="8710" width="17.57421875" style="842" customWidth="1"/>
    <col min="8711" max="8711" width="15.00390625" style="842" customWidth="1"/>
    <col min="8712" max="8713" width="11.421875" style="842" hidden="1" customWidth="1"/>
    <col min="8714" max="8715" width="18.7109375" style="842" customWidth="1"/>
    <col min="8716" max="8716" width="11.8515625" style="842" customWidth="1"/>
    <col min="8717" max="8717" width="11.57421875" style="842" customWidth="1"/>
    <col min="8718" max="8718" width="9.7109375" style="842" customWidth="1"/>
    <col min="8719" max="8719" width="10.57421875" style="842" customWidth="1"/>
    <col min="8720" max="8720" width="8.421875" style="842" customWidth="1"/>
    <col min="8721" max="8721" width="5.8515625" style="842" customWidth="1"/>
    <col min="8722" max="8731" width="11.421875" style="842" hidden="1" customWidth="1"/>
    <col min="8732" max="8732" width="10.57421875" style="842" customWidth="1"/>
    <col min="8733" max="8733" width="19.8515625" style="842" customWidth="1"/>
    <col min="8734" max="8734" width="17.7109375" style="842" customWidth="1"/>
    <col min="8735" max="8735" width="4.140625" style="842" customWidth="1"/>
    <col min="8736" max="8736" width="7.140625" style="842" customWidth="1"/>
    <col min="8737" max="8737" width="5.28125" style="842" customWidth="1"/>
    <col min="8738" max="8738" width="5.421875" style="842" customWidth="1"/>
    <col min="8739" max="8739" width="4.7109375" style="842" customWidth="1"/>
    <col min="8740" max="8740" width="5.28125" style="842" customWidth="1"/>
    <col min="8741" max="8742" width="13.28125" style="842" customWidth="1"/>
    <col min="8743" max="8743" width="6.57421875" style="842" customWidth="1"/>
    <col min="8744" max="8744" width="6.421875" style="842" customWidth="1"/>
    <col min="8745" max="8748" width="11.421875" style="842" customWidth="1"/>
    <col min="8749" max="8749" width="12.7109375" style="842" customWidth="1"/>
    <col min="8750" max="8752" width="11.421875" style="842" customWidth="1"/>
    <col min="8753" max="8753" width="21.00390625" style="842" customWidth="1"/>
    <col min="8754" max="8960" width="11.421875" style="842" customWidth="1"/>
    <col min="8961" max="8961" width="23.00390625" style="842" customWidth="1"/>
    <col min="8962" max="8962" width="17.140625" style="842" customWidth="1"/>
    <col min="8963" max="8963" width="4.7109375" style="842" customWidth="1"/>
    <col min="8964" max="8964" width="30.7109375" style="842" customWidth="1"/>
    <col min="8965" max="8965" width="20.7109375" style="842" customWidth="1"/>
    <col min="8966" max="8966" width="17.57421875" style="842" customWidth="1"/>
    <col min="8967" max="8967" width="15.00390625" style="842" customWidth="1"/>
    <col min="8968" max="8969" width="11.421875" style="842" hidden="1" customWidth="1"/>
    <col min="8970" max="8971" width="18.7109375" style="842" customWidth="1"/>
    <col min="8972" max="8972" width="11.8515625" style="842" customWidth="1"/>
    <col min="8973" max="8973" width="11.57421875" style="842" customWidth="1"/>
    <col min="8974" max="8974" width="9.7109375" style="842" customWidth="1"/>
    <col min="8975" max="8975" width="10.57421875" style="842" customWidth="1"/>
    <col min="8976" max="8976" width="8.421875" style="842" customWidth="1"/>
    <col min="8977" max="8977" width="5.8515625" style="842" customWidth="1"/>
    <col min="8978" max="8987" width="11.421875" style="842" hidden="1" customWidth="1"/>
    <col min="8988" max="8988" width="10.57421875" style="842" customWidth="1"/>
    <col min="8989" max="8989" width="19.8515625" style="842" customWidth="1"/>
    <col min="8990" max="8990" width="17.7109375" style="842" customWidth="1"/>
    <col min="8991" max="8991" width="4.140625" style="842" customWidth="1"/>
    <col min="8992" max="8992" width="7.140625" style="842" customWidth="1"/>
    <col min="8993" max="8993" width="5.28125" style="842" customWidth="1"/>
    <col min="8994" max="8994" width="5.421875" style="842" customWidth="1"/>
    <col min="8995" max="8995" width="4.7109375" style="842" customWidth="1"/>
    <col min="8996" max="8996" width="5.28125" style="842" customWidth="1"/>
    <col min="8997" max="8998" width="13.28125" style="842" customWidth="1"/>
    <col min="8999" max="8999" width="6.57421875" style="842" customWidth="1"/>
    <col min="9000" max="9000" width="6.421875" style="842" customWidth="1"/>
    <col min="9001" max="9004" width="11.421875" style="842" customWidth="1"/>
    <col min="9005" max="9005" width="12.7109375" style="842" customWidth="1"/>
    <col min="9006" max="9008" width="11.421875" style="842" customWidth="1"/>
    <col min="9009" max="9009" width="21.00390625" style="842" customWidth="1"/>
    <col min="9010" max="9216" width="11.421875" style="842" customWidth="1"/>
    <col min="9217" max="9217" width="23.00390625" style="842" customWidth="1"/>
    <col min="9218" max="9218" width="17.140625" style="842" customWidth="1"/>
    <col min="9219" max="9219" width="4.7109375" style="842" customWidth="1"/>
    <col min="9220" max="9220" width="30.7109375" style="842" customWidth="1"/>
    <col min="9221" max="9221" width="20.7109375" style="842" customWidth="1"/>
    <col min="9222" max="9222" width="17.57421875" style="842" customWidth="1"/>
    <col min="9223" max="9223" width="15.00390625" style="842" customWidth="1"/>
    <col min="9224" max="9225" width="11.421875" style="842" hidden="1" customWidth="1"/>
    <col min="9226" max="9227" width="18.7109375" style="842" customWidth="1"/>
    <col min="9228" max="9228" width="11.8515625" style="842" customWidth="1"/>
    <col min="9229" max="9229" width="11.57421875" style="842" customWidth="1"/>
    <col min="9230" max="9230" width="9.7109375" style="842" customWidth="1"/>
    <col min="9231" max="9231" width="10.57421875" style="842" customWidth="1"/>
    <col min="9232" max="9232" width="8.421875" style="842" customWidth="1"/>
    <col min="9233" max="9233" width="5.8515625" style="842" customWidth="1"/>
    <col min="9234" max="9243" width="11.421875" style="842" hidden="1" customWidth="1"/>
    <col min="9244" max="9244" width="10.57421875" style="842" customWidth="1"/>
    <col min="9245" max="9245" width="19.8515625" style="842" customWidth="1"/>
    <col min="9246" max="9246" width="17.7109375" style="842" customWidth="1"/>
    <col min="9247" max="9247" width="4.140625" style="842" customWidth="1"/>
    <col min="9248" max="9248" width="7.140625" style="842" customWidth="1"/>
    <col min="9249" max="9249" width="5.28125" style="842" customWidth="1"/>
    <col min="9250" max="9250" width="5.421875" style="842" customWidth="1"/>
    <col min="9251" max="9251" width="4.7109375" style="842" customWidth="1"/>
    <col min="9252" max="9252" width="5.28125" style="842" customWidth="1"/>
    <col min="9253" max="9254" width="13.28125" style="842" customWidth="1"/>
    <col min="9255" max="9255" width="6.57421875" style="842" customWidth="1"/>
    <col min="9256" max="9256" width="6.421875" style="842" customWidth="1"/>
    <col min="9257" max="9260" width="11.421875" style="842" customWidth="1"/>
    <col min="9261" max="9261" width="12.7109375" style="842" customWidth="1"/>
    <col min="9262" max="9264" width="11.421875" style="842" customWidth="1"/>
    <col min="9265" max="9265" width="21.00390625" style="842" customWidth="1"/>
    <col min="9266" max="9472" width="11.421875" style="842" customWidth="1"/>
    <col min="9473" max="9473" width="23.00390625" style="842" customWidth="1"/>
    <col min="9474" max="9474" width="17.140625" style="842" customWidth="1"/>
    <col min="9475" max="9475" width="4.7109375" style="842" customWidth="1"/>
    <col min="9476" max="9476" width="30.7109375" style="842" customWidth="1"/>
    <col min="9477" max="9477" width="20.7109375" style="842" customWidth="1"/>
    <col min="9478" max="9478" width="17.57421875" style="842" customWidth="1"/>
    <col min="9479" max="9479" width="15.00390625" style="842" customWidth="1"/>
    <col min="9480" max="9481" width="11.421875" style="842" hidden="1" customWidth="1"/>
    <col min="9482" max="9483" width="18.7109375" style="842" customWidth="1"/>
    <col min="9484" max="9484" width="11.8515625" style="842" customWidth="1"/>
    <col min="9485" max="9485" width="11.57421875" style="842" customWidth="1"/>
    <col min="9486" max="9486" width="9.7109375" style="842" customWidth="1"/>
    <col min="9487" max="9487" width="10.57421875" style="842" customWidth="1"/>
    <col min="9488" max="9488" width="8.421875" style="842" customWidth="1"/>
    <col min="9489" max="9489" width="5.8515625" style="842" customWidth="1"/>
    <col min="9490" max="9499" width="11.421875" style="842" hidden="1" customWidth="1"/>
    <col min="9500" max="9500" width="10.57421875" style="842" customWidth="1"/>
    <col min="9501" max="9501" width="19.8515625" style="842" customWidth="1"/>
    <col min="9502" max="9502" width="17.7109375" style="842" customWidth="1"/>
    <col min="9503" max="9503" width="4.140625" style="842" customWidth="1"/>
    <col min="9504" max="9504" width="7.140625" style="842" customWidth="1"/>
    <col min="9505" max="9505" width="5.28125" style="842" customWidth="1"/>
    <col min="9506" max="9506" width="5.421875" style="842" customWidth="1"/>
    <col min="9507" max="9507" width="4.7109375" style="842" customWidth="1"/>
    <col min="9508" max="9508" width="5.28125" style="842" customWidth="1"/>
    <col min="9509" max="9510" width="13.28125" style="842" customWidth="1"/>
    <col min="9511" max="9511" width="6.57421875" style="842" customWidth="1"/>
    <col min="9512" max="9512" width="6.421875" style="842" customWidth="1"/>
    <col min="9513" max="9516" width="11.421875" style="842" customWidth="1"/>
    <col min="9517" max="9517" width="12.7109375" style="842" customWidth="1"/>
    <col min="9518" max="9520" width="11.421875" style="842" customWidth="1"/>
    <col min="9521" max="9521" width="21.00390625" style="842" customWidth="1"/>
    <col min="9522" max="9728" width="11.421875" style="842" customWidth="1"/>
    <col min="9729" max="9729" width="23.00390625" style="842" customWidth="1"/>
    <col min="9730" max="9730" width="17.140625" style="842" customWidth="1"/>
    <col min="9731" max="9731" width="4.7109375" style="842" customWidth="1"/>
    <col min="9732" max="9732" width="30.7109375" style="842" customWidth="1"/>
    <col min="9733" max="9733" width="20.7109375" style="842" customWidth="1"/>
    <col min="9734" max="9734" width="17.57421875" style="842" customWidth="1"/>
    <col min="9735" max="9735" width="15.00390625" style="842" customWidth="1"/>
    <col min="9736" max="9737" width="11.421875" style="842" hidden="1" customWidth="1"/>
    <col min="9738" max="9739" width="18.7109375" style="842" customWidth="1"/>
    <col min="9740" max="9740" width="11.8515625" style="842" customWidth="1"/>
    <col min="9741" max="9741" width="11.57421875" style="842" customWidth="1"/>
    <col min="9742" max="9742" width="9.7109375" style="842" customWidth="1"/>
    <col min="9743" max="9743" width="10.57421875" style="842" customWidth="1"/>
    <col min="9744" max="9744" width="8.421875" style="842" customWidth="1"/>
    <col min="9745" max="9745" width="5.8515625" style="842" customWidth="1"/>
    <col min="9746" max="9755" width="11.421875" style="842" hidden="1" customWidth="1"/>
    <col min="9756" max="9756" width="10.57421875" style="842" customWidth="1"/>
    <col min="9757" max="9757" width="19.8515625" style="842" customWidth="1"/>
    <col min="9758" max="9758" width="17.7109375" style="842" customWidth="1"/>
    <col min="9759" max="9759" width="4.140625" style="842" customWidth="1"/>
    <col min="9760" max="9760" width="7.140625" style="842" customWidth="1"/>
    <col min="9761" max="9761" width="5.28125" style="842" customWidth="1"/>
    <col min="9762" max="9762" width="5.421875" style="842" customWidth="1"/>
    <col min="9763" max="9763" width="4.7109375" style="842" customWidth="1"/>
    <col min="9764" max="9764" width="5.28125" style="842" customWidth="1"/>
    <col min="9765" max="9766" width="13.28125" style="842" customWidth="1"/>
    <col min="9767" max="9767" width="6.57421875" style="842" customWidth="1"/>
    <col min="9768" max="9768" width="6.421875" style="842" customWidth="1"/>
    <col min="9769" max="9772" width="11.421875" style="842" customWidth="1"/>
    <col min="9773" max="9773" width="12.7109375" style="842" customWidth="1"/>
    <col min="9774" max="9776" width="11.421875" style="842" customWidth="1"/>
    <col min="9777" max="9777" width="21.00390625" style="842" customWidth="1"/>
    <col min="9778" max="9984" width="11.421875" style="842" customWidth="1"/>
    <col min="9985" max="9985" width="23.00390625" style="842" customWidth="1"/>
    <col min="9986" max="9986" width="17.140625" style="842" customWidth="1"/>
    <col min="9987" max="9987" width="4.7109375" style="842" customWidth="1"/>
    <col min="9988" max="9988" width="30.7109375" style="842" customWidth="1"/>
    <col min="9989" max="9989" width="20.7109375" style="842" customWidth="1"/>
    <col min="9990" max="9990" width="17.57421875" style="842" customWidth="1"/>
    <col min="9991" max="9991" width="15.00390625" style="842" customWidth="1"/>
    <col min="9992" max="9993" width="11.421875" style="842" hidden="1" customWidth="1"/>
    <col min="9994" max="9995" width="18.7109375" style="842" customWidth="1"/>
    <col min="9996" max="9996" width="11.8515625" style="842" customWidth="1"/>
    <col min="9997" max="9997" width="11.57421875" style="842" customWidth="1"/>
    <col min="9998" max="9998" width="9.7109375" style="842" customWidth="1"/>
    <col min="9999" max="9999" width="10.57421875" style="842" customWidth="1"/>
    <col min="10000" max="10000" width="8.421875" style="842" customWidth="1"/>
    <col min="10001" max="10001" width="5.8515625" style="842" customWidth="1"/>
    <col min="10002" max="10011" width="11.421875" style="842" hidden="1" customWidth="1"/>
    <col min="10012" max="10012" width="10.57421875" style="842" customWidth="1"/>
    <col min="10013" max="10013" width="19.8515625" style="842" customWidth="1"/>
    <col min="10014" max="10014" width="17.7109375" style="842" customWidth="1"/>
    <col min="10015" max="10015" width="4.140625" style="842" customWidth="1"/>
    <col min="10016" max="10016" width="7.140625" style="842" customWidth="1"/>
    <col min="10017" max="10017" width="5.28125" style="842" customWidth="1"/>
    <col min="10018" max="10018" width="5.421875" style="842" customWidth="1"/>
    <col min="10019" max="10019" width="4.7109375" style="842" customWidth="1"/>
    <col min="10020" max="10020" width="5.28125" style="842" customWidth="1"/>
    <col min="10021" max="10022" width="13.28125" style="842" customWidth="1"/>
    <col min="10023" max="10023" width="6.57421875" style="842" customWidth="1"/>
    <col min="10024" max="10024" width="6.421875" style="842" customWidth="1"/>
    <col min="10025" max="10028" width="11.421875" style="842" customWidth="1"/>
    <col min="10029" max="10029" width="12.7109375" style="842" customWidth="1"/>
    <col min="10030" max="10032" width="11.421875" style="842" customWidth="1"/>
    <col min="10033" max="10033" width="21.00390625" style="842" customWidth="1"/>
    <col min="10034" max="10240" width="11.421875" style="842" customWidth="1"/>
    <col min="10241" max="10241" width="23.00390625" style="842" customWidth="1"/>
    <col min="10242" max="10242" width="17.140625" style="842" customWidth="1"/>
    <col min="10243" max="10243" width="4.7109375" style="842" customWidth="1"/>
    <col min="10244" max="10244" width="30.7109375" style="842" customWidth="1"/>
    <col min="10245" max="10245" width="20.7109375" style="842" customWidth="1"/>
    <col min="10246" max="10246" width="17.57421875" style="842" customWidth="1"/>
    <col min="10247" max="10247" width="15.00390625" style="842" customWidth="1"/>
    <col min="10248" max="10249" width="11.421875" style="842" hidden="1" customWidth="1"/>
    <col min="10250" max="10251" width="18.7109375" style="842" customWidth="1"/>
    <col min="10252" max="10252" width="11.8515625" style="842" customWidth="1"/>
    <col min="10253" max="10253" width="11.57421875" style="842" customWidth="1"/>
    <col min="10254" max="10254" width="9.7109375" style="842" customWidth="1"/>
    <col min="10255" max="10255" width="10.57421875" style="842" customWidth="1"/>
    <col min="10256" max="10256" width="8.421875" style="842" customWidth="1"/>
    <col min="10257" max="10257" width="5.8515625" style="842" customWidth="1"/>
    <col min="10258" max="10267" width="11.421875" style="842" hidden="1" customWidth="1"/>
    <col min="10268" max="10268" width="10.57421875" style="842" customWidth="1"/>
    <col min="10269" max="10269" width="19.8515625" style="842" customWidth="1"/>
    <col min="10270" max="10270" width="17.7109375" style="842" customWidth="1"/>
    <col min="10271" max="10271" width="4.140625" style="842" customWidth="1"/>
    <col min="10272" max="10272" width="7.140625" style="842" customWidth="1"/>
    <col min="10273" max="10273" width="5.28125" style="842" customWidth="1"/>
    <col min="10274" max="10274" width="5.421875" style="842" customWidth="1"/>
    <col min="10275" max="10275" width="4.7109375" style="842" customWidth="1"/>
    <col min="10276" max="10276" width="5.28125" style="842" customWidth="1"/>
    <col min="10277" max="10278" width="13.28125" style="842" customWidth="1"/>
    <col min="10279" max="10279" width="6.57421875" style="842" customWidth="1"/>
    <col min="10280" max="10280" width="6.421875" style="842" customWidth="1"/>
    <col min="10281" max="10284" width="11.421875" style="842" customWidth="1"/>
    <col min="10285" max="10285" width="12.7109375" style="842" customWidth="1"/>
    <col min="10286" max="10288" width="11.421875" style="842" customWidth="1"/>
    <col min="10289" max="10289" width="21.00390625" style="842" customWidth="1"/>
    <col min="10290" max="10496" width="11.421875" style="842" customWidth="1"/>
    <col min="10497" max="10497" width="23.00390625" style="842" customWidth="1"/>
    <col min="10498" max="10498" width="17.140625" style="842" customWidth="1"/>
    <col min="10499" max="10499" width="4.7109375" style="842" customWidth="1"/>
    <col min="10500" max="10500" width="30.7109375" style="842" customWidth="1"/>
    <col min="10501" max="10501" width="20.7109375" style="842" customWidth="1"/>
    <col min="10502" max="10502" width="17.57421875" style="842" customWidth="1"/>
    <col min="10503" max="10503" width="15.00390625" style="842" customWidth="1"/>
    <col min="10504" max="10505" width="11.421875" style="842" hidden="1" customWidth="1"/>
    <col min="10506" max="10507" width="18.7109375" style="842" customWidth="1"/>
    <col min="10508" max="10508" width="11.8515625" style="842" customWidth="1"/>
    <col min="10509" max="10509" width="11.57421875" style="842" customWidth="1"/>
    <col min="10510" max="10510" width="9.7109375" style="842" customWidth="1"/>
    <col min="10511" max="10511" width="10.57421875" style="842" customWidth="1"/>
    <col min="10512" max="10512" width="8.421875" style="842" customWidth="1"/>
    <col min="10513" max="10513" width="5.8515625" style="842" customWidth="1"/>
    <col min="10514" max="10523" width="11.421875" style="842" hidden="1" customWidth="1"/>
    <col min="10524" max="10524" width="10.57421875" style="842" customWidth="1"/>
    <col min="10525" max="10525" width="19.8515625" style="842" customWidth="1"/>
    <col min="10526" max="10526" width="17.7109375" style="842" customWidth="1"/>
    <col min="10527" max="10527" width="4.140625" style="842" customWidth="1"/>
    <col min="10528" max="10528" width="7.140625" style="842" customWidth="1"/>
    <col min="10529" max="10529" width="5.28125" style="842" customWidth="1"/>
    <col min="10530" max="10530" width="5.421875" style="842" customWidth="1"/>
    <col min="10531" max="10531" width="4.7109375" style="842" customWidth="1"/>
    <col min="10532" max="10532" width="5.28125" style="842" customWidth="1"/>
    <col min="10533" max="10534" width="13.28125" style="842" customWidth="1"/>
    <col min="10535" max="10535" width="6.57421875" style="842" customWidth="1"/>
    <col min="10536" max="10536" width="6.421875" style="842" customWidth="1"/>
    <col min="10537" max="10540" width="11.421875" style="842" customWidth="1"/>
    <col min="10541" max="10541" width="12.7109375" style="842" customWidth="1"/>
    <col min="10542" max="10544" width="11.421875" style="842" customWidth="1"/>
    <col min="10545" max="10545" width="21.00390625" style="842" customWidth="1"/>
    <col min="10546" max="10752" width="11.421875" style="842" customWidth="1"/>
    <col min="10753" max="10753" width="23.00390625" style="842" customWidth="1"/>
    <col min="10754" max="10754" width="17.140625" style="842" customWidth="1"/>
    <col min="10755" max="10755" width="4.7109375" style="842" customWidth="1"/>
    <col min="10756" max="10756" width="30.7109375" style="842" customWidth="1"/>
    <col min="10757" max="10757" width="20.7109375" style="842" customWidth="1"/>
    <col min="10758" max="10758" width="17.57421875" style="842" customWidth="1"/>
    <col min="10759" max="10759" width="15.00390625" style="842" customWidth="1"/>
    <col min="10760" max="10761" width="11.421875" style="842" hidden="1" customWidth="1"/>
    <col min="10762" max="10763" width="18.7109375" style="842" customWidth="1"/>
    <col min="10764" max="10764" width="11.8515625" style="842" customWidth="1"/>
    <col min="10765" max="10765" width="11.57421875" style="842" customWidth="1"/>
    <col min="10766" max="10766" width="9.7109375" style="842" customWidth="1"/>
    <col min="10767" max="10767" width="10.57421875" style="842" customWidth="1"/>
    <col min="10768" max="10768" width="8.421875" style="842" customWidth="1"/>
    <col min="10769" max="10769" width="5.8515625" style="842" customWidth="1"/>
    <col min="10770" max="10779" width="11.421875" style="842" hidden="1" customWidth="1"/>
    <col min="10780" max="10780" width="10.57421875" style="842" customWidth="1"/>
    <col min="10781" max="10781" width="19.8515625" style="842" customWidth="1"/>
    <col min="10782" max="10782" width="17.7109375" style="842" customWidth="1"/>
    <col min="10783" max="10783" width="4.140625" style="842" customWidth="1"/>
    <col min="10784" max="10784" width="7.140625" style="842" customWidth="1"/>
    <col min="10785" max="10785" width="5.28125" style="842" customWidth="1"/>
    <col min="10786" max="10786" width="5.421875" style="842" customWidth="1"/>
    <col min="10787" max="10787" width="4.7109375" style="842" customWidth="1"/>
    <col min="10788" max="10788" width="5.28125" style="842" customWidth="1"/>
    <col min="10789" max="10790" width="13.28125" style="842" customWidth="1"/>
    <col min="10791" max="10791" width="6.57421875" style="842" customWidth="1"/>
    <col min="10792" max="10792" width="6.421875" style="842" customWidth="1"/>
    <col min="10793" max="10796" width="11.421875" style="842" customWidth="1"/>
    <col min="10797" max="10797" width="12.7109375" style="842" customWidth="1"/>
    <col min="10798" max="10800" width="11.421875" style="842" customWidth="1"/>
    <col min="10801" max="10801" width="21.00390625" style="842" customWidth="1"/>
    <col min="10802" max="11008" width="11.421875" style="842" customWidth="1"/>
    <col min="11009" max="11009" width="23.00390625" style="842" customWidth="1"/>
    <col min="11010" max="11010" width="17.140625" style="842" customWidth="1"/>
    <col min="11011" max="11011" width="4.7109375" style="842" customWidth="1"/>
    <col min="11012" max="11012" width="30.7109375" style="842" customWidth="1"/>
    <col min="11013" max="11013" width="20.7109375" style="842" customWidth="1"/>
    <col min="11014" max="11014" width="17.57421875" style="842" customWidth="1"/>
    <col min="11015" max="11015" width="15.00390625" style="842" customWidth="1"/>
    <col min="11016" max="11017" width="11.421875" style="842" hidden="1" customWidth="1"/>
    <col min="11018" max="11019" width="18.7109375" style="842" customWidth="1"/>
    <col min="11020" max="11020" width="11.8515625" style="842" customWidth="1"/>
    <col min="11021" max="11021" width="11.57421875" style="842" customWidth="1"/>
    <col min="11022" max="11022" width="9.7109375" style="842" customWidth="1"/>
    <col min="11023" max="11023" width="10.57421875" style="842" customWidth="1"/>
    <col min="11024" max="11024" width="8.421875" style="842" customWidth="1"/>
    <col min="11025" max="11025" width="5.8515625" style="842" customWidth="1"/>
    <col min="11026" max="11035" width="11.421875" style="842" hidden="1" customWidth="1"/>
    <col min="11036" max="11036" width="10.57421875" style="842" customWidth="1"/>
    <col min="11037" max="11037" width="19.8515625" style="842" customWidth="1"/>
    <col min="11038" max="11038" width="17.7109375" style="842" customWidth="1"/>
    <col min="11039" max="11039" width="4.140625" style="842" customWidth="1"/>
    <col min="11040" max="11040" width="7.140625" style="842" customWidth="1"/>
    <col min="11041" max="11041" width="5.28125" style="842" customWidth="1"/>
    <col min="11042" max="11042" width="5.421875" style="842" customWidth="1"/>
    <col min="11043" max="11043" width="4.7109375" style="842" customWidth="1"/>
    <col min="11044" max="11044" width="5.28125" style="842" customWidth="1"/>
    <col min="11045" max="11046" width="13.28125" style="842" customWidth="1"/>
    <col min="11047" max="11047" width="6.57421875" style="842" customWidth="1"/>
    <col min="11048" max="11048" width="6.421875" style="842" customWidth="1"/>
    <col min="11049" max="11052" width="11.421875" style="842" customWidth="1"/>
    <col min="11053" max="11053" width="12.7109375" style="842" customWidth="1"/>
    <col min="11054" max="11056" width="11.421875" style="842" customWidth="1"/>
    <col min="11057" max="11057" width="21.00390625" style="842" customWidth="1"/>
    <col min="11058" max="11264" width="11.421875" style="842" customWidth="1"/>
    <col min="11265" max="11265" width="23.00390625" style="842" customWidth="1"/>
    <col min="11266" max="11266" width="17.140625" style="842" customWidth="1"/>
    <col min="11267" max="11267" width="4.7109375" style="842" customWidth="1"/>
    <col min="11268" max="11268" width="30.7109375" style="842" customWidth="1"/>
    <col min="11269" max="11269" width="20.7109375" style="842" customWidth="1"/>
    <col min="11270" max="11270" width="17.57421875" style="842" customWidth="1"/>
    <col min="11271" max="11271" width="15.00390625" style="842" customWidth="1"/>
    <col min="11272" max="11273" width="11.421875" style="842" hidden="1" customWidth="1"/>
    <col min="11274" max="11275" width="18.7109375" style="842" customWidth="1"/>
    <col min="11276" max="11276" width="11.8515625" style="842" customWidth="1"/>
    <col min="11277" max="11277" width="11.57421875" style="842" customWidth="1"/>
    <col min="11278" max="11278" width="9.7109375" style="842" customWidth="1"/>
    <col min="11279" max="11279" width="10.57421875" style="842" customWidth="1"/>
    <col min="11280" max="11280" width="8.421875" style="842" customWidth="1"/>
    <col min="11281" max="11281" width="5.8515625" style="842" customWidth="1"/>
    <col min="11282" max="11291" width="11.421875" style="842" hidden="1" customWidth="1"/>
    <col min="11292" max="11292" width="10.57421875" style="842" customWidth="1"/>
    <col min="11293" max="11293" width="19.8515625" style="842" customWidth="1"/>
    <col min="11294" max="11294" width="17.7109375" style="842" customWidth="1"/>
    <col min="11295" max="11295" width="4.140625" style="842" customWidth="1"/>
    <col min="11296" max="11296" width="7.140625" style="842" customWidth="1"/>
    <col min="11297" max="11297" width="5.28125" style="842" customWidth="1"/>
    <col min="11298" max="11298" width="5.421875" style="842" customWidth="1"/>
    <col min="11299" max="11299" width="4.7109375" style="842" customWidth="1"/>
    <col min="11300" max="11300" width="5.28125" style="842" customWidth="1"/>
    <col min="11301" max="11302" width="13.28125" style="842" customWidth="1"/>
    <col min="11303" max="11303" width="6.57421875" style="842" customWidth="1"/>
    <col min="11304" max="11304" width="6.421875" style="842" customWidth="1"/>
    <col min="11305" max="11308" width="11.421875" style="842" customWidth="1"/>
    <col min="11309" max="11309" width="12.7109375" style="842" customWidth="1"/>
    <col min="11310" max="11312" width="11.421875" style="842" customWidth="1"/>
    <col min="11313" max="11313" width="21.00390625" style="842" customWidth="1"/>
    <col min="11314" max="11520" width="11.421875" style="842" customWidth="1"/>
    <col min="11521" max="11521" width="23.00390625" style="842" customWidth="1"/>
    <col min="11522" max="11522" width="17.140625" style="842" customWidth="1"/>
    <col min="11523" max="11523" width="4.7109375" style="842" customWidth="1"/>
    <col min="11524" max="11524" width="30.7109375" style="842" customWidth="1"/>
    <col min="11525" max="11525" width="20.7109375" style="842" customWidth="1"/>
    <col min="11526" max="11526" width="17.57421875" style="842" customWidth="1"/>
    <col min="11527" max="11527" width="15.00390625" style="842" customWidth="1"/>
    <col min="11528" max="11529" width="11.421875" style="842" hidden="1" customWidth="1"/>
    <col min="11530" max="11531" width="18.7109375" style="842" customWidth="1"/>
    <col min="11532" max="11532" width="11.8515625" style="842" customWidth="1"/>
    <col min="11533" max="11533" width="11.57421875" style="842" customWidth="1"/>
    <col min="11534" max="11534" width="9.7109375" style="842" customWidth="1"/>
    <col min="11535" max="11535" width="10.57421875" style="842" customWidth="1"/>
    <col min="11536" max="11536" width="8.421875" style="842" customWidth="1"/>
    <col min="11537" max="11537" width="5.8515625" style="842" customWidth="1"/>
    <col min="11538" max="11547" width="11.421875" style="842" hidden="1" customWidth="1"/>
    <col min="11548" max="11548" width="10.57421875" style="842" customWidth="1"/>
    <col min="11549" max="11549" width="19.8515625" style="842" customWidth="1"/>
    <col min="11550" max="11550" width="17.7109375" style="842" customWidth="1"/>
    <col min="11551" max="11551" width="4.140625" style="842" customWidth="1"/>
    <col min="11552" max="11552" width="7.140625" style="842" customWidth="1"/>
    <col min="11553" max="11553" width="5.28125" style="842" customWidth="1"/>
    <col min="11554" max="11554" width="5.421875" style="842" customWidth="1"/>
    <col min="11555" max="11555" width="4.7109375" style="842" customWidth="1"/>
    <col min="11556" max="11556" width="5.28125" style="842" customWidth="1"/>
    <col min="11557" max="11558" width="13.28125" style="842" customWidth="1"/>
    <col min="11559" max="11559" width="6.57421875" style="842" customWidth="1"/>
    <col min="11560" max="11560" width="6.421875" style="842" customWidth="1"/>
    <col min="11561" max="11564" width="11.421875" style="842" customWidth="1"/>
    <col min="11565" max="11565" width="12.7109375" style="842" customWidth="1"/>
    <col min="11566" max="11568" width="11.421875" style="842" customWidth="1"/>
    <col min="11569" max="11569" width="21.00390625" style="842" customWidth="1"/>
    <col min="11570" max="11776" width="11.421875" style="842" customWidth="1"/>
    <col min="11777" max="11777" width="23.00390625" style="842" customWidth="1"/>
    <col min="11778" max="11778" width="17.140625" style="842" customWidth="1"/>
    <col min="11779" max="11779" width="4.7109375" style="842" customWidth="1"/>
    <col min="11780" max="11780" width="30.7109375" style="842" customWidth="1"/>
    <col min="11781" max="11781" width="20.7109375" style="842" customWidth="1"/>
    <col min="11782" max="11782" width="17.57421875" style="842" customWidth="1"/>
    <col min="11783" max="11783" width="15.00390625" style="842" customWidth="1"/>
    <col min="11784" max="11785" width="11.421875" style="842" hidden="1" customWidth="1"/>
    <col min="11786" max="11787" width="18.7109375" style="842" customWidth="1"/>
    <col min="11788" max="11788" width="11.8515625" style="842" customWidth="1"/>
    <col min="11789" max="11789" width="11.57421875" style="842" customWidth="1"/>
    <col min="11790" max="11790" width="9.7109375" style="842" customWidth="1"/>
    <col min="11791" max="11791" width="10.57421875" style="842" customWidth="1"/>
    <col min="11792" max="11792" width="8.421875" style="842" customWidth="1"/>
    <col min="11793" max="11793" width="5.8515625" style="842" customWidth="1"/>
    <col min="11794" max="11803" width="11.421875" style="842" hidden="1" customWidth="1"/>
    <col min="11804" max="11804" width="10.57421875" style="842" customWidth="1"/>
    <col min="11805" max="11805" width="19.8515625" style="842" customWidth="1"/>
    <col min="11806" max="11806" width="17.7109375" style="842" customWidth="1"/>
    <col min="11807" max="11807" width="4.140625" style="842" customWidth="1"/>
    <col min="11808" max="11808" width="7.140625" style="842" customWidth="1"/>
    <col min="11809" max="11809" width="5.28125" style="842" customWidth="1"/>
    <col min="11810" max="11810" width="5.421875" style="842" customWidth="1"/>
    <col min="11811" max="11811" width="4.7109375" style="842" customWidth="1"/>
    <col min="11812" max="11812" width="5.28125" style="842" customWidth="1"/>
    <col min="11813" max="11814" width="13.28125" style="842" customWidth="1"/>
    <col min="11815" max="11815" width="6.57421875" style="842" customWidth="1"/>
    <col min="11816" max="11816" width="6.421875" style="842" customWidth="1"/>
    <col min="11817" max="11820" width="11.421875" style="842" customWidth="1"/>
    <col min="11821" max="11821" width="12.7109375" style="842" customWidth="1"/>
    <col min="11822" max="11824" width="11.421875" style="842" customWidth="1"/>
    <col min="11825" max="11825" width="21.00390625" style="842" customWidth="1"/>
    <col min="11826" max="12032" width="11.421875" style="842" customWidth="1"/>
    <col min="12033" max="12033" width="23.00390625" style="842" customWidth="1"/>
    <col min="12034" max="12034" width="17.140625" style="842" customWidth="1"/>
    <col min="12035" max="12035" width="4.7109375" style="842" customWidth="1"/>
    <col min="12036" max="12036" width="30.7109375" style="842" customWidth="1"/>
    <col min="12037" max="12037" width="20.7109375" style="842" customWidth="1"/>
    <col min="12038" max="12038" width="17.57421875" style="842" customWidth="1"/>
    <col min="12039" max="12039" width="15.00390625" style="842" customWidth="1"/>
    <col min="12040" max="12041" width="11.421875" style="842" hidden="1" customWidth="1"/>
    <col min="12042" max="12043" width="18.7109375" style="842" customWidth="1"/>
    <col min="12044" max="12044" width="11.8515625" style="842" customWidth="1"/>
    <col min="12045" max="12045" width="11.57421875" style="842" customWidth="1"/>
    <col min="12046" max="12046" width="9.7109375" style="842" customWidth="1"/>
    <col min="12047" max="12047" width="10.57421875" style="842" customWidth="1"/>
    <col min="12048" max="12048" width="8.421875" style="842" customWidth="1"/>
    <col min="12049" max="12049" width="5.8515625" style="842" customWidth="1"/>
    <col min="12050" max="12059" width="11.421875" style="842" hidden="1" customWidth="1"/>
    <col min="12060" max="12060" width="10.57421875" style="842" customWidth="1"/>
    <col min="12061" max="12061" width="19.8515625" style="842" customWidth="1"/>
    <col min="12062" max="12062" width="17.7109375" style="842" customWidth="1"/>
    <col min="12063" max="12063" width="4.140625" style="842" customWidth="1"/>
    <col min="12064" max="12064" width="7.140625" style="842" customWidth="1"/>
    <col min="12065" max="12065" width="5.28125" style="842" customWidth="1"/>
    <col min="12066" max="12066" width="5.421875" style="842" customWidth="1"/>
    <col min="12067" max="12067" width="4.7109375" style="842" customWidth="1"/>
    <col min="12068" max="12068" width="5.28125" style="842" customWidth="1"/>
    <col min="12069" max="12070" width="13.28125" style="842" customWidth="1"/>
    <col min="12071" max="12071" width="6.57421875" style="842" customWidth="1"/>
    <col min="12072" max="12072" width="6.421875" style="842" customWidth="1"/>
    <col min="12073" max="12076" width="11.421875" style="842" customWidth="1"/>
    <col min="12077" max="12077" width="12.7109375" style="842" customWidth="1"/>
    <col min="12078" max="12080" width="11.421875" style="842" customWidth="1"/>
    <col min="12081" max="12081" width="21.00390625" style="842" customWidth="1"/>
    <col min="12082" max="12288" width="11.421875" style="842" customWidth="1"/>
    <col min="12289" max="12289" width="23.00390625" style="842" customWidth="1"/>
    <col min="12290" max="12290" width="17.140625" style="842" customWidth="1"/>
    <col min="12291" max="12291" width="4.7109375" style="842" customWidth="1"/>
    <col min="12292" max="12292" width="30.7109375" style="842" customWidth="1"/>
    <col min="12293" max="12293" width="20.7109375" style="842" customWidth="1"/>
    <col min="12294" max="12294" width="17.57421875" style="842" customWidth="1"/>
    <col min="12295" max="12295" width="15.00390625" style="842" customWidth="1"/>
    <col min="12296" max="12297" width="11.421875" style="842" hidden="1" customWidth="1"/>
    <col min="12298" max="12299" width="18.7109375" style="842" customWidth="1"/>
    <col min="12300" max="12300" width="11.8515625" style="842" customWidth="1"/>
    <col min="12301" max="12301" width="11.57421875" style="842" customWidth="1"/>
    <col min="12302" max="12302" width="9.7109375" style="842" customWidth="1"/>
    <col min="12303" max="12303" width="10.57421875" style="842" customWidth="1"/>
    <col min="12304" max="12304" width="8.421875" style="842" customWidth="1"/>
    <col min="12305" max="12305" width="5.8515625" style="842" customWidth="1"/>
    <col min="12306" max="12315" width="11.421875" style="842" hidden="1" customWidth="1"/>
    <col min="12316" max="12316" width="10.57421875" style="842" customWidth="1"/>
    <col min="12317" max="12317" width="19.8515625" style="842" customWidth="1"/>
    <col min="12318" max="12318" width="17.7109375" style="842" customWidth="1"/>
    <col min="12319" max="12319" width="4.140625" style="842" customWidth="1"/>
    <col min="12320" max="12320" width="7.140625" style="842" customWidth="1"/>
    <col min="12321" max="12321" width="5.28125" style="842" customWidth="1"/>
    <col min="12322" max="12322" width="5.421875" style="842" customWidth="1"/>
    <col min="12323" max="12323" width="4.7109375" style="842" customWidth="1"/>
    <col min="12324" max="12324" width="5.28125" style="842" customWidth="1"/>
    <col min="12325" max="12326" width="13.28125" style="842" customWidth="1"/>
    <col min="12327" max="12327" width="6.57421875" style="842" customWidth="1"/>
    <col min="12328" max="12328" width="6.421875" style="842" customWidth="1"/>
    <col min="12329" max="12332" width="11.421875" style="842" customWidth="1"/>
    <col min="12333" max="12333" width="12.7109375" style="842" customWidth="1"/>
    <col min="12334" max="12336" width="11.421875" style="842" customWidth="1"/>
    <col min="12337" max="12337" width="21.00390625" style="842" customWidth="1"/>
    <col min="12338" max="12544" width="11.421875" style="842" customWidth="1"/>
    <col min="12545" max="12545" width="23.00390625" style="842" customWidth="1"/>
    <col min="12546" max="12546" width="17.140625" style="842" customWidth="1"/>
    <col min="12547" max="12547" width="4.7109375" style="842" customWidth="1"/>
    <col min="12548" max="12548" width="30.7109375" style="842" customWidth="1"/>
    <col min="12549" max="12549" width="20.7109375" style="842" customWidth="1"/>
    <col min="12550" max="12550" width="17.57421875" style="842" customWidth="1"/>
    <col min="12551" max="12551" width="15.00390625" style="842" customWidth="1"/>
    <col min="12552" max="12553" width="11.421875" style="842" hidden="1" customWidth="1"/>
    <col min="12554" max="12555" width="18.7109375" style="842" customWidth="1"/>
    <col min="12556" max="12556" width="11.8515625" style="842" customWidth="1"/>
    <col min="12557" max="12557" width="11.57421875" style="842" customWidth="1"/>
    <col min="12558" max="12558" width="9.7109375" style="842" customWidth="1"/>
    <col min="12559" max="12559" width="10.57421875" style="842" customWidth="1"/>
    <col min="12560" max="12560" width="8.421875" style="842" customWidth="1"/>
    <col min="12561" max="12561" width="5.8515625" style="842" customWidth="1"/>
    <col min="12562" max="12571" width="11.421875" style="842" hidden="1" customWidth="1"/>
    <col min="12572" max="12572" width="10.57421875" style="842" customWidth="1"/>
    <col min="12573" max="12573" width="19.8515625" style="842" customWidth="1"/>
    <col min="12574" max="12574" width="17.7109375" style="842" customWidth="1"/>
    <col min="12575" max="12575" width="4.140625" style="842" customWidth="1"/>
    <col min="12576" max="12576" width="7.140625" style="842" customWidth="1"/>
    <col min="12577" max="12577" width="5.28125" style="842" customWidth="1"/>
    <col min="12578" max="12578" width="5.421875" style="842" customWidth="1"/>
    <col min="12579" max="12579" width="4.7109375" style="842" customWidth="1"/>
    <col min="12580" max="12580" width="5.28125" style="842" customWidth="1"/>
    <col min="12581" max="12582" width="13.28125" style="842" customWidth="1"/>
    <col min="12583" max="12583" width="6.57421875" style="842" customWidth="1"/>
    <col min="12584" max="12584" width="6.421875" style="842" customWidth="1"/>
    <col min="12585" max="12588" width="11.421875" style="842" customWidth="1"/>
    <col min="12589" max="12589" width="12.7109375" style="842" customWidth="1"/>
    <col min="12590" max="12592" width="11.421875" style="842" customWidth="1"/>
    <col min="12593" max="12593" width="21.00390625" style="842" customWidth="1"/>
    <col min="12594" max="12800" width="11.421875" style="842" customWidth="1"/>
    <col min="12801" max="12801" width="23.00390625" style="842" customWidth="1"/>
    <col min="12802" max="12802" width="17.140625" style="842" customWidth="1"/>
    <col min="12803" max="12803" width="4.7109375" style="842" customWidth="1"/>
    <col min="12804" max="12804" width="30.7109375" style="842" customWidth="1"/>
    <col min="12805" max="12805" width="20.7109375" style="842" customWidth="1"/>
    <col min="12806" max="12806" width="17.57421875" style="842" customWidth="1"/>
    <col min="12807" max="12807" width="15.00390625" style="842" customWidth="1"/>
    <col min="12808" max="12809" width="11.421875" style="842" hidden="1" customWidth="1"/>
    <col min="12810" max="12811" width="18.7109375" style="842" customWidth="1"/>
    <col min="12812" max="12812" width="11.8515625" style="842" customWidth="1"/>
    <col min="12813" max="12813" width="11.57421875" style="842" customWidth="1"/>
    <col min="12814" max="12814" width="9.7109375" style="842" customWidth="1"/>
    <col min="12815" max="12815" width="10.57421875" style="842" customWidth="1"/>
    <col min="12816" max="12816" width="8.421875" style="842" customWidth="1"/>
    <col min="12817" max="12817" width="5.8515625" style="842" customWidth="1"/>
    <col min="12818" max="12827" width="11.421875" style="842" hidden="1" customWidth="1"/>
    <col min="12828" max="12828" width="10.57421875" style="842" customWidth="1"/>
    <col min="12829" max="12829" width="19.8515625" style="842" customWidth="1"/>
    <col min="12830" max="12830" width="17.7109375" style="842" customWidth="1"/>
    <col min="12831" max="12831" width="4.140625" style="842" customWidth="1"/>
    <col min="12832" max="12832" width="7.140625" style="842" customWidth="1"/>
    <col min="12833" max="12833" width="5.28125" style="842" customWidth="1"/>
    <col min="12834" max="12834" width="5.421875" style="842" customWidth="1"/>
    <col min="12835" max="12835" width="4.7109375" style="842" customWidth="1"/>
    <col min="12836" max="12836" width="5.28125" style="842" customWidth="1"/>
    <col min="12837" max="12838" width="13.28125" style="842" customWidth="1"/>
    <col min="12839" max="12839" width="6.57421875" style="842" customWidth="1"/>
    <col min="12840" max="12840" width="6.421875" style="842" customWidth="1"/>
    <col min="12841" max="12844" width="11.421875" style="842" customWidth="1"/>
    <col min="12845" max="12845" width="12.7109375" style="842" customWidth="1"/>
    <col min="12846" max="12848" width="11.421875" style="842" customWidth="1"/>
    <col min="12849" max="12849" width="21.00390625" style="842" customWidth="1"/>
    <col min="12850" max="13056" width="11.421875" style="842" customWidth="1"/>
    <col min="13057" max="13057" width="23.00390625" style="842" customWidth="1"/>
    <col min="13058" max="13058" width="17.140625" style="842" customWidth="1"/>
    <col min="13059" max="13059" width="4.7109375" style="842" customWidth="1"/>
    <col min="13060" max="13060" width="30.7109375" style="842" customWidth="1"/>
    <col min="13061" max="13061" width="20.7109375" style="842" customWidth="1"/>
    <col min="13062" max="13062" width="17.57421875" style="842" customWidth="1"/>
    <col min="13063" max="13063" width="15.00390625" style="842" customWidth="1"/>
    <col min="13064" max="13065" width="11.421875" style="842" hidden="1" customWidth="1"/>
    <col min="13066" max="13067" width="18.7109375" style="842" customWidth="1"/>
    <col min="13068" max="13068" width="11.8515625" style="842" customWidth="1"/>
    <col min="13069" max="13069" width="11.57421875" style="842" customWidth="1"/>
    <col min="13070" max="13070" width="9.7109375" style="842" customWidth="1"/>
    <col min="13071" max="13071" width="10.57421875" style="842" customWidth="1"/>
    <col min="13072" max="13072" width="8.421875" style="842" customWidth="1"/>
    <col min="13073" max="13073" width="5.8515625" style="842" customWidth="1"/>
    <col min="13074" max="13083" width="11.421875" style="842" hidden="1" customWidth="1"/>
    <col min="13084" max="13084" width="10.57421875" style="842" customWidth="1"/>
    <col min="13085" max="13085" width="19.8515625" style="842" customWidth="1"/>
    <col min="13086" max="13086" width="17.7109375" style="842" customWidth="1"/>
    <col min="13087" max="13087" width="4.140625" style="842" customWidth="1"/>
    <col min="13088" max="13088" width="7.140625" style="842" customWidth="1"/>
    <col min="13089" max="13089" width="5.28125" style="842" customWidth="1"/>
    <col min="13090" max="13090" width="5.421875" style="842" customWidth="1"/>
    <col min="13091" max="13091" width="4.7109375" style="842" customWidth="1"/>
    <col min="13092" max="13092" width="5.28125" style="842" customWidth="1"/>
    <col min="13093" max="13094" width="13.28125" style="842" customWidth="1"/>
    <col min="13095" max="13095" width="6.57421875" style="842" customWidth="1"/>
    <col min="13096" max="13096" width="6.421875" style="842" customWidth="1"/>
    <col min="13097" max="13100" width="11.421875" style="842" customWidth="1"/>
    <col min="13101" max="13101" width="12.7109375" style="842" customWidth="1"/>
    <col min="13102" max="13104" width="11.421875" style="842" customWidth="1"/>
    <col min="13105" max="13105" width="21.00390625" style="842" customWidth="1"/>
    <col min="13106" max="13312" width="11.421875" style="842" customWidth="1"/>
    <col min="13313" max="13313" width="23.00390625" style="842" customWidth="1"/>
    <col min="13314" max="13314" width="17.140625" style="842" customWidth="1"/>
    <col min="13315" max="13315" width="4.7109375" style="842" customWidth="1"/>
    <col min="13316" max="13316" width="30.7109375" style="842" customWidth="1"/>
    <col min="13317" max="13317" width="20.7109375" style="842" customWidth="1"/>
    <col min="13318" max="13318" width="17.57421875" style="842" customWidth="1"/>
    <col min="13319" max="13319" width="15.00390625" style="842" customWidth="1"/>
    <col min="13320" max="13321" width="11.421875" style="842" hidden="1" customWidth="1"/>
    <col min="13322" max="13323" width="18.7109375" style="842" customWidth="1"/>
    <col min="13324" max="13324" width="11.8515625" style="842" customWidth="1"/>
    <col min="13325" max="13325" width="11.57421875" style="842" customWidth="1"/>
    <col min="13326" max="13326" width="9.7109375" style="842" customWidth="1"/>
    <col min="13327" max="13327" width="10.57421875" style="842" customWidth="1"/>
    <col min="13328" max="13328" width="8.421875" style="842" customWidth="1"/>
    <col min="13329" max="13329" width="5.8515625" style="842" customWidth="1"/>
    <col min="13330" max="13339" width="11.421875" style="842" hidden="1" customWidth="1"/>
    <col min="13340" max="13340" width="10.57421875" style="842" customWidth="1"/>
    <col min="13341" max="13341" width="19.8515625" style="842" customWidth="1"/>
    <col min="13342" max="13342" width="17.7109375" style="842" customWidth="1"/>
    <col min="13343" max="13343" width="4.140625" style="842" customWidth="1"/>
    <col min="13344" max="13344" width="7.140625" style="842" customWidth="1"/>
    <col min="13345" max="13345" width="5.28125" style="842" customWidth="1"/>
    <col min="13346" max="13346" width="5.421875" style="842" customWidth="1"/>
    <col min="13347" max="13347" width="4.7109375" style="842" customWidth="1"/>
    <col min="13348" max="13348" width="5.28125" style="842" customWidth="1"/>
    <col min="13349" max="13350" width="13.28125" style="842" customWidth="1"/>
    <col min="13351" max="13351" width="6.57421875" style="842" customWidth="1"/>
    <col min="13352" max="13352" width="6.421875" style="842" customWidth="1"/>
    <col min="13353" max="13356" width="11.421875" style="842" customWidth="1"/>
    <col min="13357" max="13357" width="12.7109375" style="842" customWidth="1"/>
    <col min="13358" max="13360" width="11.421875" style="842" customWidth="1"/>
    <col min="13361" max="13361" width="21.00390625" style="842" customWidth="1"/>
    <col min="13362" max="13568" width="11.421875" style="842" customWidth="1"/>
    <col min="13569" max="13569" width="23.00390625" style="842" customWidth="1"/>
    <col min="13570" max="13570" width="17.140625" style="842" customWidth="1"/>
    <col min="13571" max="13571" width="4.7109375" style="842" customWidth="1"/>
    <col min="13572" max="13572" width="30.7109375" style="842" customWidth="1"/>
    <col min="13573" max="13573" width="20.7109375" style="842" customWidth="1"/>
    <col min="13574" max="13574" width="17.57421875" style="842" customWidth="1"/>
    <col min="13575" max="13575" width="15.00390625" style="842" customWidth="1"/>
    <col min="13576" max="13577" width="11.421875" style="842" hidden="1" customWidth="1"/>
    <col min="13578" max="13579" width="18.7109375" style="842" customWidth="1"/>
    <col min="13580" max="13580" width="11.8515625" style="842" customWidth="1"/>
    <col min="13581" max="13581" width="11.57421875" style="842" customWidth="1"/>
    <col min="13582" max="13582" width="9.7109375" style="842" customWidth="1"/>
    <col min="13583" max="13583" width="10.57421875" style="842" customWidth="1"/>
    <col min="13584" max="13584" width="8.421875" style="842" customWidth="1"/>
    <col min="13585" max="13585" width="5.8515625" style="842" customWidth="1"/>
    <col min="13586" max="13595" width="11.421875" style="842" hidden="1" customWidth="1"/>
    <col min="13596" max="13596" width="10.57421875" style="842" customWidth="1"/>
    <col min="13597" max="13597" width="19.8515625" style="842" customWidth="1"/>
    <col min="13598" max="13598" width="17.7109375" style="842" customWidth="1"/>
    <col min="13599" max="13599" width="4.140625" style="842" customWidth="1"/>
    <col min="13600" max="13600" width="7.140625" style="842" customWidth="1"/>
    <col min="13601" max="13601" width="5.28125" style="842" customWidth="1"/>
    <col min="13602" max="13602" width="5.421875" style="842" customWidth="1"/>
    <col min="13603" max="13603" width="4.7109375" style="842" customWidth="1"/>
    <col min="13604" max="13604" width="5.28125" style="842" customWidth="1"/>
    <col min="13605" max="13606" width="13.28125" style="842" customWidth="1"/>
    <col min="13607" max="13607" width="6.57421875" style="842" customWidth="1"/>
    <col min="13608" max="13608" width="6.421875" style="842" customWidth="1"/>
    <col min="13609" max="13612" width="11.421875" style="842" customWidth="1"/>
    <col min="13613" max="13613" width="12.7109375" style="842" customWidth="1"/>
    <col min="13614" max="13616" width="11.421875" style="842" customWidth="1"/>
    <col min="13617" max="13617" width="21.00390625" style="842" customWidth="1"/>
    <col min="13618" max="13824" width="11.421875" style="842" customWidth="1"/>
    <col min="13825" max="13825" width="23.00390625" style="842" customWidth="1"/>
    <col min="13826" max="13826" width="17.140625" style="842" customWidth="1"/>
    <col min="13827" max="13827" width="4.7109375" style="842" customWidth="1"/>
    <col min="13828" max="13828" width="30.7109375" style="842" customWidth="1"/>
    <col min="13829" max="13829" width="20.7109375" style="842" customWidth="1"/>
    <col min="13830" max="13830" width="17.57421875" style="842" customWidth="1"/>
    <col min="13831" max="13831" width="15.00390625" style="842" customWidth="1"/>
    <col min="13832" max="13833" width="11.421875" style="842" hidden="1" customWidth="1"/>
    <col min="13834" max="13835" width="18.7109375" style="842" customWidth="1"/>
    <col min="13836" max="13836" width="11.8515625" style="842" customWidth="1"/>
    <col min="13837" max="13837" width="11.57421875" style="842" customWidth="1"/>
    <col min="13838" max="13838" width="9.7109375" style="842" customWidth="1"/>
    <col min="13839" max="13839" width="10.57421875" style="842" customWidth="1"/>
    <col min="13840" max="13840" width="8.421875" style="842" customWidth="1"/>
    <col min="13841" max="13841" width="5.8515625" style="842" customWidth="1"/>
    <col min="13842" max="13851" width="11.421875" style="842" hidden="1" customWidth="1"/>
    <col min="13852" max="13852" width="10.57421875" style="842" customWidth="1"/>
    <col min="13853" max="13853" width="19.8515625" style="842" customWidth="1"/>
    <col min="13854" max="13854" width="17.7109375" style="842" customWidth="1"/>
    <col min="13855" max="13855" width="4.140625" style="842" customWidth="1"/>
    <col min="13856" max="13856" width="7.140625" style="842" customWidth="1"/>
    <col min="13857" max="13857" width="5.28125" style="842" customWidth="1"/>
    <col min="13858" max="13858" width="5.421875" style="842" customWidth="1"/>
    <col min="13859" max="13859" width="4.7109375" style="842" customWidth="1"/>
    <col min="13860" max="13860" width="5.28125" style="842" customWidth="1"/>
    <col min="13861" max="13862" width="13.28125" style="842" customWidth="1"/>
    <col min="13863" max="13863" width="6.57421875" style="842" customWidth="1"/>
    <col min="13864" max="13864" width="6.421875" style="842" customWidth="1"/>
    <col min="13865" max="13868" width="11.421875" style="842" customWidth="1"/>
    <col min="13869" max="13869" width="12.7109375" style="842" customWidth="1"/>
    <col min="13870" max="13872" width="11.421875" style="842" customWidth="1"/>
    <col min="13873" max="13873" width="21.00390625" style="842" customWidth="1"/>
    <col min="13874" max="14080" width="11.421875" style="842" customWidth="1"/>
    <col min="14081" max="14081" width="23.00390625" style="842" customWidth="1"/>
    <col min="14082" max="14082" width="17.140625" style="842" customWidth="1"/>
    <col min="14083" max="14083" width="4.7109375" style="842" customWidth="1"/>
    <col min="14084" max="14084" width="30.7109375" style="842" customWidth="1"/>
    <col min="14085" max="14085" width="20.7109375" style="842" customWidth="1"/>
    <col min="14086" max="14086" width="17.57421875" style="842" customWidth="1"/>
    <col min="14087" max="14087" width="15.00390625" style="842" customWidth="1"/>
    <col min="14088" max="14089" width="11.421875" style="842" hidden="1" customWidth="1"/>
    <col min="14090" max="14091" width="18.7109375" style="842" customWidth="1"/>
    <col min="14092" max="14092" width="11.8515625" style="842" customWidth="1"/>
    <col min="14093" max="14093" width="11.57421875" style="842" customWidth="1"/>
    <col min="14094" max="14094" width="9.7109375" style="842" customWidth="1"/>
    <col min="14095" max="14095" width="10.57421875" style="842" customWidth="1"/>
    <col min="14096" max="14096" width="8.421875" style="842" customWidth="1"/>
    <col min="14097" max="14097" width="5.8515625" style="842" customWidth="1"/>
    <col min="14098" max="14107" width="11.421875" style="842" hidden="1" customWidth="1"/>
    <col min="14108" max="14108" width="10.57421875" style="842" customWidth="1"/>
    <col min="14109" max="14109" width="19.8515625" style="842" customWidth="1"/>
    <col min="14110" max="14110" width="17.7109375" style="842" customWidth="1"/>
    <col min="14111" max="14111" width="4.140625" style="842" customWidth="1"/>
    <col min="14112" max="14112" width="7.140625" style="842" customWidth="1"/>
    <col min="14113" max="14113" width="5.28125" style="842" customWidth="1"/>
    <col min="14114" max="14114" width="5.421875" style="842" customWidth="1"/>
    <col min="14115" max="14115" width="4.7109375" style="842" customWidth="1"/>
    <col min="14116" max="14116" width="5.28125" style="842" customWidth="1"/>
    <col min="14117" max="14118" width="13.28125" style="842" customWidth="1"/>
    <col min="14119" max="14119" width="6.57421875" style="842" customWidth="1"/>
    <col min="14120" max="14120" width="6.421875" style="842" customWidth="1"/>
    <col min="14121" max="14124" width="11.421875" style="842" customWidth="1"/>
    <col min="14125" max="14125" width="12.7109375" style="842" customWidth="1"/>
    <col min="14126" max="14128" width="11.421875" style="842" customWidth="1"/>
    <col min="14129" max="14129" width="21.00390625" style="842" customWidth="1"/>
    <col min="14130" max="14336" width="11.421875" style="842" customWidth="1"/>
    <col min="14337" max="14337" width="23.00390625" style="842" customWidth="1"/>
    <col min="14338" max="14338" width="17.140625" style="842" customWidth="1"/>
    <col min="14339" max="14339" width="4.7109375" style="842" customWidth="1"/>
    <col min="14340" max="14340" width="30.7109375" style="842" customWidth="1"/>
    <col min="14341" max="14341" width="20.7109375" style="842" customWidth="1"/>
    <col min="14342" max="14342" width="17.57421875" style="842" customWidth="1"/>
    <col min="14343" max="14343" width="15.00390625" style="842" customWidth="1"/>
    <col min="14344" max="14345" width="11.421875" style="842" hidden="1" customWidth="1"/>
    <col min="14346" max="14347" width="18.7109375" style="842" customWidth="1"/>
    <col min="14348" max="14348" width="11.8515625" style="842" customWidth="1"/>
    <col min="14349" max="14349" width="11.57421875" style="842" customWidth="1"/>
    <col min="14350" max="14350" width="9.7109375" style="842" customWidth="1"/>
    <col min="14351" max="14351" width="10.57421875" style="842" customWidth="1"/>
    <col min="14352" max="14352" width="8.421875" style="842" customWidth="1"/>
    <col min="14353" max="14353" width="5.8515625" style="842" customWidth="1"/>
    <col min="14354" max="14363" width="11.421875" style="842" hidden="1" customWidth="1"/>
    <col min="14364" max="14364" width="10.57421875" style="842" customWidth="1"/>
    <col min="14365" max="14365" width="19.8515625" style="842" customWidth="1"/>
    <col min="14366" max="14366" width="17.7109375" style="842" customWidth="1"/>
    <col min="14367" max="14367" width="4.140625" style="842" customWidth="1"/>
    <col min="14368" max="14368" width="7.140625" style="842" customWidth="1"/>
    <col min="14369" max="14369" width="5.28125" style="842" customWidth="1"/>
    <col min="14370" max="14370" width="5.421875" style="842" customWidth="1"/>
    <col min="14371" max="14371" width="4.7109375" style="842" customWidth="1"/>
    <col min="14372" max="14372" width="5.28125" style="842" customWidth="1"/>
    <col min="14373" max="14374" width="13.28125" style="842" customWidth="1"/>
    <col min="14375" max="14375" width="6.57421875" style="842" customWidth="1"/>
    <col min="14376" max="14376" width="6.421875" style="842" customWidth="1"/>
    <col min="14377" max="14380" width="11.421875" style="842" customWidth="1"/>
    <col min="14381" max="14381" width="12.7109375" style="842" customWidth="1"/>
    <col min="14382" max="14384" width="11.421875" style="842" customWidth="1"/>
    <col min="14385" max="14385" width="21.00390625" style="842" customWidth="1"/>
    <col min="14386" max="14592" width="11.421875" style="842" customWidth="1"/>
    <col min="14593" max="14593" width="23.00390625" style="842" customWidth="1"/>
    <col min="14594" max="14594" width="17.140625" style="842" customWidth="1"/>
    <col min="14595" max="14595" width="4.7109375" style="842" customWidth="1"/>
    <col min="14596" max="14596" width="30.7109375" style="842" customWidth="1"/>
    <col min="14597" max="14597" width="20.7109375" style="842" customWidth="1"/>
    <col min="14598" max="14598" width="17.57421875" style="842" customWidth="1"/>
    <col min="14599" max="14599" width="15.00390625" style="842" customWidth="1"/>
    <col min="14600" max="14601" width="11.421875" style="842" hidden="1" customWidth="1"/>
    <col min="14602" max="14603" width="18.7109375" style="842" customWidth="1"/>
    <col min="14604" max="14604" width="11.8515625" style="842" customWidth="1"/>
    <col min="14605" max="14605" width="11.57421875" style="842" customWidth="1"/>
    <col min="14606" max="14606" width="9.7109375" style="842" customWidth="1"/>
    <col min="14607" max="14607" width="10.57421875" style="842" customWidth="1"/>
    <col min="14608" max="14608" width="8.421875" style="842" customWidth="1"/>
    <col min="14609" max="14609" width="5.8515625" style="842" customWidth="1"/>
    <col min="14610" max="14619" width="11.421875" style="842" hidden="1" customWidth="1"/>
    <col min="14620" max="14620" width="10.57421875" style="842" customWidth="1"/>
    <col min="14621" max="14621" width="19.8515625" style="842" customWidth="1"/>
    <col min="14622" max="14622" width="17.7109375" style="842" customWidth="1"/>
    <col min="14623" max="14623" width="4.140625" style="842" customWidth="1"/>
    <col min="14624" max="14624" width="7.140625" style="842" customWidth="1"/>
    <col min="14625" max="14625" width="5.28125" style="842" customWidth="1"/>
    <col min="14626" max="14626" width="5.421875" style="842" customWidth="1"/>
    <col min="14627" max="14627" width="4.7109375" style="842" customWidth="1"/>
    <col min="14628" max="14628" width="5.28125" style="842" customWidth="1"/>
    <col min="14629" max="14630" width="13.28125" style="842" customWidth="1"/>
    <col min="14631" max="14631" width="6.57421875" style="842" customWidth="1"/>
    <col min="14632" max="14632" width="6.421875" style="842" customWidth="1"/>
    <col min="14633" max="14636" width="11.421875" style="842" customWidth="1"/>
    <col min="14637" max="14637" width="12.7109375" style="842" customWidth="1"/>
    <col min="14638" max="14640" width="11.421875" style="842" customWidth="1"/>
    <col min="14641" max="14641" width="21.00390625" style="842" customWidth="1"/>
    <col min="14642" max="14848" width="11.421875" style="842" customWidth="1"/>
    <col min="14849" max="14849" width="23.00390625" style="842" customWidth="1"/>
    <col min="14850" max="14850" width="17.140625" style="842" customWidth="1"/>
    <col min="14851" max="14851" width="4.7109375" style="842" customWidth="1"/>
    <col min="14852" max="14852" width="30.7109375" style="842" customWidth="1"/>
    <col min="14853" max="14853" width="20.7109375" style="842" customWidth="1"/>
    <col min="14854" max="14854" width="17.57421875" style="842" customWidth="1"/>
    <col min="14855" max="14855" width="15.00390625" style="842" customWidth="1"/>
    <col min="14856" max="14857" width="11.421875" style="842" hidden="1" customWidth="1"/>
    <col min="14858" max="14859" width="18.7109375" style="842" customWidth="1"/>
    <col min="14860" max="14860" width="11.8515625" style="842" customWidth="1"/>
    <col min="14861" max="14861" width="11.57421875" style="842" customWidth="1"/>
    <col min="14862" max="14862" width="9.7109375" style="842" customWidth="1"/>
    <col min="14863" max="14863" width="10.57421875" style="842" customWidth="1"/>
    <col min="14864" max="14864" width="8.421875" style="842" customWidth="1"/>
    <col min="14865" max="14865" width="5.8515625" style="842" customWidth="1"/>
    <col min="14866" max="14875" width="11.421875" style="842" hidden="1" customWidth="1"/>
    <col min="14876" max="14876" width="10.57421875" style="842" customWidth="1"/>
    <col min="14877" max="14877" width="19.8515625" style="842" customWidth="1"/>
    <col min="14878" max="14878" width="17.7109375" style="842" customWidth="1"/>
    <col min="14879" max="14879" width="4.140625" style="842" customWidth="1"/>
    <col min="14880" max="14880" width="7.140625" style="842" customWidth="1"/>
    <col min="14881" max="14881" width="5.28125" style="842" customWidth="1"/>
    <col min="14882" max="14882" width="5.421875" style="842" customWidth="1"/>
    <col min="14883" max="14883" width="4.7109375" style="842" customWidth="1"/>
    <col min="14884" max="14884" width="5.28125" style="842" customWidth="1"/>
    <col min="14885" max="14886" width="13.28125" style="842" customWidth="1"/>
    <col min="14887" max="14887" width="6.57421875" style="842" customWidth="1"/>
    <col min="14888" max="14888" width="6.421875" style="842" customWidth="1"/>
    <col min="14889" max="14892" width="11.421875" style="842" customWidth="1"/>
    <col min="14893" max="14893" width="12.7109375" style="842" customWidth="1"/>
    <col min="14894" max="14896" width="11.421875" style="842" customWidth="1"/>
    <col min="14897" max="14897" width="21.00390625" style="842" customWidth="1"/>
    <col min="14898" max="15104" width="11.421875" style="842" customWidth="1"/>
    <col min="15105" max="15105" width="23.00390625" style="842" customWidth="1"/>
    <col min="15106" max="15106" width="17.140625" style="842" customWidth="1"/>
    <col min="15107" max="15107" width="4.7109375" style="842" customWidth="1"/>
    <col min="15108" max="15108" width="30.7109375" style="842" customWidth="1"/>
    <col min="15109" max="15109" width="20.7109375" style="842" customWidth="1"/>
    <col min="15110" max="15110" width="17.57421875" style="842" customWidth="1"/>
    <col min="15111" max="15111" width="15.00390625" style="842" customWidth="1"/>
    <col min="15112" max="15113" width="11.421875" style="842" hidden="1" customWidth="1"/>
    <col min="15114" max="15115" width="18.7109375" style="842" customWidth="1"/>
    <col min="15116" max="15116" width="11.8515625" style="842" customWidth="1"/>
    <col min="15117" max="15117" width="11.57421875" style="842" customWidth="1"/>
    <col min="15118" max="15118" width="9.7109375" style="842" customWidth="1"/>
    <col min="15119" max="15119" width="10.57421875" style="842" customWidth="1"/>
    <col min="15120" max="15120" width="8.421875" style="842" customWidth="1"/>
    <col min="15121" max="15121" width="5.8515625" style="842" customWidth="1"/>
    <col min="15122" max="15131" width="11.421875" style="842" hidden="1" customWidth="1"/>
    <col min="15132" max="15132" width="10.57421875" style="842" customWidth="1"/>
    <col min="15133" max="15133" width="19.8515625" style="842" customWidth="1"/>
    <col min="15134" max="15134" width="17.7109375" style="842" customWidth="1"/>
    <col min="15135" max="15135" width="4.140625" style="842" customWidth="1"/>
    <col min="15136" max="15136" width="7.140625" style="842" customWidth="1"/>
    <col min="15137" max="15137" width="5.28125" style="842" customWidth="1"/>
    <col min="15138" max="15138" width="5.421875" style="842" customWidth="1"/>
    <col min="15139" max="15139" width="4.7109375" style="842" customWidth="1"/>
    <col min="15140" max="15140" width="5.28125" style="842" customWidth="1"/>
    <col min="15141" max="15142" width="13.28125" style="842" customWidth="1"/>
    <col min="15143" max="15143" width="6.57421875" style="842" customWidth="1"/>
    <col min="15144" max="15144" width="6.421875" style="842" customWidth="1"/>
    <col min="15145" max="15148" width="11.421875" style="842" customWidth="1"/>
    <col min="15149" max="15149" width="12.7109375" style="842" customWidth="1"/>
    <col min="15150" max="15152" width="11.421875" style="842" customWidth="1"/>
    <col min="15153" max="15153" width="21.00390625" style="842" customWidth="1"/>
    <col min="15154" max="15360" width="11.421875" style="842" customWidth="1"/>
    <col min="15361" max="15361" width="23.00390625" style="842" customWidth="1"/>
    <col min="15362" max="15362" width="17.140625" style="842" customWidth="1"/>
    <col min="15363" max="15363" width="4.7109375" style="842" customWidth="1"/>
    <col min="15364" max="15364" width="30.7109375" style="842" customWidth="1"/>
    <col min="15365" max="15365" width="20.7109375" style="842" customWidth="1"/>
    <col min="15366" max="15366" width="17.57421875" style="842" customWidth="1"/>
    <col min="15367" max="15367" width="15.00390625" style="842" customWidth="1"/>
    <col min="15368" max="15369" width="11.421875" style="842" hidden="1" customWidth="1"/>
    <col min="15370" max="15371" width="18.7109375" style="842" customWidth="1"/>
    <col min="15372" max="15372" width="11.8515625" style="842" customWidth="1"/>
    <col min="15373" max="15373" width="11.57421875" style="842" customWidth="1"/>
    <col min="15374" max="15374" width="9.7109375" style="842" customWidth="1"/>
    <col min="15375" max="15375" width="10.57421875" style="842" customWidth="1"/>
    <col min="15376" max="15376" width="8.421875" style="842" customWidth="1"/>
    <col min="15377" max="15377" width="5.8515625" style="842" customWidth="1"/>
    <col min="15378" max="15387" width="11.421875" style="842" hidden="1" customWidth="1"/>
    <col min="15388" max="15388" width="10.57421875" style="842" customWidth="1"/>
    <col min="15389" max="15389" width="19.8515625" style="842" customWidth="1"/>
    <col min="15390" max="15390" width="17.7109375" style="842" customWidth="1"/>
    <col min="15391" max="15391" width="4.140625" style="842" customWidth="1"/>
    <col min="15392" max="15392" width="7.140625" style="842" customWidth="1"/>
    <col min="15393" max="15393" width="5.28125" style="842" customWidth="1"/>
    <col min="15394" max="15394" width="5.421875" style="842" customWidth="1"/>
    <col min="15395" max="15395" width="4.7109375" style="842" customWidth="1"/>
    <col min="15396" max="15396" width="5.28125" style="842" customWidth="1"/>
    <col min="15397" max="15398" width="13.28125" style="842" customWidth="1"/>
    <col min="15399" max="15399" width="6.57421875" style="842" customWidth="1"/>
    <col min="15400" max="15400" width="6.421875" style="842" customWidth="1"/>
    <col min="15401" max="15404" width="11.421875" style="842" customWidth="1"/>
    <col min="15405" max="15405" width="12.7109375" style="842" customWidth="1"/>
    <col min="15406" max="15408" width="11.421875" style="842" customWidth="1"/>
    <col min="15409" max="15409" width="21.00390625" style="842" customWidth="1"/>
    <col min="15410" max="15616" width="11.421875" style="842" customWidth="1"/>
    <col min="15617" max="15617" width="23.00390625" style="842" customWidth="1"/>
    <col min="15618" max="15618" width="17.140625" style="842" customWidth="1"/>
    <col min="15619" max="15619" width="4.7109375" style="842" customWidth="1"/>
    <col min="15620" max="15620" width="30.7109375" style="842" customWidth="1"/>
    <col min="15621" max="15621" width="20.7109375" style="842" customWidth="1"/>
    <col min="15622" max="15622" width="17.57421875" style="842" customWidth="1"/>
    <col min="15623" max="15623" width="15.00390625" style="842" customWidth="1"/>
    <col min="15624" max="15625" width="11.421875" style="842" hidden="1" customWidth="1"/>
    <col min="15626" max="15627" width="18.7109375" style="842" customWidth="1"/>
    <col min="15628" max="15628" width="11.8515625" style="842" customWidth="1"/>
    <col min="15629" max="15629" width="11.57421875" style="842" customWidth="1"/>
    <col min="15630" max="15630" width="9.7109375" style="842" customWidth="1"/>
    <col min="15631" max="15631" width="10.57421875" style="842" customWidth="1"/>
    <col min="15632" max="15632" width="8.421875" style="842" customWidth="1"/>
    <col min="15633" max="15633" width="5.8515625" style="842" customWidth="1"/>
    <col min="15634" max="15643" width="11.421875" style="842" hidden="1" customWidth="1"/>
    <col min="15644" max="15644" width="10.57421875" style="842" customWidth="1"/>
    <col min="15645" max="15645" width="19.8515625" style="842" customWidth="1"/>
    <col min="15646" max="15646" width="17.7109375" style="842" customWidth="1"/>
    <col min="15647" max="15647" width="4.140625" style="842" customWidth="1"/>
    <col min="15648" max="15648" width="7.140625" style="842" customWidth="1"/>
    <col min="15649" max="15649" width="5.28125" style="842" customWidth="1"/>
    <col min="15650" max="15650" width="5.421875" style="842" customWidth="1"/>
    <col min="15651" max="15651" width="4.7109375" style="842" customWidth="1"/>
    <col min="15652" max="15652" width="5.28125" style="842" customWidth="1"/>
    <col min="15653" max="15654" width="13.28125" style="842" customWidth="1"/>
    <col min="15655" max="15655" width="6.57421875" style="842" customWidth="1"/>
    <col min="15656" max="15656" width="6.421875" style="842" customWidth="1"/>
    <col min="15657" max="15660" width="11.421875" style="842" customWidth="1"/>
    <col min="15661" max="15661" width="12.7109375" style="842" customWidth="1"/>
    <col min="15662" max="15664" width="11.421875" style="842" customWidth="1"/>
    <col min="15665" max="15665" width="21.00390625" style="842" customWidth="1"/>
    <col min="15666" max="15872" width="11.421875" style="842" customWidth="1"/>
    <col min="15873" max="15873" width="23.00390625" style="842" customWidth="1"/>
    <col min="15874" max="15874" width="17.140625" style="842" customWidth="1"/>
    <col min="15875" max="15875" width="4.7109375" style="842" customWidth="1"/>
    <col min="15876" max="15876" width="30.7109375" style="842" customWidth="1"/>
    <col min="15877" max="15877" width="20.7109375" style="842" customWidth="1"/>
    <col min="15878" max="15878" width="17.57421875" style="842" customWidth="1"/>
    <col min="15879" max="15879" width="15.00390625" style="842" customWidth="1"/>
    <col min="15880" max="15881" width="11.421875" style="842" hidden="1" customWidth="1"/>
    <col min="15882" max="15883" width="18.7109375" style="842" customWidth="1"/>
    <col min="15884" max="15884" width="11.8515625" style="842" customWidth="1"/>
    <col min="15885" max="15885" width="11.57421875" style="842" customWidth="1"/>
    <col min="15886" max="15886" width="9.7109375" style="842" customWidth="1"/>
    <col min="15887" max="15887" width="10.57421875" style="842" customWidth="1"/>
    <col min="15888" max="15888" width="8.421875" style="842" customWidth="1"/>
    <col min="15889" max="15889" width="5.8515625" style="842" customWidth="1"/>
    <col min="15890" max="15899" width="11.421875" style="842" hidden="1" customWidth="1"/>
    <col min="15900" max="15900" width="10.57421875" style="842" customWidth="1"/>
    <col min="15901" max="15901" width="19.8515625" style="842" customWidth="1"/>
    <col min="15902" max="15902" width="17.7109375" style="842" customWidth="1"/>
    <col min="15903" max="15903" width="4.140625" style="842" customWidth="1"/>
    <col min="15904" max="15904" width="7.140625" style="842" customWidth="1"/>
    <col min="15905" max="15905" width="5.28125" style="842" customWidth="1"/>
    <col min="15906" max="15906" width="5.421875" style="842" customWidth="1"/>
    <col min="15907" max="15907" width="4.7109375" style="842" customWidth="1"/>
    <col min="15908" max="15908" width="5.28125" style="842" customWidth="1"/>
    <col min="15909" max="15910" width="13.28125" style="842" customWidth="1"/>
    <col min="15911" max="15911" width="6.57421875" style="842" customWidth="1"/>
    <col min="15912" max="15912" width="6.421875" style="842" customWidth="1"/>
    <col min="15913" max="15916" width="11.421875" style="842" customWidth="1"/>
    <col min="15917" max="15917" width="12.7109375" style="842" customWidth="1"/>
    <col min="15918" max="15920" width="11.421875" style="842" customWidth="1"/>
    <col min="15921" max="15921" width="21.00390625" style="842" customWidth="1"/>
    <col min="15922" max="16128" width="11.421875" style="842" customWidth="1"/>
    <col min="16129" max="16129" width="23.00390625" style="842" customWidth="1"/>
    <col min="16130" max="16130" width="17.140625" style="842" customWidth="1"/>
    <col min="16131" max="16131" width="4.7109375" style="842" customWidth="1"/>
    <col min="16132" max="16132" width="30.7109375" style="842" customWidth="1"/>
    <col min="16133" max="16133" width="20.7109375" style="842" customWidth="1"/>
    <col min="16134" max="16134" width="17.57421875" style="842" customWidth="1"/>
    <col min="16135" max="16135" width="15.00390625" style="842" customWidth="1"/>
    <col min="16136" max="16137" width="11.421875" style="842" hidden="1" customWidth="1"/>
    <col min="16138" max="16139" width="18.7109375" style="842" customWidth="1"/>
    <col min="16140" max="16140" width="11.8515625" style="842" customWidth="1"/>
    <col min="16141" max="16141" width="11.57421875" style="842" customWidth="1"/>
    <col min="16142" max="16142" width="9.7109375" style="842" customWidth="1"/>
    <col min="16143" max="16143" width="10.57421875" style="842" customWidth="1"/>
    <col min="16144" max="16144" width="8.421875" style="842" customWidth="1"/>
    <col min="16145" max="16145" width="5.8515625" style="842" customWidth="1"/>
    <col min="16146" max="16155" width="11.421875" style="842" hidden="1" customWidth="1"/>
    <col min="16156" max="16156" width="10.57421875" style="842" customWidth="1"/>
    <col min="16157" max="16157" width="19.8515625" style="842" customWidth="1"/>
    <col min="16158" max="16158" width="17.7109375" style="842" customWidth="1"/>
    <col min="16159" max="16159" width="4.140625" style="842" customWidth="1"/>
    <col min="16160" max="16160" width="7.140625" style="842" customWidth="1"/>
    <col min="16161" max="16161" width="5.28125" style="842" customWidth="1"/>
    <col min="16162" max="16162" width="5.421875" style="842" customWidth="1"/>
    <col min="16163" max="16163" width="4.7109375" style="842" customWidth="1"/>
    <col min="16164" max="16164" width="5.28125" style="842" customWidth="1"/>
    <col min="16165" max="16166" width="13.28125" style="842" customWidth="1"/>
    <col min="16167" max="16167" width="6.57421875" style="842" customWidth="1"/>
    <col min="16168" max="16168" width="6.421875" style="842" customWidth="1"/>
    <col min="16169" max="16172" width="11.421875" style="842" customWidth="1"/>
    <col min="16173" max="16173" width="12.7109375" style="842" customWidth="1"/>
    <col min="16174" max="16176" width="11.421875" style="842" customWidth="1"/>
    <col min="16177" max="16177" width="21.00390625" style="842" customWidth="1"/>
    <col min="16178" max="16384" width="11.421875" style="842" customWidth="1"/>
  </cols>
  <sheetData>
    <row r="1" spans="1:30" ht="13.5">
      <c r="A1" s="840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AD1" s="843"/>
    </row>
    <row r="2" spans="1:23" ht="27" customHeight="1">
      <c r="A2" s="840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</row>
    <row r="3" spans="1:30" s="847" customFormat="1" ht="30.75">
      <c r="A3" s="844"/>
      <c r="B3" s="845" t="str">
        <f>'TOT-0216'!B2</f>
        <v>ANEXO III al Memorándum D.T.E.E. N° 231 / 2017</v>
      </c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AB3" s="846"/>
      <c r="AC3" s="846"/>
      <c r="AD3" s="846"/>
    </row>
    <row r="4" spans="1:2" s="850" customFormat="1" ht="11.25">
      <c r="A4" s="848" t="s">
        <v>2</v>
      </c>
      <c r="B4" s="849"/>
    </row>
    <row r="5" spans="1:2" s="850" customFormat="1" ht="12" thickBot="1">
      <c r="A5" s="848" t="s">
        <v>3</v>
      </c>
      <c r="B5" s="848"/>
    </row>
    <row r="6" spans="1:30" ht="17.1" customHeight="1" thickTop="1">
      <c r="A6" s="841"/>
      <c r="B6" s="851"/>
      <c r="C6" s="852"/>
      <c r="D6" s="852"/>
      <c r="E6" s="853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4"/>
      <c r="X6" s="854"/>
      <c r="Y6" s="854"/>
      <c r="Z6" s="854"/>
      <c r="AA6" s="854"/>
      <c r="AB6" s="854"/>
      <c r="AC6" s="854"/>
      <c r="AD6" s="855"/>
    </row>
    <row r="7" spans="1:30" ht="20.25">
      <c r="A7" s="841"/>
      <c r="B7" s="856"/>
      <c r="C7" s="857"/>
      <c r="D7" s="858" t="s">
        <v>91</v>
      </c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9"/>
      <c r="Q7" s="859"/>
      <c r="R7" s="857"/>
      <c r="S7" s="857"/>
      <c r="T7" s="857"/>
      <c r="U7" s="857"/>
      <c r="V7" s="857"/>
      <c r="AD7" s="860"/>
    </row>
    <row r="8" spans="1:30" ht="17.1" customHeight="1">
      <c r="A8" s="841"/>
      <c r="B8" s="856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AD8" s="860"/>
    </row>
    <row r="9" spans="2:30" s="861" customFormat="1" ht="20.25">
      <c r="B9" s="862"/>
      <c r="C9" s="863"/>
      <c r="D9" s="858" t="s">
        <v>92</v>
      </c>
      <c r="E9" s="863"/>
      <c r="F9" s="863"/>
      <c r="G9" s="863"/>
      <c r="H9" s="863"/>
      <c r="N9" s="863"/>
      <c r="O9" s="863"/>
      <c r="P9" s="864"/>
      <c r="Q9" s="864"/>
      <c r="R9" s="863"/>
      <c r="S9" s="863"/>
      <c r="T9" s="863"/>
      <c r="U9" s="863"/>
      <c r="V9" s="863"/>
      <c r="W9" s="842"/>
      <c r="X9" s="863"/>
      <c r="Y9" s="863"/>
      <c r="Z9" s="863"/>
      <c r="AA9" s="863"/>
      <c r="AB9" s="863"/>
      <c r="AC9" s="842"/>
      <c r="AD9" s="865"/>
    </row>
    <row r="10" spans="1:30" ht="17.1" customHeight="1">
      <c r="A10" s="841"/>
      <c r="B10" s="856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AD10" s="860"/>
    </row>
    <row r="11" spans="2:30" s="861" customFormat="1" ht="20.25">
      <c r="B11" s="862"/>
      <c r="C11" s="863"/>
      <c r="D11" s="858" t="s">
        <v>411</v>
      </c>
      <c r="E11" s="863"/>
      <c r="F11" s="863"/>
      <c r="G11" s="863"/>
      <c r="H11" s="863"/>
      <c r="N11" s="863"/>
      <c r="O11" s="863"/>
      <c r="P11" s="864"/>
      <c r="Q11" s="864"/>
      <c r="R11" s="863"/>
      <c r="S11" s="863"/>
      <c r="T11" s="863"/>
      <c r="U11" s="863"/>
      <c r="V11" s="863"/>
      <c r="W11" s="842"/>
      <c r="X11" s="863"/>
      <c r="Y11" s="863"/>
      <c r="Z11" s="863"/>
      <c r="AA11" s="863"/>
      <c r="AB11" s="863"/>
      <c r="AC11" s="842"/>
      <c r="AD11" s="865"/>
    </row>
    <row r="12" spans="1:30" ht="17.1" customHeight="1">
      <c r="A12" s="841"/>
      <c r="B12" s="856"/>
      <c r="C12" s="857"/>
      <c r="D12" s="857"/>
      <c r="E12" s="841"/>
      <c r="F12" s="841"/>
      <c r="G12" s="841"/>
      <c r="H12" s="841"/>
      <c r="I12" s="866"/>
      <c r="J12" s="866"/>
      <c r="K12" s="866"/>
      <c r="L12" s="866"/>
      <c r="M12" s="866"/>
      <c r="N12" s="866"/>
      <c r="O12" s="866"/>
      <c r="P12" s="866"/>
      <c r="Q12" s="866"/>
      <c r="R12" s="857"/>
      <c r="S12" s="857"/>
      <c r="T12" s="857"/>
      <c r="U12" s="857"/>
      <c r="V12" s="857"/>
      <c r="AD12" s="860"/>
    </row>
    <row r="13" spans="2:30" s="861" customFormat="1" ht="19.5">
      <c r="B13" s="867" t="str">
        <f>'TOT-0216'!B14</f>
        <v>Desde el 01 al 29 de Febrero de 2016</v>
      </c>
      <c r="C13" s="868"/>
      <c r="D13" s="869"/>
      <c r="E13" s="869"/>
      <c r="F13" s="869"/>
      <c r="G13" s="869"/>
      <c r="H13" s="869"/>
      <c r="I13" s="870"/>
      <c r="J13" s="871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72"/>
      <c r="V13" s="872"/>
      <c r="W13" s="842"/>
      <c r="X13" s="873"/>
      <c r="Y13" s="873"/>
      <c r="Z13" s="873"/>
      <c r="AA13" s="873"/>
      <c r="AB13" s="872"/>
      <c r="AC13" s="871"/>
      <c r="AD13" s="874"/>
    </row>
    <row r="14" spans="1:30" ht="17.1" customHeight="1">
      <c r="A14" s="841"/>
      <c r="B14" s="856"/>
      <c r="C14" s="857"/>
      <c r="D14" s="857"/>
      <c r="E14" s="875"/>
      <c r="F14" s="875"/>
      <c r="G14" s="857"/>
      <c r="H14" s="857"/>
      <c r="I14" s="857"/>
      <c r="J14" s="876"/>
      <c r="K14" s="857"/>
      <c r="L14" s="857"/>
      <c r="M14" s="857"/>
      <c r="N14" s="841"/>
      <c r="O14" s="841"/>
      <c r="P14" s="857"/>
      <c r="Q14" s="857"/>
      <c r="R14" s="857"/>
      <c r="S14" s="857"/>
      <c r="T14" s="857"/>
      <c r="U14" s="857"/>
      <c r="V14" s="857"/>
      <c r="AD14" s="860"/>
    </row>
    <row r="15" spans="1:30" ht="17.1" customHeight="1">
      <c r="A15" s="841"/>
      <c r="B15" s="856"/>
      <c r="C15" s="857"/>
      <c r="D15" s="857"/>
      <c r="E15" s="875"/>
      <c r="F15" s="875"/>
      <c r="G15" s="857"/>
      <c r="H15" s="857"/>
      <c r="I15" s="877"/>
      <c r="J15" s="857"/>
      <c r="K15" s="878"/>
      <c r="M15" s="857"/>
      <c r="N15" s="841"/>
      <c r="O15" s="841"/>
      <c r="P15" s="857"/>
      <c r="Q15" s="857"/>
      <c r="R15" s="857"/>
      <c r="S15" s="857"/>
      <c r="T15" s="857"/>
      <c r="U15" s="857"/>
      <c r="V15" s="857"/>
      <c r="AD15" s="860"/>
    </row>
    <row r="16" spans="1:30" ht="17.1" customHeight="1">
      <c r="A16" s="841"/>
      <c r="B16" s="856"/>
      <c r="C16" s="857"/>
      <c r="D16" s="857"/>
      <c r="E16" s="875"/>
      <c r="F16" s="875"/>
      <c r="G16" s="857"/>
      <c r="H16" s="857"/>
      <c r="I16" s="877"/>
      <c r="J16" s="857"/>
      <c r="K16" s="878"/>
      <c r="M16" s="857"/>
      <c r="N16" s="841"/>
      <c r="O16" s="841"/>
      <c r="P16" s="857"/>
      <c r="Q16" s="857"/>
      <c r="R16" s="857"/>
      <c r="S16" s="857"/>
      <c r="T16" s="857"/>
      <c r="U16" s="857"/>
      <c r="V16" s="857"/>
      <c r="AD16" s="860"/>
    </row>
    <row r="17" spans="1:30" ht="17.1" customHeight="1">
      <c r="A17" s="841"/>
      <c r="B17" s="856"/>
      <c r="C17" s="879" t="s">
        <v>93</v>
      </c>
      <c r="D17" s="880" t="s">
        <v>94</v>
      </c>
      <c r="E17" s="875"/>
      <c r="F17" s="875"/>
      <c r="G17" s="857"/>
      <c r="H17" s="857"/>
      <c r="I17" s="857"/>
      <c r="J17" s="876"/>
      <c r="K17" s="857"/>
      <c r="L17" s="857"/>
      <c r="M17" s="857"/>
      <c r="N17" s="841"/>
      <c r="O17" s="841"/>
      <c r="P17" s="857"/>
      <c r="Q17" s="857"/>
      <c r="R17" s="857"/>
      <c r="S17" s="857"/>
      <c r="T17" s="857"/>
      <c r="U17" s="857"/>
      <c r="V17" s="857"/>
      <c r="AD17" s="860"/>
    </row>
    <row r="18" spans="2:30" s="881" customFormat="1" ht="17.1" customHeight="1">
      <c r="B18" s="882"/>
      <c r="C18" s="883"/>
      <c r="D18" s="884"/>
      <c r="E18" s="885"/>
      <c r="F18" s="886"/>
      <c r="G18" s="883"/>
      <c r="H18" s="883"/>
      <c r="I18" s="883"/>
      <c r="J18" s="887"/>
      <c r="K18" s="883"/>
      <c r="L18" s="883"/>
      <c r="M18" s="883"/>
      <c r="P18" s="883"/>
      <c r="Q18" s="883"/>
      <c r="R18" s="883"/>
      <c r="S18" s="883"/>
      <c r="T18" s="883"/>
      <c r="U18" s="883"/>
      <c r="V18" s="883"/>
      <c r="W18" s="842"/>
      <c r="AD18" s="888"/>
    </row>
    <row r="19" spans="2:30" s="881" customFormat="1" ht="17.1" customHeight="1">
      <c r="B19" s="882"/>
      <c r="C19" s="883"/>
      <c r="D19" s="889" t="s">
        <v>95</v>
      </c>
      <c r="F19" s="890" t="s">
        <v>318</v>
      </c>
      <c r="G19" s="889" t="s">
        <v>96</v>
      </c>
      <c r="H19" s="883"/>
      <c r="I19" s="883"/>
      <c r="J19" s="891"/>
      <c r="K19" s="892" t="s">
        <v>40</v>
      </c>
      <c r="L19" s="893">
        <v>0.025</v>
      </c>
      <c r="R19" s="883"/>
      <c r="S19" s="883"/>
      <c r="T19" s="883"/>
      <c r="U19" s="883"/>
      <c r="V19" s="883"/>
      <c r="W19" s="842"/>
      <c r="AD19" s="888"/>
    </row>
    <row r="20" spans="2:30" s="881" customFormat="1" ht="17.1" customHeight="1">
      <c r="B20" s="882"/>
      <c r="C20" s="883"/>
      <c r="D20" s="889" t="s">
        <v>111</v>
      </c>
      <c r="F20" s="890">
        <v>1.391</v>
      </c>
      <c r="G20" s="889" t="s">
        <v>112</v>
      </c>
      <c r="H20" s="883"/>
      <c r="I20" s="883"/>
      <c r="J20" s="883"/>
      <c r="K20" s="884" t="s">
        <v>38</v>
      </c>
      <c r="L20" s="883">
        <f>MID(B13,16,2)*24</f>
        <v>696</v>
      </c>
      <c r="M20" s="883" t="s">
        <v>39</v>
      </c>
      <c r="N20" s="883"/>
      <c r="O20" s="883"/>
      <c r="P20" s="894"/>
      <c r="Q20" s="883"/>
      <c r="R20" s="883"/>
      <c r="S20" s="883"/>
      <c r="T20" s="883"/>
      <c r="U20" s="883"/>
      <c r="V20" s="883"/>
      <c r="W20" s="842"/>
      <c r="AD20" s="888"/>
    </row>
    <row r="21" spans="2:30" s="881" customFormat="1" ht="17.1" customHeight="1">
      <c r="B21" s="882"/>
      <c r="C21" s="883"/>
      <c r="D21" s="889" t="s">
        <v>115</v>
      </c>
      <c r="F21" s="890">
        <v>276.033</v>
      </c>
      <c r="G21" s="889" t="s">
        <v>114</v>
      </c>
      <c r="H21" s="883"/>
      <c r="I21" s="883"/>
      <c r="J21" s="883"/>
      <c r="K21" s="895"/>
      <c r="L21" s="896"/>
      <c r="M21" s="883"/>
      <c r="N21" s="883"/>
      <c r="O21" s="883"/>
      <c r="P21" s="894"/>
      <c r="Q21" s="883"/>
      <c r="R21" s="883"/>
      <c r="S21" s="883"/>
      <c r="T21" s="883"/>
      <c r="U21" s="883"/>
      <c r="V21" s="883"/>
      <c r="W21" s="842"/>
      <c r="AD21" s="888"/>
    </row>
    <row r="22" spans="2:30" s="881" customFormat="1" ht="8.25" customHeight="1">
      <c r="B22" s="882"/>
      <c r="C22" s="883"/>
      <c r="D22" s="883"/>
      <c r="E22" s="897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42"/>
      <c r="AD22" s="888"/>
    </row>
    <row r="23" spans="1:30" ht="17.1" customHeight="1">
      <c r="A23" s="841"/>
      <c r="B23" s="856"/>
      <c r="C23" s="879" t="s">
        <v>97</v>
      </c>
      <c r="D23" s="898" t="s">
        <v>319</v>
      </c>
      <c r="I23" s="857"/>
      <c r="J23" s="881"/>
      <c r="O23" s="857"/>
      <c r="P23" s="857"/>
      <c r="Q23" s="857"/>
      <c r="R23" s="857"/>
      <c r="S23" s="857"/>
      <c r="T23" s="857"/>
      <c r="V23" s="857"/>
      <c r="X23" s="857"/>
      <c r="Y23" s="857"/>
      <c r="Z23" s="857"/>
      <c r="AA23" s="857"/>
      <c r="AB23" s="857"/>
      <c r="AC23" s="857"/>
      <c r="AD23" s="860"/>
    </row>
    <row r="24" spans="1:30" ht="10.5" customHeight="1" thickBot="1">
      <c r="A24" s="841"/>
      <c r="B24" s="856"/>
      <c r="C24" s="875"/>
      <c r="D24" s="898"/>
      <c r="I24" s="857"/>
      <c r="J24" s="881"/>
      <c r="O24" s="857"/>
      <c r="P24" s="857"/>
      <c r="Q24" s="857"/>
      <c r="R24" s="857"/>
      <c r="S24" s="857"/>
      <c r="T24" s="857"/>
      <c r="V24" s="857"/>
      <c r="X24" s="857"/>
      <c r="Y24" s="857"/>
      <c r="Z24" s="857"/>
      <c r="AA24" s="857"/>
      <c r="AB24" s="857"/>
      <c r="AC24" s="857"/>
      <c r="AD24" s="860"/>
    </row>
    <row r="25" spans="2:30" s="881" customFormat="1" ht="17.1" customHeight="1" thickBot="1" thickTop="1">
      <c r="B25" s="882"/>
      <c r="C25" s="886"/>
      <c r="D25" s="842"/>
      <c r="E25" s="842"/>
      <c r="F25" s="842"/>
      <c r="G25" s="842"/>
      <c r="H25" s="842"/>
      <c r="I25" s="842"/>
      <c r="J25" s="899" t="s">
        <v>45</v>
      </c>
      <c r="K25" s="900">
        <f>L19*AC69</f>
        <v>8433.4842</v>
      </c>
      <c r="L25" s="842"/>
      <c r="S25" s="842"/>
      <c r="T25" s="842"/>
      <c r="U25" s="842"/>
      <c r="W25" s="842"/>
      <c r="AD25" s="888"/>
    </row>
    <row r="26" spans="2:30" s="881" customFormat="1" ht="11.25" customHeight="1" thickTop="1">
      <c r="B26" s="882"/>
      <c r="C26" s="886"/>
      <c r="D26" s="883"/>
      <c r="E26" s="897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42"/>
      <c r="W26" s="842"/>
      <c r="AD26" s="888"/>
    </row>
    <row r="27" spans="1:30" ht="17.1" customHeight="1">
      <c r="A27" s="841"/>
      <c r="B27" s="856"/>
      <c r="C27" s="879" t="s">
        <v>98</v>
      </c>
      <c r="D27" s="898" t="s">
        <v>136</v>
      </c>
      <c r="E27" s="901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AD27" s="860"/>
    </row>
    <row r="28" spans="1:30" ht="21.75" customHeight="1" thickBot="1">
      <c r="A28" s="841"/>
      <c r="B28" s="856"/>
      <c r="C28" s="857"/>
      <c r="D28" s="857"/>
      <c r="E28" s="901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AD28" s="860"/>
    </row>
    <row r="29" spans="1:30" ht="13.5" customHeight="1" thickBot="1" thickTop="1">
      <c r="A29" s="881"/>
      <c r="B29" s="856"/>
      <c r="C29" s="886"/>
      <c r="D29" s="886"/>
      <c r="E29" s="902"/>
      <c r="F29" s="897"/>
      <c r="G29" s="903"/>
      <c r="H29" s="903"/>
      <c r="I29" s="904"/>
      <c r="J29" s="904"/>
      <c r="K29" s="904"/>
      <c r="L29" s="904"/>
      <c r="M29" s="904"/>
      <c r="N29" s="904"/>
      <c r="O29" s="905"/>
      <c r="P29" s="904"/>
      <c r="Q29" s="904"/>
      <c r="R29" s="906"/>
      <c r="S29" s="907"/>
      <c r="T29" s="908"/>
      <c r="U29" s="908"/>
      <c r="V29" s="908"/>
      <c r="W29" s="906"/>
      <c r="X29" s="906"/>
      <c r="Y29" s="906"/>
      <c r="Z29" s="906"/>
      <c r="AA29" s="906"/>
      <c r="AB29" s="909"/>
      <c r="AC29" s="910"/>
      <c r="AD29" s="911"/>
    </row>
    <row r="30" spans="1:33" s="841" customFormat="1" ht="33.95" customHeight="1" thickBot="1" thickTop="1">
      <c r="A30" s="840"/>
      <c r="B30" s="912"/>
      <c r="C30" s="913" t="s">
        <v>13</v>
      </c>
      <c r="D30" s="914" t="s">
        <v>27</v>
      </c>
      <c r="E30" s="915" t="s">
        <v>28</v>
      </c>
      <c r="F30" s="916" t="s">
        <v>29</v>
      </c>
      <c r="G30" s="917" t="s">
        <v>14</v>
      </c>
      <c r="H30" s="918" t="s">
        <v>16</v>
      </c>
      <c r="I30" s="919"/>
      <c r="J30" s="915" t="s">
        <v>17</v>
      </c>
      <c r="K30" s="915" t="s">
        <v>18</v>
      </c>
      <c r="L30" s="914" t="s">
        <v>30</v>
      </c>
      <c r="M30" s="914" t="s">
        <v>31</v>
      </c>
      <c r="N30" s="920" t="s">
        <v>101</v>
      </c>
      <c r="O30" s="915" t="s">
        <v>32</v>
      </c>
      <c r="P30" s="921" t="s">
        <v>33</v>
      </c>
      <c r="Q30" s="922"/>
      <c r="R30" s="918" t="s">
        <v>34</v>
      </c>
      <c r="S30" s="923" t="s">
        <v>20</v>
      </c>
      <c r="T30" s="924" t="s">
        <v>102</v>
      </c>
      <c r="U30" s="925"/>
      <c r="V30" s="926" t="s">
        <v>22</v>
      </c>
      <c r="W30" s="927"/>
      <c r="X30" s="928"/>
      <c r="Y30" s="928"/>
      <c r="Z30" s="928"/>
      <c r="AA30" s="929"/>
      <c r="AB30" s="930" t="s">
        <v>74</v>
      </c>
      <c r="AC30" s="917" t="s">
        <v>24</v>
      </c>
      <c r="AD30" s="860"/>
      <c r="AF30" s="842"/>
      <c r="AG30" s="842"/>
    </row>
    <row r="31" spans="1:30" ht="17.1" customHeight="1" thickTop="1">
      <c r="A31" s="841"/>
      <c r="B31" s="856"/>
      <c r="C31" s="931"/>
      <c r="D31" s="932"/>
      <c r="E31" s="932"/>
      <c r="F31" s="932"/>
      <c r="G31" s="933"/>
      <c r="H31" s="934"/>
      <c r="I31" s="935"/>
      <c r="J31" s="932"/>
      <c r="K31" s="932"/>
      <c r="L31" s="932"/>
      <c r="M31" s="932"/>
      <c r="N31" s="932"/>
      <c r="O31" s="936"/>
      <c r="P31" s="4298"/>
      <c r="Q31" s="4301"/>
      <c r="R31" s="937"/>
      <c r="S31" s="938"/>
      <c r="T31" s="939"/>
      <c r="U31" s="940"/>
      <c r="V31" s="941"/>
      <c r="W31" s="942"/>
      <c r="X31" s="943"/>
      <c r="Y31" s="943"/>
      <c r="Z31" s="943"/>
      <c r="AA31" s="944"/>
      <c r="AB31" s="936"/>
      <c r="AC31" s="945"/>
      <c r="AD31" s="860"/>
    </row>
    <row r="32" spans="1:30" ht="17.1" customHeight="1">
      <c r="A32" s="841"/>
      <c r="B32" s="856"/>
      <c r="C32" s="946" t="s">
        <v>199</v>
      </c>
      <c r="D32" s="947" t="s">
        <v>320</v>
      </c>
      <c r="E32" s="948" t="s">
        <v>301</v>
      </c>
      <c r="F32" s="949">
        <v>150</v>
      </c>
      <c r="G32" s="950" t="s">
        <v>405</v>
      </c>
      <c r="H32" s="951">
        <f>F32*F20</f>
        <v>208.65</v>
      </c>
      <c r="I32" s="952"/>
      <c r="J32" s="953">
        <v>42419.38333333333</v>
      </c>
      <c r="K32" s="953">
        <v>42419.407638888886</v>
      </c>
      <c r="L32" s="954">
        <f>IF(D32="","",(K32-J32)*24)</f>
        <v>0.5833333333139308</v>
      </c>
      <c r="M32" s="955">
        <f>IF(D32="","",(K32-J32)*24*60)</f>
        <v>34.99999999883585</v>
      </c>
      <c r="N32" s="956" t="s">
        <v>296</v>
      </c>
      <c r="O32" s="957" t="str">
        <f>IF(D32="","",IF(OR(N32="P",N32="RP"),"--","NO"))</f>
        <v>NO</v>
      </c>
      <c r="P32" s="4281" t="s">
        <v>322</v>
      </c>
      <c r="Q32" s="4282"/>
      <c r="R32" s="958">
        <f>200*IF(P32="SI",1,0.1)*IF(N32="P",0.1,1)</f>
        <v>20</v>
      </c>
      <c r="S32" s="959" t="str">
        <f>IF(N32="P",H32*R32*ROUND(M32/60,2),"--")</f>
        <v>--</v>
      </c>
      <c r="T32" s="960">
        <f>IF(AND(N32="F",O32="NO"),H32*R32,"--")</f>
        <v>4173</v>
      </c>
      <c r="U32" s="961">
        <f>IF(N32="F",H32*R32*ROUND(M32/60,2),"--")</f>
        <v>2420.3399999999997</v>
      </c>
      <c r="V32" s="962" t="str">
        <f>IF(N32="RF",H32*R32*ROUND(M32/60,2),"--")</f>
        <v>--</v>
      </c>
      <c r="W32" s="963"/>
      <c r="X32" s="964"/>
      <c r="Y32" s="964"/>
      <c r="Z32" s="964"/>
      <c r="AA32" s="965"/>
      <c r="AB32" s="966" t="str">
        <f>IF(D32="","","SI")</f>
        <v>SI</v>
      </c>
      <c r="AC32" s="967">
        <f>IF(D32="","",SUM(S32:V32)*IF(AB32="SI",1,2))</f>
        <v>6593.34</v>
      </c>
      <c r="AD32" s="860"/>
    </row>
    <row r="33" spans="1:30" ht="17.1" customHeight="1">
      <c r="A33" s="841"/>
      <c r="B33" s="856"/>
      <c r="C33" s="946" t="s">
        <v>200</v>
      </c>
      <c r="D33" s="968"/>
      <c r="E33" s="969"/>
      <c r="F33" s="970"/>
      <c r="G33" s="971"/>
      <c r="H33" s="951">
        <f>F33*$F$20</f>
        <v>0</v>
      </c>
      <c r="I33" s="952"/>
      <c r="J33" s="972"/>
      <c r="K33" s="972"/>
      <c r="L33" s="954" t="str">
        <f>IF(D33="","",(K33-J33)*24)</f>
        <v/>
      </c>
      <c r="M33" s="955" t="str">
        <f>IF(D33="","",(K33-J33)*24*60)</f>
        <v/>
      </c>
      <c r="N33" s="956"/>
      <c r="O33" s="957" t="str">
        <f>IF(D33="","",IF(OR(N33="P",N33="RP"),"--","NO"))</f>
        <v/>
      </c>
      <c r="P33" s="4281" t="str">
        <f>IF(D33="","","NO")</f>
        <v/>
      </c>
      <c r="Q33" s="4282"/>
      <c r="R33" s="958">
        <f>200*IF(P33="SI",1,0.1)*IF(N33="P",0.1,1)</f>
        <v>20</v>
      </c>
      <c r="S33" s="959" t="str">
        <f>IF(N33="P",H33*R33*ROUND(M33/60,2),"--")</f>
        <v>--</v>
      </c>
      <c r="T33" s="960" t="str">
        <f>IF(AND(N33="F",O33="NO"),H33*R33,"--")</f>
        <v>--</v>
      </c>
      <c r="U33" s="961" t="str">
        <f>IF(N33="F",H33*R33*ROUND(M33/60,2),"--")</f>
        <v>--</v>
      </c>
      <c r="V33" s="962" t="str">
        <f>IF(N33="RF",H33*R33*ROUND(M33/60,2),"--")</f>
        <v>--</v>
      </c>
      <c r="W33" s="963"/>
      <c r="X33" s="964"/>
      <c r="Y33" s="964"/>
      <c r="Z33" s="964"/>
      <c r="AA33" s="965"/>
      <c r="AB33" s="966" t="str">
        <f>IF(D33="","","SI")</f>
        <v/>
      </c>
      <c r="AC33" s="967" t="str">
        <f>IF(D33="","",SUM(S33:V33)*IF(AB33="SI",1,2))</f>
        <v/>
      </c>
      <c r="AD33" s="860"/>
    </row>
    <row r="34" spans="1:30" ht="17.1" customHeight="1">
      <c r="A34" s="841"/>
      <c r="B34" s="856"/>
      <c r="C34" s="946" t="s">
        <v>201</v>
      </c>
      <c r="D34" s="968"/>
      <c r="E34" s="969"/>
      <c r="F34" s="970"/>
      <c r="G34" s="971"/>
      <c r="H34" s="951">
        <f>F34*$F$20</f>
        <v>0</v>
      </c>
      <c r="I34" s="952"/>
      <c r="J34" s="973"/>
      <c r="K34" s="973"/>
      <c r="L34" s="954" t="str">
        <f>IF(D34="","",(K34-J34)*24)</f>
        <v/>
      </c>
      <c r="M34" s="955" t="str">
        <f>IF(D34="","",(K34-J34)*24*60)</f>
        <v/>
      </c>
      <c r="N34" s="956"/>
      <c r="O34" s="957" t="str">
        <f>IF(D34="","",IF(OR(N34="P",N34="RP"),"--","NO"))</f>
        <v/>
      </c>
      <c r="P34" s="4281" t="str">
        <f>IF(D34="","","NO")</f>
        <v/>
      </c>
      <c r="Q34" s="4282"/>
      <c r="R34" s="958">
        <f>200*IF(P34="SI",1,0.1)*IF(N34="P",0.1,1)</f>
        <v>20</v>
      </c>
      <c r="S34" s="959" t="str">
        <f>IF(N34="P",H34*R34*ROUND(M34/60,2),"--")</f>
        <v>--</v>
      </c>
      <c r="T34" s="960" t="str">
        <f>IF(AND(N34="F",O34="NO"),H34*R34,"--")</f>
        <v>--</v>
      </c>
      <c r="U34" s="961" t="str">
        <f>IF(N34="F",H34*R34*ROUND(M34/60,2),"--")</f>
        <v>--</v>
      </c>
      <c r="V34" s="962" t="str">
        <f>IF(N34="RF",H34*R34*ROUND(M34/60,2),"--")</f>
        <v>--</v>
      </c>
      <c r="W34" s="963"/>
      <c r="X34" s="964"/>
      <c r="Y34" s="964"/>
      <c r="Z34" s="964"/>
      <c r="AA34" s="965"/>
      <c r="AB34" s="966" t="str">
        <f>IF(D34="","","SI")</f>
        <v/>
      </c>
      <c r="AC34" s="967" t="str">
        <f>IF(D34="","",SUM(S34:V34)*IF(AB34="SI",1,2))</f>
        <v/>
      </c>
      <c r="AD34" s="860"/>
    </row>
    <row r="35" spans="1:30" ht="17.1" customHeight="1" thickBot="1">
      <c r="A35" s="881"/>
      <c r="B35" s="856"/>
      <c r="C35" s="974"/>
      <c r="D35" s="975"/>
      <c r="E35" s="976"/>
      <c r="F35" s="977"/>
      <c r="G35" s="978"/>
      <c r="H35" s="979"/>
      <c r="I35" s="980"/>
      <c r="J35" s="981"/>
      <c r="K35" s="982"/>
      <c r="L35" s="983"/>
      <c r="M35" s="984"/>
      <c r="N35" s="985"/>
      <c r="O35" s="986"/>
      <c r="P35" s="4277"/>
      <c r="Q35" s="4278"/>
      <c r="R35" s="987"/>
      <c r="S35" s="988"/>
      <c r="T35" s="989"/>
      <c r="U35" s="990"/>
      <c r="V35" s="991"/>
      <c r="W35" s="992"/>
      <c r="X35" s="993"/>
      <c r="Y35" s="993"/>
      <c r="Z35" s="993"/>
      <c r="AA35" s="994"/>
      <c r="AB35" s="995"/>
      <c r="AC35" s="996"/>
      <c r="AD35" s="911"/>
    </row>
    <row r="36" spans="1:30" ht="17.1" customHeight="1" thickBot="1" thickTop="1">
      <c r="A36" s="881"/>
      <c r="B36" s="856"/>
      <c r="C36" s="997"/>
      <c r="D36" s="901"/>
      <c r="E36" s="901"/>
      <c r="F36" s="998"/>
      <c r="G36" s="999"/>
      <c r="H36" s="1000"/>
      <c r="I36" s="1001"/>
      <c r="J36" s="1002"/>
      <c r="K36" s="1003"/>
      <c r="L36" s="1004"/>
      <c r="M36" s="1000"/>
      <c r="N36" s="1005"/>
      <c r="O36" s="1006"/>
      <c r="P36" s="1007"/>
      <c r="Q36" s="1008"/>
      <c r="R36" s="1009"/>
      <c r="S36" s="1009"/>
      <c r="T36" s="1009"/>
      <c r="U36" s="1010"/>
      <c r="V36" s="1010"/>
      <c r="W36" s="1010"/>
      <c r="X36" s="1010"/>
      <c r="Y36" s="1010"/>
      <c r="Z36" s="1010"/>
      <c r="AA36" s="1010"/>
      <c r="AB36" s="1010"/>
      <c r="AC36" s="1011">
        <f>SUM(AC31:AC35)</f>
        <v>6593.34</v>
      </c>
      <c r="AD36" s="911"/>
    </row>
    <row r="37" spans="1:30" ht="13.5" customHeight="1" thickBot="1" thickTop="1">
      <c r="A37" s="881"/>
      <c r="B37" s="856"/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  <c r="X37" s="886"/>
      <c r="Y37" s="886"/>
      <c r="Z37" s="886"/>
      <c r="AA37" s="886"/>
      <c r="AB37" s="886"/>
      <c r="AC37" s="886"/>
      <c r="AD37" s="911"/>
    </row>
    <row r="38" spans="1:33" s="841" customFormat="1" ht="33.95" customHeight="1" thickBot="1" thickTop="1">
      <c r="A38" s="840"/>
      <c r="B38" s="912"/>
      <c r="C38" s="913" t="s">
        <v>13</v>
      </c>
      <c r="D38" s="914" t="s">
        <v>27</v>
      </c>
      <c r="E38" s="4302" t="s">
        <v>28</v>
      </c>
      <c r="F38" s="4303"/>
      <c r="G38" s="1012" t="s">
        <v>14</v>
      </c>
      <c r="H38" s="918" t="s">
        <v>16</v>
      </c>
      <c r="I38" s="919"/>
      <c r="J38" s="915" t="s">
        <v>17</v>
      </c>
      <c r="K38" s="915" t="s">
        <v>18</v>
      </c>
      <c r="L38" s="914" t="s">
        <v>30</v>
      </c>
      <c r="M38" s="914" t="s">
        <v>31</v>
      </c>
      <c r="N38" s="920" t="s">
        <v>101</v>
      </c>
      <c r="O38" s="4302" t="s">
        <v>32</v>
      </c>
      <c r="P38" s="4304"/>
      <c r="Q38" s="4305"/>
      <c r="R38" s="1013" t="s">
        <v>37</v>
      </c>
      <c r="S38" s="1014" t="s">
        <v>70</v>
      </c>
      <c r="T38" s="1015" t="s">
        <v>35</v>
      </c>
      <c r="U38" s="1016"/>
      <c r="V38" s="1017" t="s">
        <v>22</v>
      </c>
      <c r="W38" s="928"/>
      <c r="X38" s="928"/>
      <c r="Y38" s="928"/>
      <c r="Z38" s="928"/>
      <c r="AA38" s="929"/>
      <c r="AB38" s="930" t="s">
        <v>74</v>
      </c>
      <c r="AC38" s="917" t="s">
        <v>24</v>
      </c>
      <c r="AD38" s="860"/>
      <c r="AF38" s="842"/>
      <c r="AG38" s="842"/>
    </row>
    <row r="39" spans="1:30" ht="17.1" customHeight="1" thickTop="1">
      <c r="A39" s="841"/>
      <c r="B39" s="856"/>
      <c r="C39" s="931"/>
      <c r="D39" s="932"/>
      <c r="E39" s="4298"/>
      <c r="F39" s="4299"/>
      <c r="G39" s="3554"/>
      <c r="H39" s="934"/>
      <c r="I39" s="935"/>
      <c r="J39" s="932"/>
      <c r="K39" s="932"/>
      <c r="L39" s="932"/>
      <c r="M39" s="932"/>
      <c r="N39" s="932"/>
      <c r="O39" s="4298"/>
      <c r="P39" s="4300"/>
      <c r="Q39" s="4301"/>
      <c r="R39" s="1018"/>
      <c r="S39" s="1019"/>
      <c r="T39" s="1020"/>
      <c r="U39" s="1021"/>
      <c r="V39" s="1022"/>
      <c r="W39" s="943"/>
      <c r="X39" s="943"/>
      <c r="Y39" s="943"/>
      <c r="Z39" s="943"/>
      <c r="AA39" s="944"/>
      <c r="AB39" s="936"/>
      <c r="AC39" s="945"/>
      <c r="AD39" s="860"/>
    </row>
    <row r="40" spans="1:30" ht="15">
      <c r="A40" s="841"/>
      <c r="B40" s="856"/>
      <c r="C40" s="1023" t="s">
        <v>199</v>
      </c>
      <c r="D40" s="1024"/>
      <c r="E40" s="4287"/>
      <c r="F40" s="4230"/>
      <c r="G40" s="1025"/>
      <c r="H40" s="951">
        <f>IF(G40=132,#REF!,IF(G40=500,$F$21,0))</f>
        <v>0</v>
      </c>
      <c r="I40" s="952"/>
      <c r="J40" s="1026"/>
      <c r="K40" s="1027"/>
      <c r="L40" s="954" t="str">
        <f>IF(D40="","",(K40-J40)*24)</f>
        <v/>
      </c>
      <c r="M40" s="955" t="str">
        <f>IF(D40="","",(K40-J40)*24*60)</f>
        <v/>
      </c>
      <c r="N40" s="956"/>
      <c r="O40" s="4288" t="str">
        <f>IF(D40="","",IF(N40="P","--","NO"))</f>
        <v/>
      </c>
      <c r="P40" s="4289"/>
      <c r="Q40" s="4290"/>
      <c r="R40" s="1018">
        <f>IF(G40=500,200,IF(G40=132,40,0))</f>
        <v>0</v>
      </c>
      <c r="S40" s="1028" t="str">
        <f>IF(N40="P",H40*R40*ROUND(M40/60,2)*0.1,"--")</f>
        <v>--</v>
      </c>
      <c r="T40" s="1029" t="str">
        <f>IF(AND(N40="F",O40="NO"),H40*R40,"--")</f>
        <v>--</v>
      </c>
      <c r="U40" s="1030" t="str">
        <f>IF(N40="F",H40*R40*ROUND(M40/60,2),"--")</f>
        <v>--</v>
      </c>
      <c r="V40" s="962" t="str">
        <f>IF(N40="RF",H40*R40*ROUND(M40/60,2),"--")</f>
        <v>--</v>
      </c>
      <c r="W40" s="964"/>
      <c r="X40" s="964"/>
      <c r="Y40" s="964"/>
      <c r="Z40" s="964"/>
      <c r="AA40" s="965"/>
      <c r="AB40" s="966" t="str">
        <f>IF(D40="","","SI")</f>
        <v/>
      </c>
      <c r="AC40" s="1031" t="str">
        <f>IF(D40="","",SUM(S40:V40)*IF(AB40="SI",1,2))</f>
        <v/>
      </c>
      <c r="AD40" s="911"/>
    </row>
    <row r="41" spans="1:30" ht="17.1" customHeight="1">
      <c r="A41" s="841"/>
      <c r="B41" s="856"/>
      <c r="C41" s="946" t="s">
        <v>200</v>
      </c>
      <c r="D41" s="1024"/>
      <c r="E41" s="4287"/>
      <c r="F41" s="4230"/>
      <c r="G41" s="1025"/>
      <c r="H41" s="951">
        <f>IF(G41=132,#REF!,IF(G41=500,$F$21,0))</f>
        <v>0</v>
      </c>
      <c r="I41" s="952"/>
      <c r="J41" s="1026"/>
      <c r="K41" s="1027"/>
      <c r="L41" s="954" t="str">
        <f>IF(D41="","",(K41-J41)*24)</f>
        <v/>
      </c>
      <c r="M41" s="955" t="str">
        <f>IF(D41="","",(K41-J41)*24*60)</f>
        <v/>
      </c>
      <c r="N41" s="956"/>
      <c r="O41" s="4288" t="str">
        <f>IF(D41="","",IF(N41="P","--","NO"))</f>
        <v/>
      </c>
      <c r="P41" s="4289"/>
      <c r="Q41" s="4290"/>
      <c r="R41" s="1018">
        <f>IF(G41=500,200,IF(G41=132,40,0))</f>
        <v>0</v>
      </c>
      <c r="S41" s="1028" t="str">
        <f>IF(N41="P",H41*R41*ROUND(M41/60,2)*0.1,"--")</f>
        <v>--</v>
      </c>
      <c r="T41" s="1029" t="str">
        <f>IF(AND(N41="F",O41="NO"),H41*R41,"--")</f>
        <v>--</v>
      </c>
      <c r="U41" s="1030" t="str">
        <f>IF(N41="F",H41*R41*ROUND(M41/60,2),"--")</f>
        <v>--</v>
      </c>
      <c r="V41" s="962" t="str">
        <f>IF(N41="RF",H41*R41*ROUND(M41/60,2),"--")</f>
        <v>--</v>
      </c>
      <c r="W41" s="964"/>
      <c r="X41" s="964"/>
      <c r="Y41" s="964"/>
      <c r="Z41" s="964"/>
      <c r="AA41" s="965"/>
      <c r="AB41" s="966" t="str">
        <f>IF(D41="","","SI")</f>
        <v/>
      </c>
      <c r="AC41" s="1031" t="str">
        <f>IF(D41="","",SUM(S41:V41)*IF(AB41="SI",1,2))</f>
        <v/>
      </c>
      <c r="AD41" s="860"/>
    </row>
    <row r="42" spans="1:30" ht="17.1" customHeight="1">
      <c r="A42" s="841"/>
      <c r="B42" s="856"/>
      <c r="C42" s="946" t="s">
        <v>201</v>
      </c>
      <c r="D42" s="1024"/>
      <c r="E42" s="4287"/>
      <c r="F42" s="4230"/>
      <c r="G42" s="1025"/>
      <c r="H42" s="951">
        <f>IF(G42=132,#REF!,IF(G42=500,$F$21,0))</f>
        <v>0</v>
      </c>
      <c r="I42" s="952"/>
      <c r="J42" s="1026"/>
      <c r="K42" s="1027"/>
      <c r="L42" s="954" t="str">
        <f>IF(D42="","",(K42-J42)*24)</f>
        <v/>
      </c>
      <c r="M42" s="955" t="str">
        <f>IF(D42="","",(K42-J42)*24*60)</f>
        <v/>
      </c>
      <c r="N42" s="956"/>
      <c r="O42" s="4288" t="str">
        <f>IF(D42="","",IF(N42="P","--","NO"))</f>
        <v/>
      </c>
      <c r="P42" s="4289"/>
      <c r="Q42" s="4290"/>
      <c r="R42" s="1018">
        <f>IF(G42=500,200,IF(G42=132,40,0))</f>
        <v>0</v>
      </c>
      <c r="S42" s="1028" t="str">
        <f>IF(N42="P",H42*R42*ROUND(M42/60,2)*0.1,"--")</f>
        <v>--</v>
      </c>
      <c r="T42" s="1029" t="str">
        <f>IF(AND(N42="F",O42="NO"),H42*R42,"--")</f>
        <v>--</v>
      </c>
      <c r="U42" s="1030" t="str">
        <f>IF(N42="F",H42*R42*ROUND(M42/60,2),"--")</f>
        <v>--</v>
      </c>
      <c r="V42" s="962" t="str">
        <f>IF(N42="RF",H42*R42*ROUND(M42/60,2),"--")</f>
        <v>--</v>
      </c>
      <c r="W42" s="964"/>
      <c r="X42" s="964"/>
      <c r="Y42" s="964"/>
      <c r="Z42" s="964"/>
      <c r="AA42" s="965"/>
      <c r="AB42" s="966" t="str">
        <f>IF(D42="","","SI")</f>
        <v/>
      </c>
      <c r="AC42" s="1031" t="str">
        <f>IF(D42="","",SUM(S42:V42)*IF(AB42="SI",1,2))</f>
        <v/>
      </c>
      <c r="AD42" s="860"/>
    </row>
    <row r="43" spans="1:30" ht="17.1" customHeight="1" thickBot="1">
      <c r="A43" s="881"/>
      <c r="B43" s="856"/>
      <c r="C43" s="974"/>
      <c r="D43" s="975"/>
      <c r="E43" s="4291"/>
      <c r="F43" s="4292"/>
      <c r="G43" s="1032"/>
      <c r="H43" s="979"/>
      <c r="I43" s="980"/>
      <c r="J43" s="981"/>
      <c r="K43" s="982"/>
      <c r="L43" s="983"/>
      <c r="M43" s="984"/>
      <c r="N43" s="985"/>
      <c r="O43" s="4277"/>
      <c r="P43" s="4293"/>
      <c r="Q43" s="4278"/>
      <c r="R43" s="1018"/>
      <c r="S43" s="1028"/>
      <c r="T43" s="1029"/>
      <c r="U43" s="1030"/>
      <c r="V43" s="962"/>
      <c r="W43" s="993"/>
      <c r="X43" s="993"/>
      <c r="Y43" s="993"/>
      <c r="Z43" s="993"/>
      <c r="AA43" s="994"/>
      <c r="AB43" s="995"/>
      <c r="AC43" s="1031" t="str">
        <f>IF(D43="","",SUM(S43:V43)*IF(AB43="SI",1,2))</f>
        <v/>
      </c>
      <c r="AD43" s="911"/>
    </row>
    <row r="44" spans="1:30" ht="17.1" customHeight="1" thickBot="1" thickTop="1">
      <c r="A44" s="881"/>
      <c r="B44" s="856"/>
      <c r="C44" s="997"/>
      <c r="D44" s="901"/>
      <c r="E44" s="901"/>
      <c r="F44" s="998"/>
      <c r="G44" s="999"/>
      <c r="H44" s="1000"/>
      <c r="I44" s="1001"/>
      <c r="J44" s="1002"/>
      <c r="K44" s="1003"/>
      <c r="L44" s="1004"/>
      <c r="M44" s="1000"/>
      <c r="N44" s="1005"/>
      <c r="O44" s="1006"/>
      <c r="P44" s="1033"/>
      <c r="Q44" s="1034"/>
      <c r="R44" s="1035"/>
      <c r="S44" s="1035"/>
      <c r="T44" s="1035"/>
      <c r="U44" s="1036"/>
      <c r="V44" s="1036"/>
      <c r="W44" s="1036"/>
      <c r="X44" s="1036"/>
      <c r="Y44" s="1036"/>
      <c r="Z44" s="1036"/>
      <c r="AA44" s="1036"/>
      <c r="AB44" s="1036"/>
      <c r="AC44" s="1011">
        <f>SUM(AC39:AC43)</f>
        <v>0</v>
      </c>
      <c r="AD44" s="911"/>
    </row>
    <row r="45" spans="1:30" ht="17.1" customHeight="1" thickBot="1" thickTop="1">
      <c r="A45" s="881"/>
      <c r="B45" s="856"/>
      <c r="C45" s="997"/>
      <c r="D45" s="901"/>
      <c r="E45" s="901"/>
      <c r="F45" s="998"/>
      <c r="G45" s="999"/>
      <c r="H45" s="1000"/>
      <c r="I45" s="1001"/>
      <c r="J45" s="1002"/>
      <c r="K45" s="1003"/>
      <c r="L45" s="1004"/>
      <c r="M45" s="1000"/>
      <c r="N45" s="1005"/>
      <c r="O45" s="1006"/>
      <c r="P45" s="1033"/>
      <c r="Q45" s="1034"/>
      <c r="R45" s="1035"/>
      <c r="S45" s="1035"/>
      <c r="T45" s="1035"/>
      <c r="U45" s="1036"/>
      <c r="V45" s="1036"/>
      <c r="W45" s="1036"/>
      <c r="X45" s="1036"/>
      <c r="Y45" s="1036"/>
      <c r="Z45" s="1036"/>
      <c r="AA45" s="1036"/>
      <c r="AB45" s="1036"/>
      <c r="AC45" s="1037"/>
      <c r="AD45" s="911"/>
    </row>
    <row r="46" spans="1:30" ht="43.5" customHeight="1" thickBot="1" thickTop="1">
      <c r="A46" s="881"/>
      <c r="B46" s="882"/>
      <c r="C46" s="913" t="s">
        <v>13</v>
      </c>
      <c r="D46" s="914" t="s">
        <v>27</v>
      </c>
      <c r="E46" s="1038" t="s">
        <v>28</v>
      </c>
      <c r="F46" s="4294" t="s">
        <v>232</v>
      </c>
      <c r="G46" s="4295"/>
      <c r="H46" s="918" t="s">
        <v>16</v>
      </c>
      <c r="I46" s="1039"/>
      <c r="J46" s="1038" t="s">
        <v>17</v>
      </c>
      <c r="K46" s="1038" t="s">
        <v>18</v>
      </c>
      <c r="L46" s="1040" t="s">
        <v>36</v>
      </c>
      <c r="M46" s="1040" t="s">
        <v>31</v>
      </c>
      <c r="N46" s="920" t="s">
        <v>19</v>
      </c>
      <c r="O46" s="920" t="s">
        <v>58</v>
      </c>
      <c r="P46" s="4296" t="s">
        <v>32</v>
      </c>
      <c r="Q46" s="4297"/>
      <c r="R46" s="1041" t="s">
        <v>37</v>
      </c>
      <c r="S46" s="1042" t="s">
        <v>70</v>
      </c>
      <c r="T46" s="1043" t="s">
        <v>228</v>
      </c>
      <c r="U46" s="1044"/>
      <c r="V46" s="1045" t="s">
        <v>229</v>
      </c>
      <c r="W46" s="1046"/>
      <c r="X46" s="1047" t="s">
        <v>22</v>
      </c>
      <c r="Y46" s="1048" t="s">
        <v>21</v>
      </c>
      <c r="Z46" s="1039"/>
      <c r="AA46" s="1039"/>
      <c r="AB46" s="930" t="s">
        <v>74</v>
      </c>
      <c r="AC46" s="1049" t="s">
        <v>24</v>
      </c>
      <c r="AD46" s="1050"/>
    </row>
    <row r="47" spans="1:30" ht="17.1" customHeight="1" thickTop="1">
      <c r="A47" s="881"/>
      <c r="B47" s="882"/>
      <c r="C47" s="1051"/>
      <c r="D47" s="1052"/>
      <c r="E47" s="1052"/>
      <c r="F47" s="4283"/>
      <c r="G47" s="4284"/>
      <c r="H47" s="1053"/>
      <c r="I47" s="1039"/>
      <c r="J47" s="1054"/>
      <c r="K47" s="1054"/>
      <c r="L47" s="1055"/>
      <c r="M47" s="1055"/>
      <c r="N47" s="1052"/>
      <c r="O47" s="1056"/>
      <c r="P47" s="4283"/>
      <c r="Q47" s="4284"/>
      <c r="R47" s="1057"/>
      <c r="S47" s="1058"/>
      <c r="T47" s="1059"/>
      <c r="U47" s="1060"/>
      <c r="V47" s="1061"/>
      <c r="W47" s="1062"/>
      <c r="X47" s="1063"/>
      <c r="Y47" s="1063"/>
      <c r="Z47" s="1039"/>
      <c r="AA47" s="1039"/>
      <c r="AB47" s="1064"/>
      <c r="AC47" s="1065"/>
      <c r="AD47" s="1050"/>
    </row>
    <row r="48" spans="1:30" ht="17.1" customHeight="1">
      <c r="A48" s="881"/>
      <c r="B48" s="882"/>
      <c r="C48" s="1023" t="s">
        <v>199</v>
      </c>
      <c r="D48" s="1066"/>
      <c r="E48" s="3558"/>
      <c r="F48" s="4285"/>
      <c r="G48" s="4286"/>
      <c r="H48" s="1067">
        <f>F48*$F$20</f>
        <v>0</v>
      </c>
      <c r="I48" s="1039"/>
      <c r="J48" s="1068"/>
      <c r="K48" s="1069"/>
      <c r="L48" s="1070" t="str">
        <f aca="true" t="shared" si="0" ref="L48:L56">IF(D48="","",(K48-J48)*24)</f>
        <v/>
      </c>
      <c r="M48" s="1071" t="str">
        <f aca="true" t="shared" si="1" ref="M48:M56">IF(D48="","",ROUND((K48-J48)*24*60,0))</f>
        <v/>
      </c>
      <c r="N48" s="3555"/>
      <c r="O48" s="1072" t="str">
        <f aca="true" t="shared" si="2" ref="O48:O56">IF(D48="","","--")</f>
        <v/>
      </c>
      <c r="P48" s="4281" t="str">
        <f aca="true" t="shared" si="3" ref="P48:P55">IF(D48="","",IF(OR(N48="P",N48="RP"),"--","NO"))</f>
        <v/>
      </c>
      <c r="Q48" s="4282"/>
      <c r="R48" s="1073">
        <f aca="true" t="shared" si="4" ref="R48:R55">IF(OR(N48="P",N48="RP"),20/10,20)</f>
        <v>20</v>
      </c>
      <c r="S48" s="1074" t="str">
        <f aca="true" t="shared" si="5" ref="S48:S55">IF(N48="P",H48*R48*ROUND(M48/60,2),"--")</f>
        <v>--</v>
      </c>
      <c r="T48" s="1075" t="str">
        <f aca="true" t="shared" si="6" ref="T48:T55">IF(AND(N48="F",P48="NO"),H48*R48,"--")</f>
        <v>--</v>
      </c>
      <c r="U48" s="1076" t="str">
        <f aca="true" t="shared" si="7" ref="U48:U55">IF(N48="F",H48*R48*ROUND(M48/60,2),"--")</f>
        <v>--</v>
      </c>
      <c r="V48" s="1077" t="str">
        <f aca="true" t="shared" si="8" ref="V48:V55">IF(AND(N48="R",P48="NO"),H48*R48*O48/100,"--")</f>
        <v>--</v>
      </c>
      <c r="W48" s="1078" t="str">
        <f aca="true" t="shared" si="9" ref="W48:W55">IF(N48="R",H48*R48*O48/100*ROUND(M48/60,2),"--")</f>
        <v>--</v>
      </c>
      <c r="X48" s="1079" t="str">
        <f aca="true" t="shared" si="10" ref="X48:X55">IF(N48="RF",H48*R48*ROUND(M48/60,2),"--")</f>
        <v>--</v>
      </c>
      <c r="Y48" s="1080" t="str">
        <f aca="true" t="shared" si="11" ref="Y48:Y55">IF(N48="RP",H48*R48*O48/100*ROUND(M48/60,2),"--")</f>
        <v>--</v>
      </c>
      <c r="Z48" s="1039"/>
      <c r="AA48" s="1039"/>
      <c r="AB48" s="1081" t="str">
        <f aca="true" t="shared" si="12" ref="AB48:AB55">IF(D48="","","SI")</f>
        <v/>
      </c>
      <c r="AC48" s="1082" t="str">
        <f aca="true" t="shared" si="13" ref="AC48:AC55">IF(D48="","",SUM(S48:Y48)*IF(AB48="SI",1,2)*IF(AND(O48&lt;&gt;"--",N48="RF"),O48/100,1))</f>
        <v/>
      </c>
      <c r="AD48" s="1050"/>
    </row>
    <row r="49" spans="2:30" s="881" customFormat="1" ht="17.1" customHeight="1">
      <c r="B49" s="882"/>
      <c r="C49" s="946" t="s">
        <v>200</v>
      </c>
      <c r="D49" s="1066"/>
      <c r="E49" s="3558"/>
      <c r="F49" s="4279"/>
      <c r="G49" s="4280"/>
      <c r="H49" s="1067">
        <f aca="true" t="shared" si="14" ref="H49:H56">F49*$F$20</f>
        <v>0</v>
      </c>
      <c r="I49" s="1039"/>
      <c r="J49" s="1068"/>
      <c r="K49" s="1069"/>
      <c r="L49" s="1083" t="str">
        <f t="shared" si="0"/>
        <v/>
      </c>
      <c r="M49" s="1084" t="str">
        <f t="shared" si="1"/>
        <v/>
      </c>
      <c r="N49" s="1085"/>
      <c r="O49" s="1072" t="str">
        <f t="shared" si="2"/>
        <v/>
      </c>
      <c r="P49" s="4281" t="str">
        <f t="shared" si="3"/>
        <v/>
      </c>
      <c r="Q49" s="4282"/>
      <c r="R49" s="1073">
        <f t="shared" si="4"/>
        <v>20</v>
      </c>
      <c r="S49" s="1074" t="str">
        <f t="shared" si="5"/>
        <v>--</v>
      </c>
      <c r="T49" s="1075" t="str">
        <f t="shared" si="6"/>
        <v>--</v>
      </c>
      <c r="U49" s="1076" t="str">
        <f t="shared" si="7"/>
        <v>--</v>
      </c>
      <c r="V49" s="1077" t="str">
        <f t="shared" si="8"/>
        <v>--</v>
      </c>
      <c r="W49" s="1078" t="str">
        <f t="shared" si="9"/>
        <v>--</v>
      </c>
      <c r="X49" s="1079" t="str">
        <f t="shared" si="10"/>
        <v>--</v>
      </c>
      <c r="Y49" s="1086" t="str">
        <f t="shared" si="11"/>
        <v>--</v>
      </c>
      <c r="Z49" s="1039"/>
      <c r="AA49" s="1039"/>
      <c r="AB49" s="1087" t="str">
        <f t="shared" si="12"/>
        <v/>
      </c>
      <c r="AC49" s="1031" t="str">
        <f t="shared" si="13"/>
        <v/>
      </c>
      <c r="AD49" s="1050"/>
    </row>
    <row r="50" spans="2:30" s="881" customFormat="1" ht="17.1" customHeight="1">
      <c r="B50" s="882"/>
      <c r="C50" s="946" t="s">
        <v>201</v>
      </c>
      <c r="D50" s="1088"/>
      <c r="E50" s="1089"/>
      <c r="F50" s="4279"/>
      <c r="G50" s="4280"/>
      <c r="H50" s="1067">
        <f t="shared" si="14"/>
        <v>0</v>
      </c>
      <c r="I50" s="1039"/>
      <c r="J50" s="1090"/>
      <c r="K50" s="1091"/>
      <c r="L50" s="1083" t="str">
        <f t="shared" si="0"/>
        <v/>
      </c>
      <c r="M50" s="1084" t="str">
        <f t="shared" si="1"/>
        <v/>
      </c>
      <c r="N50" s="1085"/>
      <c r="O50" s="1072" t="str">
        <f t="shared" si="2"/>
        <v/>
      </c>
      <c r="P50" s="4281" t="str">
        <f t="shared" si="3"/>
        <v/>
      </c>
      <c r="Q50" s="4282"/>
      <c r="R50" s="1073">
        <f t="shared" si="4"/>
        <v>20</v>
      </c>
      <c r="S50" s="1074" t="str">
        <f t="shared" si="5"/>
        <v>--</v>
      </c>
      <c r="T50" s="1075" t="str">
        <f t="shared" si="6"/>
        <v>--</v>
      </c>
      <c r="U50" s="1076" t="str">
        <f t="shared" si="7"/>
        <v>--</v>
      </c>
      <c r="V50" s="1077" t="str">
        <f t="shared" si="8"/>
        <v>--</v>
      </c>
      <c r="W50" s="1078" t="str">
        <f t="shared" si="9"/>
        <v>--</v>
      </c>
      <c r="X50" s="1079" t="str">
        <f t="shared" si="10"/>
        <v>--</v>
      </c>
      <c r="Y50" s="1086" t="str">
        <f t="shared" si="11"/>
        <v>--</v>
      </c>
      <c r="Z50" s="1039"/>
      <c r="AA50" s="1039"/>
      <c r="AB50" s="1087" t="str">
        <f t="shared" si="12"/>
        <v/>
      </c>
      <c r="AC50" s="1031" t="str">
        <f t="shared" si="13"/>
        <v/>
      </c>
      <c r="AD50" s="1050"/>
    </row>
    <row r="51" spans="2:30" s="881" customFormat="1" ht="17.1" customHeight="1">
      <c r="B51" s="882"/>
      <c r="C51" s="946" t="s">
        <v>202</v>
      </c>
      <c r="D51" s="1088"/>
      <c r="E51" s="1089"/>
      <c r="F51" s="4279"/>
      <c r="G51" s="4280"/>
      <c r="H51" s="1067">
        <f t="shared" si="14"/>
        <v>0</v>
      </c>
      <c r="I51" s="1039"/>
      <c r="J51" s="1090"/>
      <c r="K51" s="1091"/>
      <c r="L51" s="1083" t="str">
        <f t="shared" si="0"/>
        <v/>
      </c>
      <c r="M51" s="1084" t="str">
        <f t="shared" si="1"/>
        <v/>
      </c>
      <c r="N51" s="1085"/>
      <c r="O51" s="1072" t="str">
        <f t="shared" si="2"/>
        <v/>
      </c>
      <c r="P51" s="4281" t="str">
        <f t="shared" si="3"/>
        <v/>
      </c>
      <c r="Q51" s="4282"/>
      <c r="R51" s="1073">
        <f t="shared" si="4"/>
        <v>20</v>
      </c>
      <c r="S51" s="1074" t="str">
        <f t="shared" si="5"/>
        <v>--</v>
      </c>
      <c r="T51" s="1075" t="str">
        <f t="shared" si="6"/>
        <v>--</v>
      </c>
      <c r="U51" s="1076" t="str">
        <f t="shared" si="7"/>
        <v>--</v>
      </c>
      <c r="V51" s="1077" t="str">
        <f t="shared" si="8"/>
        <v>--</v>
      </c>
      <c r="W51" s="1078" t="str">
        <f t="shared" si="9"/>
        <v>--</v>
      </c>
      <c r="X51" s="1079" t="str">
        <f t="shared" si="10"/>
        <v>--</v>
      </c>
      <c r="Y51" s="1086" t="str">
        <f t="shared" si="11"/>
        <v>--</v>
      </c>
      <c r="Z51" s="1039"/>
      <c r="AA51" s="1039"/>
      <c r="AB51" s="1087" t="str">
        <f t="shared" si="12"/>
        <v/>
      </c>
      <c r="AC51" s="1031" t="str">
        <f t="shared" si="13"/>
        <v/>
      </c>
      <c r="AD51" s="1050"/>
    </row>
    <row r="52" spans="2:30" s="881" customFormat="1" ht="17.1" customHeight="1">
      <c r="B52" s="882"/>
      <c r="C52" s="946" t="s">
        <v>203</v>
      </c>
      <c r="D52" s="1088"/>
      <c r="E52" s="1089"/>
      <c r="F52" s="4279"/>
      <c r="G52" s="4280"/>
      <c r="H52" s="1067">
        <f t="shared" si="14"/>
        <v>0</v>
      </c>
      <c r="I52" s="1039"/>
      <c r="J52" s="1090"/>
      <c r="K52" s="1091"/>
      <c r="L52" s="1083" t="str">
        <f t="shared" si="0"/>
        <v/>
      </c>
      <c r="M52" s="1084" t="str">
        <f t="shared" si="1"/>
        <v/>
      </c>
      <c r="N52" s="1085"/>
      <c r="O52" s="1072" t="str">
        <f t="shared" si="2"/>
        <v/>
      </c>
      <c r="P52" s="4281" t="str">
        <f t="shared" si="3"/>
        <v/>
      </c>
      <c r="Q52" s="4282"/>
      <c r="R52" s="1073">
        <f t="shared" si="4"/>
        <v>20</v>
      </c>
      <c r="S52" s="1074" t="str">
        <f t="shared" si="5"/>
        <v>--</v>
      </c>
      <c r="T52" s="1075" t="str">
        <f t="shared" si="6"/>
        <v>--</v>
      </c>
      <c r="U52" s="1076" t="str">
        <f t="shared" si="7"/>
        <v>--</v>
      </c>
      <c r="V52" s="1077" t="str">
        <f t="shared" si="8"/>
        <v>--</v>
      </c>
      <c r="W52" s="1078" t="str">
        <f t="shared" si="9"/>
        <v>--</v>
      </c>
      <c r="X52" s="1079" t="str">
        <f t="shared" si="10"/>
        <v>--</v>
      </c>
      <c r="Y52" s="1086" t="str">
        <f t="shared" si="11"/>
        <v>--</v>
      </c>
      <c r="Z52" s="1039"/>
      <c r="AA52" s="1039"/>
      <c r="AB52" s="1087" t="str">
        <f t="shared" si="12"/>
        <v/>
      </c>
      <c r="AC52" s="1031" t="str">
        <f t="shared" si="13"/>
        <v/>
      </c>
      <c r="AD52" s="1050"/>
    </row>
    <row r="53" spans="1:30" ht="17.1" customHeight="1">
      <c r="A53" s="881"/>
      <c r="B53" s="882"/>
      <c r="C53" s="946" t="s">
        <v>204</v>
      </c>
      <c r="D53" s="1088"/>
      <c r="E53" s="1089"/>
      <c r="F53" s="4279"/>
      <c r="G53" s="4280"/>
      <c r="H53" s="1067">
        <f t="shared" si="14"/>
        <v>0</v>
      </c>
      <c r="I53" s="1039"/>
      <c r="J53" s="1090"/>
      <c r="K53" s="1091"/>
      <c r="L53" s="1083" t="str">
        <f t="shared" si="0"/>
        <v/>
      </c>
      <c r="M53" s="1084" t="str">
        <f t="shared" si="1"/>
        <v/>
      </c>
      <c r="N53" s="1085"/>
      <c r="O53" s="1072" t="str">
        <f t="shared" si="2"/>
        <v/>
      </c>
      <c r="P53" s="4281" t="str">
        <f t="shared" si="3"/>
        <v/>
      </c>
      <c r="Q53" s="4282"/>
      <c r="R53" s="1073">
        <f t="shared" si="4"/>
        <v>20</v>
      </c>
      <c r="S53" s="1074" t="str">
        <f t="shared" si="5"/>
        <v>--</v>
      </c>
      <c r="T53" s="1075" t="str">
        <f t="shared" si="6"/>
        <v>--</v>
      </c>
      <c r="U53" s="1076" t="str">
        <f t="shared" si="7"/>
        <v>--</v>
      </c>
      <c r="V53" s="1077" t="str">
        <f t="shared" si="8"/>
        <v>--</v>
      </c>
      <c r="W53" s="1078" t="str">
        <f t="shared" si="9"/>
        <v>--</v>
      </c>
      <c r="X53" s="1079" t="str">
        <f t="shared" si="10"/>
        <v>--</v>
      </c>
      <c r="Y53" s="1086" t="str">
        <f t="shared" si="11"/>
        <v>--</v>
      </c>
      <c r="Z53" s="1039"/>
      <c r="AA53" s="1039"/>
      <c r="AB53" s="1087" t="str">
        <f t="shared" si="12"/>
        <v/>
      </c>
      <c r="AC53" s="1031" t="str">
        <f t="shared" si="13"/>
        <v/>
      </c>
      <c r="AD53" s="1050"/>
    </row>
    <row r="54" spans="1:30" ht="17.1" customHeight="1">
      <c r="A54" s="881"/>
      <c r="B54" s="882"/>
      <c r="C54" s="946" t="s">
        <v>205</v>
      </c>
      <c r="D54" s="1088"/>
      <c r="E54" s="1089"/>
      <c r="F54" s="4279"/>
      <c r="G54" s="4280"/>
      <c r="H54" s="1067">
        <f t="shared" si="14"/>
        <v>0</v>
      </c>
      <c r="I54" s="1039"/>
      <c r="J54" s="1090"/>
      <c r="K54" s="1091"/>
      <c r="L54" s="1083" t="str">
        <f t="shared" si="0"/>
        <v/>
      </c>
      <c r="M54" s="1084" t="str">
        <f t="shared" si="1"/>
        <v/>
      </c>
      <c r="N54" s="1085"/>
      <c r="O54" s="1072" t="str">
        <f t="shared" si="2"/>
        <v/>
      </c>
      <c r="P54" s="4281" t="str">
        <f t="shared" si="3"/>
        <v/>
      </c>
      <c r="Q54" s="4282"/>
      <c r="R54" s="1073">
        <f t="shared" si="4"/>
        <v>20</v>
      </c>
      <c r="S54" s="1074" t="str">
        <f t="shared" si="5"/>
        <v>--</v>
      </c>
      <c r="T54" s="1075" t="str">
        <f t="shared" si="6"/>
        <v>--</v>
      </c>
      <c r="U54" s="1076" t="str">
        <f t="shared" si="7"/>
        <v>--</v>
      </c>
      <c r="V54" s="1077" t="str">
        <f t="shared" si="8"/>
        <v>--</v>
      </c>
      <c r="W54" s="1078" t="str">
        <f t="shared" si="9"/>
        <v>--</v>
      </c>
      <c r="X54" s="1079" t="str">
        <f t="shared" si="10"/>
        <v>--</v>
      </c>
      <c r="Y54" s="1086" t="str">
        <f t="shared" si="11"/>
        <v>--</v>
      </c>
      <c r="Z54" s="1039"/>
      <c r="AA54" s="1039"/>
      <c r="AB54" s="1087" t="str">
        <f t="shared" si="12"/>
        <v/>
      </c>
      <c r="AC54" s="1031" t="str">
        <f t="shared" si="13"/>
        <v/>
      </c>
      <c r="AD54" s="1050"/>
    </row>
    <row r="55" spans="1:30" ht="17.1" customHeight="1">
      <c r="A55" s="881"/>
      <c r="B55" s="882"/>
      <c r="C55" s="946" t="s">
        <v>206</v>
      </c>
      <c r="D55" s="1088"/>
      <c r="E55" s="1089"/>
      <c r="F55" s="4279"/>
      <c r="G55" s="4280"/>
      <c r="H55" s="1067">
        <f t="shared" si="14"/>
        <v>0</v>
      </c>
      <c r="I55" s="1039"/>
      <c r="J55" s="1090"/>
      <c r="K55" s="1091"/>
      <c r="L55" s="1083" t="str">
        <f t="shared" si="0"/>
        <v/>
      </c>
      <c r="M55" s="1084" t="str">
        <f t="shared" si="1"/>
        <v/>
      </c>
      <c r="N55" s="1085"/>
      <c r="O55" s="1072" t="str">
        <f t="shared" si="2"/>
        <v/>
      </c>
      <c r="P55" s="4281" t="str">
        <f t="shared" si="3"/>
        <v/>
      </c>
      <c r="Q55" s="4282"/>
      <c r="R55" s="1073">
        <f t="shared" si="4"/>
        <v>20</v>
      </c>
      <c r="S55" s="1074" t="str">
        <f t="shared" si="5"/>
        <v>--</v>
      </c>
      <c r="T55" s="1075" t="str">
        <f t="shared" si="6"/>
        <v>--</v>
      </c>
      <c r="U55" s="1076" t="str">
        <f t="shared" si="7"/>
        <v>--</v>
      </c>
      <c r="V55" s="1077" t="str">
        <f t="shared" si="8"/>
        <v>--</v>
      </c>
      <c r="W55" s="1078" t="str">
        <f t="shared" si="9"/>
        <v>--</v>
      </c>
      <c r="X55" s="1079" t="str">
        <f t="shared" si="10"/>
        <v>--</v>
      </c>
      <c r="Y55" s="1086" t="str">
        <f t="shared" si="11"/>
        <v>--</v>
      </c>
      <c r="Z55" s="1039"/>
      <c r="AA55" s="1039"/>
      <c r="AB55" s="1087" t="str">
        <f t="shared" si="12"/>
        <v/>
      </c>
      <c r="AC55" s="1031" t="str">
        <f t="shared" si="13"/>
        <v/>
      </c>
      <c r="AD55" s="1050"/>
    </row>
    <row r="56" spans="1:30" ht="17.1" customHeight="1" thickBot="1">
      <c r="A56" s="881"/>
      <c r="B56" s="882"/>
      <c r="C56" s="1092"/>
      <c r="D56" s="1093"/>
      <c r="E56" s="1094"/>
      <c r="F56" s="4275"/>
      <c r="G56" s="4276"/>
      <c r="H56" s="1095">
        <f t="shared" si="14"/>
        <v>0</v>
      </c>
      <c r="I56" s="1096"/>
      <c r="J56" s="1097"/>
      <c r="K56" s="1098"/>
      <c r="L56" s="1099" t="str">
        <f t="shared" si="0"/>
        <v/>
      </c>
      <c r="M56" s="1100" t="str">
        <f t="shared" si="1"/>
        <v/>
      </c>
      <c r="N56" s="1101"/>
      <c r="O56" s="1102" t="str">
        <f t="shared" si="2"/>
        <v/>
      </c>
      <c r="P56" s="4277"/>
      <c r="Q56" s="4278"/>
      <c r="R56" s="1103"/>
      <c r="S56" s="1104"/>
      <c r="T56" s="1105"/>
      <c r="U56" s="1106"/>
      <c r="V56" s="1107"/>
      <c r="W56" s="1108"/>
      <c r="X56" s="1109"/>
      <c r="Y56" s="1110"/>
      <c r="Z56" s="993"/>
      <c r="AA56" s="993"/>
      <c r="AB56" s="986"/>
      <c r="AC56" s="1111"/>
      <c r="AD56" s="1050"/>
    </row>
    <row r="57" spans="1:30" ht="17.1" customHeight="1" thickBot="1" thickTop="1">
      <c r="A57" s="881"/>
      <c r="B57" s="882"/>
      <c r="C57" s="997"/>
      <c r="D57" s="901"/>
      <c r="E57" s="1036"/>
      <c r="F57" s="1036"/>
      <c r="G57" s="1036"/>
      <c r="H57" s="1036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1036"/>
      <c r="Y57" s="1036"/>
      <c r="Z57" s="1036"/>
      <c r="AA57" s="1036"/>
      <c r="AB57" s="1036"/>
      <c r="AC57" s="1011">
        <f>SUM(AC47:AC56)</f>
        <v>0</v>
      </c>
      <c r="AD57" s="1050"/>
    </row>
    <row r="58" spans="1:30" ht="17.1" customHeight="1" thickBot="1" thickTop="1">
      <c r="A58" s="881"/>
      <c r="B58" s="882"/>
      <c r="C58" s="997"/>
      <c r="D58" s="901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  <c r="AC58" s="1112"/>
      <c r="AD58" s="1050"/>
    </row>
    <row r="59" spans="1:30" ht="17.1" customHeight="1" thickBot="1" thickTop="1">
      <c r="A59" s="881"/>
      <c r="B59" s="856"/>
      <c r="C59" s="997"/>
      <c r="D59" s="901"/>
      <c r="E59" s="901"/>
      <c r="F59" s="998"/>
      <c r="G59" s="999"/>
      <c r="H59" s="1000"/>
      <c r="I59" s="1001"/>
      <c r="J59" s="899" t="s">
        <v>42</v>
      </c>
      <c r="K59" s="900">
        <f>+AC36+AC44+AC57</f>
        <v>6593.34</v>
      </c>
      <c r="L59" s="1004"/>
      <c r="M59" s="1000"/>
      <c r="N59" s="1113"/>
      <c r="O59" s="1114"/>
      <c r="P59" s="1033"/>
      <c r="Q59" s="1034"/>
      <c r="R59" s="1035"/>
      <c r="S59" s="1035"/>
      <c r="T59" s="1035"/>
      <c r="U59" s="1036"/>
      <c r="V59" s="1036"/>
      <c r="W59" s="1036"/>
      <c r="X59" s="1036"/>
      <c r="Y59" s="1036"/>
      <c r="Z59" s="1036"/>
      <c r="AA59" s="1036"/>
      <c r="AB59" s="1036"/>
      <c r="AC59" s="1115"/>
      <c r="AD59" s="911"/>
    </row>
    <row r="60" spans="1:30" ht="13.5" customHeight="1" thickTop="1">
      <c r="A60" s="881"/>
      <c r="B60" s="882"/>
      <c r="C60" s="886"/>
      <c r="D60" s="1116"/>
      <c r="E60" s="1117"/>
      <c r="F60" s="1118"/>
      <c r="G60" s="1119"/>
      <c r="H60" s="1119"/>
      <c r="I60" s="1117"/>
      <c r="J60" s="1120"/>
      <c r="K60" s="1120"/>
      <c r="L60" s="1117"/>
      <c r="M60" s="1117"/>
      <c r="N60" s="1117"/>
      <c r="O60" s="1121"/>
      <c r="P60" s="1117"/>
      <c r="Q60" s="1117"/>
      <c r="R60" s="1122"/>
      <c r="S60" s="1123"/>
      <c r="T60" s="1123"/>
      <c r="U60" s="1124"/>
      <c r="AC60" s="1124"/>
      <c r="AD60" s="1050"/>
    </row>
    <row r="61" spans="1:30" ht="17.1" customHeight="1">
      <c r="A61" s="881"/>
      <c r="B61" s="882"/>
      <c r="C61" s="1125" t="s">
        <v>103</v>
      </c>
      <c r="D61" s="1126" t="s">
        <v>137</v>
      </c>
      <c r="E61" s="1117"/>
      <c r="F61" s="1118"/>
      <c r="G61" s="1119"/>
      <c r="H61" s="1119"/>
      <c r="I61" s="1117"/>
      <c r="J61" s="1120"/>
      <c r="K61" s="1120"/>
      <c r="L61" s="1117"/>
      <c r="M61" s="1117"/>
      <c r="N61" s="1117"/>
      <c r="O61" s="1121"/>
      <c r="P61" s="1117"/>
      <c r="Q61" s="1117"/>
      <c r="R61" s="1122"/>
      <c r="S61" s="1123"/>
      <c r="T61" s="1123"/>
      <c r="U61" s="1124"/>
      <c r="AC61" s="1124"/>
      <c r="AD61" s="1050"/>
    </row>
    <row r="62" spans="1:30" ht="17.1" customHeight="1">
      <c r="A62" s="881"/>
      <c r="B62" s="882"/>
      <c r="C62" s="1125"/>
      <c r="D62" s="1116"/>
      <c r="E62" s="1117"/>
      <c r="F62" s="1118"/>
      <c r="G62" s="1119"/>
      <c r="H62" s="1119"/>
      <c r="I62" s="1117"/>
      <c r="J62" s="1120"/>
      <c r="K62" s="1120"/>
      <c r="L62" s="1117"/>
      <c r="M62" s="1117"/>
      <c r="N62" s="1117"/>
      <c r="O62" s="1121"/>
      <c r="P62" s="1117"/>
      <c r="Q62" s="1117"/>
      <c r="R62" s="1117"/>
      <c r="S62" s="1122"/>
      <c r="T62" s="1123"/>
      <c r="AD62" s="1050"/>
    </row>
    <row r="63" spans="1:30" ht="17.1" customHeight="1">
      <c r="A63" s="881"/>
      <c r="B63" s="882"/>
      <c r="C63" s="886"/>
      <c r="D63" s="1127" t="s">
        <v>118</v>
      </c>
      <c r="E63" s="904" t="s">
        <v>119</v>
      </c>
      <c r="F63" s="904" t="s">
        <v>43</v>
      </c>
      <c r="G63" s="1128" t="s">
        <v>142</v>
      </c>
      <c r="I63" s="1129"/>
      <c r="J63" s="904"/>
      <c r="L63" s="1130" t="s">
        <v>140</v>
      </c>
      <c r="M63" s="1129"/>
      <c r="N63" s="1131"/>
      <c r="O63" s="1132"/>
      <c r="P63" s="1132"/>
      <c r="Q63" s="1132"/>
      <c r="R63" s="1132"/>
      <c r="S63" s="1132"/>
      <c r="AC63" s="1133"/>
      <c r="AD63" s="1050"/>
    </row>
    <row r="64" spans="1:30" ht="17.1" customHeight="1">
      <c r="A64" s="881"/>
      <c r="B64" s="882"/>
      <c r="C64" s="886"/>
      <c r="D64" s="904" t="s">
        <v>407</v>
      </c>
      <c r="E64" s="1134">
        <v>150</v>
      </c>
      <c r="F64" s="1134" t="s">
        <v>121</v>
      </c>
      <c r="G64" s="1135">
        <f>E64*F20*L20</f>
        <v>145220.4</v>
      </c>
      <c r="H64" s="871"/>
      <c r="I64" s="871"/>
      <c r="J64" s="1136"/>
      <c r="L64" s="1136">
        <v>0</v>
      </c>
      <c r="M64" s="871"/>
      <c r="N64" s="1137" t="s">
        <v>412</v>
      </c>
      <c r="O64" s="1138"/>
      <c r="P64" s="1138"/>
      <c r="Q64" s="1138"/>
      <c r="R64" s="1138"/>
      <c r="S64" s="1138"/>
      <c r="AC64" s="1139">
        <f>G64</f>
        <v>145220.4</v>
      </c>
      <c r="AD64" s="1050"/>
    </row>
    <row r="65" spans="1:30" ht="17.1" customHeight="1">
      <c r="A65" s="881"/>
      <c r="B65" s="882"/>
      <c r="C65" s="886"/>
      <c r="D65" s="904"/>
      <c r="E65" s="1134"/>
      <c r="F65" s="1134"/>
      <c r="G65" s="1135"/>
      <c r="H65" s="871"/>
      <c r="I65" s="871"/>
      <c r="J65" s="1136"/>
      <c r="L65" s="1136"/>
      <c r="M65" s="871"/>
      <c r="N65" s="1140"/>
      <c r="O65" s="1138"/>
      <c r="P65" s="1138"/>
      <c r="Q65" s="1138"/>
      <c r="R65" s="1138"/>
      <c r="S65" s="1138"/>
      <c r="AC65" s="1139"/>
      <c r="AD65" s="1050"/>
    </row>
    <row r="66" spans="1:30" ht="17.1" customHeight="1">
      <c r="A66" s="881"/>
      <c r="B66" s="882"/>
      <c r="C66" s="886"/>
      <c r="D66" s="1127" t="s">
        <v>61</v>
      </c>
      <c r="E66" s="3726" t="s">
        <v>1</v>
      </c>
      <c r="F66" s="3726"/>
      <c r="G66" s="904" t="s">
        <v>43</v>
      </c>
      <c r="I66" s="1129"/>
      <c r="J66" s="1128" t="s">
        <v>143</v>
      </c>
      <c r="L66" s="1130"/>
      <c r="M66" s="1129"/>
      <c r="N66" s="1131"/>
      <c r="O66" s="1132"/>
      <c r="P66" s="1132"/>
      <c r="Q66" s="1132"/>
      <c r="R66" s="1132"/>
      <c r="S66" s="1132"/>
      <c r="AC66" s="1133"/>
      <c r="AD66" s="1050"/>
    </row>
    <row r="67" spans="1:30" ht="17.1" customHeight="1">
      <c r="A67" s="881"/>
      <c r="B67" s="882"/>
      <c r="C67" s="886"/>
      <c r="D67" s="904" t="s">
        <v>408</v>
      </c>
      <c r="E67" s="1141" t="s">
        <v>409</v>
      </c>
      <c r="F67" s="1142"/>
      <c r="G67" s="1134">
        <v>500</v>
      </c>
      <c r="H67" s="871"/>
      <c r="I67" s="871"/>
      <c r="J67" s="1135">
        <f>F21*L20</f>
        <v>192118.96800000002</v>
      </c>
      <c r="L67" s="1136"/>
      <c r="M67" s="871"/>
      <c r="N67" s="1140"/>
      <c r="O67" s="1138"/>
      <c r="P67" s="1138"/>
      <c r="Q67" s="1138"/>
      <c r="R67" s="1138"/>
      <c r="S67" s="1138"/>
      <c r="AC67" s="3727">
        <f>J67</f>
        <v>192118.96800000002</v>
      </c>
      <c r="AD67" s="1050"/>
    </row>
    <row r="68" spans="1:30" ht="7.5" customHeight="1" thickBot="1">
      <c r="A68" s="881"/>
      <c r="B68" s="882"/>
      <c r="C68" s="886"/>
      <c r="D68" s="904"/>
      <c r="E68" s="1141"/>
      <c r="F68" s="1142"/>
      <c r="G68" s="1134"/>
      <c r="H68" s="871"/>
      <c r="I68" s="871"/>
      <c r="J68" s="1135"/>
      <c r="L68" s="1136"/>
      <c r="M68" s="871"/>
      <c r="N68" s="1140"/>
      <c r="O68" s="1138"/>
      <c r="P68" s="1138"/>
      <c r="Q68" s="1138"/>
      <c r="R68" s="1138"/>
      <c r="S68" s="1138"/>
      <c r="AC68" s="1139"/>
      <c r="AD68" s="1050"/>
    </row>
    <row r="69" spans="1:30" ht="17.1" customHeight="1" thickBot="1" thickTop="1">
      <c r="A69" s="881"/>
      <c r="B69" s="882"/>
      <c r="C69" s="886"/>
      <c r="D69" s="904"/>
      <c r="E69" s="1141"/>
      <c r="F69" s="1142"/>
      <c r="G69" s="1134"/>
      <c r="H69" s="871"/>
      <c r="I69" s="871"/>
      <c r="J69" s="1135"/>
      <c r="L69" s="1136"/>
      <c r="M69" s="871"/>
      <c r="N69" s="1140"/>
      <c r="O69" s="1138"/>
      <c r="P69" s="1138"/>
      <c r="Q69" s="1138"/>
      <c r="R69" s="1138"/>
      <c r="S69" s="1138"/>
      <c r="AB69" s="899" t="s">
        <v>44</v>
      </c>
      <c r="AC69" s="900">
        <f>SUM(AC63:AC67)</f>
        <v>337339.368</v>
      </c>
      <c r="AD69" s="1050"/>
    </row>
    <row r="70" spans="2:30" ht="17.1" customHeight="1" thickTop="1">
      <c r="B70" s="882"/>
      <c r="C70" s="1125" t="s">
        <v>107</v>
      </c>
      <c r="D70" s="1143" t="s">
        <v>108</v>
      </c>
      <c r="E70" s="904"/>
      <c r="F70" s="1144"/>
      <c r="G70" s="903"/>
      <c r="H70" s="1120"/>
      <c r="I70" s="1120"/>
      <c r="J70" s="1120"/>
      <c r="K70" s="904"/>
      <c r="L70" s="904"/>
      <c r="M70" s="1120"/>
      <c r="N70" s="904"/>
      <c r="O70" s="1120"/>
      <c r="P70" s="1120"/>
      <c r="Q70" s="1120"/>
      <c r="R70" s="1120"/>
      <c r="S70" s="1120"/>
      <c r="T70" s="1120"/>
      <c r="U70" s="1120"/>
      <c r="AC70" s="1120"/>
      <c r="AD70" s="1050"/>
    </row>
    <row r="71" spans="2:30" s="881" customFormat="1" ht="17.1" customHeight="1">
      <c r="B71" s="882"/>
      <c r="C71" s="886"/>
      <c r="D71" s="1127" t="s">
        <v>109</v>
      </c>
      <c r="E71" s="1145">
        <f>10*K59*K25/AC69</f>
        <v>1648.3349999999998</v>
      </c>
      <c r="G71" s="903"/>
      <c r="L71" s="904"/>
      <c r="N71" s="904"/>
      <c r="O71" s="905"/>
      <c r="V71" s="842"/>
      <c r="W71" s="842"/>
      <c r="AD71" s="1050"/>
    </row>
    <row r="72" spans="2:30" s="881" customFormat="1" ht="17.1" customHeight="1">
      <c r="B72" s="882"/>
      <c r="C72" s="886"/>
      <c r="E72" s="1146"/>
      <c r="F72" s="897"/>
      <c r="G72" s="903"/>
      <c r="J72" s="903"/>
      <c r="K72" s="910"/>
      <c r="L72" s="904"/>
      <c r="M72" s="904"/>
      <c r="N72" s="904"/>
      <c r="O72" s="905"/>
      <c r="P72" s="904"/>
      <c r="Q72" s="904"/>
      <c r="R72" s="909"/>
      <c r="S72" s="909"/>
      <c r="T72" s="909"/>
      <c r="U72" s="1147"/>
      <c r="V72" s="842"/>
      <c r="W72" s="842"/>
      <c r="AC72" s="1147"/>
      <c r="AD72" s="1050"/>
    </row>
    <row r="73" spans="2:30" ht="17.1" customHeight="1">
      <c r="B73" s="882"/>
      <c r="C73" s="886"/>
      <c r="D73" s="1148" t="s">
        <v>410</v>
      </c>
      <c r="E73" s="1149"/>
      <c r="F73" s="897"/>
      <c r="G73" s="903"/>
      <c r="H73" s="1120"/>
      <c r="I73" s="1120"/>
      <c r="N73" s="904"/>
      <c r="O73" s="905"/>
      <c r="P73" s="904"/>
      <c r="Q73" s="904"/>
      <c r="R73" s="1129"/>
      <c r="S73" s="1129"/>
      <c r="T73" s="1129"/>
      <c r="U73" s="1131"/>
      <c r="AC73" s="1131"/>
      <c r="AD73" s="1050"/>
    </row>
    <row r="74" spans="2:30" ht="17.1" customHeight="1" thickBot="1">
      <c r="B74" s="882"/>
      <c r="C74" s="886"/>
      <c r="D74" s="1148"/>
      <c r="E74" s="1149"/>
      <c r="F74" s="897"/>
      <c r="G74" s="903"/>
      <c r="H74" s="1120"/>
      <c r="I74" s="1120"/>
      <c r="N74" s="904"/>
      <c r="O74" s="905"/>
      <c r="P74" s="904"/>
      <c r="Q74" s="904"/>
      <c r="R74" s="1129"/>
      <c r="S74" s="1129"/>
      <c r="T74" s="1129"/>
      <c r="U74" s="1131"/>
      <c r="AC74" s="1131"/>
      <c r="AD74" s="1050"/>
    </row>
    <row r="75" spans="2:30" s="1150" customFormat="1" ht="21" thickBot="1" thickTop="1">
      <c r="B75" s="1151"/>
      <c r="C75" s="1152"/>
      <c r="D75" s="1153"/>
      <c r="E75" s="1154"/>
      <c r="F75" s="1155"/>
      <c r="G75" s="1156"/>
      <c r="I75" s="842"/>
      <c r="J75" s="1157" t="s">
        <v>110</v>
      </c>
      <c r="K75" s="1158">
        <f>IF(E71&gt;3*K25,K25*3,E71)</f>
        <v>1648.3349999999998</v>
      </c>
      <c r="M75" s="1159"/>
      <c r="N75" s="3728"/>
      <c r="O75" s="1161"/>
      <c r="P75" s="1159"/>
      <c r="Q75" s="1159"/>
      <c r="R75" s="1162"/>
      <c r="S75" s="1162"/>
      <c r="T75" s="1162"/>
      <c r="U75" s="1163"/>
      <c r="V75" s="842"/>
      <c r="W75" s="842"/>
      <c r="AC75" s="1163"/>
      <c r="AD75" s="1164"/>
    </row>
    <row r="76" spans="2:30" ht="17.1" customHeight="1" thickBot="1" thickTop="1">
      <c r="B76" s="1165"/>
      <c r="C76" s="1166"/>
      <c r="D76" s="1166"/>
      <c r="E76" s="1166"/>
      <c r="F76" s="1166"/>
      <c r="G76" s="1166"/>
      <c r="H76" s="1166"/>
      <c r="I76" s="1166"/>
      <c r="J76" s="1166"/>
      <c r="K76" s="1166"/>
      <c r="L76" s="1166"/>
      <c r="M76" s="1166"/>
      <c r="N76" s="1166"/>
      <c r="O76" s="1166"/>
      <c r="P76" s="1166"/>
      <c r="Q76" s="1166"/>
      <c r="R76" s="1166"/>
      <c r="S76" s="1166"/>
      <c r="T76" s="1166"/>
      <c r="U76" s="1166"/>
      <c r="V76" s="1167"/>
      <c r="W76" s="1167"/>
      <c r="X76" s="1167"/>
      <c r="Y76" s="1167"/>
      <c r="Z76" s="1167"/>
      <c r="AA76" s="1167"/>
      <c r="AB76" s="1167"/>
      <c r="AC76" s="1166"/>
      <c r="AD76" s="1168"/>
    </row>
    <row r="77" spans="2:23" ht="17.1" customHeight="1" thickTop="1">
      <c r="B77" s="878"/>
      <c r="C77" s="1169"/>
      <c r="W77" s="878"/>
    </row>
  </sheetData>
  <sheetProtection password="CC12"/>
  <mergeCells count="39">
    <mergeCell ref="E38:F38"/>
    <mergeCell ref="O38:Q38"/>
    <mergeCell ref="P31:Q31"/>
    <mergeCell ref="P32:Q32"/>
    <mergeCell ref="P33:Q33"/>
    <mergeCell ref="P34:Q34"/>
    <mergeCell ref="P35:Q35"/>
    <mergeCell ref="E39:F39"/>
    <mergeCell ref="O39:Q39"/>
    <mergeCell ref="E40:F40"/>
    <mergeCell ref="O40:Q40"/>
    <mergeCell ref="E41:F41"/>
    <mergeCell ref="O41:Q41"/>
    <mergeCell ref="E42:F42"/>
    <mergeCell ref="O42:Q42"/>
    <mergeCell ref="E43:F43"/>
    <mergeCell ref="O43:Q43"/>
    <mergeCell ref="F46:G46"/>
    <mergeCell ref="P46:Q46"/>
    <mergeCell ref="F47:G47"/>
    <mergeCell ref="P47:Q47"/>
    <mergeCell ref="F48:G48"/>
    <mergeCell ref="P48:Q48"/>
    <mergeCell ref="F49:G49"/>
    <mergeCell ref="P49:Q49"/>
    <mergeCell ref="F50:G50"/>
    <mergeCell ref="P50:Q50"/>
    <mergeCell ref="F51:G51"/>
    <mergeCell ref="P51:Q51"/>
    <mergeCell ref="F52:G52"/>
    <mergeCell ref="P52:Q52"/>
    <mergeCell ref="F56:G56"/>
    <mergeCell ref="P56:Q56"/>
    <mergeCell ref="F53:G53"/>
    <mergeCell ref="P53:Q53"/>
    <mergeCell ref="F54:G54"/>
    <mergeCell ref="P54:Q54"/>
    <mergeCell ref="F55:G55"/>
    <mergeCell ref="P55:Q5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6" r:id="rId4"/>
  <headerFooter alignWithMargins="0">
    <oddFooter>&amp;L&amp;"Times New Roman,Normal"&amp;8&amp;Z&amp;F</oddFooter>
  </headerFooter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zoomScale="70" zoomScaleNormal="70" workbookViewId="0" topLeftCell="A1">
      <selection activeCell="A33" sqref="A33"/>
    </sheetView>
  </sheetViews>
  <sheetFormatPr defaultColWidth="11.421875" defaultRowHeight="12.75"/>
  <cols>
    <col min="1" max="1" width="23.00390625" style="2376" customWidth="1"/>
    <col min="2" max="2" width="11.8515625" style="2376" customWidth="1"/>
    <col min="3" max="3" width="6.57421875" style="2376" bestFit="1" customWidth="1"/>
    <col min="4" max="4" width="27.140625" style="2376" customWidth="1"/>
    <col min="5" max="5" width="16.8515625" style="2376" customWidth="1"/>
    <col min="6" max="6" width="16.57421875" style="2376" customWidth="1"/>
    <col min="7" max="7" width="14.421875" style="2376" customWidth="1"/>
    <col min="8" max="8" width="7.00390625" style="2376" hidden="1" customWidth="1"/>
    <col min="9" max="9" width="22.00390625" style="2376" customWidth="1"/>
    <col min="10" max="10" width="21.57421875" style="2376" bestFit="1" customWidth="1"/>
    <col min="11" max="11" width="18.7109375" style="2376" customWidth="1"/>
    <col min="12" max="13" width="10.7109375" style="2376" customWidth="1"/>
    <col min="14" max="14" width="9.7109375" style="2376" customWidth="1"/>
    <col min="15" max="15" width="10.140625" style="2376" customWidth="1"/>
    <col min="16" max="16" width="9.421875" style="2376" hidden="1" customWidth="1"/>
    <col min="17" max="17" width="11.8515625" style="2376" hidden="1" customWidth="1"/>
    <col min="18" max="19" width="2.140625" style="2376" hidden="1" customWidth="1"/>
    <col min="20" max="20" width="11.57421875" style="2376" hidden="1" customWidth="1"/>
    <col min="21" max="21" width="11.00390625" style="2376" bestFit="1" customWidth="1"/>
    <col min="22" max="22" width="20.7109375" style="2376" customWidth="1"/>
    <col min="23" max="23" width="12.140625" style="2376" customWidth="1"/>
    <col min="24" max="24" width="17.7109375" style="2376" customWidth="1"/>
    <col min="25" max="25" width="12.8515625" style="2376" customWidth="1"/>
    <col min="26" max="26" width="14.28125" style="2376" customWidth="1"/>
    <col min="27" max="27" width="24.28125" style="2376" customWidth="1"/>
    <col min="28" max="28" width="9.7109375" style="2376" customWidth="1"/>
    <col min="29" max="29" width="17.28125" style="2376" customWidth="1"/>
    <col min="30" max="30" width="25.7109375" style="2376" customWidth="1"/>
    <col min="31" max="31" width="4.140625" style="2376" customWidth="1"/>
    <col min="32" max="32" width="7.140625" style="2376" customWidth="1"/>
    <col min="33" max="33" width="5.28125" style="2376" customWidth="1"/>
    <col min="34" max="34" width="5.421875" style="2376" customWidth="1"/>
    <col min="35" max="35" width="4.7109375" style="2376" customWidth="1"/>
    <col min="36" max="36" width="5.28125" style="2376" customWidth="1"/>
    <col min="37" max="38" width="13.28125" style="2376" customWidth="1"/>
    <col min="39" max="39" width="6.57421875" style="2376" customWidth="1"/>
    <col min="40" max="40" width="6.421875" style="2376" customWidth="1"/>
    <col min="41" max="44" width="11.421875" style="2376" customWidth="1"/>
    <col min="45" max="45" width="12.7109375" style="2376" customWidth="1"/>
    <col min="46" max="48" width="11.421875" style="2376" customWidth="1"/>
    <col min="49" max="49" width="21.00390625" style="2376" customWidth="1"/>
    <col min="50" max="16384" width="11.421875" style="2376" customWidth="1"/>
  </cols>
  <sheetData>
    <row r="1" spans="1:30" ht="13.5">
      <c r="A1" s="2326"/>
      <c r="B1" s="2327"/>
      <c r="C1" s="2327"/>
      <c r="D1" s="2327"/>
      <c r="E1" s="2327"/>
      <c r="F1" s="2327"/>
      <c r="G1" s="2327"/>
      <c r="H1" s="2327"/>
      <c r="I1" s="2327"/>
      <c r="J1" s="2327"/>
      <c r="K1" s="2327"/>
      <c r="L1" s="2327"/>
      <c r="M1" s="2327"/>
      <c r="N1" s="2327"/>
      <c r="O1" s="2327"/>
      <c r="P1" s="2327"/>
      <c r="Q1" s="2327"/>
      <c r="R1" s="2327"/>
      <c r="S1" s="2327"/>
      <c r="T1" s="2327"/>
      <c r="U1" s="2327"/>
      <c r="V1" s="2327"/>
      <c r="W1" s="2621"/>
      <c r="AD1" s="2621"/>
    </row>
    <row r="2" spans="1:23" ht="27" customHeight="1">
      <c r="A2" s="2326"/>
      <c r="B2" s="2327"/>
      <c r="C2" s="2327"/>
      <c r="D2" s="2327"/>
      <c r="E2" s="2327"/>
      <c r="F2" s="2327"/>
      <c r="G2" s="2327"/>
      <c r="H2" s="2327"/>
      <c r="I2" s="2327"/>
      <c r="J2" s="2327"/>
      <c r="K2" s="2327"/>
      <c r="L2" s="2327"/>
      <c r="M2" s="2327"/>
      <c r="N2" s="2327"/>
      <c r="O2" s="2327"/>
      <c r="P2" s="2327"/>
      <c r="Q2" s="2327"/>
      <c r="R2" s="2327"/>
      <c r="S2" s="2327"/>
      <c r="T2" s="2327"/>
      <c r="U2" s="2327"/>
      <c r="V2" s="2327"/>
      <c r="W2" s="2327"/>
    </row>
    <row r="3" spans="1:30" s="2625" customFormat="1" ht="30.75">
      <c r="A3" s="2622"/>
      <c r="B3" s="2623" t="str">
        <f>'TOT-0216'!B2</f>
        <v>ANEXO III al Memorándum D.T.E.E. N° 231 / 2017</v>
      </c>
      <c r="C3" s="2624"/>
      <c r="D3" s="2624"/>
      <c r="E3" s="2624"/>
      <c r="F3" s="2624"/>
      <c r="G3" s="2624"/>
      <c r="H3" s="2624"/>
      <c r="I3" s="2624"/>
      <c r="J3" s="2624"/>
      <c r="K3" s="2624"/>
      <c r="L3" s="2624"/>
      <c r="M3" s="2624"/>
      <c r="N3" s="2624"/>
      <c r="O3" s="2624"/>
      <c r="P3" s="2624"/>
      <c r="Q3" s="2624"/>
      <c r="R3" s="2624"/>
      <c r="S3" s="2624"/>
      <c r="T3" s="2624"/>
      <c r="U3" s="2624"/>
      <c r="V3" s="2624"/>
      <c r="W3" s="2624"/>
      <c r="AB3" s="2624"/>
      <c r="AC3" s="2624"/>
      <c r="AD3" s="2624"/>
    </row>
    <row r="4" spans="1:2" s="2331" customFormat="1" ht="11.25">
      <c r="A4" s="2626" t="s">
        <v>2</v>
      </c>
      <c r="B4" s="2627"/>
    </row>
    <row r="5" spans="1:2" s="2331" customFormat="1" ht="12" thickBot="1">
      <c r="A5" s="2626" t="s">
        <v>3</v>
      </c>
      <c r="B5" s="2626"/>
    </row>
    <row r="6" spans="1:23" ht="17.1" customHeight="1" thickTop="1">
      <c r="A6" s="2327"/>
      <c r="B6" s="2628"/>
      <c r="C6" s="2629"/>
      <c r="D6" s="2629"/>
      <c r="E6" s="2630"/>
      <c r="F6" s="2629"/>
      <c r="G6" s="2629"/>
      <c r="H6" s="2629"/>
      <c r="I6" s="2629"/>
      <c r="J6" s="2629"/>
      <c r="K6" s="2629"/>
      <c r="L6" s="2629"/>
      <c r="M6" s="2629"/>
      <c r="N6" s="2629"/>
      <c r="O6" s="2629"/>
      <c r="P6" s="2629"/>
      <c r="Q6" s="2629"/>
      <c r="R6" s="2629"/>
      <c r="S6" s="2629"/>
      <c r="T6" s="2629"/>
      <c r="U6" s="2629"/>
      <c r="V6" s="2629"/>
      <c r="W6" s="2334"/>
    </row>
    <row r="7" spans="1:23" ht="20.25">
      <c r="A7" s="2327"/>
      <c r="B7" s="2631"/>
      <c r="C7" s="2379"/>
      <c r="D7" s="2338" t="s">
        <v>91</v>
      </c>
      <c r="E7" s="2379"/>
      <c r="F7" s="2379"/>
      <c r="G7" s="2379"/>
      <c r="H7" s="2379"/>
      <c r="I7" s="2379"/>
      <c r="J7" s="2379"/>
      <c r="K7" s="2379"/>
      <c r="L7" s="2379"/>
      <c r="M7" s="2379"/>
      <c r="N7" s="2379"/>
      <c r="O7" s="2379"/>
      <c r="P7" s="2632"/>
      <c r="Q7" s="2632"/>
      <c r="R7" s="2379"/>
      <c r="S7" s="2379"/>
      <c r="T7" s="2379"/>
      <c r="U7" s="2379"/>
      <c r="V7" s="2379"/>
      <c r="W7" s="2345"/>
    </row>
    <row r="8" spans="1:23" ht="17.1" customHeight="1">
      <c r="A8" s="2327"/>
      <c r="B8" s="2631"/>
      <c r="C8" s="2379"/>
      <c r="D8" s="2379"/>
      <c r="E8" s="2379"/>
      <c r="F8" s="2379"/>
      <c r="G8" s="2379"/>
      <c r="H8" s="2379"/>
      <c r="I8" s="2379"/>
      <c r="J8" s="2379"/>
      <c r="K8" s="2379"/>
      <c r="L8" s="2379"/>
      <c r="M8" s="2379"/>
      <c r="N8" s="2379"/>
      <c r="O8" s="2379"/>
      <c r="P8" s="2379"/>
      <c r="Q8" s="2379"/>
      <c r="R8" s="2379"/>
      <c r="S8" s="2379"/>
      <c r="T8" s="2379"/>
      <c r="U8" s="2379"/>
      <c r="V8" s="2379"/>
      <c r="W8" s="2345"/>
    </row>
    <row r="9" spans="2:23" s="2367" customFormat="1" ht="20.25">
      <c r="B9" s="2633"/>
      <c r="C9" s="2634"/>
      <c r="D9" s="2338" t="s">
        <v>92</v>
      </c>
      <c r="E9" s="2634"/>
      <c r="F9" s="2634"/>
      <c r="G9" s="2634"/>
      <c r="H9" s="2634"/>
      <c r="N9" s="2634"/>
      <c r="O9" s="2634"/>
      <c r="P9" s="2635"/>
      <c r="Q9" s="2635"/>
      <c r="R9" s="2634"/>
      <c r="S9" s="2634"/>
      <c r="T9" s="2634"/>
      <c r="U9" s="2634"/>
      <c r="V9" s="2634"/>
      <c r="W9" s="2636"/>
    </row>
    <row r="10" spans="1:23" ht="17.1" customHeight="1">
      <c r="A10" s="2327"/>
      <c r="B10" s="2631"/>
      <c r="C10" s="2379"/>
      <c r="D10" s="2379"/>
      <c r="E10" s="2379"/>
      <c r="F10" s="2379"/>
      <c r="G10" s="2379"/>
      <c r="H10" s="2379"/>
      <c r="I10" s="2379"/>
      <c r="J10" s="2379"/>
      <c r="K10" s="2379"/>
      <c r="L10" s="2379"/>
      <c r="M10" s="2379"/>
      <c r="N10" s="2379"/>
      <c r="O10" s="2379"/>
      <c r="P10" s="2379"/>
      <c r="Q10" s="2379"/>
      <c r="R10" s="2379"/>
      <c r="S10" s="2379"/>
      <c r="T10" s="2379"/>
      <c r="U10" s="2379"/>
      <c r="V10" s="2379"/>
      <c r="W10" s="2345"/>
    </row>
    <row r="11" spans="2:23" s="2367" customFormat="1" ht="20.25">
      <c r="B11" s="2633"/>
      <c r="C11" s="2634"/>
      <c r="D11" s="2338" t="s">
        <v>393</v>
      </c>
      <c r="E11" s="2634"/>
      <c r="F11" s="2634"/>
      <c r="G11" s="2634"/>
      <c r="H11" s="2634"/>
      <c r="N11" s="2634"/>
      <c r="O11" s="2634"/>
      <c r="P11" s="2635"/>
      <c r="Q11" s="2635"/>
      <c r="R11" s="2634"/>
      <c r="S11" s="2634"/>
      <c r="T11" s="2634"/>
      <c r="U11" s="2634"/>
      <c r="V11" s="2634"/>
      <c r="W11" s="2636"/>
    </row>
    <row r="12" spans="1:23" ht="17.1" customHeight="1">
      <c r="A12" s="2327"/>
      <c r="B12" s="2631"/>
      <c r="C12" s="2379"/>
      <c r="D12" s="2379"/>
      <c r="E12" s="2327"/>
      <c r="F12" s="2327"/>
      <c r="G12" s="2327"/>
      <c r="H12" s="2327"/>
      <c r="I12" s="2637"/>
      <c r="J12" s="2637"/>
      <c r="K12" s="2637"/>
      <c r="L12" s="2637"/>
      <c r="M12" s="2637"/>
      <c r="N12" s="2637"/>
      <c r="O12" s="2637"/>
      <c r="P12" s="2637"/>
      <c r="Q12" s="2637"/>
      <c r="R12" s="2379"/>
      <c r="S12" s="2379"/>
      <c r="T12" s="2379"/>
      <c r="U12" s="2379"/>
      <c r="V12" s="2379"/>
      <c r="W12" s="2345"/>
    </row>
    <row r="13" spans="2:23" s="2367" customFormat="1" ht="19.5">
      <c r="B13" s="2361" t="str">
        <f>'TOT-0216'!B14</f>
        <v>Desde el 01 al 29 de Febrero de 2016</v>
      </c>
      <c r="C13" s="2638"/>
      <c r="D13" s="2362"/>
      <c r="E13" s="2362"/>
      <c r="F13" s="2362"/>
      <c r="G13" s="2362"/>
      <c r="H13" s="2362"/>
      <c r="I13" s="2639"/>
      <c r="J13" s="2640"/>
      <c r="K13" s="2639"/>
      <c r="L13" s="2639"/>
      <c r="M13" s="2639"/>
      <c r="N13" s="2639"/>
      <c r="O13" s="2639"/>
      <c r="P13" s="2639"/>
      <c r="Q13" s="2639"/>
      <c r="R13" s="2639"/>
      <c r="S13" s="2639"/>
      <c r="T13" s="2639"/>
      <c r="U13" s="2641"/>
      <c r="V13" s="2641"/>
      <c r="W13" s="2642"/>
    </row>
    <row r="14" spans="1:23" ht="17.1" customHeight="1">
      <c r="A14" s="2327"/>
      <c r="B14" s="2631"/>
      <c r="C14" s="2379"/>
      <c r="D14" s="2379"/>
      <c r="E14" s="2643"/>
      <c r="F14" s="2643"/>
      <c r="G14" s="2379"/>
      <c r="H14" s="2379"/>
      <c r="I14" s="2379"/>
      <c r="J14" s="2644"/>
      <c r="K14" s="2379"/>
      <c r="L14" s="2379"/>
      <c r="M14" s="2379"/>
      <c r="N14" s="2327"/>
      <c r="O14" s="2327"/>
      <c r="P14" s="2379"/>
      <c r="Q14" s="2379"/>
      <c r="R14" s="2379"/>
      <c r="S14" s="2379"/>
      <c r="T14" s="2379"/>
      <c r="U14" s="2379"/>
      <c r="V14" s="2379"/>
      <c r="W14" s="2345"/>
    </row>
    <row r="15" spans="1:23" ht="17.1" customHeight="1">
      <c r="A15" s="2327"/>
      <c r="B15" s="2631"/>
      <c r="C15" s="2379"/>
      <c r="D15" s="2379"/>
      <c r="E15" s="2643"/>
      <c r="F15" s="2643"/>
      <c r="G15" s="2379"/>
      <c r="H15" s="2379"/>
      <c r="I15" s="2645"/>
      <c r="J15" s="2379"/>
      <c r="K15" s="2646"/>
      <c r="M15" s="2379"/>
      <c r="N15" s="2327"/>
      <c r="O15" s="2327"/>
      <c r="P15" s="2379"/>
      <c r="Q15" s="2379"/>
      <c r="R15" s="2379"/>
      <c r="S15" s="2379"/>
      <c r="T15" s="2379"/>
      <c r="U15" s="2379"/>
      <c r="V15" s="2379"/>
      <c r="W15" s="2345"/>
    </row>
    <row r="16" spans="1:23" ht="17.1" customHeight="1">
      <c r="A16" s="2327"/>
      <c r="B16" s="2631"/>
      <c r="C16" s="2379"/>
      <c r="D16" s="2379"/>
      <c r="E16" s="2643"/>
      <c r="F16" s="2643"/>
      <c r="G16" s="2379"/>
      <c r="H16" s="2379"/>
      <c r="I16" s="2645"/>
      <c r="J16" s="2379"/>
      <c r="K16" s="2646"/>
      <c r="M16" s="2379"/>
      <c r="N16" s="2327"/>
      <c r="O16" s="2327"/>
      <c r="P16" s="2379"/>
      <c r="Q16" s="2379"/>
      <c r="R16" s="2379"/>
      <c r="S16" s="2379"/>
      <c r="T16" s="2379"/>
      <c r="U16" s="2379"/>
      <c r="V16" s="2379"/>
      <c r="W16" s="2345"/>
    </row>
    <row r="17" spans="1:23" ht="17.1" customHeight="1" thickBot="1">
      <c r="A17" s="2327"/>
      <c r="B17" s="2631"/>
      <c r="C17" s="2647" t="s">
        <v>93</v>
      </c>
      <c r="D17" s="2648" t="s">
        <v>94</v>
      </c>
      <c r="E17" s="2643"/>
      <c r="F17" s="2643"/>
      <c r="G17" s="2379"/>
      <c r="H17" s="2379"/>
      <c r="I17" s="2379"/>
      <c r="J17" s="2644"/>
      <c r="K17" s="2379"/>
      <c r="L17" s="2379"/>
      <c r="M17" s="2379"/>
      <c r="N17" s="2327"/>
      <c r="O17" s="2327"/>
      <c r="P17" s="2379"/>
      <c r="Q17" s="2379"/>
      <c r="R17" s="2379"/>
      <c r="S17" s="2379"/>
      <c r="T17" s="2379"/>
      <c r="U17" s="2379"/>
      <c r="V17" s="2379"/>
      <c r="W17" s="2345"/>
    </row>
    <row r="18" spans="2:23" s="2649" customFormat="1" ht="17.1" customHeight="1" thickBot="1">
      <c r="B18" s="2650"/>
      <c r="C18" s="2651"/>
      <c r="D18" s="2652"/>
      <c r="E18" s="2653"/>
      <c r="F18" s="2654"/>
      <c r="G18" s="2655"/>
      <c r="H18" s="2651"/>
      <c r="I18" s="2651"/>
      <c r="J18" s="2656"/>
      <c r="K18" s="2651"/>
      <c r="L18" s="2651"/>
      <c r="M18" s="2651"/>
      <c r="N18" s="2657" t="s">
        <v>37</v>
      </c>
      <c r="P18" s="2651"/>
      <c r="Q18" s="2651"/>
      <c r="R18" s="2651"/>
      <c r="S18" s="2651"/>
      <c r="T18" s="2651"/>
      <c r="U18" s="2651"/>
      <c r="V18" s="2651"/>
      <c r="W18" s="2658"/>
    </row>
    <row r="19" spans="2:23" s="2649" customFormat="1" ht="17.1" customHeight="1">
      <c r="B19" s="2650"/>
      <c r="C19" s="2651"/>
      <c r="D19" s="2659"/>
      <c r="E19" s="2653" t="s">
        <v>40</v>
      </c>
      <c r="F19" s="2660">
        <v>0.025</v>
      </c>
      <c r="G19" s="2661"/>
      <c r="H19" s="2651"/>
      <c r="I19" s="2662"/>
      <c r="J19" s="2663"/>
      <c r="K19" s="2664" t="s">
        <v>124</v>
      </c>
      <c r="L19" s="2665"/>
      <c r="M19" s="2666">
        <v>276.033</v>
      </c>
      <c r="N19" s="2667">
        <v>200</v>
      </c>
      <c r="R19" s="2651"/>
      <c r="S19" s="2651"/>
      <c r="T19" s="2651"/>
      <c r="U19" s="2651"/>
      <c r="V19" s="2668"/>
      <c r="W19" s="2658"/>
    </row>
    <row r="20" spans="2:23" s="2649" customFormat="1" ht="17.1" customHeight="1">
      <c r="B20" s="2650"/>
      <c r="C20" s="2651"/>
      <c r="D20" s="2659"/>
      <c r="E20" s="2652" t="s">
        <v>38</v>
      </c>
      <c r="F20" s="2651">
        <f>MID(B13,16,2)*24</f>
        <v>696</v>
      </c>
      <c r="G20" s="2651" t="s">
        <v>39</v>
      </c>
      <c r="H20" s="2651"/>
      <c r="I20" s="2651"/>
      <c r="J20" s="2651"/>
      <c r="K20" s="2669" t="s">
        <v>83</v>
      </c>
      <c r="L20" s="2670"/>
      <c r="M20" s="2671" t="s">
        <v>318</v>
      </c>
      <c r="N20" s="2672">
        <v>100</v>
      </c>
      <c r="O20" s="2651"/>
      <c r="P20" s="2673"/>
      <c r="Q20" s="2651"/>
      <c r="R20" s="2651"/>
      <c r="S20" s="2651"/>
      <c r="T20" s="2651"/>
      <c r="U20" s="2651"/>
      <c r="V20" s="2651"/>
      <c r="W20" s="2658"/>
    </row>
    <row r="21" spans="2:23" s="2649" customFormat="1" ht="17.1" customHeight="1" thickBot="1">
      <c r="B21" s="2650"/>
      <c r="C21" s="2651"/>
      <c r="D21" s="2659"/>
      <c r="E21" s="2652" t="s">
        <v>41</v>
      </c>
      <c r="F21" s="2651">
        <v>1.391</v>
      </c>
      <c r="G21" s="2649" t="s">
        <v>112</v>
      </c>
      <c r="H21" s="2651"/>
      <c r="I21" s="2651"/>
      <c r="J21" s="2651"/>
      <c r="K21" s="2674" t="s">
        <v>125</v>
      </c>
      <c r="L21" s="2675"/>
      <c r="M21" s="2676">
        <v>220.831</v>
      </c>
      <c r="N21" s="2677">
        <v>40</v>
      </c>
      <c r="O21" s="2651"/>
      <c r="P21" s="2673"/>
      <c r="Q21" s="2651"/>
      <c r="R21" s="2651"/>
      <c r="S21" s="2651"/>
      <c r="T21" s="2651"/>
      <c r="U21" s="2651"/>
      <c r="V21" s="2678"/>
      <c r="W21" s="2658"/>
    </row>
    <row r="22" spans="2:23" s="2649" customFormat="1" ht="17.1" customHeight="1">
      <c r="B22" s="2650"/>
      <c r="C22" s="2651"/>
      <c r="D22" s="2651"/>
      <c r="E22" s="2679"/>
      <c r="F22" s="2651"/>
      <c r="G22" s="2651"/>
      <c r="H22" s="2651"/>
      <c r="I22" s="2651"/>
      <c r="J22" s="2651"/>
      <c r="K22" s="2651"/>
      <c r="L22" s="2651"/>
      <c r="M22" s="2651"/>
      <c r="N22" s="2651"/>
      <c r="O22" s="2651"/>
      <c r="P22" s="2651"/>
      <c r="Q22" s="2651"/>
      <c r="R22" s="2651"/>
      <c r="S22" s="2651"/>
      <c r="T22" s="2651"/>
      <c r="U22" s="2651"/>
      <c r="V22" s="2651"/>
      <c r="W22" s="2658"/>
    </row>
    <row r="23" spans="1:23" ht="17.1" customHeight="1">
      <c r="A23" s="2327"/>
      <c r="B23" s="2631"/>
      <c r="C23" s="2647" t="s">
        <v>97</v>
      </c>
      <c r="D23" s="2680" t="s">
        <v>319</v>
      </c>
      <c r="I23" s="2379"/>
      <c r="J23" s="2649"/>
      <c r="O23" s="2379"/>
      <c r="P23" s="2379"/>
      <c r="Q23" s="2379"/>
      <c r="R23" s="2379"/>
      <c r="S23" s="2379"/>
      <c r="T23" s="2379"/>
      <c r="V23" s="2379"/>
      <c r="W23" s="2345"/>
    </row>
    <row r="24" spans="1:23" ht="10.5" customHeight="1" thickBot="1">
      <c r="A24" s="2327"/>
      <c r="B24" s="2631"/>
      <c r="C24" s="2643"/>
      <c r="D24" s="2680"/>
      <c r="I24" s="2379"/>
      <c r="J24" s="2649"/>
      <c r="O24" s="2379"/>
      <c r="P24" s="2379"/>
      <c r="Q24" s="2379"/>
      <c r="R24" s="2379"/>
      <c r="S24" s="2379"/>
      <c r="T24" s="2379"/>
      <c r="V24" s="2379"/>
      <c r="W24" s="2345"/>
    </row>
    <row r="25" spans="2:23" s="2649" customFormat="1" ht="21" customHeight="1" thickBot="1" thickTop="1">
      <c r="B25" s="2650"/>
      <c r="C25" s="2681"/>
      <c r="D25" s="2376"/>
      <c r="E25" s="2376"/>
      <c r="F25" s="2376"/>
      <c r="G25" s="2376"/>
      <c r="H25" s="2376"/>
      <c r="I25" s="2682" t="s">
        <v>45</v>
      </c>
      <c r="J25" s="2683">
        <f>+V59*F19</f>
        <v>48369.9142</v>
      </c>
      <c r="L25" s="2376"/>
      <c r="S25" s="2376"/>
      <c r="T25" s="2376"/>
      <c r="U25" s="2376"/>
      <c r="W25" s="2658"/>
    </row>
    <row r="26" spans="2:23" s="2649" customFormat="1" ht="11.25" customHeight="1" thickTop="1">
      <c r="B26" s="2650"/>
      <c r="C26" s="2681"/>
      <c r="D26" s="2651"/>
      <c r="E26" s="2679"/>
      <c r="F26" s="2651"/>
      <c r="G26" s="2651"/>
      <c r="H26" s="2651"/>
      <c r="I26" s="2651"/>
      <c r="J26" s="2651"/>
      <c r="K26" s="2651"/>
      <c r="L26" s="2651"/>
      <c r="M26" s="2651"/>
      <c r="N26" s="2651"/>
      <c r="O26" s="2651"/>
      <c r="P26" s="2651"/>
      <c r="Q26" s="2651"/>
      <c r="R26" s="2651"/>
      <c r="S26" s="2651"/>
      <c r="T26" s="2651"/>
      <c r="U26" s="2376"/>
      <c r="W26" s="2658"/>
    </row>
    <row r="27" spans="1:23" ht="17.1" customHeight="1">
      <c r="A27" s="2327"/>
      <c r="B27" s="2631"/>
      <c r="C27" s="2647" t="s">
        <v>98</v>
      </c>
      <c r="D27" s="2680" t="s">
        <v>136</v>
      </c>
      <c r="E27" s="2684"/>
      <c r="F27" s="2379"/>
      <c r="G27" s="2379"/>
      <c r="H27" s="2379"/>
      <c r="I27" s="2379"/>
      <c r="J27" s="2379"/>
      <c r="K27" s="2379"/>
      <c r="L27" s="2379"/>
      <c r="M27" s="2379"/>
      <c r="N27" s="2379"/>
      <c r="O27" s="2379"/>
      <c r="P27" s="2379"/>
      <c r="Q27" s="2379"/>
      <c r="R27" s="2379"/>
      <c r="S27" s="2379"/>
      <c r="T27" s="2379"/>
      <c r="U27" s="2379"/>
      <c r="V27" s="2379"/>
      <c r="W27" s="2345"/>
    </row>
    <row r="28" spans="1:23" ht="13.5" customHeight="1" thickBot="1">
      <c r="A28" s="2649"/>
      <c r="B28" s="2631"/>
      <c r="C28" s="2681"/>
      <c r="D28" s="2681"/>
      <c r="E28" s="2685"/>
      <c r="F28" s="2679"/>
      <c r="G28" s="2686"/>
      <c r="H28" s="2686"/>
      <c r="I28" s="2687"/>
      <c r="J28" s="2687"/>
      <c r="K28" s="2687"/>
      <c r="L28" s="2687"/>
      <c r="M28" s="2687"/>
      <c r="N28" s="2687"/>
      <c r="O28" s="2688"/>
      <c r="P28" s="2687"/>
      <c r="Q28" s="2687"/>
      <c r="R28" s="2689"/>
      <c r="S28" s="2690"/>
      <c r="T28" s="2691"/>
      <c r="U28" s="2691"/>
      <c r="V28" s="2691"/>
      <c r="W28" s="2692"/>
    </row>
    <row r="29" spans="1:26" s="2327" customFormat="1" ht="33.95" customHeight="1" thickBot="1" thickTop="1">
      <c r="A29" s="2326"/>
      <c r="B29" s="2342"/>
      <c r="C29" s="2386" t="s">
        <v>13</v>
      </c>
      <c r="D29" s="2388" t="s">
        <v>27</v>
      </c>
      <c r="E29" s="2389" t="s">
        <v>28</v>
      </c>
      <c r="F29" s="2390" t="s">
        <v>29</v>
      </c>
      <c r="G29" s="2391" t="s">
        <v>14</v>
      </c>
      <c r="H29" s="2392" t="s">
        <v>16</v>
      </c>
      <c r="I29" s="2389" t="s">
        <v>17</v>
      </c>
      <c r="J29" s="2389" t="s">
        <v>18</v>
      </c>
      <c r="K29" s="2388" t="s">
        <v>30</v>
      </c>
      <c r="L29" s="2388" t="s">
        <v>31</v>
      </c>
      <c r="M29" s="2393" t="s">
        <v>101</v>
      </c>
      <c r="N29" s="2389" t="s">
        <v>32</v>
      </c>
      <c r="O29" s="2693" t="s">
        <v>33</v>
      </c>
      <c r="P29" s="2392" t="s">
        <v>34</v>
      </c>
      <c r="Q29" s="2694" t="s">
        <v>20</v>
      </c>
      <c r="R29" s="2695" t="s">
        <v>102</v>
      </c>
      <c r="S29" s="2696"/>
      <c r="T29" s="2697" t="s">
        <v>22</v>
      </c>
      <c r="U29" s="2404" t="s">
        <v>74</v>
      </c>
      <c r="V29" s="2391" t="s">
        <v>24</v>
      </c>
      <c r="W29" s="2345"/>
      <c r="Y29" s="2376"/>
      <c r="Z29" s="2376"/>
    </row>
    <row r="30" spans="1:23" ht="17.1" customHeight="1" thickTop="1">
      <c r="A30" s="2327"/>
      <c r="B30" s="2631"/>
      <c r="C30" s="2458"/>
      <c r="D30" s="2458"/>
      <c r="E30" s="2458"/>
      <c r="F30" s="2458"/>
      <c r="G30" s="2698"/>
      <c r="H30" s="2699"/>
      <c r="I30" s="2458"/>
      <c r="J30" s="2458"/>
      <c r="K30" s="2458"/>
      <c r="L30" s="2458"/>
      <c r="M30" s="2458"/>
      <c r="N30" s="2700"/>
      <c r="O30" s="2701"/>
      <c r="P30" s="2702"/>
      <c r="Q30" s="2703"/>
      <c r="R30" s="2704"/>
      <c r="S30" s="2705"/>
      <c r="T30" s="2706"/>
      <c r="U30" s="2700"/>
      <c r="V30" s="2707"/>
      <c r="W30" s="2345"/>
    </row>
    <row r="31" spans="1:23" ht="17.1" customHeight="1">
      <c r="A31" s="2327"/>
      <c r="B31" s="2631"/>
      <c r="C31" s="946" t="s">
        <v>199</v>
      </c>
      <c r="D31" s="1735" t="s">
        <v>504</v>
      </c>
      <c r="E31" s="1736" t="s">
        <v>461</v>
      </c>
      <c r="F31" s="1737">
        <v>300</v>
      </c>
      <c r="G31" s="1738" t="s">
        <v>405</v>
      </c>
      <c r="H31" s="2708">
        <f aca="true" t="shared" si="0" ref="H31:H33">F31*$F$21</f>
        <v>417.3</v>
      </c>
      <c r="I31" s="2709">
        <v>42408.347916666666</v>
      </c>
      <c r="J31" s="2709">
        <v>42408.71111111111</v>
      </c>
      <c r="K31" s="2710">
        <f aca="true" t="shared" si="1" ref="K31">IF(D31="","",(J31-I31)*24)</f>
        <v>8.71666666661622</v>
      </c>
      <c r="L31" s="2711">
        <f aca="true" t="shared" si="2" ref="L31">IF(D31="","",(J31-I31)*24*60)</f>
        <v>522.9999999969732</v>
      </c>
      <c r="M31" s="2712" t="s">
        <v>293</v>
      </c>
      <c r="N31" s="2713" t="str">
        <f aca="true" t="shared" si="3" ref="N31:N34">IF(D31="","",IF(OR(M31="P",M31="RP"),"--","NO"))</f>
        <v>--</v>
      </c>
      <c r="O31" s="2714" t="str">
        <f aca="true" t="shared" si="4" ref="O31:O34">IF(D31="","","NO")</f>
        <v>NO</v>
      </c>
      <c r="P31" s="2715">
        <f aca="true" t="shared" si="5" ref="P31:P34">200*IF(O31="SI",1,0.1)*IF(M31="P",0.1,1)</f>
        <v>2</v>
      </c>
      <c r="Q31" s="2716">
        <f>IF(M31="P",H31*P31*ROUND(L31/60,2),"--")</f>
        <v>7277.712</v>
      </c>
      <c r="R31" s="2717" t="str">
        <f>IF(AND(M31="F",N31="NO"),H33*P31,"--")</f>
        <v>--</v>
      </c>
      <c r="S31" s="2718" t="str">
        <f>IF(M31="F",H33*P31*ROUND(L31/60,2),"--")</f>
        <v>--</v>
      </c>
      <c r="T31" s="2719" t="str">
        <f>IF(M31="RF",H33*P31*ROUND(L31/60,2),"--")</f>
        <v>--</v>
      </c>
      <c r="U31" s="2720" t="str">
        <f aca="true" t="shared" si="6" ref="U31:U34">IF(D31="","","SI")</f>
        <v>SI</v>
      </c>
      <c r="V31" s="2721">
        <f aca="true" t="shared" si="7" ref="V31:V34">IF(D31="","",SUM(Q31:T31)*IF(U31="SI",1,2))</f>
        <v>7277.712</v>
      </c>
      <c r="W31" s="2692"/>
    </row>
    <row r="32" spans="1:23" ht="17.1" customHeight="1">
      <c r="A32" s="2327"/>
      <c r="B32" s="2631"/>
      <c r="C32" s="946" t="s">
        <v>200</v>
      </c>
      <c r="D32" s="1735" t="s">
        <v>504</v>
      </c>
      <c r="E32" s="1736" t="s">
        <v>461</v>
      </c>
      <c r="F32" s="1737">
        <v>300</v>
      </c>
      <c r="G32" s="1738" t="s">
        <v>405</v>
      </c>
      <c r="H32" s="2708">
        <f t="shared" si="0"/>
        <v>417.3</v>
      </c>
      <c r="I32" s="2709">
        <v>42409.34097222222</v>
      </c>
      <c r="J32" s="2709">
        <v>42409.694444444445</v>
      </c>
      <c r="K32" s="2710">
        <f aca="true" t="shared" si="8" ref="K32:K34">IF(D32="","",(J32-I32)*24)</f>
        <v>8.483333333395422</v>
      </c>
      <c r="L32" s="2711">
        <f aca="true" t="shared" si="9" ref="L32:L34">IF(D32="","",(J32-I32)*24*60)</f>
        <v>509.0000000037253</v>
      </c>
      <c r="M32" s="2712" t="s">
        <v>293</v>
      </c>
      <c r="N32" s="2713" t="str">
        <f t="shared" si="3"/>
        <v>--</v>
      </c>
      <c r="O32" s="2714" t="str">
        <f t="shared" si="4"/>
        <v>NO</v>
      </c>
      <c r="P32" s="2715">
        <f aca="true" t="shared" si="10" ref="P32:P33">200*IF(O32="SI",1,0.1)*IF(M32="P",0.1,1)</f>
        <v>2</v>
      </c>
      <c r="Q32" s="2716">
        <f aca="true" t="shared" si="11" ref="Q32:Q34">IF(M32="P",H32*P32*ROUND(L32/60,2),"--")</f>
        <v>7077.408</v>
      </c>
      <c r="R32" s="2717" t="str">
        <f aca="true" t="shared" si="12" ref="R32:R33">IF(AND(M32="F",N32="NO"),H34*P32,"--")</f>
        <v>--</v>
      </c>
      <c r="S32" s="2718" t="str">
        <f aca="true" t="shared" si="13" ref="S32:S33">IF(M32="F",H34*P32*ROUND(L32/60,2),"--")</f>
        <v>--</v>
      </c>
      <c r="T32" s="2719" t="str">
        <f aca="true" t="shared" si="14" ref="T32:T33">IF(M32="RF",H34*P32*ROUND(L32/60,2),"--")</f>
        <v>--</v>
      </c>
      <c r="U32" s="2720" t="str">
        <f aca="true" t="shared" si="15" ref="U32:U33">IF(D32="","","SI")</f>
        <v>SI</v>
      </c>
      <c r="V32" s="2721">
        <f aca="true" t="shared" si="16" ref="V32:V33">IF(D32="","",SUM(Q32:T32)*IF(U32="SI",1,2))</f>
        <v>7077.408</v>
      </c>
      <c r="W32" s="2692"/>
    </row>
    <row r="33" spans="1:23" ht="17.1" customHeight="1">
      <c r="A33" s="2327"/>
      <c r="B33" s="2631"/>
      <c r="C33" s="946" t="s">
        <v>201</v>
      </c>
      <c r="D33" s="1735" t="s">
        <v>504</v>
      </c>
      <c r="E33" s="1736" t="s">
        <v>462</v>
      </c>
      <c r="F33" s="1737">
        <v>300</v>
      </c>
      <c r="G33" s="1738" t="s">
        <v>405</v>
      </c>
      <c r="H33" s="2708">
        <f t="shared" si="0"/>
        <v>417.3</v>
      </c>
      <c r="I33" s="2709">
        <v>42413.42361111111</v>
      </c>
      <c r="J33" s="2709">
        <v>42413.675</v>
      </c>
      <c r="K33" s="2710">
        <f t="shared" si="8"/>
        <v>6.033333333441988</v>
      </c>
      <c r="L33" s="2711">
        <f t="shared" si="9"/>
        <v>362.00000000651926</v>
      </c>
      <c r="M33" s="2712" t="s">
        <v>293</v>
      </c>
      <c r="N33" s="2713" t="str">
        <f t="shared" si="3"/>
        <v>--</v>
      </c>
      <c r="O33" s="2714" t="str">
        <f t="shared" si="4"/>
        <v>NO</v>
      </c>
      <c r="P33" s="2715">
        <f t="shared" si="10"/>
        <v>2</v>
      </c>
      <c r="Q33" s="2716">
        <f t="shared" si="11"/>
        <v>5032.638</v>
      </c>
      <c r="R33" s="2717" t="str">
        <f t="shared" si="12"/>
        <v>--</v>
      </c>
      <c r="S33" s="2718" t="str">
        <f t="shared" si="13"/>
        <v>--</v>
      </c>
      <c r="T33" s="2719" t="str">
        <f t="shared" si="14"/>
        <v>--</v>
      </c>
      <c r="U33" s="2720" t="str">
        <f t="shared" si="15"/>
        <v>SI</v>
      </c>
      <c r="V33" s="2721">
        <f t="shared" si="16"/>
        <v>5032.638</v>
      </c>
      <c r="W33" s="2692"/>
    </row>
    <row r="34" spans="1:23" ht="17.1" customHeight="1">
      <c r="A34" s="2327"/>
      <c r="B34" s="2631"/>
      <c r="C34" s="946" t="s">
        <v>202</v>
      </c>
      <c r="D34" s="1735" t="s">
        <v>504</v>
      </c>
      <c r="E34" s="1736" t="s">
        <v>462</v>
      </c>
      <c r="F34" s="1737">
        <v>300</v>
      </c>
      <c r="G34" s="1738" t="s">
        <v>405</v>
      </c>
      <c r="H34" s="2708">
        <f aca="true" t="shared" si="17" ref="H34">F34*$F$21</f>
        <v>417.3</v>
      </c>
      <c r="I34" s="2709">
        <v>42414.35763888889</v>
      </c>
      <c r="J34" s="2709">
        <v>42414.66527777778</v>
      </c>
      <c r="K34" s="2710">
        <f t="shared" si="8"/>
        <v>7.383333333302289</v>
      </c>
      <c r="L34" s="2711">
        <f t="shared" si="9"/>
        <v>442.99999999813735</v>
      </c>
      <c r="M34" s="2712" t="s">
        <v>293</v>
      </c>
      <c r="N34" s="2713" t="str">
        <f t="shared" si="3"/>
        <v>--</v>
      </c>
      <c r="O34" s="2714" t="str">
        <f t="shared" si="4"/>
        <v>NO</v>
      </c>
      <c r="P34" s="2715">
        <f t="shared" si="5"/>
        <v>2</v>
      </c>
      <c r="Q34" s="2716">
        <f t="shared" si="11"/>
        <v>6159.348</v>
      </c>
      <c r="R34" s="2717" t="str">
        <f aca="true" t="shared" si="18" ref="R34">IF(AND(M34="F",N34="NO"),H34*P34,"--")</f>
        <v>--</v>
      </c>
      <c r="S34" s="2718" t="str">
        <f aca="true" t="shared" si="19" ref="S34">IF(M34="F",H34*P34*ROUND(L34/60,2),"--")</f>
        <v>--</v>
      </c>
      <c r="T34" s="2719" t="str">
        <f aca="true" t="shared" si="20" ref="T34">IF(M34="RF",H34*P34*ROUND(L34/60,2),"--")</f>
        <v>--</v>
      </c>
      <c r="U34" s="2720" t="str">
        <f t="shared" si="6"/>
        <v>SI</v>
      </c>
      <c r="V34" s="2721">
        <f t="shared" si="7"/>
        <v>6159.348</v>
      </c>
      <c r="W34" s="2692"/>
    </row>
    <row r="35" spans="1:23" ht="17.1" customHeight="1" thickBot="1">
      <c r="A35" s="2649"/>
      <c r="B35" s="2631"/>
      <c r="C35" s="2723"/>
      <c r="D35" s="2724"/>
      <c r="E35" s="2725"/>
      <c r="F35" s="2726"/>
      <c r="G35" s="2726"/>
      <c r="H35" s="2727"/>
      <c r="I35" s="2728"/>
      <c r="J35" s="2729"/>
      <c r="K35" s="2730"/>
      <c r="L35" s="2731"/>
      <c r="M35" s="2732"/>
      <c r="N35" s="2733"/>
      <c r="O35" s="2734"/>
      <c r="P35" s="2735"/>
      <c r="Q35" s="2736"/>
      <c r="R35" s="2737"/>
      <c r="S35" s="2738"/>
      <c r="T35" s="2739"/>
      <c r="U35" s="2740"/>
      <c r="V35" s="2741"/>
      <c r="W35" s="2692"/>
    </row>
    <row r="36" spans="1:23" ht="17.1" customHeight="1" thickBot="1" thickTop="1">
      <c r="A36" s="2649"/>
      <c r="B36" s="2631"/>
      <c r="C36" s="2368"/>
      <c r="D36" s="2684"/>
      <c r="E36" s="2684"/>
      <c r="F36" s="2742"/>
      <c r="G36" s="2743"/>
      <c r="H36" s="2744"/>
      <c r="I36" s="2745"/>
      <c r="J36" s="2746"/>
      <c r="K36" s="2747"/>
      <c r="L36" s="2748"/>
      <c r="M36" s="2744"/>
      <c r="N36" s="2749"/>
      <c r="O36" s="2750"/>
      <c r="P36" s="2751"/>
      <c r="Q36" s="2752"/>
      <c r="R36" s="2753"/>
      <c r="S36" s="2753"/>
      <c r="T36" s="2753"/>
      <c r="U36" s="2754"/>
      <c r="V36" s="2755">
        <f>SUM(V30:V35)</f>
        <v>25547.106</v>
      </c>
      <c r="W36" s="2692"/>
    </row>
    <row r="37" spans="1:23" ht="17.1" customHeight="1" thickBot="1" thickTop="1">
      <c r="A37" s="2649"/>
      <c r="B37" s="2631"/>
      <c r="C37" s="2368"/>
      <c r="D37" s="2684"/>
      <c r="E37" s="2684"/>
      <c r="F37" s="2742"/>
      <c r="G37" s="2743"/>
      <c r="H37" s="2744"/>
      <c r="I37" s="2745"/>
      <c r="L37" s="2748"/>
      <c r="M37" s="2744"/>
      <c r="N37" s="2756"/>
      <c r="O37" s="2757"/>
      <c r="P37" s="2751"/>
      <c r="Q37" s="2752"/>
      <c r="R37" s="2753"/>
      <c r="S37" s="2753"/>
      <c r="T37" s="2753"/>
      <c r="U37" s="2754"/>
      <c r="V37" s="2754"/>
      <c r="W37" s="2692"/>
    </row>
    <row r="38" spans="2:23" s="2327" customFormat="1" ht="33.95" customHeight="1" thickBot="1" thickTop="1">
      <c r="B38" s="2631"/>
      <c r="C38" s="2387" t="s">
        <v>13</v>
      </c>
      <c r="D38" s="2758" t="s">
        <v>27</v>
      </c>
      <c r="E38" s="4306" t="s">
        <v>28</v>
      </c>
      <c r="F38" s="4307"/>
      <c r="G38" s="2404" t="s">
        <v>14</v>
      </c>
      <c r="H38" s="2392" t="s">
        <v>16</v>
      </c>
      <c r="I38" s="2759" t="s">
        <v>17</v>
      </c>
      <c r="J38" s="2760" t="s">
        <v>18</v>
      </c>
      <c r="K38" s="2761" t="s">
        <v>36</v>
      </c>
      <c r="L38" s="2761" t="s">
        <v>31</v>
      </c>
      <c r="M38" s="2393" t="s">
        <v>19</v>
      </c>
      <c r="N38" s="4306" t="s">
        <v>32</v>
      </c>
      <c r="O38" s="4308"/>
      <c r="P38" s="2762" t="s">
        <v>37</v>
      </c>
      <c r="Q38" s="2763" t="s">
        <v>70</v>
      </c>
      <c r="R38" s="2764" t="s">
        <v>35</v>
      </c>
      <c r="S38" s="2765"/>
      <c r="T38" s="2766" t="s">
        <v>22</v>
      </c>
      <c r="U38" s="2404" t="s">
        <v>74</v>
      </c>
      <c r="V38" s="2391" t="s">
        <v>24</v>
      </c>
      <c r="W38" s="2767"/>
    </row>
    <row r="39" spans="2:23" s="2327" customFormat="1" ht="17.1" customHeight="1" thickTop="1">
      <c r="B39" s="2631"/>
      <c r="C39" s="2768"/>
      <c r="D39" s="2769"/>
      <c r="E39" s="4309"/>
      <c r="F39" s="4310"/>
      <c r="G39" s="2769"/>
      <c r="H39" s="2770"/>
      <c r="I39" s="2769"/>
      <c r="J39" s="2769"/>
      <c r="K39" s="2769"/>
      <c r="L39" s="2769"/>
      <c r="M39" s="2769"/>
      <c r="N39" s="4311"/>
      <c r="O39" s="4312"/>
      <c r="P39" s="2771"/>
      <c r="Q39" s="2772"/>
      <c r="R39" s="2773"/>
      <c r="S39" s="2774"/>
      <c r="T39" s="2719"/>
      <c r="U39" s="2769"/>
      <c r="V39" s="2775"/>
      <c r="W39" s="2767"/>
    </row>
    <row r="40" spans="2:23" s="2327" customFormat="1" ht="17.1" customHeight="1">
      <c r="B40" s="2631"/>
      <c r="C40" s="946" t="s">
        <v>199</v>
      </c>
      <c r="D40" s="360" t="s">
        <v>305</v>
      </c>
      <c r="E40" s="4313" t="s">
        <v>306</v>
      </c>
      <c r="F40" s="4314"/>
      <c r="G40" s="672">
        <v>132</v>
      </c>
      <c r="H40" s="2776">
        <f aca="true" t="shared" si="21" ref="H40:H42">IF(G40=500,$M$19,IF(G40=220,$M$20,$M$21))</f>
        <v>220.831</v>
      </c>
      <c r="I40" s="362">
        <v>42401.43125</v>
      </c>
      <c r="J40" s="146">
        <v>42401.80069444444</v>
      </c>
      <c r="K40" s="2777">
        <f>IF(D40="","",(J40-I40)*24)</f>
        <v>8.866666666581295</v>
      </c>
      <c r="L40" s="2778">
        <f>IF(D40="","",ROUND((J40-I40)*24*60,0))</f>
        <v>532</v>
      </c>
      <c r="M40" s="215" t="s">
        <v>293</v>
      </c>
      <c r="N40" s="4315" t="str">
        <f aca="true" t="shared" si="22" ref="N40:N42">IF(D40="","",IF(OR(M40="P",M40="RP"),"--","NO"))</f>
        <v>--</v>
      </c>
      <c r="O40" s="4316"/>
      <c r="P40" s="2779">
        <f aca="true" t="shared" si="23" ref="P40:P42">IF(G40=500,$N$19,IF(G40=220,$N$20,$N$21))</f>
        <v>40</v>
      </c>
      <c r="Q40" s="2780">
        <f aca="true" t="shared" si="24" ref="Q40:Q42">IF(M40="P",H40*P40*ROUND(L40/60,2)*0.1,"--")</f>
        <v>7835.08388</v>
      </c>
      <c r="R40" s="2773" t="str">
        <f aca="true" t="shared" si="25" ref="R40:R42">IF(AND(M40="F",N40="NO"),H40*P40,"--")</f>
        <v>--</v>
      </c>
      <c r="S40" s="2774" t="str">
        <f aca="true" t="shared" si="26" ref="S40:S42">IF(M40="F",H40*P40*ROUND(L40/60,2),"--")</f>
        <v>--</v>
      </c>
      <c r="T40" s="2719" t="str">
        <f aca="true" t="shared" si="27" ref="T40:T42">IF(M40="RF",H40*P40*ROUND(L40/60,2),"--")</f>
        <v>--</v>
      </c>
      <c r="U40" s="2781" t="str">
        <f aca="true" t="shared" si="28" ref="U40:U42">IF(D40="","","SI")</f>
        <v>SI</v>
      </c>
      <c r="V40" s="2782">
        <f aca="true" t="shared" si="29" ref="V40:V42">IF(D40="","",SUM(Q40:T40)*IF(U40="SI",1,2))</f>
        <v>7835.08388</v>
      </c>
      <c r="W40" s="2767"/>
    </row>
    <row r="41" spans="2:23" s="2327" customFormat="1" ht="17.1" customHeight="1">
      <c r="B41" s="2631"/>
      <c r="C41" s="946" t="s">
        <v>200</v>
      </c>
      <c r="D41" s="360" t="s">
        <v>305</v>
      </c>
      <c r="E41" s="4313" t="s">
        <v>306</v>
      </c>
      <c r="F41" s="4314"/>
      <c r="G41" s="672">
        <v>132</v>
      </c>
      <c r="H41" s="2776">
        <f t="shared" si="21"/>
        <v>220.831</v>
      </c>
      <c r="I41" s="362">
        <v>42410.416666666664</v>
      </c>
      <c r="J41" s="146">
        <v>42410.53680555556</v>
      </c>
      <c r="K41" s="2777">
        <f aca="true" t="shared" si="30" ref="K41:K42">IF(D41="","",(J41-I41)*24)</f>
        <v>2.8833333334769122</v>
      </c>
      <c r="L41" s="2778">
        <f aca="true" t="shared" si="31" ref="L41:L42">IF(D41="","",ROUND((J41-I41)*24*60,0))</f>
        <v>173</v>
      </c>
      <c r="M41" s="215" t="s">
        <v>293</v>
      </c>
      <c r="N41" s="4315" t="str">
        <f t="shared" si="22"/>
        <v>--</v>
      </c>
      <c r="O41" s="4316"/>
      <c r="P41" s="2779">
        <f t="shared" si="23"/>
        <v>40</v>
      </c>
      <c r="Q41" s="2780">
        <f t="shared" si="24"/>
        <v>2543.97312</v>
      </c>
      <c r="R41" s="2773" t="str">
        <f t="shared" si="25"/>
        <v>--</v>
      </c>
      <c r="S41" s="2774" t="str">
        <f t="shared" si="26"/>
        <v>--</v>
      </c>
      <c r="T41" s="2719" t="str">
        <f t="shared" si="27"/>
        <v>--</v>
      </c>
      <c r="U41" s="2781" t="str">
        <f t="shared" si="28"/>
        <v>SI</v>
      </c>
      <c r="V41" s="2782">
        <f t="shared" si="29"/>
        <v>2543.97312</v>
      </c>
      <c r="W41" s="2767"/>
    </row>
    <row r="42" spans="2:23" s="2327" customFormat="1" ht="17.1" customHeight="1">
      <c r="B42" s="2631"/>
      <c r="C42" s="946" t="s">
        <v>201</v>
      </c>
      <c r="D42" s="360" t="s">
        <v>307</v>
      </c>
      <c r="E42" s="4313" t="s">
        <v>308</v>
      </c>
      <c r="F42" s="4314"/>
      <c r="G42" s="672">
        <v>132</v>
      </c>
      <c r="H42" s="2776">
        <f t="shared" si="21"/>
        <v>220.831</v>
      </c>
      <c r="I42" s="362">
        <v>42421.33819444444</v>
      </c>
      <c r="J42" s="146">
        <v>42421.72083333333</v>
      </c>
      <c r="K42" s="2777">
        <f t="shared" si="30"/>
        <v>9.183333333407063</v>
      </c>
      <c r="L42" s="2778">
        <f t="shared" si="31"/>
        <v>551</v>
      </c>
      <c r="M42" s="215" t="s">
        <v>293</v>
      </c>
      <c r="N42" s="4315" t="str">
        <f t="shared" si="22"/>
        <v>--</v>
      </c>
      <c r="O42" s="4316"/>
      <c r="P42" s="2779">
        <f t="shared" si="23"/>
        <v>40</v>
      </c>
      <c r="Q42" s="2780">
        <f t="shared" si="24"/>
        <v>8108.91432</v>
      </c>
      <c r="R42" s="2773" t="str">
        <f t="shared" si="25"/>
        <v>--</v>
      </c>
      <c r="S42" s="2774" t="str">
        <f t="shared" si="26"/>
        <v>--</v>
      </c>
      <c r="T42" s="2719" t="str">
        <f t="shared" si="27"/>
        <v>--</v>
      </c>
      <c r="U42" s="2781" t="str">
        <f t="shared" si="28"/>
        <v>SI</v>
      </c>
      <c r="V42" s="2782">
        <f t="shared" si="29"/>
        <v>8108.91432</v>
      </c>
      <c r="W42" s="2767"/>
    </row>
    <row r="43" spans="2:28" s="2327" customFormat="1" ht="17.1" customHeight="1" thickBot="1">
      <c r="B43" s="2631"/>
      <c r="C43" s="2723"/>
      <c r="D43" s="2783"/>
      <c r="E43" s="4317"/>
      <c r="F43" s="4318"/>
      <c r="G43" s="2784"/>
      <c r="H43" s="2785"/>
      <c r="I43" s="2786"/>
      <c r="J43" s="2787"/>
      <c r="K43" s="2788"/>
      <c r="L43" s="2789"/>
      <c r="M43" s="2790"/>
      <c r="N43" s="4319"/>
      <c r="O43" s="4320"/>
      <c r="P43" s="2791"/>
      <c r="Q43" s="2792"/>
      <c r="R43" s="2793"/>
      <c r="S43" s="2794"/>
      <c r="T43" s="2795"/>
      <c r="U43" s="2796"/>
      <c r="V43" s="2797"/>
      <c r="W43" s="2767"/>
      <c r="X43" s="2376"/>
      <c r="Y43" s="2376"/>
      <c r="Z43" s="2376"/>
      <c r="AA43" s="2376"/>
      <c r="AB43" s="2376"/>
    </row>
    <row r="44" spans="1:23" ht="17.25" thickBot="1" thickTop="1">
      <c r="A44" s="2649"/>
      <c r="B44" s="2650"/>
      <c r="C44" s="2681"/>
      <c r="D44" s="2798"/>
      <c r="E44" s="2799"/>
      <c r="F44" s="2800"/>
      <c r="G44" s="2801"/>
      <c r="H44" s="2801"/>
      <c r="I44" s="2799"/>
      <c r="J44" s="2802"/>
      <c r="K44" s="2802"/>
      <c r="L44" s="2799"/>
      <c r="M44" s="2799"/>
      <c r="N44" s="2799"/>
      <c r="O44" s="2803"/>
      <c r="P44" s="2799"/>
      <c r="Q44" s="2799"/>
      <c r="R44" s="2804"/>
      <c r="S44" s="2805"/>
      <c r="T44" s="2805"/>
      <c r="U44" s="2806"/>
      <c r="V44" s="2755">
        <f>SUM(V40:V43)</f>
        <v>18487.97132</v>
      </c>
      <c r="W44" s="2807"/>
    </row>
    <row r="45" spans="1:23" ht="21" customHeight="1" thickBot="1" thickTop="1">
      <c r="A45" s="2649"/>
      <c r="B45" s="2650"/>
      <c r="C45" s="2681"/>
      <c r="D45" s="2798"/>
      <c r="E45" s="2799"/>
      <c r="F45" s="2800"/>
      <c r="G45" s="2801"/>
      <c r="H45" s="2801"/>
      <c r="I45" s="2682" t="s">
        <v>42</v>
      </c>
      <c r="J45" s="2683">
        <f>+V44+V36</f>
        <v>44035.07732</v>
      </c>
      <c r="L45" s="2799"/>
      <c r="M45" s="2799"/>
      <c r="N45" s="2799"/>
      <c r="O45" s="2803"/>
      <c r="P45" s="2799"/>
      <c r="Q45" s="2799"/>
      <c r="R45" s="2804"/>
      <c r="S45" s="2805"/>
      <c r="T45" s="2805"/>
      <c r="U45" s="2806"/>
      <c r="W45" s="2807"/>
    </row>
    <row r="46" spans="1:23" ht="13.5" customHeight="1" thickTop="1">
      <c r="A46" s="2649"/>
      <c r="B46" s="2650"/>
      <c r="C46" s="2681"/>
      <c r="D46" s="2798"/>
      <c r="E46" s="2799"/>
      <c r="F46" s="2800"/>
      <c r="G46" s="2801"/>
      <c r="H46" s="2801"/>
      <c r="I46" s="2799"/>
      <c r="J46" s="2802"/>
      <c r="K46" s="2802"/>
      <c r="L46" s="2799"/>
      <c r="M46" s="2799"/>
      <c r="N46" s="2799"/>
      <c r="O46" s="2803"/>
      <c r="P46" s="2799"/>
      <c r="Q46" s="2799"/>
      <c r="R46" s="2804"/>
      <c r="S46" s="2805"/>
      <c r="T46" s="2805"/>
      <c r="U46" s="2806"/>
      <c r="W46" s="2807"/>
    </row>
    <row r="47" spans="1:23" ht="17.1" customHeight="1">
      <c r="A47" s="2649"/>
      <c r="B47" s="2650"/>
      <c r="C47" s="2808" t="s">
        <v>103</v>
      </c>
      <c r="D47" s="2809" t="s">
        <v>137</v>
      </c>
      <c r="E47" s="2799"/>
      <c r="F47" s="2800"/>
      <c r="G47" s="2801"/>
      <c r="H47" s="2801"/>
      <c r="I47" s="2799"/>
      <c r="J47" s="2802"/>
      <c r="K47" s="2802"/>
      <c r="L47" s="2799"/>
      <c r="M47" s="2799"/>
      <c r="N47" s="2799"/>
      <c r="O47" s="2803"/>
      <c r="P47" s="2799"/>
      <c r="Q47" s="2799"/>
      <c r="R47" s="2804"/>
      <c r="S47" s="2805"/>
      <c r="T47" s="2805"/>
      <c r="U47" s="2806"/>
      <c r="W47" s="2807"/>
    </row>
    <row r="48" spans="1:23" ht="17.1" customHeight="1">
      <c r="A48" s="2649"/>
      <c r="B48" s="2650"/>
      <c r="C48" s="2808"/>
      <c r="D48" s="2798"/>
      <c r="E48" s="2799"/>
      <c r="F48" s="2800"/>
      <c r="G48" s="2801"/>
      <c r="H48" s="2801"/>
      <c r="I48" s="2799"/>
      <c r="J48" s="2802"/>
      <c r="K48" s="2802"/>
      <c r="L48" s="2799"/>
      <c r="M48" s="2799"/>
      <c r="N48" s="2799"/>
      <c r="O48" s="2803"/>
      <c r="P48" s="2799"/>
      <c r="Q48" s="2799"/>
      <c r="R48" s="2799"/>
      <c r="S48" s="2804"/>
      <c r="T48" s="2805"/>
      <c r="W48" s="2807"/>
    </row>
    <row r="49" spans="2:23" s="2649" customFormat="1" ht="17.1" customHeight="1">
      <c r="B49" s="2650"/>
      <c r="C49" s="2681"/>
      <c r="D49" s="2810" t="s">
        <v>118</v>
      </c>
      <c r="E49" s="2687" t="s">
        <v>119</v>
      </c>
      <c r="F49" s="2687" t="s">
        <v>43</v>
      </c>
      <c r="G49" s="2811" t="s">
        <v>142</v>
      </c>
      <c r="H49" s="2376"/>
      <c r="I49" s="2812"/>
      <c r="J49" s="2813" t="s">
        <v>61</v>
      </c>
      <c r="K49" s="2813"/>
      <c r="L49" s="2687" t="s">
        <v>43</v>
      </c>
      <c r="M49" s="2376" t="s">
        <v>126</v>
      </c>
      <c r="O49" s="2811" t="s">
        <v>144</v>
      </c>
      <c r="P49" s="2376"/>
      <c r="Q49" s="2814"/>
      <c r="R49" s="2814"/>
      <c r="S49" s="2651"/>
      <c r="T49" s="2376"/>
      <c r="U49" s="2376"/>
      <c r="V49" s="2376"/>
      <c r="W49" s="2807"/>
    </row>
    <row r="50" spans="2:23" s="2649" customFormat="1" ht="17.1" customHeight="1">
      <c r="B50" s="2650"/>
      <c r="C50" s="2681"/>
      <c r="D50" s="2815" t="s">
        <v>127</v>
      </c>
      <c r="E50" s="2815">
        <v>300</v>
      </c>
      <c r="F50" s="2816">
        <v>500</v>
      </c>
      <c r="G50" s="4322">
        <f>+E50*$F$20*$F$21</f>
        <v>290440.8</v>
      </c>
      <c r="H50" s="4322"/>
      <c r="I50" s="4322"/>
      <c r="J50" s="2817" t="s">
        <v>128</v>
      </c>
      <c r="K50" s="2817"/>
      <c r="L50" s="2815">
        <v>500</v>
      </c>
      <c r="M50" s="2815">
        <v>2</v>
      </c>
      <c r="O50" s="4322">
        <f>+M50*$F$20*$M$19</f>
        <v>384237.93600000005</v>
      </c>
      <c r="P50" s="4322"/>
      <c r="Q50" s="4322"/>
      <c r="R50" s="4322"/>
      <c r="S50" s="4322"/>
      <c r="T50" s="4322"/>
      <c r="U50" s="4322"/>
      <c r="V50" s="2376"/>
      <c r="W50" s="2807"/>
    </row>
    <row r="51" spans="2:23" s="2649" customFormat="1" ht="17.1" customHeight="1">
      <c r="B51" s="2650"/>
      <c r="C51" s="2681"/>
      <c r="D51" s="2815" t="s">
        <v>129</v>
      </c>
      <c r="E51" s="2818">
        <v>300</v>
      </c>
      <c r="F51" s="2816">
        <v>500</v>
      </c>
      <c r="G51" s="4322">
        <f>+E51*$F$20*$F$21</f>
        <v>290440.8</v>
      </c>
      <c r="H51" s="4322"/>
      <c r="I51" s="4322"/>
      <c r="J51" s="2817" t="s">
        <v>128</v>
      </c>
      <c r="K51" s="2817"/>
      <c r="L51" s="2815">
        <v>132</v>
      </c>
      <c r="M51" s="2815">
        <v>9</v>
      </c>
      <c r="O51" s="4322">
        <f>+M51*$F$20*$M$21</f>
        <v>1383285.3839999998</v>
      </c>
      <c r="P51" s="4322"/>
      <c r="Q51" s="4322"/>
      <c r="R51" s="4322"/>
      <c r="S51" s="4322"/>
      <c r="T51" s="4322"/>
      <c r="U51" s="4322"/>
      <c r="V51" s="2376"/>
      <c r="W51" s="2807"/>
    </row>
    <row r="52" spans="2:23" s="2649" customFormat="1" ht="17.1" customHeight="1">
      <c r="B52" s="2650"/>
      <c r="C52" s="2681"/>
      <c r="D52" s="2819" t="s">
        <v>130</v>
      </c>
      <c r="E52" s="2818">
        <v>300</v>
      </c>
      <c r="F52" s="2816">
        <v>500</v>
      </c>
      <c r="G52" s="4322">
        <f>+E52*$F$20*$F$21</f>
        <v>290440.8</v>
      </c>
      <c r="H52" s="4322"/>
      <c r="I52" s="4322"/>
      <c r="J52" s="2817" t="s">
        <v>131</v>
      </c>
      <c r="K52" s="2817"/>
      <c r="L52" s="2815">
        <v>132</v>
      </c>
      <c r="M52" s="2815">
        <v>8</v>
      </c>
      <c r="O52" s="4322">
        <f>+M52*$F$20*$M$21</f>
        <v>1229587.008</v>
      </c>
      <c r="P52" s="4322"/>
      <c r="Q52" s="4322"/>
      <c r="R52" s="4322"/>
      <c r="S52" s="4322"/>
      <c r="T52" s="4322"/>
      <c r="U52" s="4322"/>
      <c r="V52" s="2376"/>
      <c r="W52" s="2807"/>
    </row>
    <row r="53" spans="1:23" ht="17.1" customHeight="1">
      <c r="A53" s="2649"/>
      <c r="B53" s="2650"/>
      <c r="C53" s="2681"/>
      <c r="D53" s="2819" t="s">
        <v>132</v>
      </c>
      <c r="E53" s="2818">
        <v>300</v>
      </c>
      <c r="F53" s="2816">
        <v>500</v>
      </c>
      <c r="G53" s="4322">
        <f>+E53*$F$20*$F$21</f>
        <v>290440.8</v>
      </c>
      <c r="H53" s="4322"/>
      <c r="I53" s="4322"/>
      <c r="J53" s="2817" t="s">
        <v>133</v>
      </c>
      <c r="K53" s="2817"/>
      <c r="L53" s="2815">
        <v>132</v>
      </c>
      <c r="M53" s="2815">
        <v>5</v>
      </c>
      <c r="O53" s="4323">
        <f>+M53*$F$20*$M$21</f>
        <v>768491.88</v>
      </c>
      <c r="P53" s="4323"/>
      <c r="Q53" s="4323"/>
      <c r="R53" s="4323"/>
      <c r="S53" s="4323"/>
      <c r="T53" s="4323"/>
      <c r="U53" s="4323"/>
      <c r="W53" s="2807"/>
    </row>
    <row r="54" spans="1:23" ht="17.1" customHeight="1">
      <c r="A54" s="2649"/>
      <c r="B54" s="2650"/>
      <c r="C54" s="2681"/>
      <c r="D54" s="2819" t="s">
        <v>230</v>
      </c>
      <c r="E54" s="2818">
        <v>600</v>
      </c>
      <c r="F54" s="2816">
        <v>500</v>
      </c>
      <c r="G54" s="4323">
        <f>+E54*$F$20*$F$21</f>
        <v>580881.6</v>
      </c>
      <c r="H54" s="4323"/>
      <c r="I54" s="4323"/>
      <c r="M54" s="2815"/>
      <c r="O54" s="4322">
        <f>SUM(O50:P53)</f>
        <v>3765602.2079999996</v>
      </c>
      <c r="P54" s="4322"/>
      <c r="Q54" s="4322"/>
      <c r="R54" s="4322"/>
      <c r="S54" s="4322"/>
      <c r="T54" s="4322"/>
      <c r="U54" s="4322"/>
      <c r="W54" s="2807"/>
    </row>
    <row r="55" spans="1:23" ht="17.1" customHeight="1">
      <c r="A55" s="2649"/>
      <c r="B55" s="2650"/>
      <c r="C55" s="2681"/>
      <c r="D55" s="2819"/>
      <c r="E55" s="2818"/>
      <c r="F55" s="2816"/>
      <c r="G55" s="4322">
        <f>SUM(G50:G54)</f>
        <v>1742644.7999999998</v>
      </c>
      <c r="H55" s="4322"/>
      <c r="I55" s="4322"/>
      <c r="M55" s="2815"/>
      <c r="N55" s="2812"/>
      <c r="O55" s="2812"/>
      <c r="P55" s="2820"/>
      <c r="Q55" s="2820"/>
      <c r="R55" s="2820"/>
      <c r="S55" s="2820"/>
      <c r="W55" s="2807"/>
    </row>
    <row r="56" spans="1:23" ht="17.1" customHeight="1">
      <c r="A56" s="2649"/>
      <c r="B56" s="2650"/>
      <c r="C56" s="2681"/>
      <c r="D56" s="2819"/>
      <c r="E56" s="2818"/>
      <c r="F56" s="2816"/>
      <c r="G56" s="2821"/>
      <c r="H56" s="2821"/>
      <c r="I56" s="2821"/>
      <c r="M56" s="2815"/>
      <c r="N56" s="2812"/>
      <c r="O56" s="2812"/>
      <c r="P56" s="2820"/>
      <c r="Q56" s="2820"/>
      <c r="R56" s="2820"/>
      <c r="S56" s="2820"/>
      <c r="W56" s="2807"/>
    </row>
    <row r="57" spans="1:23" ht="17.1" customHeight="1">
      <c r="A57" s="2649"/>
      <c r="B57" s="2650"/>
      <c r="C57" s="4321" t="s">
        <v>358</v>
      </c>
      <c r="D57" s="4321"/>
      <c r="E57" s="2818" t="s">
        <v>359</v>
      </c>
      <c r="F57" s="2822">
        <v>22879</v>
      </c>
      <c r="G57" s="2821"/>
      <c r="H57" s="2821"/>
      <c r="I57" s="2821"/>
      <c r="M57" s="2815"/>
      <c r="N57" s="2812"/>
      <c r="O57" s="2812"/>
      <c r="P57" s="2820"/>
      <c r="Q57" s="2820"/>
      <c r="R57" s="2820"/>
      <c r="S57" s="2820"/>
      <c r="W57" s="2807"/>
    </row>
    <row r="58" spans="1:23" ht="17.1" customHeight="1" thickBot="1">
      <c r="A58" s="2649"/>
      <c r="B58" s="2650"/>
      <c r="C58" s="2681"/>
      <c r="D58" s="2810"/>
      <c r="E58" s="2823"/>
      <c r="F58" s="2823"/>
      <c r="G58" s="2687"/>
      <c r="I58" s="2824"/>
      <c r="J58" s="2811"/>
      <c r="L58" s="2825"/>
      <c r="M58" s="2824"/>
      <c r="N58" s="2826"/>
      <c r="O58" s="2814"/>
      <c r="P58" s="2814"/>
      <c r="Q58" s="2814"/>
      <c r="R58" s="2814"/>
      <c r="S58" s="2814"/>
      <c r="W58" s="2807"/>
    </row>
    <row r="59" spans="1:23" ht="21" customHeight="1" thickBot="1" thickTop="1">
      <c r="A59" s="2649"/>
      <c r="B59" s="2650"/>
      <c r="C59" s="2681"/>
      <c r="D59" s="2687"/>
      <c r="E59" s="2827"/>
      <c r="F59" s="2827"/>
      <c r="G59" s="2828"/>
      <c r="H59" s="2640"/>
      <c r="I59" s="2682" t="s">
        <v>44</v>
      </c>
      <c r="J59" s="2683">
        <f>+G55+O54+F57</f>
        <v>5531126.007999999</v>
      </c>
      <c r="L59" s="2829"/>
      <c r="M59" s="2640"/>
      <c r="N59" s="2655"/>
      <c r="O59" s="2820"/>
      <c r="P59" s="2820"/>
      <c r="Q59" s="2820"/>
      <c r="R59" s="2820"/>
      <c r="S59" s="2820"/>
      <c r="U59" s="2682" t="s">
        <v>360</v>
      </c>
      <c r="V59" s="2683">
        <v>1934796.568</v>
      </c>
      <c r="W59" s="2807"/>
    </row>
    <row r="60" spans="1:23" ht="17.1" customHeight="1" thickTop="1">
      <c r="A60" s="2649"/>
      <c r="B60" s="2650"/>
      <c r="C60" s="2681"/>
      <c r="D60" s="2802"/>
      <c r="E60" s="2830"/>
      <c r="F60" s="2687"/>
      <c r="G60" s="2687"/>
      <c r="H60" s="2688"/>
      <c r="J60" s="2687"/>
      <c r="L60" s="2831"/>
      <c r="M60" s="2826"/>
      <c r="N60" s="2826"/>
      <c r="O60" s="2814"/>
      <c r="P60" s="2814"/>
      <c r="Q60" s="2814"/>
      <c r="R60" s="2814"/>
      <c r="S60" s="2814"/>
      <c r="W60" s="2807"/>
    </row>
    <row r="61" spans="2:23" ht="17.1" customHeight="1">
      <c r="B61" s="2650"/>
      <c r="C61" s="2808" t="s">
        <v>107</v>
      </c>
      <c r="D61" s="2832" t="s">
        <v>108</v>
      </c>
      <c r="E61" s="2687"/>
      <c r="F61" s="2833"/>
      <c r="G61" s="2686"/>
      <c r="H61" s="2802"/>
      <c r="I61" s="2802"/>
      <c r="J61" s="2802"/>
      <c r="K61" s="2687"/>
      <c r="L61" s="2687"/>
      <c r="M61" s="2802"/>
      <c r="N61" s="2687"/>
      <c r="O61" s="2802"/>
      <c r="P61" s="2802"/>
      <c r="Q61" s="2802"/>
      <c r="R61" s="2802"/>
      <c r="S61" s="2802"/>
      <c r="T61" s="2802"/>
      <c r="U61" s="2802"/>
      <c r="W61" s="2807"/>
    </row>
    <row r="62" spans="2:23" s="2649" customFormat="1" ht="17.1" customHeight="1">
      <c r="B62" s="2650"/>
      <c r="C62" s="2681"/>
      <c r="D62" s="2810" t="s">
        <v>109</v>
      </c>
      <c r="E62" s="2834">
        <f>10*J45*J25/J59</f>
        <v>3850.8848084062056</v>
      </c>
      <c r="G62" s="2686"/>
      <c r="L62" s="2687"/>
      <c r="N62" s="2687"/>
      <c r="O62" s="2688"/>
      <c r="V62" s="2376"/>
      <c r="W62" s="2807"/>
    </row>
    <row r="63" spans="2:23" s="2649" customFormat="1" ht="12.75" customHeight="1">
      <c r="B63" s="2650"/>
      <c r="C63" s="2681"/>
      <c r="E63" s="2835"/>
      <c r="F63" s="2679"/>
      <c r="G63" s="2686"/>
      <c r="J63" s="2686"/>
      <c r="K63" s="2836"/>
      <c r="L63" s="2687"/>
      <c r="M63" s="2687"/>
      <c r="N63" s="2687"/>
      <c r="O63" s="2688"/>
      <c r="P63" s="2687"/>
      <c r="Q63" s="2687"/>
      <c r="R63" s="2837"/>
      <c r="S63" s="2837"/>
      <c r="T63" s="2837"/>
      <c r="U63" s="2838"/>
      <c r="V63" s="2376"/>
      <c r="W63" s="2807"/>
    </row>
    <row r="64" spans="2:23" ht="17.1" customHeight="1">
      <c r="B64" s="2650"/>
      <c r="C64" s="2681"/>
      <c r="D64" s="2839" t="s">
        <v>290</v>
      </c>
      <c r="E64" s="2840"/>
      <c r="F64" s="2679"/>
      <c r="G64" s="2686"/>
      <c r="H64" s="2802"/>
      <c r="I64" s="2802"/>
      <c r="N64" s="2687"/>
      <c r="O64" s="2688"/>
      <c r="P64" s="2687"/>
      <c r="Q64" s="2687"/>
      <c r="R64" s="2824"/>
      <c r="S64" s="2824"/>
      <c r="T64" s="2824"/>
      <c r="U64" s="2826"/>
      <c r="W64" s="2807"/>
    </row>
    <row r="65" spans="2:23" ht="13.5" customHeight="1" thickBot="1">
      <c r="B65" s="2650"/>
      <c r="C65" s="2681"/>
      <c r="D65" s="2839"/>
      <c r="E65" s="2840"/>
      <c r="F65" s="2679"/>
      <c r="G65" s="2686"/>
      <c r="H65" s="2802"/>
      <c r="I65" s="2802"/>
      <c r="N65" s="2687"/>
      <c r="O65" s="2688"/>
      <c r="P65" s="2687"/>
      <c r="Q65" s="2687"/>
      <c r="R65" s="2824"/>
      <c r="S65" s="2824"/>
      <c r="T65" s="2824"/>
      <c r="U65" s="2826"/>
      <c r="W65" s="2807"/>
    </row>
    <row r="66" spans="2:23" s="2841" customFormat="1" ht="21" thickBot="1" thickTop="1">
      <c r="B66" s="2842"/>
      <c r="C66" s="2843"/>
      <c r="D66" s="2844"/>
      <c r="E66" s="2845"/>
      <c r="F66" s="2846"/>
      <c r="G66" s="2847"/>
      <c r="I66" s="2848" t="s">
        <v>110</v>
      </c>
      <c r="J66" s="2849">
        <f>IF(E62&gt;3*J25,J25*3,E62)</f>
        <v>3850.8848084062056</v>
      </c>
      <c r="M66" s="1160" t="s">
        <v>324</v>
      </c>
      <c r="N66" s="1160"/>
      <c r="O66" s="2850"/>
      <c r="P66" s="2851"/>
      <c r="Q66" s="2851"/>
      <c r="R66" s="2852"/>
      <c r="S66" s="2852"/>
      <c r="T66" s="2852"/>
      <c r="U66" s="2853"/>
      <c r="V66" s="2376"/>
      <c r="W66" s="2854"/>
    </row>
    <row r="67" spans="2:23" ht="17.1" customHeight="1" thickBot="1" thickTop="1">
      <c r="B67" s="2855"/>
      <c r="C67" s="2856"/>
      <c r="D67" s="2856"/>
      <c r="E67" s="2856"/>
      <c r="F67" s="2856"/>
      <c r="G67" s="2856"/>
      <c r="H67" s="2856"/>
      <c r="I67" s="2856"/>
      <c r="J67" s="2856"/>
      <c r="K67" s="2856"/>
      <c r="L67" s="2856"/>
      <c r="M67" s="2856"/>
      <c r="N67" s="2856"/>
      <c r="O67" s="2856"/>
      <c r="P67" s="2856"/>
      <c r="Q67" s="2856"/>
      <c r="R67" s="2856"/>
      <c r="S67" s="2856"/>
      <c r="T67" s="2856"/>
      <c r="U67" s="2856"/>
      <c r="V67" s="2857"/>
      <c r="W67" s="2858"/>
    </row>
    <row r="68" spans="2:23" ht="17.1" customHeight="1" thickTop="1">
      <c r="B68" s="2646"/>
      <c r="C68" s="2859"/>
      <c r="W68" s="2646"/>
    </row>
  </sheetData>
  <mergeCells count="24">
    <mergeCell ref="C57:D57"/>
    <mergeCell ref="G50:I50"/>
    <mergeCell ref="O50:U50"/>
    <mergeCell ref="G51:I51"/>
    <mergeCell ref="O51:U51"/>
    <mergeCell ref="G52:I52"/>
    <mergeCell ref="O52:U52"/>
    <mergeCell ref="G53:I53"/>
    <mergeCell ref="O53:U53"/>
    <mergeCell ref="G54:I54"/>
    <mergeCell ref="O54:U54"/>
    <mergeCell ref="G55:I55"/>
    <mergeCell ref="E43:F43"/>
    <mergeCell ref="N43:O43"/>
    <mergeCell ref="E41:F41"/>
    <mergeCell ref="N41:O41"/>
    <mergeCell ref="E42:F42"/>
    <mergeCell ref="N42:O42"/>
    <mergeCell ref="E38:F38"/>
    <mergeCell ref="N38:O38"/>
    <mergeCell ref="E39:F39"/>
    <mergeCell ref="N39:O39"/>
    <mergeCell ref="E40:F40"/>
    <mergeCell ref="N40:O40"/>
  </mergeCells>
  <printOptions horizontalCentered="1"/>
  <pageMargins left="0.1968503937007874" right="0.2" top="0.7874015748031497" bottom="0.7874015748031497" header="0.5118110236220472" footer="0.5118110236220472"/>
  <pageSetup fitToHeight="1" fitToWidth="1" horizontalDpi="600" verticalDpi="600" orientation="portrait" paperSize="9" scale="38" r:id="rId2"/>
  <headerFooter alignWithMargins="0">
    <oddFooter>&amp;L&amp;"Times New Roman,Normal"&amp;8&amp;Z&amp;F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3"/>
  <sheetViews>
    <sheetView zoomScale="70" zoomScaleNormal="70" workbookViewId="0" topLeftCell="A1">
      <selection activeCell="A33" sqref="A33"/>
    </sheetView>
  </sheetViews>
  <sheetFormatPr defaultColWidth="11.421875" defaultRowHeight="12.75"/>
  <cols>
    <col min="1" max="1" width="14.57421875" style="2376" customWidth="1"/>
    <col min="2" max="2" width="7.28125" style="2376" customWidth="1"/>
    <col min="3" max="3" width="4.7109375" style="2376" customWidth="1"/>
    <col min="4" max="4" width="36.140625" style="2376" customWidth="1"/>
    <col min="5" max="5" width="20.7109375" style="2376" customWidth="1"/>
    <col min="6" max="6" width="15.00390625" style="2376" customWidth="1"/>
    <col min="7" max="7" width="13.8515625" style="2376" customWidth="1"/>
    <col min="8" max="8" width="7.57421875" style="2376" hidden="1" customWidth="1"/>
    <col min="9" max="9" width="8.28125" style="2376" hidden="1" customWidth="1"/>
    <col min="10" max="11" width="18.7109375" style="2376" customWidth="1"/>
    <col min="12" max="13" width="10.7109375" style="2376" customWidth="1"/>
    <col min="14" max="14" width="9.7109375" style="2376" customWidth="1"/>
    <col min="15" max="15" width="10.57421875" style="2376" customWidth="1"/>
    <col min="16" max="16" width="8.421875" style="2376" customWidth="1"/>
    <col min="17" max="17" width="12.57421875" style="2376" bestFit="1" customWidth="1"/>
    <col min="18" max="18" width="12.28125" style="2376" hidden="1" customWidth="1"/>
    <col min="19" max="19" width="13.140625" style="2376" hidden="1" customWidth="1"/>
    <col min="20" max="22" width="5.28125" style="2376" hidden="1" customWidth="1"/>
    <col min="23" max="23" width="16.57421875" style="2376" hidden="1" customWidth="1"/>
    <col min="24" max="26" width="12.28125" style="2376" hidden="1" customWidth="1"/>
    <col min="27" max="27" width="5.28125" style="2376" hidden="1" customWidth="1"/>
    <col min="28" max="28" width="10.8515625" style="2376" customWidth="1"/>
    <col min="29" max="29" width="22.8515625" style="2376" customWidth="1"/>
    <col min="30" max="30" width="6.7109375" style="2376" customWidth="1"/>
    <col min="31" max="31" width="4.140625" style="2376" customWidth="1"/>
    <col min="32" max="32" width="7.140625" style="2376" customWidth="1"/>
    <col min="33" max="33" width="5.28125" style="2376" customWidth="1"/>
    <col min="34" max="34" width="5.421875" style="2376" customWidth="1"/>
    <col min="35" max="35" width="4.7109375" style="2376" customWidth="1"/>
    <col min="36" max="36" width="5.28125" style="2376" customWidth="1"/>
    <col min="37" max="38" width="13.28125" style="2376" customWidth="1"/>
    <col min="39" max="39" width="6.57421875" style="2376" customWidth="1"/>
    <col min="40" max="40" width="6.421875" style="2376" customWidth="1"/>
    <col min="41" max="44" width="11.421875" style="2376" customWidth="1"/>
    <col min="45" max="45" width="12.7109375" style="2376" customWidth="1"/>
    <col min="46" max="48" width="11.421875" style="2376" customWidth="1"/>
    <col min="49" max="49" width="21.00390625" style="2376" customWidth="1"/>
    <col min="50" max="16384" width="11.421875" style="2376" customWidth="1"/>
  </cols>
  <sheetData>
    <row r="1" spans="1:30" ht="13.5">
      <c r="A1" s="2326"/>
      <c r="B1" s="2327"/>
      <c r="C1" s="2327"/>
      <c r="D1" s="2327"/>
      <c r="E1" s="2327"/>
      <c r="F1" s="2327"/>
      <c r="G1" s="2327"/>
      <c r="H1" s="2327"/>
      <c r="I1" s="2327"/>
      <c r="J1" s="2327"/>
      <c r="K1" s="2327"/>
      <c r="L1" s="2327"/>
      <c r="M1" s="2327"/>
      <c r="N1" s="2327"/>
      <c r="O1" s="2327"/>
      <c r="P1" s="2327"/>
      <c r="Q1" s="2327"/>
      <c r="R1" s="2327"/>
      <c r="S1" s="2327"/>
      <c r="T1" s="2327"/>
      <c r="U1" s="2327"/>
      <c r="V1" s="2327"/>
      <c r="AD1" s="2621"/>
    </row>
    <row r="2" spans="1:23" ht="27" customHeight="1">
      <c r="A2" s="2326"/>
      <c r="B2" s="2327"/>
      <c r="C2" s="2327"/>
      <c r="D2" s="2327"/>
      <c r="E2" s="2327"/>
      <c r="F2" s="2327"/>
      <c r="G2" s="2327"/>
      <c r="H2" s="2327"/>
      <c r="I2" s="2327"/>
      <c r="J2" s="2327"/>
      <c r="K2" s="2327"/>
      <c r="L2" s="2327"/>
      <c r="M2" s="2327"/>
      <c r="N2" s="2327"/>
      <c r="O2" s="2327"/>
      <c r="P2" s="2327"/>
      <c r="Q2" s="2327"/>
      <c r="R2" s="2327"/>
      <c r="S2" s="2327"/>
      <c r="T2" s="2327"/>
      <c r="U2" s="2327"/>
      <c r="V2" s="2327"/>
      <c r="W2" s="2327"/>
    </row>
    <row r="3" spans="1:30" s="2625" customFormat="1" ht="30.75">
      <c r="A3" s="2622"/>
      <c r="B3" s="2623" t="str">
        <f>'TOT-0216'!B2</f>
        <v>ANEXO III al Memorándum D.T.E.E. N° 231 / 2017</v>
      </c>
      <c r="C3" s="2624"/>
      <c r="D3" s="2624"/>
      <c r="E3" s="2624"/>
      <c r="F3" s="2624"/>
      <c r="G3" s="2624"/>
      <c r="H3" s="2624"/>
      <c r="I3" s="2624"/>
      <c r="J3" s="2624"/>
      <c r="K3" s="2624"/>
      <c r="L3" s="2624"/>
      <c r="M3" s="2624"/>
      <c r="N3" s="2624"/>
      <c r="O3" s="2624"/>
      <c r="P3" s="2624"/>
      <c r="Q3" s="2624"/>
      <c r="R3" s="2624"/>
      <c r="S3" s="2624"/>
      <c r="T3" s="2624"/>
      <c r="U3" s="2624"/>
      <c r="V3" s="2624"/>
      <c r="W3" s="2624"/>
      <c r="AB3" s="2624"/>
      <c r="AC3" s="2624"/>
      <c r="AD3" s="2624"/>
    </row>
    <row r="4" spans="1:2" s="2331" customFormat="1" ht="11.25">
      <c r="A4" s="2860" t="s">
        <v>2</v>
      </c>
      <c r="B4" s="2860"/>
    </row>
    <row r="5" spans="1:2" s="2331" customFormat="1" ht="11.25">
      <c r="A5" s="2860" t="s">
        <v>3</v>
      </c>
      <c r="B5" s="2860"/>
    </row>
    <row r="6" s="2331" customFormat="1" ht="12" thickBot="1">
      <c r="A6" s="2860"/>
    </row>
    <row r="7" spans="1:30" ht="17.1" customHeight="1" thickTop="1">
      <c r="A7" s="2327"/>
      <c r="B7" s="2628"/>
      <c r="C7" s="2629"/>
      <c r="D7" s="2629"/>
      <c r="E7" s="2630"/>
      <c r="F7" s="2629"/>
      <c r="G7" s="2629"/>
      <c r="H7" s="2629"/>
      <c r="I7" s="2629"/>
      <c r="J7" s="2629"/>
      <c r="K7" s="2629"/>
      <c r="L7" s="2629"/>
      <c r="M7" s="2629"/>
      <c r="N7" s="2629"/>
      <c r="O7" s="2629"/>
      <c r="P7" s="2629"/>
      <c r="Q7" s="2629"/>
      <c r="R7" s="2629"/>
      <c r="S7" s="2629"/>
      <c r="T7" s="2629"/>
      <c r="U7" s="2629"/>
      <c r="V7" s="2629"/>
      <c r="W7" s="2861"/>
      <c r="X7" s="2861"/>
      <c r="Y7" s="2861"/>
      <c r="Z7" s="2861"/>
      <c r="AA7" s="2861"/>
      <c r="AB7" s="2861"/>
      <c r="AC7" s="2861"/>
      <c r="AD7" s="2334"/>
    </row>
    <row r="8" spans="1:30" ht="20.25">
      <c r="A8" s="2327"/>
      <c r="B8" s="2631"/>
      <c r="C8" s="2379"/>
      <c r="D8" s="2338" t="s">
        <v>91</v>
      </c>
      <c r="E8" s="2379"/>
      <c r="F8" s="2379"/>
      <c r="G8" s="2379"/>
      <c r="H8" s="2379"/>
      <c r="I8" s="2379"/>
      <c r="J8" s="2379"/>
      <c r="K8" s="2379"/>
      <c r="L8" s="2379"/>
      <c r="M8" s="2379"/>
      <c r="N8" s="2379"/>
      <c r="O8" s="2379"/>
      <c r="P8" s="2632"/>
      <c r="Q8" s="2632"/>
      <c r="R8" s="2379"/>
      <c r="S8" s="2379"/>
      <c r="T8" s="2379"/>
      <c r="U8" s="2379"/>
      <c r="V8" s="2379"/>
      <c r="AD8" s="2345"/>
    </row>
    <row r="9" spans="1:30" ht="17.1" customHeight="1">
      <c r="A9" s="2327"/>
      <c r="B9" s="2631"/>
      <c r="C9" s="2379"/>
      <c r="D9" s="2379"/>
      <c r="E9" s="2379"/>
      <c r="F9" s="2379"/>
      <c r="G9" s="2379"/>
      <c r="H9" s="2379"/>
      <c r="I9" s="2379"/>
      <c r="J9" s="2379"/>
      <c r="K9" s="2379"/>
      <c r="L9" s="2379"/>
      <c r="M9" s="2379"/>
      <c r="N9" s="2379"/>
      <c r="O9" s="2379"/>
      <c r="P9" s="2379"/>
      <c r="Q9" s="2379"/>
      <c r="R9" s="2379"/>
      <c r="S9" s="2379"/>
      <c r="T9" s="2379"/>
      <c r="U9" s="2379"/>
      <c r="V9" s="2379"/>
      <c r="AD9" s="2345"/>
    </row>
    <row r="10" spans="2:30" s="2367" customFormat="1" ht="20.25">
      <c r="B10" s="2633"/>
      <c r="C10" s="2634"/>
      <c r="D10" s="2338" t="s">
        <v>92</v>
      </c>
      <c r="E10" s="2634"/>
      <c r="F10" s="2634"/>
      <c r="G10" s="2634"/>
      <c r="H10" s="2634"/>
      <c r="N10" s="2634"/>
      <c r="O10" s="2634"/>
      <c r="P10" s="2635"/>
      <c r="Q10" s="2635"/>
      <c r="R10" s="2634"/>
      <c r="S10" s="2634"/>
      <c r="T10" s="2634"/>
      <c r="U10" s="2634"/>
      <c r="V10" s="2634"/>
      <c r="W10" s="2376"/>
      <c r="X10" s="2634"/>
      <c r="Y10" s="2634"/>
      <c r="Z10" s="2634"/>
      <c r="AA10" s="2634"/>
      <c r="AB10" s="2634"/>
      <c r="AC10" s="2376"/>
      <c r="AD10" s="2636"/>
    </row>
    <row r="11" spans="1:30" ht="17.1" customHeight="1">
      <c r="A11" s="2327"/>
      <c r="B11" s="2631"/>
      <c r="C11" s="2379"/>
      <c r="D11" s="2379"/>
      <c r="E11" s="2379"/>
      <c r="F11" s="2379"/>
      <c r="G11" s="2379"/>
      <c r="H11" s="2379"/>
      <c r="I11" s="2379"/>
      <c r="J11" s="2379"/>
      <c r="K11" s="2379"/>
      <c r="L11" s="2379"/>
      <c r="M11" s="2379"/>
      <c r="N11" s="2379"/>
      <c r="O11" s="2379"/>
      <c r="P11" s="2379"/>
      <c r="Q11" s="2379"/>
      <c r="R11" s="2379"/>
      <c r="S11" s="2379"/>
      <c r="T11" s="2379"/>
      <c r="U11" s="2379"/>
      <c r="V11" s="2379"/>
      <c r="AD11" s="2345"/>
    </row>
    <row r="12" spans="2:30" s="2367" customFormat="1" ht="20.25">
      <c r="B12" s="2633"/>
      <c r="C12" s="2634"/>
      <c r="D12" s="2338" t="s">
        <v>394</v>
      </c>
      <c r="E12" s="2634"/>
      <c r="F12" s="2634"/>
      <c r="G12" s="2634"/>
      <c r="H12" s="2634"/>
      <c r="N12" s="2634"/>
      <c r="O12" s="2634"/>
      <c r="P12" s="2635"/>
      <c r="Q12" s="2635"/>
      <c r="R12" s="2634"/>
      <c r="S12" s="2634"/>
      <c r="T12" s="2634"/>
      <c r="U12" s="2634"/>
      <c r="V12" s="2634"/>
      <c r="W12" s="2376"/>
      <c r="X12" s="2634"/>
      <c r="Y12" s="2634"/>
      <c r="Z12" s="2634"/>
      <c r="AA12" s="2634"/>
      <c r="AB12" s="2634"/>
      <c r="AC12" s="2376"/>
      <c r="AD12" s="2636"/>
    </row>
    <row r="13" spans="1:30" ht="17.1" customHeight="1">
      <c r="A13" s="2327"/>
      <c r="B13" s="2631"/>
      <c r="C13" s="2379"/>
      <c r="D13" s="2379"/>
      <c r="E13" s="2327"/>
      <c r="F13" s="2327"/>
      <c r="G13" s="2327"/>
      <c r="H13" s="2327"/>
      <c r="I13" s="2637"/>
      <c r="J13" s="2637"/>
      <c r="K13" s="2637"/>
      <c r="L13" s="2637"/>
      <c r="M13" s="2637"/>
      <c r="N13" s="2637"/>
      <c r="O13" s="2637"/>
      <c r="P13" s="2637"/>
      <c r="Q13" s="2637"/>
      <c r="R13" s="2379"/>
      <c r="S13" s="2379"/>
      <c r="T13" s="2379"/>
      <c r="U13" s="2379"/>
      <c r="V13" s="2379"/>
      <c r="AD13" s="2345"/>
    </row>
    <row r="14" spans="2:30" s="2367" customFormat="1" ht="19.5">
      <c r="B14" s="2361" t="str">
        <f>'TOT-0216'!B14</f>
        <v>Desde el 01 al 29 de Febrero de 2016</v>
      </c>
      <c r="C14" s="2638"/>
      <c r="D14" s="2362"/>
      <c r="E14" s="2362"/>
      <c r="F14" s="2362"/>
      <c r="G14" s="2362"/>
      <c r="H14" s="2362"/>
      <c r="I14" s="2639"/>
      <c r="J14" s="2640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41"/>
      <c r="V14" s="2641"/>
      <c r="W14" s="2376"/>
      <c r="X14" s="2862"/>
      <c r="Y14" s="2862"/>
      <c r="Z14" s="2862"/>
      <c r="AA14" s="2862"/>
      <c r="AB14" s="2641"/>
      <c r="AC14" s="2640"/>
      <c r="AD14" s="2642"/>
    </row>
    <row r="15" spans="1:30" ht="17.1" customHeight="1">
      <c r="A15" s="2327"/>
      <c r="B15" s="2631"/>
      <c r="C15" s="2379"/>
      <c r="D15" s="2379"/>
      <c r="E15" s="2643"/>
      <c r="F15" s="2643"/>
      <c r="G15" s="2379"/>
      <c r="H15" s="2379"/>
      <c r="I15" s="2379"/>
      <c r="J15" s="2644"/>
      <c r="K15" s="2379"/>
      <c r="L15" s="2379"/>
      <c r="M15" s="2379"/>
      <c r="N15" s="2327"/>
      <c r="O15" s="2327"/>
      <c r="P15" s="2379"/>
      <c r="Q15" s="2379"/>
      <c r="R15" s="2379"/>
      <c r="S15" s="2379"/>
      <c r="T15" s="2379"/>
      <c r="U15" s="2379"/>
      <c r="V15" s="2379"/>
      <c r="AD15" s="2345"/>
    </row>
    <row r="16" spans="1:30" ht="17.1" customHeight="1">
      <c r="A16" s="2327"/>
      <c r="B16" s="2631"/>
      <c r="C16" s="2379"/>
      <c r="D16" s="2379"/>
      <c r="E16" s="2643"/>
      <c r="F16" s="2643"/>
      <c r="G16" s="2379"/>
      <c r="H16" s="2379"/>
      <c r="I16" s="2645"/>
      <c r="J16" s="2379"/>
      <c r="K16" s="2646"/>
      <c r="M16" s="2379"/>
      <c r="N16" s="2327"/>
      <c r="O16" s="2327"/>
      <c r="P16" s="2379"/>
      <c r="Q16" s="2379"/>
      <c r="R16" s="2379"/>
      <c r="S16" s="2379"/>
      <c r="T16" s="2379"/>
      <c r="U16" s="2379"/>
      <c r="V16" s="2379"/>
      <c r="AD16" s="2345"/>
    </row>
    <row r="17" spans="1:30" ht="17.1" customHeight="1">
      <c r="A17" s="2327"/>
      <c r="B17" s="2631"/>
      <c r="C17" s="2379"/>
      <c r="D17" s="2379"/>
      <c r="E17" s="2643"/>
      <c r="F17" s="2643"/>
      <c r="G17" s="2379"/>
      <c r="H17" s="2379"/>
      <c r="I17" s="2645"/>
      <c r="J17" s="2379"/>
      <c r="K17" s="2646"/>
      <c r="M17" s="2379"/>
      <c r="N17" s="2327"/>
      <c r="O17" s="2327"/>
      <c r="P17" s="2379"/>
      <c r="Q17" s="2379"/>
      <c r="R17" s="2379"/>
      <c r="S17" s="2379"/>
      <c r="T17" s="2379"/>
      <c r="U17" s="2379"/>
      <c r="V17" s="2379"/>
      <c r="AD17" s="2345"/>
    </row>
    <row r="18" spans="1:30" ht="17.1" customHeight="1">
      <c r="A18" s="2327"/>
      <c r="B18" s="2631"/>
      <c r="C18" s="2647" t="s">
        <v>93</v>
      </c>
      <c r="D18" s="2648" t="s">
        <v>94</v>
      </c>
      <c r="E18" s="2643"/>
      <c r="F18" s="2643"/>
      <c r="G18" s="2379"/>
      <c r="H18" s="2379"/>
      <c r="I18" s="2379"/>
      <c r="J18" s="2644"/>
      <c r="K18" s="2379"/>
      <c r="L18" s="2379"/>
      <c r="M18" s="2379"/>
      <c r="N18" s="2327"/>
      <c r="O18" s="2327"/>
      <c r="P18" s="2379"/>
      <c r="Q18" s="2379"/>
      <c r="R18" s="2379"/>
      <c r="S18" s="2379"/>
      <c r="T18" s="2379"/>
      <c r="U18" s="2379"/>
      <c r="V18" s="2379"/>
      <c r="AD18" s="2345"/>
    </row>
    <row r="19" spans="2:30" s="2649" customFormat="1" ht="17.1" customHeight="1">
      <c r="B19" s="2650"/>
      <c r="C19" s="2651"/>
      <c r="D19" s="2652"/>
      <c r="E19" s="2863"/>
      <c r="F19" s="2681"/>
      <c r="G19" s="2651"/>
      <c r="H19" s="2651"/>
      <c r="I19" s="2651"/>
      <c r="J19" s="2656"/>
      <c r="K19" s="2651"/>
      <c r="L19" s="2651"/>
      <c r="M19" s="2651"/>
      <c r="P19" s="2651"/>
      <c r="Q19" s="2651"/>
      <c r="R19" s="2651"/>
      <c r="S19" s="2651"/>
      <c r="T19" s="2651"/>
      <c r="U19" s="2651"/>
      <c r="V19" s="2651"/>
      <c r="W19" s="2376"/>
      <c r="AD19" s="2658"/>
    </row>
    <row r="20" spans="2:30" s="2649" customFormat="1" ht="17.1" customHeight="1">
      <c r="B20" s="2650"/>
      <c r="C20" s="2651"/>
      <c r="D20" s="2864" t="s">
        <v>361</v>
      </c>
      <c r="F20" s="2661">
        <v>506.119</v>
      </c>
      <c r="G20" s="2864" t="s">
        <v>96</v>
      </c>
      <c r="H20" s="2651"/>
      <c r="I20" s="2651"/>
      <c r="J20" s="2830"/>
      <c r="K20" s="2653" t="s">
        <v>40</v>
      </c>
      <c r="L20" s="2660">
        <v>0.025</v>
      </c>
      <c r="Q20" s="2661"/>
      <c r="R20" s="2651"/>
      <c r="S20" s="2651"/>
      <c r="T20" s="2651"/>
      <c r="U20" s="2651"/>
      <c r="V20" s="2651"/>
      <c r="W20" s="2376"/>
      <c r="AD20" s="2658"/>
    </row>
    <row r="21" spans="2:30" s="2649" customFormat="1" ht="17.1" customHeight="1">
      <c r="B21" s="2650"/>
      <c r="C21" s="2651"/>
      <c r="D21" s="2864" t="s">
        <v>362</v>
      </c>
      <c r="F21" s="2661">
        <v>276.033</v>
      </c>
      <c r="G21" s="2865" t="s">
        <v>112</v>
      </c>
      <c r="H21" s="2651"/>
      <c r="I21" s="2651"/>
      <c r="J21" s="2651"/>
      <c r="K21" s="2652" t="s">
        <v>38</v>
      </c>
      <c r="L21" s="2651">
        <f>MID(B14,16,2)*24</f>
        <v>696</v>
      </c>
      <c r="M21" s="2651" t="s">
        <v>39</v>
      </c>
      <c r="Q21" s="2661"/>
      <c r="R21" s="2651"/>
      <c r="S21" s="2651"/>
      <c r="T21" s="2651"/>
      <c r="U21" s="2651"/>
      <c r="V21" s="2651"/>
      <c r="W21" s="2376"/>
      <c r="AD21" s="2658"/>
    </row>
    <row r="22" spans="2:30" s="2649" customFormat="1" ht="17.1" customHeight="1">
      <c r="B22" s="2650"/>
      <c r="C22" s="2651"/>
      <c r="D22" s="2864" t="s">
        <v>363</v>
      </c>
      <c r="E22" s="2866"/>
      <c r="F22" s="2867">
        <v>1.391</v>
      </c>
      <c r="G22" s="2865" t="s">
        <v>112</v>
      </c>
      <c r="H22" s="2651"/>
      <c r="I22" s="2651"/>
      <c r="J22" s="2651"/>
      <c r="K22" s="2652"/>
      <c r="L22" s="2651"/>
      <c r="M22" s="2651"/>
      <c r="N22" s="2651"/>
      <c r="O22" s="2662"/>
      <c r="P22" s="2663"/>
      <c r="Q22" s="2867"/>
      <c r="R22" s="2651"/>
      <c r="S22" s="2651"/>
      <c r="T22" s="2651"/>
      <c r="U22" s="2651"/>
      <c r="V22" s="2651"/>
      <c r="W22" s="2376"/>
      <c r="AD22" s="2658"/>
    </row>
    <row r="23" spans="2:30" s="2649" customFormat="1" ht="17.1" customHeight="1">
      <c r="B23" s="2650"/>
      <c r="C23" s="2651"/>
      <c r="D23" s="2864" t="s">
        <v>364</v>
      </c>
      <c r="E23" s="2866"/>
      <c r="F23" s="2868">
        <v>20</v>
      </c>
      <c r="G23" s="2865"/>
      <c r="H23" s="2651"/>
      <c r="I23" s="2651"/>
      <c r="J23" s="2651"/>
      <c r="K23" s="2652"/>
      <c r="L23" s="2651"/>
      <c r="M23" s="2651"/>
      <c r="N23" s="2651"/>
      <c r="O23" s="2662"/>
      <c r="P23" s="2663"/>
      <c r="Q23" s="2379"/>
      <c r="R23" s="2651"/>
      <c r="S23" s="2651"/>
      <c r="T23" s="2651"/>
      <c r="U23" s="2651"/>
      <c r="V23" s="2651"/>
      <c r="W23" s="2376"/>
      <c r="AD23" s="2658"/>
    </row>
    <row r="24" spans="2:30" s="2649" customFormat="1" ht="17.1" customHeight="1">
      <c r="B24" s="2650"/>
      <c r="C24" s="2651"/>
      <c r="D24" s="2864"/>
      <c r="E24" s="2866"/>
      <c r="F24" s="2868"/>
      <c r="G24" s="2865"/>
      <c r="H24" s="2651"/>
      <c r="I24" s="2651"/>
      <c r="J24" s="2651"/>
      <c r="K24" s="2652"/>
      <c r="L24" s="2651"/>
      <c r="M24" s="2651"/>
      <c r="N24" s="2651"/>
      <c r="O24" s="2662"/>
      <c r="P24" s="2663"/>
      <c r="Q24" s="2379"/>
      <c r="R24" s="2651"/>
      <c r="S24" s="2651"/>
      <c r="T24" s="2651"/>
      <c r="U24" s="2651"/>
      <c r="V24" s="2651"/>
      <c r="W24" s="2376"/>
      <c r="AD24" s="2658"/>
    </row>
    <row r="25" spans="2:30" s="2649" customFormat="1" ht="17.1" customHeight="1">
      <c r="B25" s="2650"/>
      <c r="C25" s="2651"/>
      <c r="D25" s="2651"/>
      <c r="E25" s="2679"/>
      <c r="F25" s="2651"/>
      <c r="G25" s="2651"/>
      <c r="H25" s="2651"/>
      <c r="I25" s="2651"/>
      <c r="J25" s="2651"/>
      <c r="K25" s="2651"/>
      <c r="L25" s="2651"/>
      <c r="M25" s="2651"/>
      <c r="N25" s="2651"/>
      <c r="O25" s="2651"/>
      <c r="P25" s="2651"/>
      <c r="Q25" s="2651"/>
      <c r="R25" s="2651"/>
      <c r="S25" s="2651"/>
      <c r="T25" s="2651"/>
      <c r="U25" s="2651"/>
      <c r="V25" s="2651"/>
      <c r="W25" s="2376"/>
      <c r="AD25" s="2658"/>
    </row>
    <row r="26" spans="1:30" ht="17.1" customHeight="1">
      <c r="A26" s="2327"/>
      <c r="B26" s="2631"/>
      <c r="C26" s="2647" t="s">
        <v>97</v>
      </c>
      <c r="D26" s="2680" t="s">
        <v>319</v>
      </c>
      <c r="I26" s="2379"/>
      <c r="J26" s="2649"/>
      <c r="O26" s="2379"/>
      <c r="P26" s="2379"/>
      <c r="Q26" s="2379"/>
      <c r="R26" s="2379"/>
      <c r="S26" s="2379"/>
      <c r="T26" s="2379"/>
      <c r="V26" s="2379"/>
      <c r="X26" s="2379"/>
      <c r="Y26" s="2379"/>
      <c r="Z26" s="2379"/>
      <c r="AA26" s="2379"/>
      <c r="AB26" s="2379"/>
      <c r="AC26" s="2379"/>
      <c r="AD26" s="2345"/>
    </row>
    <row r="27" spans="1:30" ht="10.5" customHeight="1" thickBot="1">
      <c r="A27" s="2327"/>
      <c r="B27" s="2631"/>
      <c r="C27" s="2643"/>
      <c r="D27" s="2680"/>
      <c r="I27" s="2379"/>
      <c r="J27" s="2649"/>
      <c r="O27" s="2379"/>
      <c r="P27" s="2379"/>
      <c r="Q27" s="2379"/>
      <c r="R27" s="2379"/>
      <c r="S27" s="2379"/>
      <c r="T27" s="2379"/>
      <c r="V27" s="2379"/>
      <c r="X27" s="2379"/>
      <c r="Y27" s="2379"/>
      <c r="Z27" s="2379"/>
      <c r="AA27" s="2379"/>
      <c r="AB27" s="2379"/>
      <c r="AC27" s="2379"/>
      <c r="AD27" s="2345"/>
    </row>
    <row r="28" spans="2:30" s="2649" customFormat="1" ht="21" customHeight="1" thickBot="1" thickTop="1">
      <c r="B28" s="2650"/>
      <c r="C28" s="2681"/>
      <c r="D28" s="2376"/>
      <c r="E28" s="2376"/>
      <c r="F28" s="2376"/>
      <c r="G28" s="2376"/>
      <c r="H28" s="2376"/>
      <c r="I28" s="2376"/>
      <c r="J28" s="2682" t="s">
        <v>45</v>
      </c>
      <c r="K28" s="2683">
        <f>AC75*L20</f>
        <v>95222.62250200001</v>
      </c>
      <c r="L28" s="2376"/>
      <c r="S28" s="2376"/>
      <c r="T28" s="2376"/>
      <c r="U28" s="2376"/>
      <c r="W28" s="2376"/>
      <c r="AD28" s="2658"/>
    </row>
    <row r="29" spans="2:30" s="2649" customFormat="1" ht="11.25" customHeight="1" thickTop="1">
      <c r="B29" s="2650"/>
      <c r="C29" s="2681"/>
      <c r="D29" s="2651"/>
      <c r="E29" s="2679"/>
      <c r="F29" s="2651"/>
      <c r="G29" s="2651"/>
      <c r="H29" s="2651"/>
      <c r="I29" s="2651"/>
      <c r="J29" s="2651"/>
      <c r="K29" s="2651"/>
      <c r="L29" s="2651"/>
      <c r="M29" s="2651"/>
      <c r="N29" s="2651"/>
      <c r="O29" s="2651"/>
      <c r="P29" s="2651"/>
      <c r="Q29" s="2651"/>
      <c r="R29" s="2651"/>
      <c r="S29" s="2651"/>
      <c r="T29" s="2651"/>
      <c r="U29" s="2376"/>
      <c r="W29" s="2376"/>
      <c r="AD29" s="2658"/>
    </row>
    <row r="30" spans="1:30" ht="17.1" customHeight="1">
      <c r="A30" s="2327"/>
      <c r="B30" s="2631"/>
      <c r="C30" s="2647" t="s">
        <v>98</v>
      </c>
      <c r="D30" s="2680" t="s">
        <v>136</v>
      </c>
      <c r="E30" s="2684"/>
      <c r="F30" s="2379"/>
      <c r="G30" s="2379"/>
      <c r="H30" s="2379"/>
      <c r="I30" s="2379"/>
      <c r="J30" s="2379"/>
      <c r="K30" s="2379"/>
      <c r="L30" s="2379"/>
      <c r="M30" s="2379"/>
      <c r="N30" s="2379"/>
      <c r="O30" s="2379"/>
      <c r="P30" s="2379"/>
      <c r="Q30" s="2379"/>
      <c r="R30" s="2379"/>
      <c r="S30" s="2379"/>
      <c r="T30" s="2379"/>
      <c r="U30" s="2379"/>
      <c r="V30" s="2379"/>
      <c r="AD30" s="2345"/>
    </row>
    <row r="31" spans="1:30" ht="21.75" customHeight="1" thickBot="1">
      <c r="A31" s="2327"/>
      <c r="B31" s="2631"/>
      <c r="C31" s="2379"/>
      <c r="D31" s="2379"/>
      <c r="E31" s="2684"/>
      <c r="F31" s="2379"/>
      <c r="G31" s="2379"/>
      <c r="H31" s="2379"/>
      <c r="I31" s="2379"/>
      <c r="J31" s="2379"/>
      <c r="K31" s="2379"/>
      <c r="L31" s="2379"/>
      <c r="M31" s="2379"/>
      <c r="N31" s="2379"/>
      <c r="O31" s="2379"/>
      <c r="P31" s="2379"/>
      <c r="Q31" s="2379"/>
      <c r="R31" s="2379"/>
      <c r="S31" s="2379"/>
      <c r="T31" s="2379"/>
      <c r="U31" s="2379"/>
      <c r="V31" s="2379"/>
      <c r="AD31" s="2345"/>
    </row>
    <row r="32" spans="2:31" s="2327" customFormat="1" ht="33.95" customHeight="1" thickBot="1" thickTop="1">
      <c r="B32" s="2631"/>
      <c r="C32" s="2387" t="s">
        <v>13</v>
      </c>
      <c r="D32" s="2869" t="s">
        <v>0</v>
      </c>
      <c r="E32" s="2870" t="s">
        <v>14</v>
      </c>
      <c r="F32" s="2871" t="s">
        <v>15</v>
      </c>
      <c r="G32" s="2872" t="s">
        <v>71</v>
      </c>
      <c r="H32" s="2873" t="s">
        <v>37</v>
      </c>
      <c r="I32" s="2762" t="s">
        <v>16</v>
      </c>
      <c r="J32" s="2759" t="s">
        <v>17</v>
      </c>
      <c r="K32" s="2874" t="s">
        <v>18</v>
      </c>
      <c r="L32" s="2393" t="s">
        <v>36</v>
      </c>
      <c r="M32" s="2758" t="s">
        <v>31</v>
      </c>
      <c r="N32" s="2393" t="s">
        <v>99</v>
      </c>
      <c r="O32" s="2393" t="s">
        <v>58</v>
      </c>
      <c r="P32" s="2874" t="s">
        <v>59</v>
      </c>
      <c r="Q32" s="2759" t="s">
        <v>32</v>
      </c>
      <c r="R32" s="2875" t="s">
        <v>20</v>
      </c>
      <c r="S32" s="2876" t="s">
        <v>21</v>
      </c>
      <c r="T32" s="2877" t="s">
        <v>72</v>
      </c>
      <c r="U32" s="2878"/>
      <c r="V32" s="2879"/>
      <c r="W32" s="2880" t="s">
        <v>100</v>
      </c>
      <c r="X32" s="2881"/>
      <c r="Y32" s="2882"/>
      <c r="Z32" s="2883" t="s">
        <v>22</v>
      </c>
      <c r="AA32" s="2884" t="s">
        <v>23</v>
      </c>
      <c r="AB32" s="2885" t="s">
        <v>74</v>
      </c>
      <c r="AC32" s="2391" t="s">
        <v>24</v>
      </c>
      <c r="AD32" s="2886"/>
      <c r="AE32" s="2376"/>
    </row>
    <row r="33" spans="1:30" ht="17.1" customHeight="1" thickTop="1">
      <c r="A33" s="2327"/>
      <c r="B33" s="2631"/>
      <c r="C33" s="2768"/>
      <c r="D33" s="2887"/>
      <c r="E33" s="2888"/>
      <c r="F33" s="2889"/>
      <c r="G33" s="2890"/>
      <c r="H33" s="2891"/>
      <c r="I33" s="2892"/>
      <c r="J33" s="2893"/>
      <c r="K33" s="2894"/>
      <c r="L33" s="2768"/>
      <c r="M33" s="2768"/>
      <c r="N33" s="2895"/>
      <c r="O33" s="2895"/>
      <c r="P33" s="2768"/>
      <c r="Q33" s="2896"/>
      <c r="R33" s="2897"/>
      <c r="S33" s="2898"/>
      <c r="T33" s="2899"/>
      <c r="U33" s="2900"/>
      <c r="V33" s="2901"/>
      <c r="W33" s="2902"/>
      <c r="X33" s="2903"/>
      <c r="Y33" s="2904"/>
      <c r="Z33" s="2905"/>
      <c r="AA33" s="2906"/>
      <c r="AB33" s="2907"/>
      <c r="AC33" s="2908"/>
      <c r="AD33" s="2345"/>
    </row>
    <row r="34" spans="1:30" ht="17.1" customHeight="1">
      <c r="A34" s="2327"/>
      <c r="B34" s="2631"/>
      <c r="C34" s="946" t="s">
        <v>199</v>
      </c>
      <c r="D34" s="1639"/>
      <c r="E34" s="1640"/>
      <c r="F34" s="1641"/>
      <c r="G34" s="1642"/>
      <c r="H34" s="2909">
        <f aca="true" t="shared" si="0" ref="H34:H39">IF(G34="A",200,IF(G34="B",60,20))</f>
        <v>20</v>
      </c>
      <c r="I34" s="2910">
        <f aca="true" t="shared" si="1" ref="I34:I39">IF(F34&gt;100,F34,100)*$F$20/100</f>
        <v>506.119</v>
      </c>
      <c r="J34" s="1645"/>
      <c r="K34" s="1646"/>
      <c r="L34" s="2911" t="str">
        <f aca="true" t="shared" si="2" ref="L34:L39">IF(D34="","",(K34-J34)*24)</f>
        <v/>
      </c>
      <c r="M34" s="2778" t="str">
        <f aca="true" t="shared" si="3" ref="M34:M39">IF(D34="","",ROUND((K34-J34)*24*60,0))</f>
        <v/>
      </c>
      <c r="N34" s="1649"/>
      <c r="O34" s="2443" t="str">
        <f aca="true" t="shared" si="4" ref="O34:O39">IF(D34="","","--")</f>
        <v/>
      </c>
      <c r="P34" s="2912" t="str">
        <f aca="true" t="shared" si="5" ref="P34:P39">IF(D34="","","NO")</f>
        <v/>
      </c>
      <c r="Q34" s="2912" t="str">
        <f aca="true" t="shared" si="6" ref="Q34:Q39">IF(D34="","",IF(OR(N34="P",N34="RP"),"--","NO"))</f>
        <v/>
      </c>
      <c r="R34" s="2913" t="str">
        <f aca="true" t="shared" si="7" ref="R34:R39">IF(N34="P",+I34*H34*ROUND(M34/60,2)/100,"--")</f>
        <v>--</v>
      </c>
      <c r="S34" s="2914" t="str">
        <f aca="true" t="shared" si="8" ref="S34:S39">IF(N34="RP",I34*H34*ROUND(M34/60,2)*0.01*O34/100,"--")</f>
        <v>--</v>
      </c>
      <c r="T34" s="2915" t="str">
        <f aca="true" t="shared" si="9" ref="T34:T39">IF(AND(N34="F",Q34="NO"),IF(P34="SI",1.2,1)*I34*H34,"--")</f>
        <v>--</v>
      </c>
      <c r="U34" s="2916" t="str">
        <f aca="true" t="shared" si="10" ref="U34:U39">IF(AND(M34&gt;10,N34="F"),IF(M34&lt;=300,ROUND(M34/60,2),5)*I34*H34*IF(P34="SI",1.2,1),"--")</f>
        <v>--</v>
      </c>
      <c r="V34" s="2917" t="str">
        <f aca="true" t="shared" si="11" ref="V34:V39">IF(AND(N34="F",M34&gt;300),IF(P34="SI",1.2,1)*(ROUND(M34/60,2)-5)*I34*H34*0.1,"--")</f>
        <v>--</v>
      </c>
      <c r="W34" s="2918" t="str">
        <f aca="true" t="shared" si="12" ref="W34:W39">IF(AND(N34="R",Q34="NO"),IF(P34="SI",1.2,1)*I34*H34*O34/100,"--")</f>
        <v>--</v>
      </c>
      <c r="X34" s="2919" t="str">
        <f aca="true" t="shared" si="13" ref="X34:X39">IF(AND(M34&gt;10,N34="R"),IF(M34&lt;=300,ROUND(M34/60,2),5)*I34*H34*O34/100*IF(P34="SI",1.2,1),"--")</f>
        <v>--</v>
      </c>
      <c r="Y34" s="2920" t="str">
        <f aca="true" t="shared" si="14" ref="Y34:Y39">IF(AND(N34="R",M34&gt;300),IF(P34="SI",1.2,1)*(ROUND(M34/60,2)-5)*I34*H34*O34/100*0.1,"--")</f>
        <v>--</v>
      </c>
      <c r="Z34" s="2921" t="str">
        <f aca="true" t="shared" si="15" ref="Z34:Z39">IF(N34="RF",IF(P34="SI",1.2,1)*ROUND(M34/60,2)*I34*H34*0.1,"--")</f>
        <v>--</v>
      </c>
      <c r="AA34" s="2922" t="str">
        <f aca="true" t="shared" si="16" ref="AA34:AA39">IF(N34="RR",IF(P34="SI",1.2,1)*ROUND(M34/60,2)*I34*H34*O34/100*0.1,"--")</f>
        <v>--</v>
      </c>
      <c r="AB34" s="2923" t="str">
        <f aca="true" t="shared" si="17" ref="AB34:AB39">IF(D34="","","SI")</f>
        <v/>
      </c>
      <c r="AC34" s="2924" t="str">
        <f aca="true" t="shared" si="18" ref="AC34:AC39">IF(D34="","",SUM(R34:AA34)*IF(AB34="SI",1,2))</f>
        <v/>
      </c>
      <c r="AD34" s="2345"/>
    </row>
    <row r="35" spans="1:30" ht="17.1" customHeight="1">
      <c r="A35" s="2327"/>
      <c r="B35" s="2631"/>
      <c r="C35" s="946" t="s">
        <v>200</v>
      </c>
      <c r="D35" s="1639"/>
      <c r="E35" s="1640"/>
      <c r="F35" s="1641"/>
      <c r="G35" s="1642"/>
      <c r="H35" s="2909">
        <f t="shared" si="0"/>
        <v>20</v>
      </c>
      <c r="I35" s="2910">
        <f t="shared" si="1"/>
        <v>506.119</v>
      </c>
      <c r="J35" s="1645"/>
      <c r="K35" s="1646"/>
      <c r="L35" s="2911" t="str">
        <f t="shared" si="2"/>
        <v/>
      </c>
      <c r="M35" s="2778" t="str">
        <f t="shared" si="3"/>
        <v/>
      </c>
      <c r="N35" s="1649"/>
      <c r="O35" s="2443" t="str">
        <f t="shared" si="4"/>
        <v/>
      </c>
      <c r="P35" s="2912" t="str">
        <f t="shared" si="5"/>
        <v/>
      </c>
      <c r="Q35" s="2912" t="str">
        <f t="shared" si="6"/>
        <v/>
      </c>
      <c r="R35" s="2913" t="str">
        <f t="shared" si="7"/>
        <v>--</v>
      </c>
      <c r="S35" s="2914" t="str">
        <f t="shared" si="8"/>
        <v>--</v>
      </c>
      <c r="T35" s="2915" t="str">
        <f t="shared" si="9"/>
        <v>--</v>
      </c>
      <c r="U35" s="2916" t="str">
        <f t="shared" si="10"/>
        <v>--</v>
      </c>
      <c r="V35" s="2917" t="str">
        <f t="shared" si="11"/>
        <v>--</v>
      </c>
      <c r="W35" s="2918" t="str">
        <f t="shared" si="12"/>
        <v>--</v>
      </c>
      <c r="X35" s="2919" t="str">
        <f t="shared" si="13"/>
        <v>--</v>
      </c>
      <c r="Y35" s="2920" t="str">
        <f t="shared" si="14"/>
        <v>--</v>
      </c>
      <c r="Z35" s="2921" t="str">
        <f t="shared" si="15"/>
        <v>--</v>
      </c>
      <c r="AA35" s="2922" t="str">
        <f t="shared" si="16"/>
        <v>--</v>
      </c>
      <c r="AB35" s="2923" t="str">
        <f t="shared" si="17"/>
        <v/>
      </c>
      <c r="AC35" s="2924" t="str">
        <f t="shared" si="18"/>
        <v/>
      </c>
      <c r="AD35" s="2345"/>
    </row>
    <row r="36" spans="1:30" ht="17.1" customHeight="1">
      <c r="A36" s="2327"/>
      <c r="B36" s="2631"/>
      <c r="C36" s="1023" t="s">
        <v>201</v>
      </c>
      <c r="D36" s="2925"/>
      <c r="E36" s="2926"/>
      <c r="F36" s="2927"/>
      <c r="G36" s="2928"/>
      <c r="H36" s="2909">
        <f t="shared" si="0"/>
        <v>20</v>
      </c>
      <c r="I36" s="2910">
        <f t="shared" si="1"/>
        <v>506.119</v>
      </c>
      <c r="J36" s="2929"/>
      <c r="K36" s="2930"/>
      <c r="L36" s="2911" t="str">
        <f t="shared" si="2"/>
        <v/>
      </c>
      <c r="M36" s="2778" t="str">
        <f t="shared" si="3"/>
        <v/>
      </c>
      <c r="N36" s="2931"/>
      <c r="O36" s="2443" t="str">
        <f t="shared" si="4"/>
        <v/>
      </c>
      <c r="P36" s="2912" t="str">
        <f t="shared" si="5"/>
        <v/>
      </c>
      <c r="Q36" s="2912" t="str">
        <f t="shared" si="6"/>
        <v/>
      </c>
      <c r="R36" s="2913" t="str">
        <f t="shared" si="7"/>
        <v>--</v>
      </c>
      <c r="S36" s="2914" t="str">
        <f t="shared" si="8"/>
        <v>--</v>
      </c>
      <c r="T36" s="2915" t="str">
        <f t="shared" si="9"/>
        <v>--</v>
      </c>
      <c r="U36" s="2916" t="str">
        <f t="shared" si="10"/>
        <v>--</v>
      </c>
      <c r="V36" s="2917" t="str">
        <f t="shared" si="11"/>
        <v>--</v>
      </c>
      <c r="W36" s="2918" t="str">
        <f t="shared" si="12"/>
        <v>--</v>
      </c>
      <c r="X36" s="2919" t="str">
        <f t="shared" si="13"/>
        <v>--</v>
      </c>
      <c r="Y36" s="2920" t="str">
        <f t="shared" si="14"/>
        <v>--</v>
      </c>
      <c r="Z36" s="2921" t="str">
        <f t="shared" si="15"/>
        <v>--</v>
      </c>
      <c r="AA36" s="2922" t="str">
        <f t="shared" si="16"/>
        <v>--</v>
      </c>
      <c r="AB36" s="2923" t="str">
        <f t="shared" si="17"/>
        <v/>
      </c>
      <c r="AC36" s="2924" t="str">
        <f t="shared" si="18"/>
        <v/>
      </c>
      <c r="AD36" s="2345"/>
    </row>
    <row r="37" spans="1:30" ht="17.1" customHeight="1">
      <c r="A37" s="2327"/>
      <c r="B37" s="2631"/>
      <c r="C37" s="1023" t="s">
        <v>202</v>
      </c>
      <c r="D37" s="2925"/>
      <c r="E37" s="2926"/>
      <c r="F37" s="2927"/>
      <c r="G37" s="2928"/>
      <c r="H37" s="2909">
        <f t="shared" si="0"/>
        <v>20</v>
      </c>
      <c r="I37" s="2910">
        <f t="shared" si="1"/>
        <v>506.119</v>
      </c>
      <c r="J37" s="2929"/>
      <c r="K37" s="2930"/>
      <c r="L37" s="2911" t="str">
        <f t="shared" si="2"/>
        <v/>
      </c>
      <c r="M37" s="2778" t="str">
        <f t="shared" si="3"/>
        <v/>
      </c>
      <c r="N37" s="2931"/>
      <c r="O37" s="2443" t="str">
        <f t="shared" si="4"/>
        <v/>
      </c>
      <c r="P37" s="2912" t="str">
        <f t="shared" si="5"/>
        <v/>
      </c>
      <c r="Q37" s="2912" t="str">
        <f t="shared" si="6"/>
        <v/>
      </c>
      <c r="R37" s="2913" t="str">
        <f t="shared" si="7"/>
        <v>--</v>
      </c>
      <c r="S37" s="2914" t="str">
        <f t="shared" si="8"/>
        <v>--</v>
      </c>
      <c r="T37" s="2915" t="str">
        <f t="shared" si="9"/>
        <v>--</v>
      </c>
      <c r="U37" s="2916" t="str">
        <f t="shared" si="10"/>
        <v>--</v>
      </c>
      <c r="V37" s="2917" t="str">
        <f t="shared" si="11"/>
        <v>--</v>
      </c>
      <c r="W37" s="2918" t="str">
        <f t="shared" si="12"/>
        <v>--</v>
      </c>
      <c r="X37" s="2919" t="str">
        <f t="shared" si="13"/>
        <v>--</v>
      </c>
      <c r="Y37" s="2920" t="str">
        <f t="shared" si="14"/>
        <v>--</v>
      </c>
      <c r="Z37" s="2921" t="str">
        <f t="shared" si="15"/>
        <v>--</v>
      </c>
      <c r="AA37" s="2922" t="str">
        <f t="shared" si="16"/>
        <v>--</v>
      </c>
      <c r="AB37" s="2923" t="str">
        <f t="shared" si="17"/>
        <v/>
      </c>
      <c r="AC37" s="2924" t="str">
        <f t="shared" si="18"/>
        <v/>
      </c>
      <c r="AD37" s="2345"/>
    </row>
    <row r="38" spans="1:30" ht="17.1" customHeight="1">
      <c r="A38" s="2649"/>
      <c r="B38" s="2631"/>
      <c r="C38" s="2932" t="s">
        <v>203</v>
      </c>
      <c r="D38" s="2925"/>
      <c r="E38" s="2926"/>
      <c r="F38" s="2927"/>
      <c r="G38" s="2928"/>
      <c r="H38" s="2909">
        <f t="shared" si="0"/>
        <v>20</v>
      </c>
      <c r="I38" s="2910">
        <f t="shared" si="1"/>
        <v>506.119</v>
      </c>
      <c r="J38" s="2929"/>
      <c r="K38" s="2930"/>
      <c r="L38" s="2911" t="str">
        <f t="shared" si="2"/>
        <v/>
      </c>
      <c r="M38" s="2778" t="str">
        <f t="shared" si="3"/>
        <v/>
      </c>
      <c r="N38" s="2933"/>
      <c r="O38" s="2443" t="str">
        <f t="shared" si="4"/>
        <v/>
      </c>
      <c r="P38" s="2912" t="str">
        <f t="shared" si="5"/>
        <v/>
      </c>
      <c r="Q38" s="2912" t="str">
        <f t="shared" si="6"/>
        <v/>
      </c>
      <c r="R38" s="2913" t="str">
        <f t="shared" si="7"/>
        <v>--</v>
      </c>
      <c r="S38" s="2914" t="str">
        <f t="shared" si="8"/>
        <v>--</v>
      </c>
      <c r="T38" s="2915" t="str">
        <f t="shared" si="9"/>
        <v>--</v>
      </c>
      <c r="U38" s="2916" t="str">
        <f t="shared" si="10"/>
        <v>--</v>
      </c>
      <c r="V38" s="2917" t="str">
        <f t="shared" si="11"/>
        <v>--</v>
      </c>
      <c r="W38" s="2918" t="str">
        <f t="shared" si="12"/>
        <v>--</v>
      </c>
      <c r="X38" s="2919" t="str">
        <f t="shared" si="13"/>
        <v>--</v>
      </c>
      <c r="Y38" s="2920" t="str">
        <f t="shared" si="14"/>
        <v>--</v>
      </c>
      <c r="Z38" s="2921" t="str">
        <f t="shared" si="15"/>
        <v>--</v>
      </c>
      <c r="AA38" s="2922" t="str">
        <f t="shared" si="16"/>
        <v>--</v>
      </c>
      <c r="AB38" s="2923" t="str">
        <f t="shared" si="17"/>
        <v/>
      </c>
      <c r="AC38" s="2924" t="str">
        <f t="shared" si="18"/>
        <v/>
      </c>
      <c r="AD38" s="2692"/>
    </row>
    <row r="39" spans="1:30" ht="16.5" thickBot="1">
      <c r="A39" s="2649"/>
      <c r="B39" s="2631"/>
      <c r="C39" s="2934" t="s">
        <v>204</v>
      </c>
      <c r="D39" s="2935"/>
      <c r="E39" s="2936"/>
      <c r="F39" s="2937"/>
      <c r="G39" s="2936"/>
      <c r="H39" s="2938">
        <f t="shared" si="0"/>
        <v>20</v>
      </c>
      <c r="I39" s="2910">
        <f t="shared" si="1"/>
        <v>506.119</v>
      </c>
      <c r="J39" s="2939"/>
      <c r="K39" s="2939"/>
      <c r="L39" s="2940" t="str">
        <f t="shared" si="2"/>
        <v/>
      </c>
      <c r="M39" s="2789" t="str">
        <f t="shared" si="3"/>
        <v/>
      </c>
      <c r="N39" s="1494"/>
      <c r="O39" s="2941" t="str">
        <f t="shared" si="4"/>
        <v/>
      </c>
      <c r="P39" s="2942" t="str">
        <f t="shared" si="5"/>
        <v/>
      </c>
      <c r="Q39" s="2942" t="str">
        <f t="shared" si="6"/>
        <v/>
      </c>
      <c r="R39" s="2943" t="str">
        <f t="shared" si="7"/>
        <v>--</v>
      </c>
      <c r="S39" s="2944" t="str">
        <f t="shared" si="8"/>
        <v>--</v>
      </c>
      <c r="T39" s="2945" t="str">
        <f t="shared" si="9"/>
        <v>--</v>
      </c>
      <c r="U39" s="2946" t="str">
        <f t="shared" si="10"/>
        <v>--</v>
      </c>
      <c r="V39" s="2947" t="str">
        <f t="shared" si="11"/>
        <v>--</v>
      </c>
      <c r="W39" s="2948" t="str">
        <f t="shared" si="12"/>
        <v>--</v>
      </c>
      <c r="X39" s="2949" t="str">
        <f t="shared" si="13"/>
        <v>--</v>
      </c>
      <c r="Y39" s="2950" t="str">
        <f t="shared" si="14"/>
        <v>--</v>
      </c>
      <c r="Z39" s="2951" t="str">
        <f t="shared" si="15"/>
        <v>--</v>
      </c>
      <c r="AA39" s="2952" t="str">
        <f t="shared" si="16"/>
        <v>--</v>
      </c>
      <c r="AB39" s="2953" t="str">
        <f t="shared" si="17"/>
        <v/>
      </c>
      <c r="AC39" s="2954" t="str">
        <f t="shared" si="18"/>
        <v/>
      </c>
      <c r="AD39" s="2692"/>
    </row>
    <row r="40" spans="1:30" ht="17.25" thickBot="1" thickTop="1">
      <c r="A40" s="2649"/>
      <c r="B40" s="2631"/>
      <c r="C40" s="2681"/>
      <c r="D40" s="1393"/>
      <c r="E40" s="2955"/>
      <c r="F40" s="1515"/>
      <c r="G40" s="2955"/>
      <c r="H40" s="2956" t="s">
        <v>16</v>
      </c>
      <c r="I40" s="2957"/>
      <c r="J40" s="2687"/>
      <c r="K40" s="2687"/>
      <c r="L40" s="2687"/>
      <c r="M40" s="2687"/>
      <c r="N40" s="2687"/>
      <c r="O40" s="2688"/>
      <c r="P40" s="2687"/>
      <c r="Q40" s="2687"/>
      <c r="R40" s="2958">
        <f aca="true" t="shared" si="19" ref="R40:AA40">SUM(R33:R39)</f>
        <v>0</v>
      </c>
      <c r="S40" s="2959">
        <f t="shared" si="19"/>
        <v>0</v>
      </c>
      <c r="T40" s="2960">
        <f t="shared" si="19"/>
        <v>0</v>
      </c>
      <c r="U40" s="2960">
        <f t="shared" si="19"/>
        <v>0</v>
      </c>
      <c r="V40" s="2960">
        <f t="shared" si="19"/>
        <v>0</v>
      </c>
      <c r="W40" s="2961">
        <f t="shared" si="19"/>
        <v>0</v>
      </c>
      <c r="X40" s="2961">
        <f t="shared" si="19"/>
        <v>0</v>
      </c>
      <c r="Y40" s="2961">
        <f t="shared" si="19"/>
        <v>0</v>
      </c>
      <c r="Z40" s="2962">
        <f t="shared" si="19"/>
        <v>0</v>
      </c>
      <c r="AA40" s="2963">
        <f t="shared" si="19"/>
        <v>0</v>
      </c>
      <c r="AB40" s="2964"/>
      <c r="AC40" s="2965">
        <f>SUM(AC33:AC39)</f>
        <v>0</v>
      </c>
      <c r="AD40" s="2692"/>
    </row>
    <row r="41" spans="1:33" s="2327" customFormat="1" ht="17.25" thickBot="1" thickTop="1">
      <c r="A41" s="2326"/>
      <c r="B41" s="2342"/>
      <c r="C41" s="2966"/>
      <c r="D41" s="2818"/>
      <c r="E41" s="2376"/>
      <c r="F41" s="2376"/>
      <c r="G41" s="2967"/>
      <c r="H41" s="2968"/>
      <c r="I41" s="2968"/>
      <c r="J41" s="2969"/>
      <c r="K41" s="2376"/>
      <c r="L41" s="2687"/>
      <c r="M41" s="2687"/>
      <c r="N41" s="2687"/>
      <c r="O41" s="2688"/>
      <c r="P41" s="2687"/>
      <c r="Q41" s="2687"/>
      <c r="R41" s="2970"/>
      <c r="S41" s="2971"/>
      <c r="T41" s="2972"/>
      <c r="U41" s="2972"/>
      <c r="V41" s="2972"/>
      <c r="W41" s="2970"/>
      <c r="X41" s="2970"/>
      <c r="Y41" s="2970"/>
      <c r="Z41" s="2970"/>
      <c r="AA41" s="2970"/>
      <c r="AB41" s="2837"/>
      <c r="AC41" s="2836"/>
      <c r="AD41" s="2345"/>
      <c r="AF41" s="2376"/>
      <c r="AG41" s="2376"/>
    </row>
    <row r="42" spans="1:30" ht="33.95" customHeight="1" thickBot="1" thickTop="1">
      <c r="A42" s="2327"/>
      <c r="B42" s="2631"/>
      <c r="C42" s="2386" t="s">
        <v>13</v>
      </c>
      <c r="D42" s="2388" t="s">
        <v>27</v>
      </c>
      <c r="E42" s="2389" t="s">
        <v>28</v>
      </c>
      <c r="F42" s="4326" t="s">
        <v>29</v>
      </c>
      <c r="G42" s="4327"/>
      <c r="H42" s="2708">
        <f>F44*$F$23</f>
        <v>0</v>
      </c>
      <c r="I42" s="2973"/>
      <c r="J42" s="2389" t="s">
        <v>17</v>
      </c>
      <c r="K42" s="2389" t="s">
        <v>18</v>
      </c>
      <c r="L42" s="2388" t="s">
        <v>30</v>
      </c>
      <c r="M42" s="2388" t="s">
        <v>31</v>
      </c>
      <c r="N42" s="2393" t="s">
        <v>101</v>
      </c>
      <c r="O42" s="2389" t="s">
        <v>32</v>
      </c>
      <c r="P42" s="4328" t="s">
        <v>226</v>
      </c>
      <c r="Q42" s="4329"/>
      <c r="R42" s="2392" t="s">
        <v>34</v>
      </c>
      <c r="S42" s="2694" t="s">
        <v>20</v>
      </c>
      <c r="T42" s="2695" t="s">
        <v>102</v>
      </c>
      <c r="U42" s="2696"/>
      <c r="V42" s="2697" t="s">
        <v>22</v>
      </c>
      <c r="W42" s="2974" t="s">
        <v>227</v>
      </c>
      <c r="X42" s="2975"/>
      <c r="Y42" s="2975"/>
      <c r="Z42" s="2975"/>
      <c r="AA42" s="2976"/>
      <c r="AB42" s="2404" t="s">
        <v>74</v>
      </c>
      <c r="AC42" s="2391" t="s">
        <v>24</v>
      </c>
      <c r="AD42" s="2345"/>
    </row>
    <row r="43" spans="1:30" ht="15.75" thickTop="1">
      <c r="A43" s="2327"/>
      <c r="B43" s="2631"/>
      <c r="C43" s="2458"/>
      <c r="D43" s="2458"/>
      <c r="E43" s="2458"/>
      <c r="F43" s="2977"/>
      <c r="G43" s="2978"/>
      <c r="H43" s="2708">
        <f>F45*$F$23</f>
        <v>0</v>
      </c>
      <c r="I43" s="2973"/>
      <c r="J43" s="2458"/>
      <c r="K43" s="2458"/>
      <c r="L43" s="2458"/>
      <c r="M43" s="2458"/>
      <c r="N43" s="2458"/>
      <c r="O43" s="2700"/>
      <c r="P43" s="4330"/>
      <c r="Q43" s="4331"/>
      <c r="R43" s="2979"/>
      <c r="S43" s="2979"/>
      <c r="T43" s="2979"/>
      <c r="U43" s="2979"/>
      <c r="V43" s="2979"/>
      <c r="W43" s="2979"/>
      <c r="X43" s="2979"/>
      <c r="Y43" s="2979"/>
      <c r="Z43" s="2979"/>
      <c r="AA43" s="2980"/>
      <c r="AB43" s="2700"/>
      <c r="AC43" s="2707"/>
      <c r="AD43" s="2692"/>
    </row>
    <row r="44" spans="1:30" ht="15">
      <c r="A44" s="2327"/>
      <c r="B44" s="2631"/>
      <c r="C44" s="946" t="s">
        <v>199</v>
      </c>
      <c r="D44" s="2981"/>
      <c r="E44" s="2982"/>
      <c r="F44" s="2983"/>
      <c r="G44" s="2984"/>
      <c r="H44" s="2708">
        <f>F46*$F$23</f>
        <v>0</v>
      </c>
      <c r="I44" s="2973"/>
      <c r="J44" s="2985"/>
      <c r="K44" s="2986"/>
      <c r="L44" s="2710" t="str">
        <f>IF(D44="","",(K44-J44)*24)</f>
        <v/>
      </c>
      <c r="M44" s="2711" t="str">
        <f>IF(D44="","",(K44-J44)*24*60)</f>
        <v/>
      </c>
      <c r="N44" s="2987"/>
      <c r="O44" s="2713" t="str">
        <f>IF(D44="","",IF(N44="P","--","NO"))</f>
        <v/>
      </c>
      <c r="P44" s="4324" t="str">
        <f>IF(D44="","","--")</f>
        <v/>
      </c>
      <c r="Q44" s="4325"/>
      <c r="R44" s="2988">
        <f>IF(OR(N44="P",N44="RP"),20/10,20)</f>
        <v>20</v>
      </c>
      <c r="S44" s="2716" t="str">
        <f>IF(N44="P",H42*R44*ROUND(M44/60,2),"--")</f>
        <v>--</v>
      </c>
      <c r="T44" s="2717" t="str">
        <f>IF(AND(N44="F",O44="NO"),H42*R44,"--")</f>
        <v>--</v>
      </c>
      <c r="U44" s="2718" t="str">
        <f>IF(N44="F",H42*R44*ROUND(M44/60,2),"--")</f>
        <v>--</v>
      </c>
      <c r="V44" s="2719" t="str">
        <f>IF(N44="RF",H42*R44*ROUND(M44/60,2),"--")</f>
        <v>--</v>
      </c>
      <c r="W44" s="2989" t="str">
        <f>IF(N44="RP",H42*R44*P44/100*ROUND(M44/60,2),"--")</f>
        <v>--</v>
      </c>
      <c r="X44" s="2990"/>
      <c r="Y44" s="2990"/>
      <c r="Z44" s="2990"/>
      <c r="AA44" s="2991"/>
      <c r="AB44" s="2720" t="str">
        <f>IF(D44="","","SI")</f>
        <v/>
      </c>
      <c r="AC44" s="2721" t="str">
        <f>IF(D44="","",SUM(S44:W44)*IF(AB44="SI",1,2)*IF(AND(P44&lt;&gt;"--",N44="RF"),P44/100,1))</f>
        <v/>
      </c>
      <c r="AD44" s="2692"/>
    </row>
    <row r="45" spans="1:30" ht="15">
      <c r="A45" s="2327"/>
      <c r="B45" s="2631"/>
      <c r="C45" s="946" t="s">
        <v>200</v>
      </c>
      <c r="D45" s="2981"/>
      <c r="E45" s="2982"/>
      <c r="F45" s="2983"/>
      <c r="G45" s="2984"/>
      <c r="H45" s="2708">
        <f>F47*$F$23</f>
        <v>0</v>
      </c>
      <c r="I45" s="2973"/>
      <c r="J45" s="2992"/>
      <c r="K45" s="2722"/>
      <c r="L45" s="2710" t="str">
        <f>IF(D45="","",(K45-J45)*24)</f>
        <v/>
      </c>
      <c r="M45" s="2711" t="str">
        <f>IF(D45="","",(K45-J45)*24*60)</f>
        <v/>
      </c>
      <c r="N45" s="2987"/>
      <c r="O45" s="2713" t="str">
        <f>IF(D45="","",IF(N45="P","--","NO"))</f>
        <v/>
      </c>
      <c r="P45" s="4324" t="str">
        <f>IF(D45="","","--")</f>
        <v/>
      </c>
      <c r="Q45" s="4325"/>
      <c r="R45" s="2988">
        <f>IF(OR(N45="P",N45="RP"),20/10,20)</f>
        <v>20</v>
      </c>
      <c r="S45" s="2716" t="str">
        <f>IF(N45="P",H43*R45*ROUND(M45/60,2),"--")</f>
        <v>--</v>
      </c>
      <c r="T45" s="2717" t="str">
        <f>IF(AND(N45="F",O45="NO"),H43*R45,"--")</f>
        <v>--</v>
      </c>
      <c r="U45" s="2718" t="str">
        <f>IF(N45="F",H43*R45*ROUND(M45/60,2),"--")</f>
        <v>--</v>
      </c>
      <c r="V45" s="2719" t="str">
        <f>IF(N45="RF",H43*R45*ROUND(M45/60,2),"--")</f>
        <v>--</v>
      </c>
      <c r="W45" s="2989" t="str">
        <f>IF(N45="RP",H43*R45*P45/100*ROUND(M45/60,2),"--")</f>
        <v>--</v>
      </c>
      <c r="X45" s="2990"/>
      <c r="Y45" s="2990"/>
      <c r="Z45" s="2990"/>
      <c r="AA45" s="2991"/>
      <c r="AB45" s="2720" t="str">
        <f>IF(D45="","","SI")</f>
        <v/>
      </c>
      <c r="AC45" s="2721" t="str">
        <f>IF(D45="","",SUM(S45:W45)*IF(AB45="SI",1,2)*IF(AND(P45&lt;&gt;"--",N45="RF"),P45/100,1))</f>
        <v/>
      </c>
      <c r="AD45" s="2692"/>
    </row>
    <row r="46" spans="1:30" ht="15.75" thickBot="1">
      <c r="A46" s="2327"/>
      <c r="B46" s="2631"/>
      <c r="C46" s="946" t="s">
        <v>201</v>
      </c>
      <c r="D46" s="2981"/>
      <c r="E46" s="2982"/>
      <c r="F46" s="2983"/>
      <c r="G46" s="2984"/>
      <c r="H46" s="2993"/>
      <c r="I46" s="2993"/>
      <c r="J46" s="2992"/>
      <c r="K46" s="2722"/>
      <c r="L46" s="2710" t="str">
        <f>IF(D46="","",(K46-J46)*24)</f>
        <v/>
      </c>
      <c r="M46" s="2711" t="str">
        <f>IF(D46="","",(K46-J46)*24*60)</f>
        <v/>
      </c>
      <c r="N46" s="2987"/>
      <c r="O46" s="2713" t="str">
        <f>IF(D46="","",IF(N46="P","--","NO"))</f>
        <v/>
      </c>
      <c r="P46" s="4324" t="str">
        <f>IF(D46="","","--")</f>
        <v/>
      </c>
      <c r="Q46" s="4325"/>
      <c r="R46" s="2988">
        <f>IF(OR(N46="P",N46="RP"),20/10,20)</f>
        <v>20</v>
      </c>
      <c r="S46" s="2716" t="str">
        <f>IF(N46="P",H44*R46*ROUND(M46/60,2),"--")</f>
        <v>--</v>
      </c>
      <c r="T46" s="2717" t="str">
        <f>IF(AND(N46="F",O46="NO"),H44*R46,"--")</f>
        <v>--</v>
      </c>
      <c r="U46" s="2718" t="str">
        <f>IF(N46="F",H44*R46*ROUND(M46/60,2),"--")</f>
        <v>--</v>
      </c>
      <c r="V46" s="2719" t="str">
        <f>IF(N46="RF",H44*R46*ROUND(M46/60,2),"--")</f>
        <v>--</v>
      </c>
      <c r="W46" s="2989" t="str">
        <f>IF(N46="RP",H44*R46*P46/100*ROUND(M46/60,2),"--")</f>
        <v>--</v>
      </c>
      <c r="X46" s="2990"/>
      <c r="Y46" s="2990"/>
      <c r="Z46" s="2990"/>
      <c r="AA46" s="2991"/>
      <c r="AB46" s="2720" t="str">
        <f>IF(D46="","","SI")</f>
        <v/>
      </c>
      <c r="AC46" s="2721" t="str">
        <f>IF(D46="","",SUM(S46:W46)*IF(AB46="SI",1,2)*IF(AND(P46&lt;&gt;"--",N46="RF"),P46/100,1))</f>
        <v/>
      </c>
      <c r="AD46" s="2692"/>
    </row>
    <row r="47" spans="1:30" ht="16.5" thickTop="1">
      <c r="A47" s="2649"/>
      <c r="B47" s="2631"/>
      <c r="C47" s="946" t="s">
        <v>202</v>
      </c>
      <c r="D47" s="2981"/>
      <c r="E47" s="2982"/>
      <c r="F47" s="2983"/>
      <c r="G47" s="2984"/>
      <c r="H47" s="2744"/>
      <c r="I47" s="2745"/>
      <c r="J47" s="2992"/>
      <c r="K47" s="2722"/>
      <c r="L47" s="2710" t="str">
        <f>IF(D47="","",(K47-J47)*24)</f>
        <v/>
      </c>
      <c r="M47" s="2711" t="str">
        <f>IF(D47="","",(K47-J47)*24*60)</f>
        <v/>
      </c>
      <c r="N47" s="2987"/>
      <c r="O47" s="2713" t="str">
        <f>IF(D47="","",IF(N47="P","--","NO"))</f>
        <v/>
      </c>
      <c r="P47" s="4324" t="str">
        <f>IF(D47="","","--")</f>
        <v/>
      </c>
      <c r="Q47" s="4325"/>
      <c r="R47" s="2988">
        <f>IF(OR(N47="P",N47="RP"),20/10,20)</f>
        <v>20</v>
      </c>
      <c r="S47" s="2716" t="str">
        <f>IF(N47="P",H45*R47*ROUND(M47/60,2),"--")</f>
        <v>--</v>
      </c>
      <c r="T47" s="2717" t="str">
        <f>IF(AND(N47="F",O47="NO"),H45*R47,"--")</f>
        <v>--</v>
      </c>
      <c r="U47" s="2718" t="str">
        <f>IF(N47="F",H45*R47*ROUND(M47/60,2),"--")</f>
        <v>--</v>
      </c>
      <c r="V47" s="2719" t="str">
        <f>IF(N47="RF",H45*R47*ROUND(M47/60,2),"--")</f>
        <v>--</v>
      </c>
      <c r="W47" s="2989" t="str">
        <f>IF(N47="RP",H45*R47*P47/100*ROUND(M47/60,2),"--")</f>
        <v>--</v>
      </c>
      <c r="X47" s="2990"/>
      <c r="Y47" s="2990"/>
      <c r="Z47" s="2990"/>
      <c r="AA47" s="2991"/>
      <c r="AB47" s="2720" t="str">
        <f>IF(D47="","","SI")</f>
        <v/>
      </c>
      <c r="AC47" s="2721" t="str">
        <f>IF(D47="","",SUM(S47:W47)*IF(AB47="SI",1,2)*IF(AND(P47&lt;&gt;"--",N47="RF"),P47/100,1))</f>
        <v/>
      </c>
      <c r="AD47" s="2692"/>
    </row>
    <row r="48" spans="1:30" ht="16.5" thickBot="1">
      <c r="A48" s="2649"/>
      <c r="B48" s="2631"/>
      <c r="C48" s="2723"/>
      <c r="D48" s="2724"/>
      <c r="E48" s="2994"/>
      <c r="F48" s="2995"/>
      <c r="G48" s="2996"/>
      <c r="H48" s="2379"/>
      <c r="I48" s="2368"/>
      <c r="J48" s="2728"/>
      <c r="K48" s="2729"/>
      <c r="L48" s="2730"/>
      <c r="M48" s="2731"/>
      <c r="N48" s="2732"/>
      <c r="O48" s="2733"/>
      <c r="P48" s="4319"/>
      <c r="Q48" s="4320"/>
      <c r="R48" s="2997"/>
      <c r="S48" s="2997"/>
      <c r="T48" s="2997"/>
      <c r="U48" s="2997"/>
      <c r="V48" s="2997"/>
      <c r="W48" s="2997"/>
      <c r="X48" s="2997"/>
      <c r="Y48" s="2997"/>
      <c r="Z48" s="2997"/>
      <c r="AA48" s="2998"/>
      <c r="AB48" s="2740"/>
      <c r="AC48" s="2741"/>
      <c r="AD48" s="2692"/>
    </row>
    <row r="49" spans="1:30" ht="17.25" thickBot="1" thickTop="1">
      <c r="A49" s="2649"/>
      <c r="B49" s="2631"/>
      <c r="C49" s="2368"/>
      <c r="D49" s="2684"/>
      <c r="E49" s="2684"/>
      <c r="F49" s="2742"/>
      <c r="G49" s="2743"/>
      <c r="H49" s="2392" t="s">
        <v>16</v>
      </c>
      <c r="I49" s="2999"/>
      <c r="J49" s="2746"/>
      <c r="K49" s="2747"/>
      <c r="L49" s="2748"/>
      <c r="M49" s="2744"/>
      <c r="N49" s="2749"/>
      <c r="O49" s="2750"/>
      <c r="P49" s="2751"/>
      <c r="Q49" s="3000"/>
      <c r="R49" s="3001"/>
      <c r="S49" s="3001"/>
      <c r="T49" s="3001"/>
      <c r="U49" s="3002"/>
      <c r="V49" s="3002"/>
      <c r="W49" s="3002"/>
      <c r="X49" s="3002"/>
      <c r="Y49" s="3002"/>
      <c r="Z49" s="3002"/>
      <c r="AA49" s="3002"/>
      <c r="AB49" s="3002"/>
      <c r="AC49" s="2755">
        <f>SUM(AC43:AC48)</f>
        <v>0</v>
      </c>
      <c r="AD49" s="2692"/>
    </row>
    <row r="50" spans="1:33" s="2327" customFormat="1" ht="31.5" customHeight="1" thickBot="1" thickTop="1">
      <c r="A50" s="2326"/>
      <c r="B50" s="2342"/>
      <c r="C50" s="2368"/>
      <c r="D50" s="2379"/>
      <c r="E50" s="2368"/>
      <c r="F50" s="2379"/>
      <c r="G50" s="2368"/>
      <c r="H50" s="2968"/>
      <c r="I50" s="2968"/>
      <c r="J50" s="2379"/>
      <c r="K50" s="2368"/>
      <c r="L50" s="2379"/>
      <c r="M50" s="2368"/>
      <c r="N50" s="2379"/>
      <c r="O50" s="2368"/>
      <c r="P50" s="2379"/>
      <c r="Q50" s="2368"/>
      <c r="R50" s="2379"/>
      <c r="S50" s="2368"/>
      <c r="T50" s="2379"/>
      <c r="U50" s="2368"/>
      <c r="V50" s="2379"/>
      <c r="W50" s="2368"/>
      <c r="X50" s="2379"/>
      <c r="Y50" s="2368"/>
      <c r="Z50" s="2379"/>
      <c r="AA50" s="2368"/>
      <c r="AB50" s="2379"/>
      <c r="AC50" s="2368"/>
      <c r="AD50" s="2345"/>
      <c r="AF50" s="2376"/>
      <c r="AG50" s="2376"/>
    </row>
    <row r="51" spans="1:30" ht="33.95" customHeight="1" thickBot="1" thickTop="1">
      <c r="A51" s="2327"/>
      <c r="B51" s="2631"/>
      <c r="C51" s="2386" t="s">
        <v>13</v>
      </c>
      <c r="D51" s="2388" t="s">
        <v>27</v>
      </c>
      <c r="E51" s="2759" t="s">
        <v>28</v>
      </c>
      <c r="F51" s="4332" t="s">
        <v>232</v>
      </c>
      <c r="G51" s="4327"/>
      <c r="H51" s="3003">
        <f aca="true" t="shared" si="20" ref="H51:H56">F53*$F$22</f>
        <v>111.28</v>
      </c>
      <c r="I51" s="2999"/>
      <c r="J51" s="2759" t="s">
        <v>17</v>
      </c>
      <c r="K51" s="2759" t="s">
        <v>18</v>
      </c>
      <c r="L51" s="2758" t="s">
        <v>36</v>
      </c>
      <c r="M51" s="2758" t="s">
        <v>31</v>
      </c>
      <c r="N51" s="2393" t="s">
        <v>19</v>
      </c>
      <c r="O51" s="2393" t="s">
        <v>58</v>
      </c>
      <c r="P51" s="4306" t="s">
        <v>32</v>
      </c>
      <c r="Q51" s="4308"/>
      <c r="R51" s="3004" t="s">
        <v>37</v>
      </c>
      <c r="S51" s="3005" t="s">
        <v>70</v>
      </c>
      <c r="T51" s="3006" t="s">
        <v>228</v>
      </c>
      <c r="U51" s="3007"/>
      <c r="V51" s="2400" t="s">
        <v>229</v>
      </c>
      <c r="W51" s="2401"/>
      <c r="X51" s="3008" t="s">
        <v>22</v>
      </c>
      <c r="Y51" s="2397" t="s">
        <v>21</v>
      </c>
      <c r="Z51" s="2999"/>
      <c r="AA51" s="2999"/>
      <c r="AB51" s="2404" t="s">
        <v>74</v>
      </c>
      <c r="AC51" s="3009" t="s">
        <v>24</v>
      </c>
      <c r="AD51" s="2345"/>
    </row>
    <row r="52" spans="1:30" ht="15.75" thickTop="1">
      <c r="A52" s="2327"/>
      <c r="B52" s="2631"/>
      <c r="C52" s="2458"/>
      <c r="D52" s="2458"/>
      <c r="E52" s="2458"/>
      <c r="F52" s="2977"/>
      <c r="G52" s="2978"/>
      <c r="H52" s="3003">
        <f t="shared" si="20"/>
        <v>0</v>
      </c>
      <c r="I52" s="2999"/>
      <c r="J52" s="2458"/>
      <c r="K52" s="2458"/>
      <c r="L52" s="2458"/>
      <c r="M52" s="2458"/>
      <c r="N52" s="3010"/>
      <c r="O52" s="2443" t="str">
        <f aca="true" t="shared" si="21" ref="O52:O57">IF(D52="","","--")</f>
        <v/>
      </c>
      <c r="P52" s="3011"/>
      <c r="Q52" s="3012"/>
      <c r="R52" s="2979"/>
      <c r="S52" s="2979"/>
      <c r="T52" s="2979"/>
      <c r="U52" s="2979"/>
      <c r="V52" s="2979"/>
      <c r="W52" s="2979"/>
      <c r="X52" s="2979"/>
      <c r="Y52" s="2979"/>
      <c r="Z52" s="2979"/>
      <c r="AA52" s="2980"/>
      <c r="AB52" s="2720" t="str">
        <f aca="true" t="shared" si="22" ref="AB52:AB57">IF(D52="","","SI")</f>
        <v/>
      </c>
      <c r="AC52" s="2707"/>
      <c r="AD52" s="2692"/>
    </row>
    <row r="53" spans="2:30" s="2649" customFormat="1" ht="17.1" customHeight="1">
      <c r="B53" s="2650"/>
      <c r="C53" s="946" t="s">
        <v>199</v>
      </c>
      <c r="D53" s="422" t="s">
        <v>330</v>
      </c>
      <c r="E53" s="360" t="s">
        <v>365</v>
      </c>
      <c r="F53" s="4333">
        <v>80</v>
      </c>
      <c r="G53" s="4230"/>
      <c r="H53" s="3003">
        <f t="shared" si="20"/>
        <v>0</v>
      </c>
      <c r="I53" s="2999"/>
      <c r="J53" s="362">
        <v>42401</v>
      </c>
      <c r="K53" s="180">
        <v>42429.99998842592</v>
      </c>
      <c r="L53" s="2777">
        <f aca="true" t="shared" si="23" ref="L53:L58">IF(D53="","",(K53-J53)*24)</f>
        <v>695.9997222221573</v>
      </c>
      <c r="M53" s="2778">
        <f aca="true" t="shared" si="24" ref="M53:M58">IF(D53="","",ROUND((K53-J53)*24*60,0))</f>
        <v>41760</v>
      </c>
      <c r="N53" s="2085" t="s">
        <v>293</v>
      </c>
      <c r="O53" s="2443" t="str">
        <f t="shared" si="21"/>
        <v>--</v>
      </c>
      <c r="P53" s="4315" t="str">
        <f aca="true" t="shared" si="25" ref="P53:P58">IF(D53="","",IF(OR(N53="P",N53="RP"),"--","NO"))</f>
        <v>--</v>
      </c>
      <c r="Q53" s="4316"/>
      <c r="R53" s="3013">
        <f aca="true" t="shared" si="26" ref="R53:R58">IF(OR(N53="P",N53="RP"),$F$23/10,$F$23)</f>
        <v>2</v>
      </c>
      <c r="S53" s="3014">
        <f aca="true" t="shared" si="27" ref="S53:S58">IF(N53="P",H51*R53*ROUND(M53/60,2),"--")</f>
        <v>154901.76</v>
      </c>
      <c r="T53" s="3015" t="str">
        <f aca="true" t="shared" si="28" ref="T53:T58">IF(AND(N53="F",P53="NO"),H51*R53,"--")</f>
        <v>--</v>
      </c>
      <c r="U53" s="3016" t="str">
        <f aca="true" t="shared" si="29" ref="U53:U58">IF(N53="F",H51*R53*ROUND(M53/60,2),"--")</f>
        <v>--</v>
      </c>
      <c r="V53" s="2450" t="str">
        <f aca="true" t="shared" si="30" ref="V53:V58">IF(AND(N53="R",P53="NO"),H51*R53*O53/100,"--")</f>
        <v>--</v>
      </c>
      <c r="W53" s="2451" t="str">
        <f aca="true" t="shared" si="31" ref="W53:W58">IF(N53="R",H51*R53*O53/100*ROUND(M53/60,2),"--")</f>
        <v>--</v>
      </c>
      <c r="X53" s="3017" t="str">
        <f aca="true" t="shared" si="32" ref="X53:X58">IF(N53="RF",H51*R53*ROUND(M53/60,2),"--")</f>
        <v>--</v>
      </c>
      <c r="Y53" s="2447" t="str">
        <f aca="true" t="shared" si="33" ref="Y53:Y58">IF(N53="RP",H51*R53*O53/100*ROUND(M53/60,2),"--")</f>
        <v>--</v>
      </c>
      <c r="Z53" s="2999"/>
      <c r="AA53" s="2999"/>
      <c r="AB53" s="2912" t="str">
        <f t="shared" si="22"/>
        <v>SI</v>
      </c>
      <c r="AC53" s="2782">
        <f aca="true" t="shared" si="34" ref="AC53:AC58">IF(D53="","",SUM(S53:Y53)*IF(AB53="SI",1,2)*IF(AND(O53&lt;&gt;"--",N53="RF"),O53/100,1))</f>
        <v>154901.76</v>
      </c>
      <c r="AD53" s="2807"/>
    </row>
    <row r="54" spans="1:30" ht="15">
      <c r="A54" s="2327"/>
      <c r="B54" s="2631"/>
      <c r="C54" s="946" t="s">
        <v>200</v>
      </c>
      <c r="D54" s="422"/>
      <c r="E54" s="360"/>
      <c r="F54" s="4333"/>
      <c r="G54" s="4230"/>
      <c r="H54" s="3003">
        <f t="shared" si="20"/>
        <v>0</v>
      </c>
      <c r="I54" s="2999"/>
      <c r="J54" s="362"/>
      <c r="K54" s="180"/>
      <c r="L54" s="2777" t="str">
        <f t="shared" si="23"/>
        <v/>
      </c>
      <c r="M54" s="2778" t="str">
        <f t="shared" si="24"/>
        <v/>
      </c>
      <c r="N54" s="2085"/>
      <c r="O54" s="2443" t="str">
        <f t="shared" si="21"/>
        <v/>
      </c>
      <c r="P54" s="4315" t="str">
        <f t="shared" si="25"/>
        <v/>
      </c>
      <c r="Q54" s="4316"/>
      <c r="R54" s="3013">
        <f t="shared" si="26"/>
        <v>20</v>
      </c>
      <c r="S54" s="3014" t="str">
        <f t="shared" si="27"/>
        <v>--</v>
      </c>
      <c r="T54" s="3015" t="str">
        <f t="shared" si="28"/>
        <v>--</v>
      </c>
      <c r="U54" s="3016" t="str">
        <f t="shared" si="29"/>
        <v>--</v>
      </c>
      <c r="V54" s="2450" t="str">
        <f t="shared" si="30"/>
        <v>--</v>
      </c>
      <c r="W54" s="2451" t="str">
        <f t="shared" si="31"/>
        <v>--</v>
      </c>
      <c r="X54" s="3017" t="str">
        <f t="shared" si="32"/>
        <v>--</v>
      </c>
      <c r="Y54" s="2447" t="str">
        <f t="shared" si="33"/>
        <v>--</v>
      </c>
      <c r="Z54" s="2999"/>
      <c r="AA54" s="2999"/>
      <c r="AB54" s="2912" t="str">
        <f t="shared" si="22"/>
        <v/>
      </c>
      <c r="AC54" s="2782" t="str">
        <f t="shared" si="34"/>
        <v/>
      </c>
      <c r="AD54" s="2692"/>
    </row>
    <row r="55" spans="1:30" ht="15">
      <c r="A55" s="2327"/>
      <c r="B55" s="2631"/>
      <c r="C55" s="946" t="s">
        <v>201</v>
      </c>
      <c r="D55" s="2255"/>
      <c r="E55" s="2243"/>
      <c r="F55" s="4333"/>
      <c r="G55" s="4230"/>
      <c r="H55" s="3003">
        <f t="shared" si="20"/>
        <v>0</v>
      </c>
      <c r="I55" s="2999"/>
      <c r="J55" s="1809"/>
      <c r="K55" s="1485"/>
      <c r="L55" s="2777" t="str">
        <f t="shared" si="23"/>
        <v/>
      </c>
      <c r="M55" s="2778" t="str">
        <f t="shared" si="24"/>
        <v/>
      </c>
      <c r="N55" s="2085"/>
      <c r="O55" s="2443" t="str">
        <f t="shared" si="21"/>
        <v/>
      </c>
      <c r="P55" s="4315" t="str">
        <f t="shared" si="25"/>
        <v/>
      </c>
      <c r="Q55" s="4316"/>
      <c r="R55" s="3013">
        <f t="shared" si="26"/>
        <v>20</v>
      </c>
      <c r="S55" s="3014" t="str">
        <f t="shared" si="27"/>
        <v>--</v>
      </c>
      <c r="T55" s="3015" t="str">
        <f t="shared" si="28"/>
        <v>--</v>
      </c>
      <c r="U55" s="3016" t="str">
        <f t="shared" si="29"/>
        <v>--</v>
      </c>
      <c r="V55" s="2450" t="str">
        <f t="shared" si="30"/>
        <v>--</v>
      </c>
      <c r="W55" s="2451" t="str">
        <f t="shared" si="31"/>
        <v>--</v>
      </c>
      <c r="X55" s="3017" t="str">
        <f t="shared" si="32"/>
        <v>--</v>
      </c>
      <c r="Y55" s="2447" t="str">
        <f t="shared" si="33"/>
        <v>--</v>
      </c>
      <c r="Z55" s="2999"/>
      <c r="AA55" s="2999"/>
      <c r="AB55" s="2912" t="str">
        <f t="shared" si="22"/>
        <v/>
      </c>
      <c r="AC55" s="2782" t="str">
        <f t="shared" si="34"/>
        <v/>
      </c>
      <c r="AD55" s="2692"/>
    </row>
    <row r="56" spans="1:30" ht="15">
      <c r="A56" s="2327"/>
      <c r="B56" s="2631"/>
      <c r="C56" s="946" t="s">
        <v>202</v>
      </c>
      <c r="D56" s="2255"/>
      <c r="E56" s="2243"/>
      <c r="F56" s="4333"/>
      <c r="G56" s="4230"/>
      <c r="H56" s="3003">
        <f t="shared" si="20"/>
        <v>0</v>
      </c>
      <c r="I56" s="2999"/>
      <c r="J56" s="1809"/>
      <c r="K56" s="1485"/>
      <c r="L56" s="2777" t="str">
        <f t="shared" si="23"/>
        <v/>
      </c>
      <c r="M56" s="2778" t="str">
        <f t="shared" si="24"/>
        <v/>
      </c>
      <c r="N56" s="2085"/>
      <c r="O56" s="2443" t="str">
        <f t="shared" si="21"/>
        <v/>
      </c>
      <c r="P56" s="4315" t="str">
        <f t="shared" si="25"/>
        <v/>
      </c>
      <c r="Q56" s="4316"/>
      <c r="R56" s="3013">
        <f t="shared" si="26"/>
        <v>20</v>
      </c>
      <c r="S56" s="3014" t="str">
        <f t="shared" si="27"/>
        <v>--</v>
      </c>
      <c r="T56" s="3015" t="str">
        <f t="shared" si="28"/>
        <v>--</v>
      </c>
      <c r="U56" s="3016" t="str">
        <f t="shared" si="29"/>
        <v>--</v>
      </c>
      <c r="V56" s="2450" t="str">
        <f t="shared" si="30"/>
        <v>--</v>
      </c>
      <c r="W56" s="2451" t="str">
        <f t="shared" si="31"/>
        <v>--</v>
      </c>
      <c r="X56" s="3017" t="str">
        <f t="shared" si="32"/>
        <v>--</v>
      </c>
      <c r="Y56" s="2447" t="str">
        <f t="shared" si="33"/>
        <v>--</v>
      </c>
      <c r="Z56" s="2999"/>
      <c r="AA56" s="2999"/>
      <c r="AB56" s="2912" t="str">
        <f t="shared" si="22"/>
        <v/>
      </c>
      <c r="AC56" s="2782" t="str">
        <f t="shared" si="34"/>
        <v/>
      </c>
      <c r="AD56" s="2692"/>
    </row>
    <row r="57" spans="1:30" ht="15.75" thickBot="1">
      <c r="A57" s="2327"/>
      <c r="B57" s="2631"/>
      <c r="C57" s="946" t="s">
        <v>203</v>
      </c>
      <c r="D57" s="3018"/>
      <c r="E57" s="3019"/>
      <c r="F57" s="4333"/>
      <c r="G57" s="4230"/>
      <c r="H57" s="2993"/>
      <c r="I57" s="2993"/>
      <c r="J57" s="1809"/>
      <c r="K57" s="1485"/>
      <c r="L57" s="2777" t="str">
        <f t="shared" si="23"/>
        <v/>
      </c>
      <c r="M57" s="2778" t="str">
        <f t="shared" si="24"/>
        <v/>
      </c>
      <c r="N57" s="2085"/>
      <c r="O57" s="2443" t="str">
        <f t="shared" si="21"/>
        <v/>
      </c>
      <c r="P57" s="4315" t="str">
        <f t="shared" si="25"/>
        <v/>
      </c>
      <c r="Q57" s="4316"/>
      <c r="R57" s="3013">
        <f t="shared" si="26"/>
        <v>20</v>
      </c>
      <c r="S57" s="3014" t="str">
        <f t="shared" si="27"/>
        <v>--</v>
      </c>
      <c r="T57" s="3015" t="str">
        <f t="shared" si="28"/>
        <v>--</v>
      </c>
      <c r="U57" s="3016" t="str">
        <f t="shared" si="29"/>
        <v>--</v>
      </c>
      <c r="V57" s="2450" t="str">
        <f t="shared" si="30"/>
        <v>--</v>
      </c>
      <c r="W57" s="2451" t="str">
        <f t="shared" si="31"/>
        <v>--</v>
      </c>
      <c r="X57" s="3017" t="str">
        <f t="shared" si="32"/>
        <v>--</v>
      </c>
      <c r="Y57" s="2447" t="str">
        <f t="shared" si="33"/>
        <v>--</v>
      </c>
      <c r="Z57" s="2999"/>
      <c r="AA57" s="2999"/>
      <c r="AB57" s="2912" t="str">
        <f t="shared" si="22"/>
        <v/>
      </c>
      <c r="AC57" s="2782" t="str">
        <f t="shared" si="34"/>
        <v/>
      </c>
      <c r="AD57" s="2692"/>
    </row>
    <row r="58" spans="1:30" ht="16.5" thickTop="1">
      <c r="A58" s="2649"/>
      <c r="B58" s="2631"/>
      <c r="C58" s="1023" t="s">
        <v>204</v>
      </c>
      <c r="D58" s="3018"/>
      <c r="E58" s="3019"/>
      <c r="F58" s="4333"/>
      <c r="G58" s="4230"/>
      <c r="H58" s="2744"/>
      <c r="I58" s="2745"/>
      <c r="J58" s="1809"/>
      <c r="K58" s="1485"/>
      <c r="L58" s="2777" t="str">
        <f t="shared" si="23"/>
        <v/>
      </c>
      <c r="M58" s="2778" t="str">
        <f t="shared" si="24"/>
        <v/>
      </c>
      <c r="N58" s="2085"/>
      <c r="O58" s="2443" t="str">
        <f>IF(D58="","","--")</f>
        <v/>
      </c>
      <c r="P58" s="4315" t="str">
        <f t="shared" si="25"/>
        <v/>
      </c>
      <c r="Q58" s="4316"/>
      <c r="R58" s="3013">
        <f t="shared" si="26"/>
        <v>20</v>
      </c>
      <c r="S58" s="3014" t="str">
        <f t="shared" si="27"/>
        <v>--</v>
      </c>
      <c r="T58" s="3015" t="str">
        <f t="shared" si="28"/>
        <v>--</v>
      </c>
      <c r="U58" s="3016" t="str">
        <f t="shared" si="29"/>
        <v>--</v>
      </c>
      <c r="V58" s="2450" t="str">
        <f t="shared" si="30"/>
        <v>--</v>
      </c>
      <c r="W58" s="2451" t="str">
        <f t="shared" si="31"/>
        <v>--</v>
      </c>
      <c r="X58" s="3017" t="str">
        <f t="shared" si="32"/>
        <v>--</v>
      </c>
      <c r="Y58" s="2447" t="str">
        <f t="shared" si="33"/>
        <v>--</v>
      </c>
      <c r="Z58" s="2999"/>
      <c r="AA58" s="2999"/>
      <c r="AB58" s="2912" t="str">
        <f>IF(D58="","","SI")</f>
        <v/>
      </c>
      <c r="AC58" s="2782" t="str">
        <f t="shared" si="34"/>
        <v/>
      </c>
      <c r="AD58" s="2692"/>
    </row>
    <row r="59" spans="1:30" ht="16.5" thickBot="1">
      <c r="A59" s="2649"/>
      <c r="B59" s="2631"/>
      <c r="C59" s="2723"/>
      <c r="D59" s="2724"/>
      <c r="E59" s="2994"/>
      <c r="F59" s="2995"/>
      <c r="G59" s="2996"/>
      <c r="H59" s="2744"/>
      <c r="I59" s="2745"/>
      <c r="J59" s="2728"/>
      <c r="K59" s="2729"/>
      <c r="L59" s="2730"/>
      <c r="M59" s="2731"/>
      <c r="N59" s="3020"/>
      <c r="O59" s="3020"/>
      <c r="P59" s="3021"/>
      <c r="Q59" s="3022"/>
      <c r="R59" s="2997"/>
      <c r="S59" s="2997"/>
      <c r="T59" s="2997"/>
      <c r="U59" s="2997"/>
      <c r="V59" s="2997"/>
      <c r="W59" s="2997"/>
      <c r="X59" s="2997"/>
      <c r="Y59" s="2997"/>
      <c r="Z59" s="2997"/>
      <c r="AA59" s="2998"/>
      <c r="AB59" s="2740"/>
      <c r="AC59" s="2741"/>
      <c r="AD59" s="2692"/>
    </row>
    <row r="60" spans="1:30" ht="17.25" thickBot="1" thickTop="1">
      <c r="A60" s="2649"/>
      <c r="B60" s="2631"/>
      <c r="C60" s="2368"/>
      <c r="D60" s="2684"/>
      <c r="E60" s="2684"/>
      <c r="F60" s="2742"/>
      <c r="G60" s="2743"/>
      <c r="H60" s="2801"/>
      <c r="I60" s="2799"/>
      <c r="J60" s="2746"/>
      <c r="K60" s="2747"/>
      <c r="L60" s="2748"/>
      <c r="M60" s="2744"/>
      <c r="N60" s="2749"/>
      <c r="O60" s="2750"/>
      <c r="P60" s="2751"/>
      <c r="Q60" s="2752"/>
      <c r="R60" s="3001"/>
      <c r="S60" s="3001"/>
      <c r="T60" s="3001"/>
      <c r="U60" s="3002"/>
      <c r="V60" s="3002"/>
      <c r="W60" s="3002"/>
      <c r="X60" s="3002"/>
      <c r="Y60" s="3002"/>
      <c r="Z60" s="3002"/>
      <c r="AA60" s="3002"/>
      <c r="AB60" s="2754"/>
      <c r="AC60" s="2755">
        <f>SUM(AC52:AC59)</f>
        <v>154901.76</v>
      </c>
      <c r="AD60" s="2692"/>
    </row>
    <row r="61" spans="1:30" ht="21" customHeight="1" thickBot="1" thickTop="1">
      <c r="A61" s="2649"/>
      <c r="B61" s="2650"/>
      <c r="C61" s="2368"/>
      <c r="D61" s="2684"/>
      <c r="E61" s="2684"/>
      <c r="F61" s="2742"/>
      <c r="G61" s="2743"/>
      <c r="H61" s="2801"/>
      <c r="I61" s="2799"/>
      <c r="J61" s="2682" t="s">
        <v>42</v>
      </c>
      <c r="K61" s="2683">
        <f>AC40+AC49+AC60</f>
        <v>154901.76</v>
      </c>
      <c r="L61" s="2748"/>
      <c r="M61" s="2744"/>
      <c r="N61" s="2756"/>
      <c r="O61" s="2757"/>
      <c r="P61" s="2751"/>
      <c r="Q61" s="2752"/>
      <c r="R61" s="2753"/>
      <c r="S61" s="2753"/>
      <c r="T61" s="2753"/>
      <c r="U61" s="2754"/>
      <c r="V61" s="2754"/>
      <c r="W61" s="2754"/>
      <c r="X61" s="2754"/>
      <c r="Y61" s="2754"/>
      <c r="Z61" s="2754"/>
      <c r="AA61" s="2754"/>
      <c r="AB61" s="2754"/>
      <c r="AC61" s="3023"/>
      <c r="AD61" s="2807"/>
    </row>
    <row r="62" spans="1:30" ht="17.1" customHeight="1" thickTop="1">
      <c r="A62" s="2649"/>
      <c r="B62" s="2650"/>
      <c r="C62" s="2681"/>
      <c r="D62" s="2798"/>
      <c r="E62" s="2799"/>
      <c r="F62" s="2800"/>
      <c r="G62" s="2801"/>
      <c r="H62" s="2801"/>
      <c r="I62" s="2799"/>
      <c r="J62" s="2802"/>
      <c r="K62" s="2802"/>
      <c r="L62" s="2799"/>
      <c r="M62" s="2799"/>
      <c r="N62" s="2799"/>
      <c r="O62" s="2803"/>
      <c r="P62" s="2799"/>
      <c r="Q62" s="2799"/>
      <c r="R62" s="2804"/>
      <c r="S62" s="2805"/>
      <c r="T62" s="2805"/>
      <c r="U62" s="2806"/>
      <c r="AC62" s="2806"/>
      <c r="AD62" s="2807"/>
    </row>
    <row r="63" spans="1:30" ht="17.1" customHeight="1">
      <c r="A63" s="2649"/>
      <c r="B63" s="2650"/>
      <c r="C63" s="2808" t="s">
        <v>103</v>
      </c>
      <c r="D63" s="2809" t="s">
        <v>137</v>
      </c>
      <c r="E63" s="2799"/>
      <c r="F63" s="2800"/>
      <c r="G63" s="2801"/>
      <c r="H63" s="2688"/>
      <c r="I63" s="2687"/>
      <c r="J63" s="2802"/>
      <c r="K63" s="2802"/>
      <c r="L63" s="2799"/>
      <c r="M63" s="2799"/>
      <c r="N63" s="2799"/>
      <c r="O63" s="2803"/>
      <c r="P63" s="2799"/>
      <c r="Q63" s="2799"/>
      <c r="R63" s="2804"/>
      <c r="S63" s="2805"/>
      <c r="T63" s="2805"/>
      <c r="U63" s="2806"/>
      <c r="AC63" s="2806"/>
      <c r="AD63" s="2807"/>
    </row>
    <row r="64" spans="2:30" s="2649" customFormat="1" ht="17.1" customHeight="1">
      <c r="B64" s="2650"/>
      <c r="C64" s="2808"/>
      <c r="D64" s="2798"/>
      <c r="E64" s="2799"/>
      <c r="F64" s="2800"/>
      <c r="G64" s="2801"/>
      <c r="H64" s="2654"/>
      <c r="I64" s="2654"/>
      <c r="J64" s="2802"/>
      <c r="K64" s="2802"/>
      <c r="L64" s="2799"/>
      <c r="M64" s="2799"/>
      <c r="N64" s="2799"/>
      <c r="O64" s="2803"/>
      <c r="P64" s="2799"/>
      <c r="Q64" s="2799"/>
      <c r="R64" s="2799"/>
      <c r="S64" s="2804"/>
      <c r="T64" s="2805"/>
      <c r="U64" s="2376"/>
      <c r="V64" s="2376"/>
      <c r="W64" s="2376"/>
      <c r="X64" s="2376"/>
      <c r="Y64" s="2376"/>
      <c r="Z64" s="2376"/>
      <c r="AA64" s="2376"/>
      <c r="AB64" s="2376"/>
      <c r="AC64" s="2376"/>
      <c r="AD64" s="2807"/>
    </row>
    <row r="65" spans="2:30" s="2649" customFormat="1" ht="17.1" customHeight="1">
      <c r="B65" s="2650"/>
      <c r="C65" s="2681"/>
      <c r="D65" s="2810" t="s">
        <v>0</v>
      </c>
      <c r="E65" s="2687" t="s">
        <v>104</v>
      </c>
      <c r="F65" s="2687" t="s">
        <v>43</v>
      </c>
      <c r="G65" s="2811" t="s">
        <v>138</v>
      </c>
      <c r="H65" s="2813"/>
      <c r="I65" s="2823"/>
      <c r="J65" s="2376"/>
      <c r="K65" s="2825" t="s">
        <v>139</v>
      </c>
      <c r="L65" s="2376"/>
      <c r="M65" s="2376"/>
      <c r="O65" s="2825" t="s">
        <v>140</v>
      </c>
      <c r="P65" s="2824"/>
      <c r="Q65" s="2826"/>
      <c r="R65" s="2814"/>
      <c r="S65" s="2651"/>
      <c r="T65" s="2376"/>
      <c r="U65" s="2376"/>
      <c r="V65" s="2376"/>
      <c r="W65" s="2376"/>
      <c r="X65" s="2651"/>
      <c r="Y65" s="2651"/>
      <c r="Z65" s="2651"/>
      <c r="AA65" s="2651"/>
      <c r="AB65" s="2651"/>
      <c r="AC65" s="3024" t="s">
        <v>141</v>
      </c>
      <c r="AD65" s="2807"/>
    </row>
    <row r="66" spans="2:30" s="2649" customFormat="1" ht="17.1" customHeight="1">
      <c r="B66" s="2650"/>
      <c r="C66" s="2681"/>
      <c r="D66" s="2687" t="s">
        <v>105</v>
      </c>
      <c r="E66" s="3025">
        <v>267</v>
      </c>
      <c r="F66" s="2828">
        <v>500</v>
      </c>
      <c r="G66" s="2654">
        <f>E66*$F$20*$L$21/100</f>
        <v>940531.0600800002</v>
      </c>
      <c r="H66" s="2376"/>
      <c r="I66" s="2687"/>
      <c r="J66" s="2640"/>
      <c r="K66" s="2829">
        <v>1814579</v>
      </c>
      <c r="L66" s="2640"/>
      <c r="M66" s="1137" t="s">
        <v>412</v>
      </c>
      <c r="Q66" s="1137"/>
      <c r="R66" s="2814"/>
      <c r="S66" s="2651"/>
      <c r="T66" s="2376"/>
      <c r="U66" s="2376"/>
      <c r="V66" s="2376"/>
      <c r="W66" s="2376"/>
      <c r="X66" s="2651"/>
      <c r="Y66" s="2651"/>
      <c r="Z66" s="2651"/>
      <c r="AA66" s="2651"/>
      <c r="AB66" s="3026"/>
      <c r="AC66" s="2865">
        <f>K66+G66</f>
        <v>2755110.06008</v>
      </c>
      <c r="AD66" s="2807"/>
    </row>
    <row r="67" spans="2:30" s="2649" customFormat="1" ht="17.1" customHeight="1">
      <c r="B67" s="2650"/>
      <c r="C67" s="2681"/>
      <c r="D67" s="2687" t="s">
        <v>106</v>
      </c>
      <c r="E67" s="3025">
        <f>3*3.6</f>
        <v>10.8</v>
      </c>
      <c r="F67" s="2828">
        <v>500</v>
      </c>
      <c r="G67" s="2654">
        <v>50638</v>
      </c>
      <c r="H67" s="2376"/>
      <c r="I67" s="2687"/>
      <c r="J67" s="2640"/>
      <c r="K67" s="2654">
        <v>42562</v>
      </c>
      <c r="L67" s="2640"/>
      <c r="M67" s="1137" t="s">
        <v>412</v>
      </c>
      <c r="O67" s="3027"/>
      <c r="P67" s="2376"/>
      <c r="Q67" s="1137"/>
      <c r="R67" s="2814"/>
      <c r="S67" s="2651"/>
      <c r="T67" s="2376"/>
      <c r="U67" s="2376"/>
      <c r="V67" s="2376"/>
      <c r="W67" s="2376"/>
      <c r="X67" s="2651"/>
      <c r="Y67" s="2651"/>
      <c r="Z67" s="2651"/>
      <c r="AA67" s="2651"/>
      <c r="AB67" s="2651"/>
      <c r="AC67" s="2865">
        <f>K67+G67</f>
        <v>93200</v>
      </c>
      <c r="AD67" s="2807"/>
    </row>
    <row r="68" spans="2:30" s="2649" customFormat="1" ht="16.5" customHeight="1">
      <c r="B68" s="2650"/>
      <c r="C68" s="2681"/>
      <c r="E68" s="2830"/>
      <c r="F68" s="2687"/>
      <c r="G68" s="2688"/>
      <c r="H68" s="2688"/>
      <c r="I68" s="2376"/>
      <c r="J68" s="2687"/>
      <c r="K68" s="2376"/>
      <c r="L68" s="2865"/>
      <c r="M68" s="2826"/>
      <c r="N68" s="2826"/>
      <c r="O68" s="2829"/>
      <c r="P68" s="2640"/>
      <c r="Q68" s="1137"/>
      <c r="R68" s="2814"/>
      <c r="S68" s="2651"/>
      <c r="T68" s="2376"/>
      <c r="U68" s="2376"/>
      <c r="V68" s="2376"/>
      <c r="W68" s="2376"/>
      <c r="X68" s="2651"/>
      <c r="Y68" s="2651"/>
      <c r="Z68" s="2651"/>
      <c r="AA68" s="2651"/>
      <c r="AB68" s="2651"/>
      <c r="AC68" s="2865"/>
      <c r="AD68" s="2807"/>
    </row>
    <row r="69" spans="2:30" s="2649" customFormat="1" ht="16.5" customHeight="1">
      <c r="B69" s="2650"/>
      <c r="C69" s="2681"/>
      <c r="D69" s="2810" t="s">
        <v>61</v>
      </c>
      <c r="E69" s="2687" t="s">
        <v>43</v>
      </c>
      <c r="F69" s="2376" t="s">
        <v>126</v>
      </c>
      <c r="G69" s="2811" t="s">
        <v>144</v>
      </c>
      <c r="I69" s="2811" t="s">
        <v>144</v>
      </c>
      <c r="K69" s="2376"/>
      <c r="L69" s="2814"/>
      <c r="M69" s="2814"/>
      <c r="N69" s="2651"/>
      <c r="O69" s="2376"/>
      <c r="P69" s="2376"/>
      <c r="Q69" s="1137"/>
      <c r="R69" s="2814"/>
      <c r="S69" s="2651"/>
      <c r="T69" s="2376"/>
      <c r="U69" s="2376"/>
      <c r="V69" s="2376"/>
      <c r="W69" s="2376"/>
      <c r="X69" s="2651"/>
      <c r="Y69" s="2651"/>
      <c r="Z69" s="2651"/>
      <c r="AA69" s="2651"/>
      <c r="AB69" s="2651"/>
      <c r="AC69" s="2865"/>
      <c r="AD69" s="2807"/>
    </row>
    <row r="70" spans="2:30" s="2649" customFormat="1" ht="17.1" customHeight="1">
      <c r="B70" s="2650"/>
      <c r="C70" s="2681"/>
      <c r="D70" s="2815" t="s">
        <v>366</v>
      </c>
      <c r="E70" s="2815">
        <v>500</v>
      </c>
      <c r="F70" s="2815">
        <v>2</v>
      </c>
      <c r="G70" s="4322">
        <f>+F70*$F$21*$L$21</f>
        <v>384237.93600000005</v>
      </c>
      <c r="H70" s="4334"/>
      <c r="I70" s="4334"/>
      <c r="J70" s="4334"/>
      <c r="K70" s="2821"/>
      <c r="L70" s="2821"/>
      <c r="M70" s="2821"/>
      <c r="N70" s="2821"/>
      <c r="O70" s="2821"/>
      <c r="P70" s="2821"/>
      <c r="Q70" s="1137"/>
      <c r="R70" s="2814"/>
      <c r="S70" s="2651"/>
      <c r="T70" s="2376"/>
      <c r="U70" s="2376"/>
      <c r="V70" s="2376"/>
      <c r="W70" s="2376"/>
      <c r="X70" s="2651"/>
      <c r="Y70" s="2651"/>
      <c r="Z70" s="2651"/>
      <c r="AA70" s="2651"/>
      <c r="AB70" s="2651"/>
      <c r="AC70" s="2865">
        <f>G70</f>
        <v>384237.93600000005</v>
      </c>
      <c r="AD70" s="2807"/>
    </row>
    <row r="71" spans="1:30" ht="17.1" customHeight="1">
      <c r="A71" s="2649"/>
      <c r="B71" s="2650"/>
      <c r="C71" s="2681"/>
      <c r="D71" s="2815" t="s">
        <v>367</v>
      </c>
      <c r="E71" s="2815">
        <v>500</v>
      </c>
      <c r="F71" s="2815">
        <v>3</v>
      </c>
      <c r="G71" s="4322">
        <f>+F71*$F$21*$L$21</f>
        <v>576356.904</v>
      </c>
      <c r="H71" s="4334"/>
      <c r="I71" s="4334"/>
      <c r="J71" s="4334"/>
      <c r="K71" s="2821"/>
      <c r="L71" s="2821"/>
      <c r="M71" s="2821"/>
      <c r="N71" s="2821"/>
      <c r="O71" s="2821"/>
      <c r="P71" s="2821"/>
      <c r="Q71" s="2655"/>
      <c r="R71" s="2814"/>
      <c r="S71" s="2651"/>
      <c r="X71" s="2651"/>
      <c r="Y71" s="2651"/>
      <c r="Z71" s="2651"/>
      <c r="AA71" s="2651"/>
      <c r="AB71" s="3028"/>
      <c r="AC71" s="3029">
        <f>G71</f>
        <v>576356.904</v>
      </c>
      <c r="AD71" s="2807"/>
    </row>
    <row r="72" spans="1:30" ht="11.25" customHeight="1" thickBot="1">
      <c r="A72" s="2649"/>
      <c r="B72" s="2650"/>
      <c r="C72" s="2681"/>
      <c r="D72" s="2815"/>
      <c r="E72" s="2815"/>
      <c r="F72" s="2815"/>
      <c r="H72" s="2649"/>
      <c r="I72" s="2821"/>
      <c r="J72" s="2821"/>
      <c r="K72" s="2821"/>
      <c r="L72" s="2821"/>
      <c r="M72" s="2821"/>
      <c r="N72" s="2821"/>
      <c r="O72" s="2821"/>
      <c r="P72" s="2821"/>
      <c r="Q72" s="2655"/>
      <c r="R72" s="2814"/>
      <c r="S72" s="2651"/>
      <c r="X72" s="2651"/>
      <c r="Y72" s="2651"/>
      <c r="Z72" s="2651"/>
      <c r="AA72" s="2651"/>
      <c r="AB72" s="2651"/>
      <c r="AC72" s="2865"/>
      <c r="AD72" s="2807"/>
    </row>
    <row r="73" spans="1:30" ht="17.1" customHeight="1" thickBot="1" thickTop="1">
      <c r="A73" s="2649"/>
      <c r="B73" s="2650"/>
      <c r="C73" s="2681"/>
      <c r="D73" s="2802"/>
      <c r="E73" s="2830"/>
      <c r="F73" s="2687"/>
      <c r="G73" s="2687"/>
      <c r="H73" s="2688"/>
      <c r="J73" s="2687"/>
      <c r="L73" s="2831"/>
      <c r="M73" s="2826"/>
      <c r="N73" s="2826"/>
      <c r="O73" s="2814"/>
      <c r="P73" s="2814"/>
      <c r="Q73" s="2814"/>
      <c r="R73" s="2814"/>
      <c r="S73" s="2814"/>
      <c r="AB73" s="3030" t="s">
        <v>44</v>
      </c>
      <c r="AC73" s="3031">
        <f>SUM(AC66:AC71)</f>
        <v>3808904.9000800005</v>
      </c>
      <c r="AD73" s="2807"/>
    </row>
    <row r="74" spans="1:30" ht="21" customHeight="1" thickBot="1" thickTop="1">
      <c r="A74" s="2649"/>
      <c r="B74" s="2650"/>
      <c r="C74" s="2681"/>
      <c r="D74" s="2802"/>
      <c r="E74" s="2830"/>
      <c r="F74" s="2687"/>
      <c r="G74" s="2687"/>
      <c r="H74" s="2802"/>
      <c r="I74" s="2802"/>
      <c r="J74" s="2687"/>
      <c r="L74" s="2831"/>
      <c r="M74" s="2826"/>
      <c r="N74" s="2826"/>
      <c r="O74" s="2814"/>
      <c r="P74" s="2814"/>
      <c r="Q74" s="2814"/>
      <c r="R74" s="2814"/>
      <c r="S74" s="2814"/>
      <c r="AC74" s="2863"/>
      <c r="AD74" s="2807"/>
    </row>
    <row r="75" spans="2:30" ht="17.1" customHeight="1" thickBot="1" thickTop="1">
      <c r="B75" s="2650"/>
      <c r="C75" s="2681"/>
      <c r="D75" s="2802"/>
      <c r="E75" s="2830"/>
      <c r="F75" s="2687"/>
      <c r="G75" s="2687"/>
      <c r="H75" s="2649"/>
      <c r="I75" s="2649"/>
      <c r="J75" s="2687"/>
      <c r="L75" s="2831"/>
      <c r="M75" s="2826"/>
      <c r="N75" s="2826"/>
      <c r="O75" s="2814"/>
      <c r="P75" s="2814"/>
      <c r="Q75" s="2814"/>
      <c r="R75" s="2814"/>
      <c r="S75" s="2814"/>
      <c r="AB75" s="3030" t="s">
        <v>323</v>
      </c>
      <c r="AC75" s="3031">
        <v>3808904.9000800005</v>
      </c>
      <c r="AD75" s="2807"/>
    </row>
    <row r="76" spans="2:30" s="2649" customFormat="1" ht="17.1" customHeight="1" thickTop="1">
      <c r="B76" s="2650"/>
      <c r="C76" s="2808" t="s">
        <v>107</v>
      </c>
      <c r="D76" s="2832" t="s">
        <v>108</v>
      </c>
      <c r="E76" s="2687"/>
      <c r="F76" s="2833"/>
      <c r="G76" s="2686"/>
      <c r="J76" s="2802"/>
      <c r="K76" s="2687"/>
      <c r="L76" s="2687"/>
      <c r="M76" s="2802"/>
      <c r="N76" s="2687"/>
      <c r="O76" s="2802"/>
      <c r="P76" s="2802"/>
      <c r="Q76" s="2802"/>
      <c r="R76" s="2802"/>
      <c r="S76" s="2802"/>
      <c r="T76" s="2802"/>
      <c r="U76" s="2802"/>
      <c r="V76" s="2376"/>
      <c r="W76" s="2376"/>
      <c r="X76" s="2376"/>
      <c r="Y76" s="2376"/>
      <c r="Z76" s="2376"/>
      <c r="AA76" s="2376"/>
      <c r="AB76" s="2376"/>
      <c r="AC76" s="2802"/>
      <c r="AD76" s="2807"/>
    </row>
    <row r="77" spans="2:30" s="2649" customFormat="1" ht="17.1" customHeight="1">
      <c r="B77" s="2650"/>
      <c r="C77" s="2681"/>
      <c r="D77" s="2810" t="s">
        <v>109</v>
      </c>
      <c r="E77" s="2834">
        <f>10*K61*K28/AC73</f>
        <v>38725.44</v>
      </c>
      <c r="G77" s="2686"/>
      <c r="H77" s="2802"/>
      <c r="I77" s="2802"/>
      <c r="L77" s="2687"/>
      <c r="N77" s="2687"/>
      <c r="O77" s="2688"/>
      <c r="V77" s="2376"/>
      <c r="W77" s="2376"/>
      <c r="AD77" s="2807"/>
    </row>
    <row r="78" spans="2:30" ht="17.1" customHeight="1">
      <c r="B78" s="2650"/>
      <c r="C78" s="2681"/>
      <c r="D78" s="2649"/>
      <c r="E78" s="2835"/>
      <c r="F78" s="2679"/>
      <c r="G78" s="2686"/>
      <c r="H78" s="2802"/>
      <c r="I78" s="2802"/>
      <c r="J78" s="2686"/>
      <c r="K78" s="2836"/>
      <c r="L78" s="2687"/>
      <c r="M78" s="2687"/>
      <c r="N78" s="2687"/>
      <c r="O78" s="2688"/>
      <c r="P78" s="2687"/>
      <c r="Q78" s="2687"/>
      <c r="R78" s="2837"/>
      <c r="S78" s="2837"/>
      <c r="T78" s="2837"/>
      <c r="U78" s="2838"/>
      <c r="X78" s="2649"/>
      <c r="Y78" s="2649"/>
      <c r="Z78" s="2649"/>
      <c r="AA78" s="2649"/>
      <c r="AB78" s="2649"/>
      <c r="AC78" s="2838"/>
      <c r="AD78" s="2807"/>
    </row>
    <row r="79" spans="2:30" ht="17.1" customHeight="1">
      <c r="B79" s="2650"/>
      <c r="C79" s="2681"/>
      <c r="D79" s="2839" t="s">
        <v>291</v>
      </c>
      <c r="E79" s="2840"/>
      <c r="F79" s="2679"/>
      <c r="G79" s="2686"/>
      <c r="H79" s="2841"/>
      <c r="N79" s="2687"/>
      <c r="O79" s="2688"/>
      <c r="P79" s="2687"/>
      <c r="Q79" s="2687"/>
      <c r="R79" s="2824"/>
      <c r="S79" s="2824"/>
      <c r="T79" s="2824"/>
      <c r="U79" s="2826"/>
      <c r="AC79" s="2826"/>
      <c r="AD79" s="2807"/>
    </row>
    <row r="80" spans="2:30" s="2841" customFormat="1" ht="20.25" thickBot="1">
      <c r="B80" s="2842"/>
      <c r="C80" s="2681"/>
      <c r="D80" s="2839"/>
      <c r="E80" s="2840"/>
      <c r="F80" s="2679"/>
      <c r="G80" s="2686"/>
      <c r="H80" s="2856"/>
      <c r="I80" s="2856"/>
      <c r="J80" s="2376"/>
      <c r="K80" s="2376"/>
      <c r="L80" s="2376"/>
      <c r="M80" s="2376"/>
      <c r="N80" s="2687"/>
      <c r="O80" s="2688"/>
      <c r="P80" s="2687"/>
      <c r="Q80" s="2687"/>
      <c r="R80" s="2824"/>
      <c r="S80" s="2824"/>
      <c r="T80" s="2824"/>
      <c r="U80" s="2826"/>
      <c r="V80" s="2376"/>
      <c r="W80" s="2376"/>
      <c r="X80" s="2376"/>
      <c r="Y80" s="2376"/>
      <c r="Z80" s="2376"/>
      <c r="AA80" s="2376"/>
      <c r="AB80" s="2376"/>
      <c r="AC80" s="2826"/>
      <c r="AD80" s="2807"/>
    </row>
    <row r="81" spans="2:30" ht="17.1" customHeight="1" thickBot="1" thickTop="1">
      <c r="B81" s="2842"/>
      <c r="C81" s="2843"/>
      <c r="D81" s="2844"/>
      <c r="E81" s="2845"/>
      <c r="F81" s="2846"/>
      <c r="G81" s="2847"/>
      <c r="J81" s="2848" t="s">
        <v>110</v>
      </c>
      <c r="K81" s="2849">
        <f>IF(E77&gt;3*K28,K28*3,E77)</f>
        <v>38725.44</v>
      </c>
      <c r="L81" s="2841"/>
      <c r="M81" s="2851"/>
      <c r="N81" s="1160" t="s">
        <v>368</v>
      </c>
      <c r="O81" s="2850"/>
      <c r="P81" s="2851"/>
      <c r="Q81" s="2851"/>
      <c r="R81" s="2852"/>
      <c r="S81" s="2852"/>
      <c r="T81" s="2852"/>
      <c r="U81" s="2853"/>
      <c r="X81" s="2841"/>
      <c r="Y81" s="2841"/>
      <c r="Z81" s="2841"/>
      <c r="AA81" s="2841"/>
      <c r="AB81" s="2841"/>
      <c r="AC81" s="2853"/>
      <c r="AD81" s="2854"/>
    </row>
    <row r="82" spans="2:30" ht="17.1" customHeight="1" thickBot="1" thickTop="1">
      <c r="B82" s="2855"/>
      <c r="C82" s="2856"/>
      <c r="D82" s="2856"/>
      <c r="E82" s="2856"/>
      <c r="F82" s="2856"/>
      <c r="G82" s="2856"/>
      <c r="J82" s="2856"/>
      <c r="K82" s="2856"/>
      <c r="L82" s="2856"/>
      <c r="M82" s="2856"/>
      <c r="N82" s="2856"/>
      <c r="O82" s="2856"/>
      <c r="P82" s="2856"/>
      <c r="Q82" s="2856"/>
      <c r="R82" s="2856"/>
      <c r="S82" s="2856"/>
      <c r="T82" s="2856"/>
      <c r="U82" s="2856"/>
      <c r="V82" s="2857"/>
      <c r="W82" s="2857"/>
      <c r="X82" s="2857"/>
      <c r="Y82" s="2857"/>
      <c r="Z82" s="2857"/>
      <c r="AA82" s="2857"/>
      <c r="AB82" s="2857"/>
      <c r="AC82" s="2856"/>
      <c r="AD82" s="2858"/>
    </row>
    <row r="83" spans="2:23" ht="13.5" thickTop="1">
      <c r="B83" s="2646"/>
      <c r="C83" s="2859"/>
      <c r="W83" s="2646"/>
    </row>
  </sheetData>
  <mergeCells count="24">
    <mergeCell ref="G71:J71"/>
    <mergeCell ref="F54:G54"/>
    <mergeCell ref="P54:Q54"/>
    <mergeCell ref="F55:G55"/>
    <mergeCell ref="P55:Q55"/>
    <mergeCell ref="F56:G56"/>
    <mergeCell ref="P56:Q56"/>
    <mergeCell ref="F57:G57"/>
    <mergeCell ref="P57:Q57"/>
    <mergeCell ref="F58:G58"/>
    <mergeCell ref="P58:Q58"/>
    <mergeCell ref="G70:J70"/>
    <mergeCell ref="P47:Q47"/>
    <mergeCell ref="P48:Q48"/>
    <mergeCell ref="F51:G51"/>
    <mergeCell ref="P51:Q51"/>
    <mergeCell ref="F53:G53"/>
    <mergeCell ref="P53:Q53"/>
    <mergeCell ref="P46:Q46"/>
    <mergeCell ref="F42:G42"/>
    <mergeCell ref="P42:Q42"/>
    <mergeCell ref="P43:Q43"/>
    <mergeCell ref="P44:Q44"/>
    <mergeCell ref="P45:Q45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C72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11" sqref="F11"/>
    </sheetView>
  </sheetViews>
  <sheetFormatPr defaultColWidth="11.421875" defaultRowHeight="12.75"/>
  <cols>
    <col min="1" max="1" width="23.00390625" style="816" bestFit="1" customWidth="1"/>
    <col min="2" max="2" width="9.28125" style="816" customWidth="1"/>
    <col min="3" max="3" width="11.8515625" style="816" bestFit="1" customWidth="1"/>
    <col min="4" max="4" width="9.57421875" style="816" bestFit="1" customWidth="1"/>
    <col min="5" max="5" width="17.140625" style="816" bestFit="1" customWidth="1"/>
    <col min="6" max="6" width="71.8515625" style="816" bestFit="1" customWidth="1"/>
    <col min="7" max="9" width="5.8515625" style="816" customWidth="1"/>
    <col min="10" max="22" width="5.8515625" style="816" bestFit="1" customWidth="1"/>
    <col min="23" max="24" width="11.00390625" style="816" customWidth="1"/>
    <col min="25" max="29" width="11.421875" style="816" customWidth="1"/>
    <col min="30" max="16384" width="11.421875" style="805" customWidth="1"/>
  </cols>
  <sheetData>
    <row r="1" spans="1:4" ht="12.75">
      <c r="A1" s="815" t="s">
        <v>159</v>
      </c>
      <c r="B1" s="815" t="s">
        <v>159</v>
      </c>
      <c r="C1" s="815" t="s">
        <v>160</v>
      </c>
      <c r="D1" s="815" t="s">
        <v>161</v>
      </c>
    </row>
    <row r="2" spans="1:4" ht="12.75">
      <c r="A2" s="817" t="s">
        <v>46</v>
      </c>
      <c r="B2" s="818" t="s">
        <v>165</v>
      </c>
      <c r="C2" s="817">
        <v>31</v>
      </c>
      <c r="D2" s="817">
        <v>2006</v>
      </c>
    </row>
    <row r="3" spans="1:4" ht="12.75">
      <c r="A3" s="817" t="s">
        <v>47</v>
      </c>
      <c r="B3" s="818" t="s">
        <v>166</v>
      </c>
      <c r="C3" s="817">
        <f ca="1">IF(MOD(E14,4)=0,29,28)</f>
        <v>29</v>
      </c>
      <c r="D3" s="817">
        <f>+D2+1</f>
        <v>2007</v>
      </c>
    </row>
    <row r="4" spans="1:4" ht="12.75">
      <c r="A4" s="817" t="s">
        <v>48</v>
      </c>
      <c r="B4" s="818" t="s">
        <v>167</v>
      </c>
      <c r="C4" s="817">
        <v>31</v>
      </c>
      <c r="D4" s="817">
        <v>2008</v>
      </c>
    </row>
    <row r="5" spans="1:4" ht="12.75">
      <c r="A5" s="817" t="s">
        <v>49</v>
      </c>
      <c r="B5" s="818" t="s">
        <v>168</v>
      </c>
      <c r="C5" s="817">
        <v>30</v>
      </c>
      <c r="D5" s="817">
        <v>2009</v>
      </c>
    </row>
    <row r="6" spans="1:4" ht="12.75">
      <c r="A6" s="817" t="s">
        <v>50</v>
      </c>
      <c r="B6" s="818" t="s">
        <v>169</v>
      </c>
      <c r="C6" s="817">
        <v>31</v>
      </c>
      <c r="D6" s="817">
        <v>2010</v>
      </c>
    </row>
    <row r="7" spans="1:4" ht="12.75">
      <c r="A7" s="817" t="s">
        <v>51</v>
      </c>
      <c r="B7" s="818" t="s">
        <v>170</v>
      </c>
      <c r="C7" s="817">
        <v>30</v>
      </c>
      <c r="D7" s="817">
        <v>2011</v>
      </c>
    </row>
    <row r="8" spans="1:4" ht="12.75">
      <c r="A8" s="817" t="s">
        <v>52</v>
      </c>
      <c r="B8" s="818" t="s">
        <v>171</v>
      </c>
      <c r="C8" s="817">
        <v>31</v>
      </c>
      <c r="D8" s="817">
        <v>2012</v>
      </c>
    </row>
    <row r="9" spans="1:4" ht="12.75">
      <c r="A9" s="817" t="s">
        <v>53</v>
      </c>
      <c r="B9" s="818" t="s">
        <v>172</v>
      </c>
      <c r="C9" s="817">
        <v>31</v>
      </c>
      <c r="D9" s="817">
        <v>2013</v>
      </c>
    </row>
    <row r="10" spans="1:4" ht="12.75">
      <c r="A10" s="817" t="s">
        <v>54</v>
      </c>
      <c r="B10" s="818" t="s">
        <v>173</v>
      </c>
      <c r="C10" s="817">
        <v>30</v>
      </c>
      <c r="D10" s="817">
        <v>2014</v>
      </c>
    </row>
    <row r="11" spans="1:4" ht="12.75">
      <c r="A11" s="817" t="s">
        <v>55</v>
      </c>
      <c r="B11" s="818" t="s">
        <v>174</v>
      </c>
      <c r="C11" s="817">
        <v>31</v>
      </c>
      <c r="D11" s="817">
        <v>2015</v>
      </c>
    </row>
    <row r="12" spans="1:4" ht="12.75">
      <c r="A12" s="817" t="s">
        <v>56</v>
      </c>
      <c r="B12" s="818" t="s">
        <v>175</v>
      </c>
      <c r="C12" s="817">
        <v>30</v>
      </c>
      <c r="D12" s="817">
        <v>2016</v>
      </c>
    </row>
    <row r="13" spans="1:9" ht="12.75">
      <c r="A13" s="817" t="s">
        <v>57</v>
      </c>
      <c r="B13" s="818" t="s">
        <v>176</v>
      </c>
      <c r="C13" s="817">
        <v>31</v>
      </c>
      <c r="D13" s="817"/>
      <c r="E13" s="819"/>
      <c r="I13" s="820" t="s">
        <v>213</v>
      </c>
    </row>
    <row r="14" spans="1:9" ht="12.75">
      <c r="A14" s="821">
        <v>11</v>
      </c>
      <c r="B14" s="822">
        <v>2</v>
      </c>
      <c r="C14" s="821" t="str">
        <f ca="1">CELL("CONTENIDO",OFFSET(A1,B14,0))</f>
        <v>febrero</v>
      </c>
      <c r="D14" s="821">
        <f ca="1">CELL("CONTENIDO",OFFSET(C1,B14,0))</f>
        <v>29</v>
      </c>
      <c r="E14" s="821">
        <f ca="1">CELL("CONTENIDO",OFFSET(D1,A14,0))</f>
        <v>2016</v>
      </c>
      <c r="F14" s="821" t="str">
        <f ca="1">"Desde el 01 al "&amp;D14&amp;" de "&amp;C14&amp;" de "&amp;E14</f>
        <v>Desde el 01 al 29 de febrero de 2016</v>
      </c>
      <c r="G14" s="821" t="str">
        <f ca="1">CELL("CONTENIDO",OFFSET(B1,B14,0))</f>
        <v>02</v>
      </c>
      <c r="H14" s="821" t="str">
        <f ca="1">RIGHT(E14,2)</f>
        <v>16</v>
      </c>
      <c r="I14" s="823" t="s">
        <v>210</v>
      </c>
    </row>
    <row r="15" spans="1:8" ht="12.75">
      <c r="A15" s="821"/>
      <c r="B15" s="824" t="str">
        <f ca="1">"\\rugor\files\Transporte\Transporte\AA PROCESO AUT ARCHIVOS J\TRANSENER\"&amp;E14</f>
        <v>\\rugor\files\Transporte\Transporte\AA PROCESO AUT ARCHIVOS J\TRANSENER\2016</v>
      </c>
      <c r="C15" s="821"/>
      <c r="D15" s="821"/>
      <c r="E15" s="821"/>
      <c r="F15" s="821"/>
      <c r="G15" s="821" t="str">
        <f ca="1">"J"&amp;G14&amp;H14&amp;"NER"</f>
        <v>J0216NER</v>
      </c>
      <c r="H15" s="821"/>
    </row>
    <row r="16" spans="1:8" ht="12.75">
      <c r="A16" s="821"/>
      <c r="B16" s="824" t="str">
        <f ca="1">"\\rugor\files\Transporte\transporte\AA PROCESO AUT\INTERCAMBIO\"&amp;H14&amp;G14</f>
        <v>\\rugor\files\Transporte\transporte\AA PROCESO AUT\INTERCAMBIO\1602</v>
      </c>
      <c r="C16" s="821"/>
      <c r="D16" s="821"/>
      <c r="E16" s="821"/>
      <c r="F16" s="821"/>
      <c r="G16" s="821"/>
      <c r="H16" s="821"/>
    </row>
    <row r="17" spans="1:29" ht="12.75">
      <c r="A17" s="815" t="s">
        <v>147</v>
      </c>
      <c r="B17" s="815" t="s">
        <v>195</v>
      </c>
      <c r="C17" s="815" t="s">
        <v>179</v>
      </c>
      <c r="D17" s="815" t="s">
        <v>178</v>
      </c>
      <c r="E17" s="815" t="s">
        <v>164</v>
      </c>
      <c r="F17" s="815" t="s">
        <v>177</v>
      </c>
      <c r="G17" s="815" t="s">
        <v>194</v>
      </c>
      <c r="H17" s="815" t="s">
        <v>180</v>
      </c>
      <c r="I17" s="815" t="s">
        <v>181</v>
      </c>
      <c r="J17" s="815" t="s">
        <v>182</v>
      </c>
      <c r="K17" s="815" t="s">
        <v>183</v>
      </c>
      <c r="L17" s="815" t="s">
        <v>184</v>
      </c>
      <c r="M17" s="815" t="s">
        <v>185</v>
      </c>
      <c r="N17" s="815" t="s">
        <v>186</v>
      </c>
      <c r="O17" s="815" t="s">
        <v>187</v>
      </c>
      <c r="P17" s="815" t="s">
        <v>251</v>
      </c>
      <c r="Q17" s="815" t="s">
        <v>188</v>
      </c>
      <c r="R17" s="815" t="s">
        <v>189</v>
      </c>
      <c r="S17" s="815" t="s">
        <v>190</v>
      </c>
      <c r="T17" s="815" t="s">
        <v>191</v>
      </c>
      <c r="U17" s="815" t="s">
        <v>192</v>
      </c>
      <c r="V17" s="815" t="s">
        <v>193</v>
      </c>
      <c r="W17" s="815" t="s">
        <v>214</v>
      </c>
      <c r="X17" s="815" t="s">
        <v>215</v>
      </c>
      <c r="Y17" s="815" t="s">
        <v>217</v>
      </c>
      <c r="Z17" s="815" t="s">
        <v>216</v>
      </c>
      <c r="AA17" s="815" t="s">
        <v>219</v>
      </c>
      <c r="AB17" s="815" t="s">
        <v>218</v>
      </c>
      <c r="AC17" s="815" t="s">
        <v>231</v>
      </c>
    </row>
    <row r="18" spans="1:29" ht="12.75">
      <c r="A18" s="803" t="s">
        <v>148</v>
      </c>
      <c r="B18" s="803">
        <v>22</v>
      </c>
      <c r="C18" s="803">
        <v>20</v>
      </c>
      <c r="D18" s="803">
        <v>13</v>
      </c>
      <c r="E18" s="803" t="str">
        <f ca="1">"LI-"&amp;$G$14</f>
        <v>LI-02</v>
      </c>
      <c r="F18" s="803" t="s">
        <v>255</v>
      </c>
      <c r="G18" s="803">
        <v>3</v>
      </c>
      <c r="H18" s="804">
        <v>5</v>
      </c>
      <c r="I18" s="804">
        <v>4</v>
      </c>
      <c r="J18" s="803">
        <v>6</v>
      </c>
      <c r="K18" s="803">
        <v>7</v>
      </c>
      <c r="L18" s="803">
        <v>8</v>
      </c>
      <c r="M18" s="803">
        <v>9</v>
      </c>
      <c r="N18" s="803">
        <v>12</v>
      </c>
      <c r="O18" s="803">
        <v>13</v>
      </c>
      <c r="P18" s="803">
        <v>16</v>
      </c>
      <c r="Q18" s="803">
        <v>19</v>
      </c>
      <c r="R18" s="803">
        <v>30</v>
      </c>
      <c r="S18" s="803">
        <v>0</v>
      </c>
      <c r="T18" s="803">
        <v>0</v>
      </c>
      <c r="U18" s="803">
        <v>0</v>
      </c>
      <c r="V18" s="803">
        <v>0</v>
      </c>
      <c r="W18" s="803">
        <v>17</v>
      </c>
      <c r="X18" s="803">
        <v>9</v>
      </c>
      <c r="Y18" s="803">
        <v>43</v>
      </c>
      <c r="Z18" s="804">
        <v>31</v>
      </c>
      <c r="AA18" s="803">
        <v>20</v>
      </c>
      <c r="AB18" s="804">
        <v>31</v>
      </c>
      <c r="AC18" s="803">
        <v>16</v>
      </c>
    </row>
    <row r="19" spans="1:29" ht="12.75">
      <c r="A19" s="803" t="s">
        <v>151</v>
      </c>
      <c r="B19" s="804">
        <v>20</v>
      </c>
      <c r="C19" s="804">
        <v>20</v>
      </c>
      <c r="D19" s="804">
        <v>13</v>
      </c>
      <c r="E19" s="803" t="str">
        <f ca="1">"LI-YACY-"&amp;$G$14</f>
        <v>LI-YACY-02</v>
      </c>
      <c r="F19" s="803" t="s">
        <v>256</v>
      </c>
      <c r="G19" s="804">
        <v>3</v>
      </c>
      <c r="H19" s="804">
        <v>5</v>
      </c>
      <c r="I19" s="804">
        <v>4</v>
      </c>
      <c r="J19" s="804">
        <v>6</v>
      </c>
      <c r="K19" s="804">
        <v>7</v>
      </c>
      <c r="L19" s="804">
        <v>8</v>
      </c>
      <c r="M19" s="804">
        <v>9</v>
      </c>
      <c r="N19" s="804">
        <v>12</v>
      </c>
      <c r="O19" s="804">
        <v>13</v>
      </c>
      <c r="P19" s="804">
        <v>16</v>
      </c>
      <c r="Q19" s="804">
        <v>19</v>
      </c>
      <c r="R19" s="804">
        <v>30</v>
      </c>
      <c r="S19" s="804">
        <v>0</v>
      </c>
      <c r="T19" s="804">
        <v>0</v>
      </c>
      <c r="U19" s="804">
        <v>0</v>
      </c>
      <c r="V19" s="804">
        <v>0</v>
      </c>
      <c r="W19" s="804">
        <v>18</v>
      </c>
      <c r="X19" s="804">
        <v>9</v>
      </c>
      <c r="Y19" s="804">
        <v>41</v>
      </c>
      <c r="Z19" s="804">
        <v>31</v>
      </c>
      <c r="AA19" s="803">
        <v>20</v>
      </c>
      <c r="AB19" s="804">
        <v>31</v>
      </c>
      <c r="AC19" s="804">
        <v>16</v>
      </c>
    </row>
    <row r="20" spans="1:29" ht="12.75">
      <c r="A20" s="803" t="s">
        <v>152</v>
      </c>
      <c r="B20" s="803">
        <v>22</v>
      </c>
      <c r="C20" s="803">
        <v>20</v>
      </c>
      <c r="D20" s="803">
        <v>13</v>
      </c>
      <c r="E20" s="803" t="str">
        <f ca="1">"LI-LITSA-"&amp;$G$14</f>
        <v>LI-LITSA-02</v>
      </c>
      <c r="F20" s="803" t="s">
        <v>257</v>
      </c>
      <c r="G20" s="803">
        <v>3</v>
      </c>
      <c r="H20" s="804">
        <v>5</v>
      </c>
      <c r="I20" s="804">
        <v>4</v>
      </c>
      <c r="J20" s="803">
        <v>6</v>
      </c>
      <c r="K20" s="803">
        <v>7</v>
      </c>
      <c r="L20" s="803">
        <v>8</v>
      </c>
      <c r="M20" s="803">
        <v>9</v>
      </c>
      <c r="N20" s="803">
        <v>12</v>
      </c>
      <c r="O20" s="803">
        <v>13</v>
      </c>
      <c r="P20" s="803">
        <v>16</v>
      </c>
      <c r="Q20" s="803">
        <v>19</v>
      </c>
      <c r="R20" s="803">
        <v>30</v>
      </c>
      <c r="S20" s="803">
        <v>0</v>
      </c>
      <c r="T20" s="803">
        <v>0</v>
      </c>
      <c r="U20" s="803">
        <v>0</v>
      </c>
      <c r="V20" s="803">
        <v>0</v>
      </c>
      <c r="W20" s="804">
        <v>19</v>
      </c>
      <c r="X20" s="803">
        <v>9</v>
      </c>
      <c r="Y20" s="803">
        <v>43</v>
      </c>
      <c r="Z20" s="804">
        <v>32</v>
      </c>
      <c r="AA20" s="803">
        <v>20</v>
      </c>
      <c r="AB20" s="804">
        <v>32</v>
      </c>
      <c r="AC20" s="803">
        <v>16</v>
      </c>
    </row>
    <row r="21" spans="1:29" ht="12.75">
      <c r="A21" s="803" t="s">
        <v>197</v>
      </c>
      <c r="B21" s="803">
        <v>22</v>
      </c>
      <c r="C21" s="804">
        <v>20</v>
      </c>
      <c r="D21" s="803">
        <v>13</v>
      </c>
      <c r="E21" s="803" t="str">
        <f ca="1">"LI-IV-"&amp;$G$14</f>
        <v>LI-IV-02</v>
      </c>
      <c r="F21" s="803" t="s">
        <v>258</v>
      </c>
      <c r="G21" s="803">
        <v>3</v>
      </c>
      <c r="H21" s="804">
        <v>5</v>
      </c>
      <c r="I21" s="804">
        <v>4</v>
      </c>
      <c r="J21" s="803">
        <v>6</v>
      </c>
      <c r="K21" s="803">
        <v>7</v>
      </c>
      <c r="L21" s="803">
        <v>8</v>
      </c>
      <c r="M21" s="803">
        <v>9</v>
      </c>
      <c r="N21" s="803">
        <v>12</v>
      </c>
      <c r="O21" s="803">
        <v>13</v>
      </c>
      <c r="P21" s="803">
        <v>16</v>
      </c>
      <c r="Q21" s="803">
        <v>19</v>
      </c>
      <c r="R21" s="803">
        <v>30</v>
      </c>
      <c r="S21" s="803">
        <v>0</v>
      </c>
      <c r="T21" s="803">
        <v>0</v>
      </c>
      <c r="U21" s="803">
        <v>0</v>
      </c>
      <c r="V21" s="803">
        <v>0</v>
      </c>
      <c r="W21" s="804">
        <v>20</v>
      </c>
      <c r="X21" s="804">
        <v>9</v>
      </c>
      <c r="Y21" s="803">
        <v>43</v>
      </c>
      <c r="Z21" s="804">
        <v>31</v>
      </c>
      <c r="AA21" s="803">
        <v>20</v>
      </c>
      <c r="AB21" s="804">
        <v>31</v>
      </c>
      <c r="AC21" s="803">
        <v>16</v>
      </c>
    </row>
    <row r="22" spans="1:29" ht="12.75">
      <c r="A22" s="804" t="s">
        <v>238</v>
      </c>
      <c r="B22" s="804">
        <v>20</v>
      </c>
      <c r="C22" s="804">
        <v>20</v>
      </c>
      <c r="D22" s="804">
        <v>13</v>
      </c>
      <c r="E22" s="804" t="str">
        <f ca="1">"LI-INTESAR-"&amp;$G$14</f>
        <v>LI-INTESAR-02</v>
      </c>
      <c r="F22" s="804" t="s">
        <v>259</v>
      </c>
      <c r="G22" s="804">
        <v>3</v>
      </c>
      <c r="H22" s="804">
        <v>5</v>
      </c>
      <c r="I22" s="804">
        <v>4</v>
      </c>
      <c r="J22" s="804">
        <v>6</v>
      </c>
      <c r="K22" s="804">
        <v>7</v>
      </c>
      <c r="L22" s="804">
        <v>8</v>
      </c>
      <c r="M22" s="804">
        <v>9</v>
      </c>
      <c r="N22" s="804">
        <v>12</v>
      </c>
      <c r="O22" s="804">
        <v>13</v>
      </c>
      <c r="P22" s="804">
        <v>16</v>
      </c>
      <c r="Q22" s="804">
        <v>19</v>
      </c>
      <c r="R22" s="804">
        <v>30</v>
      </c>
      <c r="S22" s="804">
        <v>0</v>
      </c>
      <c r="T22" s="804">
        <v>0</v>
      </c>
      <c r="U22" s="804">
        <v>0</v>
      </c>
      <c r="V22" s="804">
        <v>0</v>
      </c>
      <c r="W22" s="804">
        <v>21</v>
      </c>
      <c r="X22" s="804">
        <v>9</v>
      </c>
      <c r="Y22" s="804">
        <v>41</v>
      </c>
      <c r="Z22" s="804">
        <v>31</v>
      </c>
      <c r="AA22" s="803">
        <v>20</v>
      </c>
      <c r="AB22" s="804">
        <v>31</v>
      </c>
      <c r="AC22" s="804">
        <v>16</v>
      </c>
    </row>
    <row r="23" spans="1:29" ht="12.75">
      <c r="A23" s="804" t="s">
        <v>239</v>
      </c>
      <c r="B23" s="804">
        <v>20</v>
      </c>
      <c r="C23" s="804">
        <v>20</v>
      </c>
      <c r="D23" s="804">
        <v>13</v>
      </c>
      <c r="E23" s="804" t="str">
        <f ca="1">"LI-CUYANA-"&amp;$G$14</f>
        <v>LI-CUYANA-02</v>
      </c>
      <c r="F23" s="804" t="s">
        <v>260</v>
      </c>
      <c r="G23" s="804">
        <v>3</v>
      </c>
      <c r="H23" s="804">
        <v>5</v>
      </c>
      <c r="I23" s="804">
        <v>4</v>
      </c>
      <c r="J23" s="804">
        <v>6</v>
      </c>
      <c r="K23" s="804">
        <v>7</v>
      </c>
      <c r="L23" s="804">
        <v>8</v>
      </c>
      <c r="M23" s="804">
        <v>9</v>
      </c>
      <c r="N23" s="804">
        <v>12</v>
      </c>
      <c r="O23" s="804">
        <v>13</v>
      </c>
      <c r="P23" s="804">
        <v>16</v>
      </c>
      <c r="Q23" s="804">
        <v>19</v>
      </c>
      <c r="R23" s="804">
        <v>30</v>
      </c>
      <c r="S23" s="804">
        <v>0</v>
      </c>
      <c r="T23" s="804">
        <v>0</v>
      </c>
      <c r="U23" s="804">
        <v>0</v>
      </c>
      <c r="V23" s="804">
        <v>0</v>
      </c>
      <c r="W23" s="804">
        <v>22</v>
      </c>
      <c r="X23" s="804">
        <v>9</v>
      </c>
      <c r="Y23" s="804">
        <v>41</v>
      </c>
      <c r="Z23" s="804">
        <v>31</v>
      </c>
      <c r="AA23" s="803">
        <v>20</v>
      </c>
      <c r="AB23" s="804">
        <v>31</v>
      </c>
      <c r="AC23" s="804">
        <v>16</v>
      </c>
    </row>
    <row r="24" spans="1:29" ht="12.75">
      <c r="A24" s="804" t="s">
        <v>235</v>
      </c>
      <c r="B24" s="804">
        <v>20</v>
      </c>
      <c r="C24" s="804">
        <v>20</v>
      </c>
      <c r="D24" s="804">
        <v>13</v>
      </c>
      <c r="E24" s="804" t="str">
        <f ca="1">"LI-LIMSA-"&amp;$G$14</f>
        <v>LI-LIMSA-02</v>
      </c>
      <c r="F24" s="804" t="s">
        <v>261</v>
      </c>
      <c r="G24" s="804">
        <v>3</v>
      </c>
      <c r="H24" s="804">
        <v>5</v>
      </c>
      <c r="I24" s="804">
        <v>4</v>
      </c>
      <c r="J24" s="804">
        <v>6</v>
      </c>
      <c r="K24" s="804">
        <v>7</v>
      </c>
      <c r="L24" s="804">
        <v>8</v>
      </c>
      <c r="M24" s="804">
        <v>9</v>
      </c>
      <c r="N24" s="804">
        <v>12</v>
      </c>
      <c r="O24" s="804">
        <v>13</v>
      </c>
      <c r="P24" s="804">
        <v>16</v>
      </c>
      <c r="Q24" s="804">
        <v>19</v>
      </c>
      <c r="R24" s="804">
        <v>30</v>
      </c>
      <c r="S24" s="804">
        <v>0</v>
      </c>
      <c r="T24" s="804">
        <v>0</v>
      </c>
      <c r="U24" s="804">
        <v>0</v>
      </c>
      <c r="V24" s="804">
        <v>0</v>
      </c>
      <c r="W24" s="804">
        <v>23</v>
      </c>
      <c r="X24" s="804">
        <v>9</v>
      </c>
      <c r="Y24" s="804">
        <v>41</v>
      </c>
      <c r="Z24" s="804">
        <v>31</v>
      </c>
      <c r="AA24" s="803">
        <v>20</v>
      </c>
      <c r="AB24" s="804">
        <v>31</v>
      </c>
      <c r="AC24" s="804">
        <v>16</v>
      </c>
    </row>
    <row r="25" spans="1:29" ht="12.75">
      <c r="A25" s="804" t="s">
        <v>281</v>
      </c>
      <c r="B25" s="804">
        <v>20</v>
      </c>
      <c r="C25" s="804">
        <v>20</v>
      </c>
      <c r="D25" s="804">
        <v>13</v>
      </c>
      <c r="E25" s="804" t="str">
        <f ca="1">"LI-RIOJA-"&amp;$G$14</f>
        <v>LI-RIOJA-02</v>
      </c>
      <c r="F25" s="804" t="s">
        <v>282</v>
      </c>
      <c r="G25" s="804">
        <v>3</v>
      </c>
      <c r="H25" s="804">
        <v>5</v>
      </c>
      <c r="I25" s="804">
        <v>4</v>
      </c>
      <c r="J25" s="804">
        <v>6</v>
      </c>
      <c r="K25" s="804">
        <v>7</v>
      </c>
      <c r="L25" s="804">
        <v>8</v>
      </c>
      <c r="M25" s="804">
        <v>9</v>
      </c>
      <c r="N25" s="804">
        <v>12</v>
      </c>
      <c r="O25" s="804">
        <v>13</v>
      </c>
      <c r="P25" s="804">
        <v>16</v>
      </c>
      <c r="Q25" s="804">
        <v>19</v>
      </c>
      <c r="R25" s="804">
        <v>30</v>
      </c>
      <c r="S25" s="804">
        <v>0</v>
      </c>
      <c r="T25" s="804">
        <v>0</v>
      </c>
      <c r="U25" s="804">
        <v>0</v>
      </c>
      <c r="V25" s="804">
        <v>0</v>
      </c>
      <c r="W25" s="804">
        <v>24</v>
      </c>
      <c r="X25" s="804">
        <v>9</v>
      </c>
      <c r="Y25" s="804">
        <v>41</v>
      </c>
      <c r="Z25" s="804">
        <v>31</v>
      </c>
      <c r="AA25" s="803">
        <v>20</v>
      </c>
      <c r="AB25" s="804">
        <v>31</v>
      </c>
      <c r="AC25" s="804">
        <v>16</v>
      </c>
    </row>
    <row r="26" spans="1:29" ht="12.75">
      <c r="A26" s="806" t="s">
        <v>149</v>
      </c>
      <c r="B26" s="806">
        <v>22</v>
      </c>
      <c r="C26" s="807">
        <v>20</v>
      </c>
      <c r="D26" s="806">
        <v>14</v>
      </c>
      <c r="E26" s="806" t="str">
        <f ca="1">"TR-"&amp;$G$14</f>
        <v>TR-02</v>
      </c>
      <c r="F26" s="806" t="s">
        <v>262</v>
      </c>
      <c r="G26" s="804">
        <v>3</v>
      </c>
      <c r="H26" s="804">
        <v>5</v>
      </c>
      <c r="I26" s="804">
        <v>4</v>
      </c>
      <c r="J26" s="804">
        <v>6</v>
      </c>
      <c r="K26" s="804">
        <v>7</v>
      </c>
      <c r="L26" s="807">
        <v>8</v>
      </c>
      <c r="M26" s="807">
        <v>9</v>
      </c>
      <c r="N26" s="807">
        <v>11</v>
      </c>
      <c r="O26" s="807">
        <v>12</v>
      </c>
      <c r="P26" s="807">
        <v>15</v>
      </c>
      <c r="Q26" s="807">
        <v>17</v>
      </c>
      <c r="R26" s="807">
        <v>18</v>
      </c>
      <c r="S26" s="807">
        <v>28</v>
      </c>
      <c r="T26" s="807">
        <v>0</v>
      </c>
      <c r="U26" s="807">
        <v>0</v>
      </c>
      <c r="V26" s="807">
        <v>0</v>
      </c>
      <c r="W26" s="807">
        <v>28</v>
      </c>
      <c r="X26" s="804">
        <v>9</v>
      </c>
      <c r="Y26" s="806">
        <v>43</v>
      </c>
      <c r="Z26" s="806">
        <v>29</v>
      </c>
      <c r="AA26" s="806">
        <v>20</v>
      </c>
      <c r="AB26" s="806">
        <v>29</v>
      </c>
      <c r="AC26" s="806">
        <v>15</v>
      </c>
    </row>
    <row r="27" spans="1:29" ht="12.75">
      <c r="A27" s="803" t="s">
        <v>153</v>
      </c>
      <c r="B27" s="803">
        <v>22</v>
      </c>
      <c r="C27" s="804">
        <v>20</v>
      </c>
      <c r="D27" s="806">
        <v>14</v>
      </c>
      <c r="E27" s="803" t="str">
        <f ca="1">"TR-LITSA-"&amp;$G$14</f>
        <v>TR-LITSA-02</v>
      </c>
      <c r="F27" s="803" t="s">
        <v>263</v>
      </c>
      <c r="G27" s="804">
        <v>3</v>
      </c>
      <c r="H27" s="804">
        <v>5</v>
      </c>
      <c r="I27" s="804">
        <v>4</v>
      </c>
      <c r="J27" s="804">
        <v>6</v>
      </c>
      <c r="K27" s="804">
        <v>7</v>
      </c>
      <c r="L27" s="807">
        <v>8</v>
      </c>
      <c r="M27" s="807">
        <v>9</v>
      </c>
      <c r="N27" s="807">
        <v>11</v>
      </c>
      <c r="O27" s="807">
        <v>12</v>
      </c>
      <c r="P27" s="807">
        <v>15</v>
      </c>
      <c r="Q27" s="807">
        <v>17</v>
      </c>
      <c r="R27" s="807">
        <v>18</v>
      </c>
      <c r="S27" s="807">
        <v>28</v>
      </c>
      <c r="T27" s="807">
        <v>0</v>
      </c>
      <c r="U27" s="807">
        <v>0</v>
      </c>
      <c r="V27" s="807">
        <v>0</v>
      </c>
      <c r="W27" s="807">
        <v>29</v>
      </c>
      <c r="X27" s="804">
        <v>9</v>
      </c>
      <c r="Y27" s="806">
        <v>43</v>
      </c>
      <c r="Z27" s="806">
        <v>29</v>
      </c>
      <c r="AA27" s="806">
        <v>20</v>
      </c>
      <c r="AB27" s="806">
        <v>29</v>
      </c>
      <c r="AC27" s="806">
        <v>15</v>
      </c>
    </row>
    <row r="28" spans="1:29" ht="12.75">
      <c r="A28" s="803" t="s">
        <v>154</v>
      </c>
      <c r="B28" s="803">
        <v>20</v>
      </c>
      <c r="C28" s="804">
        <v>20</v>
      </c>
      <c r="D28" s="806">
        <v>14</v>
      </c>
      <c r="E28" s="803" t="str">
        <f ca="1">"TR-TIBA-"&amp;$G$14</f>
        <v>TR-TIBA-02</v>
      </c>
      <c r="F28" s="803" t="s">
        <v>264</v>
      </c>
      <c r="G28" s="804">
        <v>3</v>
      </c>
      <c r="H28" s="804">
        <v>5</v>
      </c>
      <c r="I28" s="804">
        <v>4</v>
      </c>
      <c r="J28" s="804">
        <v>6</v>
      </c>
      <c r="K28" s="804">
        <v>7</v>
      </c>
      <c r="L28" s="807">
        <v>8</v>
      </c>
      <c r="M28" s="807">
        <v>9</v>
      </c>
      <c r="N28" s="807">
        <v>11</v>
      </c>
      <c r="O28" s="807">
        <v>12</v>
      </c>
      <c r="P28" s="807">
        <v>15</v>
      </c>
      <c r="Q28" s="807">
        <v>17</v>
      </c>
      <c r="R28" s="807">
        <v>18</v>
      </c>
      <c r="S28" s="807">
        <v>28</v>
      </c>
      <c r="T28" s="807">
        <v>0</v>
      </c>
      <c r="U28" s="807">
        <v>0</v>
      </c>
      <c r="V28" s="807">
        <v>0</v>
      </c>
      <c r="W28" s="807">
        <v>30</v>
      </c>
      <c r="X28" s="804">
        <v>9</v>
      </c>
      <c r="Y28" s="806">
        <v>41</v>
      </c>
      <c r="Z28" s="806">
        <v>29</v>
      </c>
      <c r="AA28" s="806">
        <v>18</v>
      </c>
      <c r="AB28" s="806">
        <v>29</v>
      </c>
      <c r="AC28" s="806">
        <v>15</v>
      </c>
    </row>
    <row r="29" spans="1:29" ht="12.75">
      <c r="A29" s="803" t="s">
        <v>155</v>
      </c>
      <c r="B29" s="803">
        <v>20</v>
      </c>
      <c r="C29" s="804">
        <v>20</v>
      </c>
      <c r="D29" s="806">
        <v>14</v>
      </c>
      <c r="E29" s="803" t="str">
        <f ca="1">"TR-ENECOR-"&amp;$G$14</f>
        <v>TR-ENECOR-02</v>
      </c>
      <c r="F29" s="803" t="s">
        <v>265</v>
      </c>
      <c r="G29" s="804">
        <v>3</v>
      </c>
      <c r="H29" s="804">
        <v>5</v>
      </c>
      <c r="I29" s="804">
        <v>4</v>
      </c>
      <c r="J29" s="804">
        <v>6</v>
      </c>
      <c r="K29" s="804">
        <v>7</v>
      </c>
      <c r="L29" s="807">
        <v>8</v>
      </c>
      <c r="M29" s="807">
        <v>9</v>
      </c>
      <c r="N29" s="807">
        <v>11</v>
      </c>
      <c r="O29" s="807">
        <v>12</v>
      </c>
      <c r="P29" s="807">
        <v>15</v>
      </c>
      <c r="Q29" s="807">
        <v>17</v>
      </c>
      <c r="R29" s="807">
        <v>18</v>
      </c>
      <c r="S29" s="807">
        <v>28</v>
      </c>
      <c r="T29" s="807">
        <v>0</v>
      </c>
      <c r="U29" s="807">
        <v>0</v>
      </c>
      <c r="V29" s="807">
        <v>0</v>
      </c>
      <c r="W29" s="807">
        <v>31</v>
      </c>
      <c r="X29" s="804">
        <v>9</v>
      </c>
      <c r="Y29" s="806">
        <v>41</v>
      </c>
      <c r="Z29" s="806">
        <v>29</v>
      </c>
      <c r="AA29" s="806">
        <v>20</v>
      </c>
      <c r="AB29" s="806">
        <v>29</v>
      </c>
      <c r="AC29" s="806">
        <v>15</v>
      </c>
    </row>
    <row r="30" spans="1:29" ht="12.75">
      <c r="A30" s="804" t="s">
        <v>247</v>
      </c>
      <c r="B30" s="804">
        <v>20</v>
      </c>
      <c r="C30" s="804">
        <v>20</v>
      </c>
      <c r="D30" s="807">
        <v>14</v>
      </c>
      <c r="E30" s="804" t="str">
        <f ca="1">"TR-INTESAR-"&amp;$G$14</f>
        <v>TR-INTESAR-02</v>
      </c>
      <c r="F30" s="804" t="s">
        <v>266</v>
      </c>
      <c r="G30" s="804">
        <v>3</v>
      </c>
      <c r="H30" s="804">
        <v>5</v>
      </c>
      <c r="I30" s="804">
        <v>4</v>
      </c>
      <c r="J30" s="804">
        <v>6</v>
      </c>
      <c r="K30" s="804">
        <v>7</v>
      </c>
      <c r="L30" s="807">
        <v>8</v>
      </c>
      <c r="M30" s="807">
        <v>9</v>
      </c>
      <c r="N30" s="807">
        <v>11</v>
      </c>
      <c r="O30" s="807">
        <v>12</v>
      </c>
      <c r="P30" s="807">
        <v>15</v>
      </c>
      <c r="Q30" s="807">
        <v>17</v>
      </c>
      <c r="R30" s="807">
        <v>18</v>
      </c>
      <c r="S30" s="807">
        <v>28</v>
      </c>
      <c r="T30" s="807">
        <v>0</v>
      </c>
      <c r="U30" s="807">
        <v>0</v>
      </c>
      <c r="V30" s="807">
        <v>0</v>
      </c>
      <c r="W30" s="807">
        <v>32</v>
      </c>
      <c r="X30" s="804">
        <v>9</v>
      </c>
      <c r="Y30" s="806">
        <v>41</v>
      </c>
      <c r="Z30" s="807">
        <v>29</v>
      </c>
      <c r="AA30" s="807">
        <v>20</v>
      </c>
      <c r="AB30" s="807">
        <v>29</v>
      </c>
      <c r="AC30" s="807">
        <v>15</v>
      </c>
    </row>
    <row r="31" spans="1:29" ht="12.75">
      <c r="A31" s="804" t="s">
        <v>236</v>
      </c>
      <c r="B31" s="804">
        <v>20</v>
      </c>
      <c r="C31" s="804">
        <v>20</v>
      </c>
      <c r="D31" s="807">
        <v>14</v>
      </c>
      <c r="E31" s="804" t="str">
        <f ca="1">"TR-LIMSA-"&amp;$G$14</f>
        <v>TR-LIMSA-02</v>
      </c>
      <c r="F31" s="804" t="s">
        <v>267</v>
      </c>
      <c r="G31" s="804">
        <v>3</v>
      </c>
      <c r="H31" s="804">
        <v>5</v>
      </c>
      <c r="I31" s="804">
        <v>4</v>
      </c>
      <c r="J31" s="804">
        <v>6</v>
      </c>
      <c r="K31" s="804">
        <v>7</v>
      </c>
      <c r="L31" s="807">
        <v>8</v>
      </c>
      <c r="M31" s="807">
        <v>9</v>
      </c>
      <c r="N31" s="807">
        <v>11</v>
      </c>
      <c r="O31" s="807">
        <v>12</v>
      </c>
      <c r="P31" s="807">
        <v>15</v>
      </c>
      <c r="Q31" s="807">
        <v>17</v>
      </c>
      <c r="R31" s="807">
        <v>18</v>
      </c>
      <c r="S31" s="807">
        <v>28</v>
      </c>
      <c r="T31" s="807">
        <v>0</v>
      </c>
      <c r="U31" s="807">
        <v>0</v>
      </c>
      <c r="V31" s="807">
        <v>0</v>
      </c>
      <c r="W31" s="807">
        <v>33</v>
      </c>
      <c r="X31" s="804">
        <v>9</v>
      </c>
      <c r="Y31" s="806">
        <v>41</v>
      </c>
      <c r="Z31" s="807">
        <v>29</v>
      </c>
      <c r="AA31" s="807">
        <v>20</v>
      </c>
      <c r="AB31" s="807">
        <v>29</v>
      </c>
      <c r="AC31" s="807">
        <v>15</v>
      </c>
    </row>
    <row r="32" spans="1:29" ht="12.75">
      <c r="A32" s="804" t="s">
        <v>240</v>
      </c>
      <c r="B32" s="804">
        <v>20</v>
      </c>
      <c r="C32" s="804">
        <v>20</v>
      </c>
      <c r="D32" s="807">
        <v>14</v>
      </c>
      <c r="E32" s="804" t="str">
        <f ca="1">"TR-CUYANA-"&amp;$G$14</f>
        <v>TR-CUYANA-02</v>
      </c>
      <c r="F32" s="804" t="s">
        <v>268</v>
      </c>
      <c r="G32" s="804">
        <v>3</v>
      </c>
      <c r="H32" s="804">
        <v>5</v>
      </c>
      <c r="I32" s="804">
        <v>4</v>
      </c>
      <c r="J32" s="804">
        <v>6</v>
      </c>
      <c r="K32" s="804">
        <v>7</v>
      </c>
      <c r="L32" s="807">
        <v>8</v>
      </c>
      <c r="M32" s="807">
        <v>9</v>
      </c>
      <c r="N32" s="807">
        <v>11</v>
      </c>
      <c r="O32" s="807">
        <v>12</v>
      </c>
      <c r="P32" s="807">
        <v>15</v>
      </c>
      <c r="Q32" s="807">
        <v>17</v>
      </c>
      <c r="R32" s="807">
        <v>18</v>
      </c>
      <c r="S32" s="807">
        <v>28</v>
      </c>
      <c r="T32" s="807">
        <v>0</v>
      </c>
      <c r="U32" s="807">
        <v>0</v>
      </c>
      <c r="V32" s="807">
        <v>0</v>
      </c>
      <c r="W32" s="807">
        <v>34</v>
      </c>
      <c r="X32" s="804">
        <v>9</v>
      </c>
      <c r="Y32" s="806">
        <v>41</v>
      </c>
      <c r="Z32" s="807">
        <v>29</v>
      </c>
      <c r="AA32" s="807">
        <v>20</v>
      </c>
      <c r="AB32" s="807">
        <v>29</v>
      </c>
      <c r="AC32" s="807">
        <v>15</v>
      </c>
    </row>
    <row r="33" spans="1:29" ht="12.75">
      <c r="A33" s="804" t="s">
        <v>283</v>
      </c>
      <c r="B33" s="804">
        <v>20</v>
      </c>
      <c r="C33" s="804">
        <v>20</v>
      </c>
      <c r="D33" s="807">
        <v>14</v>
      </c>
      <c r="E33" s="804" t="str">
        <f ca="1">"TR-COBRA-"&amp;$G$14</f>
        <v>TR-COBRA-02</v>
      </c>
      <c r="F33" s="804" t="s">
        <v>284</v>
      </c>
      <c r="G33" s="804">
        <v>3</v>
      </c>
      <c r="H33" s="804">
        <v>5</v>
      </c>
      <c r="I33" s="804">
        <v>4</v>
      </c>
      <c r="J33" s="804">
        <v>6</v>
      </c>
      <c r="K33" s="804">
        <v>7</v>
      </c>
      <c r="L33" s="807">
        <v>8</v>
      </c>
      <c r="M33" s="807">
        <v>9</v>
      </c>
      <c r="N33" s="807">
        <v>11</v>
      </c>
      <c r="O33" s="807">
        <v>12</v>
      </c>
      <c r="P33" s="807">
        <v>15</v>
      </c>
      <c r="Q33" s="807">
        <v>17</v>
      </c>
      <c r="R33" s="807">
        <v>18</v>
      </c>
      <c r="S33" s="807">
        <v>28</v>
      </c>
      <c r="T33" s="807">
        <v>0</v>
      </c>
      <c r="U33" s="807">
        <v>0</v>
      </c>
      <c r="V33" s="807">
        <v>0</v>
      </c>
      <c r="W33" s="807">
        <v>35</v>
      </c>
      <c r="X33" s="804">
        <v>9</v>
      </c>
      <c r="Y33" s="806">
        <v>41</v>
      </c>
      <c r="Z33" s="807">
        <v>29</v>
      </c>
      <c r="AA33" s="807">
        <v>20</v>
      </c>
      <c r="AB33" s="807">
        <v>29</v>
      </c>
      <c r="AC33" s="807">
        <v>15</v>
      </c>
    </row>
    <row r="34" spans="1:29" ht="12.75">
      <c r="A34" s="803" t="s">
        <v>150</v>
      </c>
      <c r="B34" s="803">
        <v>24</v>
      </c>
      <c r="C34" s="804">
        <v>20</v>
      </c>
      <c r="D34" s="804">
        <v>11</v>
      </c>
      <c r="E34" s="803" t="str">
        <f ca="1">"SA-"&amp;$G$14</f>
        <v>SA-02</v>
      </c>
      <c r="F34" s="803" t="s">
        <v>269</v>
      </c>
      <c r="G34" s="803">
        <v>3</v>
      </c>
      <c r="H34" s="804">
        <v>5</v>
      </c>
      <c r="I34" s="804">
        <v>4</v>
      </c>
      <c r="J34" s="803">
        <v>6</v>
      </c>
      <c r="K34" s="803">
        <v>7</v>
      </c>
      <c r="L34" s="803">
        <v>8</v>
      </c>
      <c r="M34" s="803">
        <v>10</v>
      </c>
      <c r="N34" s="803">
        <v>11</v>
      </c>
      <c r="O34" s="803">
        <v>14</v>
      </c>
      <c r="P34" s="803">
        <v>15</v>
      </c>
      <c r="Q34" s="803">
        <v>21</v>
      </c>
      <c r="R34" s="803">
        <v>0</v>
      </c>
      <c r="S34" s="803">
        <v>0</v>
      </c>
      <c r="T34" s="803">
        <v>0</v>
      </c>
      <c r="U34" s="803">
        <v>0</v>
      </c>
      <c r="V34" s="803">
        <v>0</v>
      </c>
      <c r="W34" s="804">
        <v>37</v>
      </c>
      <c r="X34" s="804">
        <v>9</v>
      </c>
      <c r="Y34" s="803">
        <v>45</v>
      </c>
      <c r="Z34" s="803">
        <v>22</v>
      </c>
      <c r="AA34" s="803">
        <v>22</v>
      </c>
      <c r="AB34" s="803">
        <v>22</v>
      </c>
      <c r="AC34" s="804">
        <v>14</v>
      </c>
    </row>
    <row r="35" spans="1:29" ht="12.75">
      <c r="A35" s="803" t="s">
        <v>156</v>
      </c>
      <c r="B35" s="803">
        <v>22</v>
      </c>
      <c r="C35" s="804">
        <v>20</v>
      </c>
      <c r="D35" s="804">
        <v>11</v>
      </c>
      <c r="E35" s="803" t="str">
        <f ca="1">"SA-TIBA-"&amp;$G$14</f>
        <v>SA-TIBA-02</v>
      </c>
      <c r="F35" s="803" t="s">
        <v>270</v>
      </c>
      <c r="G35" s="803">
        <v>3</v>
      </c>
      <c r="H35" s="804">
        <v>5</v>
      </c>
      <c r="I35" s="804">
        <v>4</v>
      </c>
      <c r="J35" s="803">
        <v>6</v>
      </c>
      <c r="K35" s="803">
        <v>7</v>
      </c>
      <c r="L35" s="803">
        <v>8</v>
      </c>
      <c r="M35" s="803">
        <v>10</v>
      </c>
      <c r="N35" s="803">
        <v>11</v>
      </c>
      <c r="O35" s="803">
        <v>14</v>
      </c>
      <c r="P35" s="803">
        <v>15</v>
      </c>
      <c r="Q35" s="803">
        <v>21</v>
      </c>
      <c r="R35" s="803">
        <v>0</v>
      </c>
      <c r="S35" s="803">
        <v>0</v>
      </c>
      <c r="T35" s="803">
        <v>0</v>
      </c>
      <c r="U35" s="803">
        <v>0</v>
      </c>
      <c r="V35" s="803">
        <v>0</v>
      </c>
      <c r="W35" s="804">
        <v>38</v>
      </c>
      <c r="X35" s="804">
        <v>9</v>
      </c>
      <c r="Y35" s="803">
        <v>43</v>
      </c>
      <c r="Z35" s="803">
        <v>22</v>
      </c>
      <c r="AA35" s="803">
        <v>20</v>
      </c>
      <c r="AB35" s="803">
        <v>22</v>
      </c>
      <c r="AC35" s="804">
        <v>14</v>
      </c>
    </row>
    <row r="36" spans="1:29" ht="12.75">
      <c r="A36" s="803" t="s">
        <v>157</v>
      </c>
      <c r="B36" s="803">
        <v>22</v>
      </c>
      <c r="C36" s="804">
        <v>20</v>
      </c>
      <c r="D36" s="804">
        <v>11</v>
      </c>
      <c r="E36" s="803" t="str">
        <f ca="1">"SA-ENECOR-"&amp;$G$14</f>
        <v>SA-ENECOR-02</v>
      </c>
      <c r="F36" s="803" t="s">
        <v>271</v>
      </c>
      <c r="G36" s="803">
        <v>3</v>
      </c>
      <c r="H36" s="804">
        <v>5</v>
      </c>
      <c r="I36" s="804">
        <v>4</v>
      </c>
      <c r="J36" s="803">
        <v>6</v>
      </c>
      <c r="K36" s="803">
        <v>7</v>
      </c>
      <c r="L36" s="803">
        <v>8</v>
      </c>
      <c r="M36" s="803">
        <v>10</v>
      </c>
      <c r="N36" s="803">
        <v>11</v>
      </c>
      <c r="O36" s="803">
        <v>14</v>
      </c>
      <c r="P36" s="803">
        <v>15</v>
      </c>
      <c r="Q36" s="803">
        <v>21</v>
      </c>
      <c r="R36" s="803">
        <v>0</v>
      </c>
      <c r="S36" s="803">
        <v>0</v>
      </c>
      <c r="T36" s="803">
        <v>0</v>
      </c>
      <c r="U36" s="803">
        <v>0</v>
      </c>
      <c r="V36" s="803">
        <v>0</v>
      </c>
      <c r="W36" s="804">
        <v>39</v>
      </c>
      <c r="X36" s="804">
        <v>9</v>
      </c>
      <c r="Y36" s="803">
        <v>43</v>
      </c>
      <c r="Z36" s="803">
        <v>22</v>
      </c>
      <c r="AA36" s="803">
        <v>20</v>
      </c>
      <c r="AB36" s="803">
        <v>22</v>
      </c>
      <c r="AC36" s="804">
        <v>14</v>
      </c>
    </row>
    <row r="37" spans="1:29" ht="12.75">
      <c r="A37" s="803" t="s">
        <v>254</v>
      </c>
      <c r="B37" s="803">
        <v>24</v>
      </c>
      <c r="C37" s="804">
        <v>20</v>
      </c>
      <c r="D37" s="804">
        <v>11</v>
      </c>
      <c r="E37" s="803" t="str">
        <f ca="1">"SA-LITSA-"&amp;$G$14</f>
        <v>SA-LITSA-02</v>
      </c>
      <c r="F37" s="803" t="s">
        <v>272</v>
      </c>
      <c r="G37" s="803">
        <v>3</v>
      </c>
      <c r="H37" s="804">
        <v>5</v>
      </c>
      <c r="I37" s="804">
        <v>4</v>
      </c>
      <c r="J37" s="803">
        <v>6</v>
      </c>
      <c r="K37" s="803">
        <v>7</v>
      </c>
      <c r="L37" s="803">
        <v>8</v>
      </c>
      <c r="M37" s="803">
        <v>10</v>
      </c>
      <c r="N37" s="803">
        <v>11</v>
      </c>
      <c r="O37" s="803">
        <v>14</v>
      </c>
      <c r="P37" s="803">
        <v>15</v>
      </c>
      <c r="Q37" s="803">
        <v>21</v>
      </c>
      <c r="R37" s="803">
        <v>0</v>
      </c>
      <c r="S37" s="803">
        <v>0</v>
      </c>
      <c r="T37" s="803">
        <v>0</v>
      </c>
      <c r="U37" s="803">
        <v>0</v>
      </c>
      <c r="V37" s="803">
        <v>0</v>
      </c>
      <c r="W37" s="804">
        <v>43</v>
      </c>
      <c r="X37" s="804">
        <v>9</v>
      </c>
      <c r="Y37" s="803">
        <v>45</v>
      </c>
      <c r="Z37" s="803">
        <v>22</v>
      </c>
      <c r="AA37" s="803">
        <v>22</v>
      </c>
      <c r="AB37" s="803">
        <v>22</v>
      </c>
      <c r="AC37" s="804">
        <v>14</v>
      </c>
    </row>
    <row r="38" spans="1:29" ht="12.75">
      <c r="A38" s="803" t="s">
        <v>253</v>
      </c>
      <c r="B38" s="803">
        <v>24</v>
      </c>
      <c r="C38" s="804">
        <v>20</v>
      </c>
      <c r="D38" s="804">
        <v>11</v>
      </c>
      <c r="E38" s="803" t="str">
        <f ca="1">"SA-LIMSA-"&amp;$G$14</f>
        <v>SA-LIMSA-02</v>
      </c>
      <c r="F38" s="803" t="s">
        <v>273</v>
      </c>
      <c r="G38" s="803">
        <v>3</v>
      </c>
      <c r="H38" s="804">
        <v>5</v>
      </c>
      <c r="I38" s="804">
        <v>4</v>
      </c>
      <c r="J38" s="803">
        <v>6</v>
      </c>
      <c r="K38" s="803">
        <v>7</v>
      </c>
      <c r="L38" s="803">
        <v>8</v>
      </c>
      <c r="M38" s="803">
        <v>10</v>
      </c>
      <c r="N38" s="803">
        <v>11</v>
      </c>
      <c r="O38" s="803">
        <v>14</v>
      </c>
      <c r="P38" s="803">
        <v>15</v>
      </c>
      <c r="Q38" s="803">
        <v>21</v>
      </c>
      <c r="R38" s="803">
        <v>0</v>
      </c>
      <c r="S38" s="803">
        <v>0</v>
      </c>
      <c r="T38" s="803">
        <v>0</v>
      </c>
      <c r="U38" s="803">
        <v>0</v>
      </c>
      <c r="V38" s="803">
        <v>0</v>
      </c>
      <c r="W38" s="804">
        <v>42</v>
      </c>
      <c r="X38" s="804">
        <v>9</v>
      </c>
      <c r="Y38" s="803">
        <v>45</v>
      </c>
      <c r="Z38" s="803">
        <v>22</v>
      </c>
      <c r="AA38" s="803">
        <v>22</v>
      </c>
      <c r="AB38" s="803">
        <v>22</v>
      </c>
      <c r="AC38" s="804">
        <v>14</v>
      </c>
    </row>
    <row r="39" spans="1:29" ht="12.75">
      <c r="A39" s="804" t="s">
        <v>241</v>
      </c>
      <c r="B39" s="803">
        <v>24</v>
      </c>
      <c r="C39" s="803">
        <v>20</v>
      </c>
      <c r="D39" s="804">
        <v>11</v>
      </c>
      <c r="E39" s="804" t="str">
        <f ca="1">"SA-TESA-"&amp;$G$14</f>
        <v>SA-TESA-02</v>
      </c>
      <c r="F39" s="804" t="s">
        <v>274</v>
      </c>
      <c r="G39" s="804">
        <v>3</v>
      </c>
      <c r="H39" s="804">
        <v>5</v>
      </c>
      <c r="I39" s="804">
        <v>4</v>
      </c>
      <c r="J39" s="804">
        <v>6</v>
      </c>
      <c r="K39" s="804">
        <v>7</v>
      </c>
      <c r="L39" s="804">
        <v>8</v>
      </c>
      <c r="M39" s="804">
        <v>10</v>
      </c>
      <c r="N39" s="804">
        <v>11</v>
      </c>
      <c r="O39" s="804">
        <v>14</v>
      </c>
      <c r="P39" s="804">
        <v>15</v>
      </c>
      <c r="Q39" s="803">
        <v>21</v>
      </c>
      <c r="R39" s="804">
        <v>0</v>
      </c>
      <c r="S39" s="804">
        <v>0</v>
      </c>
      <c r="T39" s="804">
        <v>0</v>
      </c>
      <c r="U39" s="804">
        <v>0</v>
      </c>
      <c r="V39" s="804">
        <v>0</v>
      </c>
      <c r="W39" s="804">
        <v>40</v>
      </c>
      <c r="X39" s="804">
        <v>9</v>
      </c>
      <c r="Y39" s="803">
        <v>45</v>
      </c>
      <c r="Z39" s="804">
        <v>22</v>
      </c>
      <c r="AA39" s="804">
        <v>22</v>
      </c>
      <c r="AB39" s="804">
        <v>22</v>
      </c>
      <c r="AC39" s="804">
        <v>14</v>
      </c>
    </row>
    <row r="40" spans="1:29" ht="12.75">
      <c r="A40" s="804" t="s">
        <v>242</v>
      </c>
      <c r="B40" s="803">
        <v>24</v>
      </c>
      <c r="C40" s="803">
        <v>20</v>
      </c>
      <c r="D40" s="804">
        <v>11</v>
      </c>
      <c r="E40" s="804" t="str">
        <f ca="1">"SA-CTM-"&amp;$G$14</f>
        <v>SA-CTM-02</v>
      </c>
      <c r="F40" s="804" t="s">
        <v>275</v>
      </c>
      <c r="G40" s="804">
        <v>3</v>
      </c>
      <c r="H40" s="804">
        <v>5</v>
      </c>
      <c r="I40" s="804">
        <v>4</v>
      </c>
      <c r="J40" s="804">
        <v>6</v>
      </c>
      <c r="K40" s="804">
        <v>7</v>
      </c>
      <c r="L40" s="804">
        <v>8</v>
      </c>
      <c r="M40" s="804">
        <v>10</v>
      </c>
      <c r="N40" s="804">
        <v>11</v>
      </c>
      <c r="O40" s="804">
        <v>14</v>
      </c>
      <c r="P40" s="804">
        <v>15</v>
      </c>
      <c r="Q40" s="803">
        <v>21</v>
      </c>
      <c r="R40" s="804">
        <v>0</v>
      </c>
      <c r="S40" s="804">
        <v>0</v>
      </c>
      <c r="T40" s="804">
        <v>0</v>
      </c>
      <c r="U40" s="804">
        <v>0</v>
      </c>
      <c r="V40" s="804">
        <v>0</v>
      </c>
      <c r="W40" s="804">
        <v>41</v>
      </c>
      <c r="X40" s="804">
        <v>9</v>
      </c>
      <c r="Y40" s="803">
        <v>45</v>
      </c>
      <c r="Z40" s="804">
        <v>22</v>
      </c>
      <c r="AA40" s="804">
        <v>22</v>
      </c>
      <c r="AB40" s="804">
        <v>22</v>
      </c>
      <c r="AC40" s="804">
        <v>14</v>
      </c>
    </row>
    <row r="41" spans="1:29" ht="12.75">
      <c r="A41" s="803" t="s">
        <v>158</v>
      </c>
      <c r="B41" s="803">
        <v>22</v>
      </c>
      <c r="C41" s="803">
        <v>20</v>
      </c>
      <c r="D41" s="803">
        <v>12</v>
      </c>
      <c r="E41" s="803" t="str">
        <f ca="1">"RE-"&amp;$G$14</f>
        <v>RE-02</v>
      </c>
      <c r="F41" s="803" t="s">
        <v>276</v>
      </c>
      <c r="G41" s="803">
        <v>3</v>
      </c>
      <c r="H41" s="804">
        <v>5</v>
      </c>
      <c r="I41" s="804">
        <v>4</v>
      </c>
      <c r="J41" s="803">
        <v>6</v>
      </c>
      <c r="K41" s="803">
        <v>7</v>
      </c>
      <c r="L41" s="803">
        <v>8</v>
      </c>
      <c r="M41" s="803">
        <v>10</v>
      </c>
      <c r="N41" s="803">
        <v>11</v>
      </c>
      <c r="O41" s="803">
        <v>14</v>
      </c>
      <c r="P41" s="803">
        <v>16</v>
      </c>
      <c r="Q41" s="803">
        <v>25</v>
      </c>
      <c r="R41" s="803">
        <v>15</v>
      </c>
      <c r="S41" s="803">
        <v>0</v>
      </c>
      <c r="T41" s="803">
        <v>0</v>
      </c>
      <c r="U41" s="803">
        <v>0</v>
      </c>
      <c r="V41" s="803">
        <v>0</v>
      </c>
      <c r="W41" s="804">
        <v>46</v>
      </c>
      <c r="X41" s="804">
        <v>9</v>
      </c>
      <c r="Y41" s="803">
        <v>43</v>
      </c>
      <c r="Z41" s="803">
        <v>26</v>
      </c>
      <c r="AA41" s="803">
        <v>20</v>
      </c>
      <c r="AB41" s="803">
        <v>23</v>
      </c>
      <c r="AC41" s="803">
        <v>14</v>
      </c>
    </row>
    <row r="42" spans="1:29" ht="12.75">
      <c r="A42" s="803" t="s">
        <v>162</v>
      </c>
      <c r="B42" s="803">
        <v>22</v>
      </c>
      <c r="C42" s="803">
        <v>20</v>
      </c>
      <c r="D42" s="803">
        <v>12</v>
      </c>
      <c r="E42" s="803" t="str">
        <f ca="1">"RE-YACY-"&amp;$G$14</f>
        <v>RE-YACY-02</v>
      </c>
      <c r="F42" s="803" t="s">
        <v>277</v>
      </c>
      <c r="G42" s="803">
        <v>3</v>
      </c>
      <c r="H42" s="804">
        <v>5</v>
      </c>
      <c r="I42" s="804">
        <v>4</v>
      </c>
      <c r="J42" s="803">
        <v>6</v>
      </c>
      <c r="K42" s="803">
        <v>7</v>
      </c>
      <c r="L42" s="803">
        <v>8</v>
      </c>
      <c r="M42" s="803">
        <v>10</v>
      </c>
      <c r="N42" s="803">
        <v>11</v>
      </c>
      <c r="O42" s="803">
        <v>14</v>
      </c>
      <c r="P42" s="803">
        <v>16</v>
      </c>
      <c r="Q42" s="803">
        <v>25</v>
      </c>
      <c r="R42" s="803">
        <v>15</v>
      </c>
      <c r="S42" s="803">
        <v>0</v>
      </c>
      <c r="T42" s="803">
        <v>0</v>
      </c>
      <c r="U42" s="803">
        <v>0</v>
      </c>
      <c r="V42" s="803">
        <v>0</v>
      </c>
      <c r="W42" s="804">
        <v>48</v>
      </c>
      <c r="X42" s="804">
        <v>9</v>
      </c>
      <c r="Y42" s="803">
        <v>43</v>
      </c>
      <c r="Z42" s="803">
        <v>26</v>
      </c>
      <c r="AA42" s="803">
        <v>20</v>
      </c>
      <c r="AB42" s="803">
        <v>23</v>
      </c>
      <c r="AC42" s="803">
        <v>14</v>
      </c>
    </row>
    <row r="43" spans="1:29" ht="12.75">
      <c r="A43" s="803" t="s">
        <v>163</v>
      </c>
      <c r="B43" s="803">
        <v>24</v>
      </c>
      <c r="C43" s="803">
        <v>20</v>
      </c>
      <c r="D43" s="803">
        <v>12</v>
      </c>
      <c r="E43" s="803" t="str">
        <f ca="1">"RE-LITSA-"&amp;$G$14</f>
        <v>RE-LITSA-02</v>
      </c>
      <c r="F43" s="803" t="s">
        <v>278</v>
      </c>
      <c r="G43" s="803">
        <v>3</v>
      </c>
      <c r="H43" s="804">
        <v>5</v>
      </c>
      <c r="I43" s="804">
        <v>4</v>
      </c>
      <c r="J43" s="803">
        <v>6</v>
      </c>
      <c r="K43" s="803">
        <v>7</v>
      </c>
      <c r="L43" s="803">
        <v>8</v>
      </c>
      <c r="M43" s="803">
        <v>10</v>
      </c>
      <c r="N43" s="803">
        <v>11</v>
      </c>
      <c r="O43" s="803">
        <v>14</v>
      </c>
      <c r="P43" s="803">
        <v>16</v>
      </c>
      <c r="Q43" s="803">
        <v>22</v>
      </c>
      <c r="R43" s="803">
        <v>15</v>
      </c>
      <c r="S43" s="803">
        <v>0</v>
      </c>
      <c r="T43" s="803">
        <v>0</v>
      </c>
      <c r="U43" s="803">
        <v>0</v>
      </c>
      <c r="V43" s="803">
        <v>0</v>
      </c>
      <c r="W43" s="804">
        <v>49</v>
      </c>
      <c r="X43" s="804">
        <v>9</v>
      </c>
      <c r="Y43" s="803">
        <v>45</v>
      </c>
      <c r="Z43" s="803">
        <v>24</v>
      </c>
      <c r="AA43" s="803">
        <v>22</v>
      </c>
      <c r="AB43" s="803">
        <v>24</v>
      </c>
      <c r="AC43" s="803">
        <v>15</v>
      </c>
    </row>
    <row r="44" spans="1:29" ht="12.75">
      <c r="A44" s="803" t="s">
        <v>212</v>
      </c>
      <c r="B44" s="803">
        <v>22</v>
      </c>
      <c r="C44" s="803">
        <v>20</v>
      </c>
      <c r="D44" s="803">
        <v>12</v>
      </c>
      <c r="E44" s="803" t="str">
        <f ca="1">"RE-IV-"&amp;$G$14</f>
        <v>RE-IV-02</v>
      </c>
      <c r="F44" s="803" t="s">
        <v>279</v>
      </c>
      <c r="G44" s="803">
        <v>3</v>
      </c>
      <c r="H44" s="804">
        <v>5</v>
      </c>
      <c r="I44" s="804">
        <v>4</v>
      </c>
      <c r="J44" s="803">
        <v>6</v>
      </c>
      <c r="K44" s="803">
        <v>7</v>
      </c>
      <c r="L44" s="803">
        <v>8</v>
      </c>
      <c r="M44" s="803">
        <v>10</v>
      </c>
      <c r="N44" s="803">
        <v>11</v>
      </c>
      <c r="O44" s="803">
        <v>14</v>
      </c>
      <c r="P44" s="803">
        <v>16</v>
      </c>
      <c r="Q44" s="803">
        <v>22</v>
      </c>
      <c r="R44" s="803">
        <v>15</v>
      </c>
      <c r="S44" s="803">
        <v>0</v>
      </c>
      <c r="T44" s="803">
        <v>0</v>
      </c>
      <c r="U44" s="803">
        <v>0</v>
      </c>
      <c r="V44" s="803">
        <v>0</v>
      </c>
      <c r="W44" s="804">
        <v>50</v>
      </c>
      <c r="X44" s="803">
        <v>9</v>
      </c>
      <c r="Y44" s="803">
        <v>43</v>
      </c>
      <c r="Z44" s="803">
        <v>24</v>
      </c>
      <c r="AA44" s="803">
        <v>20</v>
      </c>
      <c r="AB44" s="803">
        <v>23</v>
      </c>
      <c r="AC44" s="803">
        <v>14</v>
      </c>
    </row>
    <row r="45" spans="1:29" ht="12.75">
      <c r="A45" s="803" t="s">
        <v>287</v>
      </c>
      <c r="B45" s="803">
        <v>22</v>
      </c>
      <c r="C45" s="803">
        <v>20</v>
      </c>
      <c r="D45" s="803">
        <v>12</v>
      </c>
      <c r="E45" s="803" t="str">
        <f ca="1">"RE-LIMSA-"&amp;$G$14</f>
        <v>RE-LIMSA-02</v>
      </c>
      <c r="F45" s="803" t="s">
        <v>288</v>
      </c>
      <c r="G45" s="803">
        <v>3</v>
      </c>
      <c r="H45" s="804">
        <v>5</v>
      </c>
      <c r="I45" s="804">
        <v>4</v>
      </c>
      <c r="J45" s="803">
        <v>6</v>
      </c>
      <c r="K45" s="803">
        <v>7</v>
      </c>
      <c r="L45" s="803">
        <v>8</v>
      </c>
      <c r="M45" s="803">
        <v>10</v>
      </c>
      <c r="N45" s="803">
        <v>11</v>
      </c>
      <c r="O45" s="803">
        <v>14</v>
      </c>
      <c r="P45" s="803">
        <v>16</v>
      </c>
      <c r="Q45" s="803">
        <v>25</v>
      </c>
      <c r="R45" s="803">
        <v>15</v>
      </c>
      <c r="S45" s="803">
        <v>0</v>
      </c>
      <c r="T45" s="803">
        <v>0</v>
      </c>
      <c r="U45" s="803">
        <v>0</v>
      </c>
      <c r="V45" s="803">
        <v>0</v>
      </c>
      <c r="W45" s="804">
        <v>51</v>
      </c>
      <c r="X45" s="804">
        <v>9</v>
      </c>
      <c r="Y45" s="803">
        <v>43</v>
      </c>
      <c r="Z45" s="803">
        <v>26</v>
      </c>
      <c r="AA45" s="803">
        <v>20</v>
      </c>
      <c r="AB45" s="803">
        <v>23</v>
      </c>
      <c r="AC45" s="803">
        <v>14</v>
      </c>
    </row>
    <row r="46" spans="1:29" ht="12.75">
      <c r="A46" s="810" t="s">
        <v>198</v>
      </c>
      <c r="B46" s="808">
        <v>32</v>
      </c>
      <c r="C46" s="808">
        <v>25</v>
      </c>
      <c r="D46" s="808">
        <v>11</v>
      </c>
      <c r="E46" s="810" t="s">
        <v>198</v>
      </c>
      <c r="F46" s="808" t="s">
        <v>256</v>
      </c>
      <c r="G46" s="808">
        <v>0</v>
      </c>
      <c r="H46" s="808">
        <v>0</v>
      </c>
      <c r="I46" s="808">
        <v>0</v>
      </c>
      <c r="J46" s="808">
        <v>4</v>
      </c>
      <c r="K46" s="808">
        <v>5</v>
      </c>
      <c r="L46" s="808">
        <v>6</v>
      </c>
      <c r="M46" s="808">
        <v>7</v>
      </c>
      <c r="N46" s="808">
        <v>10</v>
      </c>
      <c r="O46" s="808">
        <v>11</v>
      </c>
      <c r="P46" s="808">
        <v>14</v>
      </c>
      <c r="Q46" s="808">
        <v>17</v>
      </c>
      <c r="R46" s="808">
        <v>28</v>
      </c>
      <c r="S46" s="808">
        <v>0</v>
      </c>
      <c r="T46" s="808">
        <v>0</v>
      </c>
      <c r="U46" s="808">
        <v>0</v>
      </c>
      <c r="V46" s="808">
        <v>0</v>
      </c>
      <c r="W46" s="808">
        <v>0</v>
      </c>
      <c r="X46" s="808">
        <v>0</v>
      </c>
      <c r="Y46" s="808">
        <v>0</v>
      </c>
      <c r="Z46" s="808">
        <v>0</v>
      </c>
      <c r="AA46" s="808">
        <v>0</v>
      </c>
      <c r="AB46" s="808">
        <v>0</v>
      </c>
      <c r="AC46" s="808">
        <v>0</v>
      </c>
    </row>
    <row r="47" spans="1:29" s="837" customFormat="1" ht="12.75">
      <c r="A47" s="810" t="s">
        <v>198</v>
      </c>
      <c r="B47" s="810">
        <v>70</v>
      </c>
      <c r="C47" s="810">
        <v>4</v>
      </c>
      <c r="D47" s="810">
        <v>11</v>
      </c>
      <c r="E47" s="810" t="s">
        <v>198</v>
      </c>
      <c r="F47" s="808" t="s">
        <v>277</v>
      </c>
      <c r="G47" s="810">
        <v>0</v>
      </c>
      <c r="H47" s="810">
        <v>0</v>
      </c>
      <c r="I47" s="810">
        <v>0</v>
      </c>
      <c r="J47" s="810">
        <v>4</v>
      </c>
      <c r="K47" s="810">
        <v>5</v>
      </c>
      <c r="L47" s="810">
        <v>6</v>
      </c>
      <c r="M47" s="810">
        <v>10</v>
      </c>
      <c r="N47" s="810">
        <v>11</v>
      </c>
      <c r="O47" s="810">
        <v>14</v>
      </c>
      <c r="P47" s="810">
        <v>16</v>
      </c>
      <c r="Q47" s="810">
        <v>28</v>
      </c>
      <c r="R47" s="810">
        <v>0</v>
      </c>
      <c r="S47" s="810">
        <v>0</v>
      </c>
      <c r="T47" s="810">
        <v>0</v>
      </c>
      <c r="U47" s="810">
        <v>0</v>
      </c>
      <c r="V47" s="810">
        <v>0</v>
      </c>
      <c r="W47" s="810">
        <v>0</v>
      </c>
      <c r="X47" s="810">
        <v>0</v>
      </c>
      <c r="Y47" s="810">
        <v>0</v>
      </c>
      <c r="Z47" s="810">
        <v>0</v>
      </c>
      <c r="AA47" s="810">
        <v>0</v>
      </c>
      <c r="AB47" s="810">
        <v>0</v>
      </c>
      <c r="AC47" s="810">
        <v>0</v>
      </c>
    </row>
    <row r="48" spans="1:29" ht="12.75">
      <c r="A48" s="810" t="s">
        <v>207</v>
      </c>
      <c r="B48" s="808">
        <v>90</v>
      </c>
      <c r="C48" s="808">
        <v>10</v>
      </c>
      <c r="D48" s="809">
        <v>12</v>
      </c>
      <c r="E48" s="810" t="s">
        <v>207</v>
      </c>
      <c r="F48" s="808" t="s">
        <v>272</v>
      </c>
      <c r="G48" s="808">
        <v>0</v>
      </c>
      <c r="H48" s="808">
        <v>0</v>
      </c>
      <c r="I48" s="808">
        <v>0</v>
      </c>
      <c r="J48" s="808">
        <v>4</v>
      </c>
      <c r="K48" s="808">
        <v>5</v>
      </c>
      <c r="L48" s="808">
        <v>6</v>
      </c>
      <c r="M48" s="808">
        <v>10</v>
      </c>
      <c r="N48" s="808">
        <v>11</v>
      </c>
      <c r="O48" s="808">
        <v>14</v>
      </c>
      <c r="P48" s="808">
        <v>15</v>
      </c>
      <c r="Q48" s="808">
        <v>28</v>
      </c>
      <c r="R48" s="808">
        <v>0</v>
      </c>
      <c r="S48" s="808">
        <v>0</v>
      </c>
      <c r="T48" s="808">
        <v>0</v>
      </c>
      <c r="U48" s="808">
        <v>0</v>
      </c>
      <c r="V48" s="808">
        <v>0</v>
      </c>
      <c r="W48" s="808">
        <v>0</v>
      </c>
      <c r="X48" s="808">
        <v>0</v>
      </c>
      <c r="Y48" s="808">
        <v>0</v>
      </c>
      <c r="Z48" s="808">
        <v>0</v>
      </c>
      <c r="AA48" s="808">
        <v>0</v>
      </c>
      <c r="AB48" s="808">
        <v>0</v>
      </c>
      <c r="AC48" s="808">
        <v>0</v>
      </c>
    </row>
    <row r="49" spans="1:29" ht="12.75">
      <c r="A49" s="810" t="s">
        <v>207</v>
      </c>
      <c r="B49" s="808">
        <v>61</v>
      </c>
      <c r="C49" s="808">
        <v>24</v>
      </c>
      <c r="D49" s="809">
        <v>12</v>
      </c>
      <c r="E49" s="810" t="s">
        <v>207</v>
      </c>
      <c r="F49" s="808" t="s">
        <v>263</v>
      </c>
      <c r="G49" s="808">
        <v>0</v>
      </c>
      <c r="H49" s="808">
        <v>0</v>
      </c>
      <c r="I49" s="808">
        <v>0</v>
      </c>
      <c r="J49" s="808">
        <v>4</v>
      </c>
      <c r="K49" s="808">
        <v>5</v>
      </c>
      <c r="L49" s="808">
        <v>6</v>
      </c>
      <c r="M49" s="808">
        <v>8</v>
      </c>
      <c r="N49" s="808">
        <v>9</v>
      </c>
      <c r="O49" s="808">
        <v>10</v>
      </c>
      <c r="P49" s="808">
        <v>13</v>
      </c>
      <c r="Q49" s="808">
        <v>15</v>
      </c>
      <c r="R49" s="808">
        <v>16</v>
      </c>
      <c r="S49" s="808">
        <v>0</v>
      </c>
      <c r="T49" s="808">
        <v>0</v>
      </c>
      <c r="U49" s="808">
        <v>0</v>
      </c>
      <c r="V49" s="808">
        <v>0</v>
      </c>
      <c r="W49" s="808">
        <v>0</v>
      </c>
      <c r="X49" s="808">
        <v>0</v>
      </c>
      <c r="Y49" s="808">
        <v>0</v>
      </c>
      <c r="Z49" s="808">
        <v>0</v>
      </c>
      <c r="AA49" s="808">
        <v>0</v>
      </c>
      <c r="AB49" s="808">
        <v>0</v>
      </c>
      <c r="AC49" s="808">
        <v>0</v>
      </c>
    </row>
    <row r="50" spans="1:29" ht="12.75">
      <c r="A50" s="810" t="s">
        <v>207</v>
      </c>
      <c r="B50" s="808">
        <v>32</v>
      </c>
      <c r="C50" s="808">
        <v>24</v>
      </c>
      <c r="D50" s="808">
        <v>11</v>
      </c>
      <c r="E50" s="810" t="s">
        <v>207</v>
      </c>
      <c r="F50" s="808" t="s">
        <v>257</v>
      </c>
      <c r="G50" s="808">
        <v>0</v>
      </c>
      <c r="H50" s="808">
        <v>0</v>
      </c>
      <c r="I50" s="808">
        <v>0</v>
      </c>
      <c r="J50" s="808">
        <v>4</v>
      </c>
      <c r="K50" s="808">
        <v>5</v>
      </c>
      <c r="L50" s="808">
        <v>6</v>
      </c>
      <c r="M50" s="808">
        <v>7</v>
      </c>
      <c r="N50" s="808">
        <v>10</v>
      </c>
      <c r="O50" s="808">
        <v>11</v>
      </c>
      <c r="P50" s="808">
        <v>14</v>
      </c>
      <c r="Q50" s="808">
        <v>17</v>
      </c>
      <c r="R50" s="808">
        <v>28</v>
      </c>
      <c r="S50" s="808">
        <v>0</v>
      </c>
      <c r="T50" s="808">
        <v>0</v>
      </c>
      <c r="U50" s="808">
        <v>0</v>
      </c>
      <c r="V50" s="808">
        <v>0</v>
      </c>
      <c r="W50" s="808">
        <v>0</v>
      </c>
      <c r="X50" s="808">
        <v>0</v>
      </c>
      <c r="Y50" s="808">
        <v>0</v>
      </c>
      <c r="Z50" s="808">
        <v>0</v>
      </c>
      <c r="AA50" s="808">
        <v>0</v>
      </c>
      <c r="AB50" s="808">
        <v>0</v>
      </c>
      <c r="AC50" s="808">
        <v>0</v>
      </c>
    </row>
    <row r="51" spans="1:29" s="837" customFormat="1" ht="12.75">
      <c r="A51" s="810" t="s">
        <v>207</v>
      </c>
      <c r="B51" s="810">
        <v>105</v>
      </c>
      <c r="C51" s="810">
        <v>8</v>
      </c>
      <c r="D51" s="810">
        <v>11</v>
      </c>
      <c r="E51" s="810" t="s">
        <v>207</v>
      </c>
      <c r="F51" s="808" t="s">
        <v>278</v>
      </c>
      <c r="G51" s="810">
        <v>0</v>
      </c>
      <c r="H51" s="810">
        <v>0</v>
      </c>
      <c r="I51" s="810">
        <v>0</v>
      </c>
      <c r="J51" s="810">
        <v>4</v>
      </c>
      <c r="K51" s="810">
        <v>5</v>
      </c>
      <c r="L51" s="810">
        <v>6</v>
      </c>
      <c r="M51" s="810">
        <v>10</v>
      </c>
      <c r="N51" s="810">
        <v>11</v>
      </c>
      <c r="O51" s="810">
        <v>14</v>
      </c>
      <c r="P51" s="810">
        <v>16</v>
      </c>
      <c r="Q51" s="810">
        <v>28</v>
      </c>
      <c r="R51" s="810">
        <v>0</v>
      </c>
      <c r="S51" s="810">
        <v>0</v>
      </c>
      <c r="T51" s="810">
        <v>0</v>
      </c>
      <c r="U51" s="810">
        <v>0</v>
      </c>
      <c r="V51" s="810">
        <v>0</v>
      </c>
      <c r="W51" s="810">
        <v>0</v>
      </c>
      <c r="X51" s="810">
        <v>0</v>
      </c>
      <c r="Y51" s="810">
        <v>0</v>
      </c>
      <c r="Z51" s="810">
        <v>0</v>
      </c>
      <c r="AA51" s="810">
        <v>0</v>
      </c>
      <c r="AB51" s="810">
        <v>0</v>
      </c>
      <c r="AC51" s="810">
        <v>0</v>
      </c>
    </row>
    <row r="52" spans="1:29" ht="12.75">
      <c r="A52" s="810" t="s">
        <v>208</v>
      </c>
      <c r="B52" s="808">
        <v>60</v>
      </c>
      <c r="C52" s="808">
        <v>36</v>
      </c>
      <c r="D52" s="808">
        <v>9</v>
      </c>
      <c r="E52" s="810" t="s">
        <v>208</v>
      </c>
      <c r="F52" s="808" t="s">
        <v>270</v>
      </c>
      <c r="G52" s="808">
        <v>0</v>
      </c>
      <c r="H52" s="808">
        <v>0</v>
      </c>
      <c r="I52" s="808">
        <v>0</v>
      </c>
      <c r="J52" s="808">
        <v>4</v>
      </c>
      <c r="K52" s="808">
        <v>5</v>
      </c>
      <c r="L52" s="808">
        <v>7</v>
      </c>
      <c r="M52" s="808">
        <v>9</v>
      </c>
      <c r="N52" s="808">
        <v>10</v>
      </c>
      <c r="O52" s="808">
        <v>13</v>
      </c>
      <c r="P52" s="808">
        <v>14</v>
      </c>
      <c r="Q52" s="808">
        <v>21</v>
      </c>
      <c r="R52" s="808">
        <v>0</v>
      </c>
      <c r="S52" s="808">
        <v>0</v>
      </c>
      <c r="T52" s="808">
        <v>0</v>
      </c>
      <c r="U52" s="808">
        <v>0</v>
      </c>
      <c r="V52" s="808">
        <v>0</v>
      </c>
      <c r="W52" s="808">
        <v>0</v>
      </c>
      <c r="X52" s="808">
        <v>0</v>
      </c>
      <c r="Y52" s="808">
        <v>0</v>
      </c>
      <c r="Z52" s="808">
        <v>0</v>
      </c>
      <c r="AA52" s="808">
        <v>0</v>
      </c>
      <c r="AB52" s="808">
        <v>0</v>
      </c>
      <c r="AC52" s="808">
        <v>0</v>
      </c>
    </row>
    <row r="53" spans="1:29" ht="12.75">
      <c r="A53" s="810" t="s">
        <v>208</v>
      </c>
      <c r="B53" s="808">
        <v>31</v>
      </c>
      <c r="C53" s="808">
        <v>25</v>
      </c>
      <c r="D53" s="809">
        <v>12</v>
      </c>
      <c r="E53" s="810" t="s">
        <v>208</v>
      </c>
      <c r="F53" s="808" t="s">
        <v>264</v>
      </c>
      <c r="G53" s="808">
        <v>0</v>
      </c>
      <c r="H53" s="808">
        <v>0</v>
      </c>
      <c r="I53" s="808">
        <v>0</v>
      </c>
      <c r="J53" s="808">
        <v>4</v>
      </c>
      <c r="K53" s="808">
        <v>5</v>
      </c>
      <c r="L53" s="808">
        <v>6</v>
      </c>
      <c r="M53" s="808">
        <v>7</v>
      </c>
      <c r="N53" s="808">
        <v>9</v>
      </c>
      <c r="O53" s="808">
        <v>10</v>
      </c>
      <c r="P53" s="808">
        <v>13</v>
      </c>
      <c r="Q53" s="808">
        <v>15</v>
      </c>
      <c r="R53" s="808">
        <v>16</v>
      </c>
      <c r="S53" s="808">
        <v>0</v>
      </c>
      <c r="T53" s="808">
        <v>0</v>
      </c>
      <c r="U53" s="808">
        <v>0</v>
      </c>
      <c r="V53" s="808">
        <v>0</v>
      </c>
      <c r="W53" s="808">
        <v>0</v>
      </c>
      <c r="X53" s="808">
        <v>0</v>
      </c>
      <c r="Y53" s="808">
        <v>0</v>
      </c>
      <c r="Z53" s="808">
        <v>0</v>
      </c>
      <c r="AA53" s="808">
        <v>0</v>
      </c>
      <c r="AB53" s="808">
        <v>0</v>
      </c>
      <c r="AC53" s="808">
        <v>0</v>
      </c>
    </row>
    <row r="54" spans="1:29" ht="12.75">
      <c r="A54" s="810" t="s">
        <v>209</v>
      </c>
      <c r="B54" s="808">
        <v>60</v>
      </c>
      <c r="C54" s="808">
        <v>25</v>
      </c>
      <c r="D54" s="808">
        <v>9</v>
      </c>
      <c r="E54" s="810" t="s">
        <v>209</v>
      </c>
      <c r="F54" s="808" t="s">
        <v>271</v>
      </c>
      <c r="G54" s="808">
        <v>0</v>
      </c>
      <c r="H54" s="808">
        <v>0</v>
      </c>
      <c r="I54" s="808">
        <v>0</v>
      </c>
      <c r="J54" s="808">
        <v>4</v>
      </c>
      <c r="K54" s="808">
        <v>5</v>
      </c>
      <c r="L54" s="808">
        <v>7</v>
      </c>
      <c r="M54" s="808">
        <v>9</v>
      </c>
      <c r="N54" s="808">
        <v>10</v>
      </c>
      <c r="O54" s="808">
        <v>13</v>
      </c>
      <c r="P54" s="808">
        <v>14</v>
      </c>
      <c r="Q54" s="808">
        <v>21</v>
      </c>
      <c r="R54" s="808">
        <v>0</v>
      </c>
      <c r="S54" s="808">
        <v>0</v>
      </c>
      <c r="T54" s="808">
        <v>0</v>
      </c>
      <c r="U54" s="808">
        <v>0</v>
      </c>
      <c r="V54" s="808">
        <v>0</v>
      </c>
      <c r="W54" s="808">
        <v>0</v>
      </c>
      <c r="X54" s="808">
        <v>0</v>
      </c>
      <c r="Y54" s="808">
        <v>0</v>
      </c>
      <c r="Z54" s="808">
        <v>0</v>
      </c>
      <c r="AA54" s="808">
        <v>0</v>
      </c>
      <c r="AB54" s="808">
        <v>0</v>
      </c>
      <c r="AC54" s="808">
        <v>0</v>
      </c>
    </row>
    <row r="55" spans="1:29" ht="12.75">
      <c r="A55" s="810" t="s">
        <v>209</v>
      </c>
      <c r="B55" s="808">
        <v>31</v>
      </c>
      <c r="C55" s="808">
        <v>25</v>
      </c>
      <c r="D55" s="809">
        <v>12</v>
      </c>
      <c r="E55" s="810" t="s">
        <v>209</v>
      </c>
      <c r="F55" s="808" t="s">
        <v>265</v>
      </c>
      <c r="G55" s="808">
        <v>0</v>
      </c>
      <c r="H55" s="808">
        <v>0</v>
      </c>
      <c r="I55" s="808">
        <v>0</v>
      </c>
      <c r="J55" s="808">
        <v>4</v>
      </c>
      <c r="K55" s="808">
        <v>5</v>
      </c>
      <c r="L55" s="808">
        <v>6</v>
      </c>
      <c r="M55" s="808">
        <v>7</v>
      </c>
      <c r="N55" s="808">
        <v>9</v>
      </c>
      <c r="O55" s="808">
        <v>10</v>
      </c>
      <c r="P55" s="808">
        <v>13</v>
      </c>
      <c r="Q55" s="808">
        <v>15</v>
      </c>
      <c r="R55" s="808">
        <v>16</v>
      </c>
      <c r="S55" s="808">
        <v>0</v>
      </c>
      <c r="T55" s="808">
        <v>0</v>
      </c>
      <c r="U55" s="808">
        <v>0</v>
      </c>
      <c r="V55" s="808">
        <v>0</v>
      </c>
      <c r="W55" s="808">
        <v>0</v>
      </c>
      <c r="X55" s="808">
        <v>0</v>
      </c>
      <c r="Y55" s="808">
        <v>0</v>
      </c>
      <c r="Z55" s="808">
        <v>0</v>
      </c>
      <c r="AA55" s="808">
        <v>0</v>
      </c>
      <c r="AB55" s="808">
        <v>0</v>
      </c>
      <c r="AC55" s="808">
        <v>0</v>
      </c>
    </row>
    <row r="56" spans="1:29" ht="12.75">
      <c r="A56" s="810" t="s">
        <v>243</v>
      </c>
      <c r="B56" s="810">
        <v>32</v>
      </c>
      <c r="C56" s="810">
        <v>3</v>
      </c>
      <c r="D56" s="810">
        <v>9</v>
      </c>
      <c r="E56" s="810" t="s">
        <v>243</v>
      </c>
      <c r="F56" s="810" t="s">
        <v>274</v>
      </c>
      <c r="G56" s="810">
        <v>0</v>
      </c>
      <c r="H56" s="810">
        <v>0</v>
      </c>
      <c r="I56" s="810">
        <v>0</v>
      </c>
      <c r="J56" s="810">
        <v>4</v>
      </c>
      <c r="K56" s="810">
        <v>5</v>
      </c>
      <c r="L56" s="810">
        <v>7</v>
      </c>
      <c r="M56" s="810">
        <v>9</v>
      </c>
      <c r="N56" s="810">
        <v>10</v>
      </c>
      <c r="O56" s="810">
        <v>13</v>
      </c>
      <c r="P56" s="810">
        <v>14</v>
      </c>
      <c r="Q56" s="810">
        <v>21</v>
      </c>
      <c r="R56" s="810">
        <v>0</v>
      </c>
      <c r="S56" s="810">
        <v>0</v>
      </c>
      <c r="T56" s="810">
        <v>0</v>
      </c>
      <c r="U56" s="810">
        <v>0</v>
      </c>
      <c r="V56" s="810">
        <v>0</v>
      </c>
      <c r="W56" s="810">
        <v>0</v>
      </c>
      <c r="X56" s="810">
        <v>0</v>
      </c>
      <c r="Y56" s="810">
        <v>0</v>
      </c>
      <c r="Z56" s="810">
        <v>0</v>
      </c>
      <c r="AA56" s="810">
        <v>0</v>
      </c>
      <c r="AB56" s="810">
        <v>0</v>
      </c>
      <c r="AC56" s="810">
        <v>0</v>
      </c>
    </row>
    <row r="57" spans="1:29" ht="12.75">
      <c r="A57" s="810" t="s">
        <v>244</v>
      </c>
      <c r="B57" s="810">
        <v>32</v>
      </c>
      <c r="C57" s="810">
        <v>3</v>
      </c>
      <c r="D57" s="810">
        <v>9</v>
      </c>
      <c r="E57" s="810" t="s">
        <v>244</v>
      </c>
      <c r="F57" s="810" t="s">
        <v>275</v>
      </c>
      <c r="G57" s="810">
        <v>0</v>
      </c>
      <c r="H57" s="810">
        <v>0</v>
      </c>
      <c r="I57" s="810">
        <v>0</v>
      </c>
      <c r="J57" s="810">
        <v>4</v>
      </c>
      <c r="K57" s="810">
        <v>5</v>
      </c>
      <c r="L57" s="810">
        <v>7</v>
      </c>
      <c r="M57" s="810">
        <v>9</v>
      </c>
      <c r="N57" s="810">
        <v>10</v>
      </c>
      <c r="O57" s="810">
        <v>13</v>
      </c>
      <c r="P57" s="810">
        <v>14</v>
      </c>
      <c r="Q57" s="810">
        <v>21</v>
      </c>
      <c r="R57" s="810">
        <v>0</v>
      </c>
      <c r="S57" s="810">
        <v>0</v>
      </c>
      <c r="T57" s="810">
        <v>0</v>
      </c>
      <c r="U57" s="810">
        <v>0</v>
      </c>
      <c r="V57" s="810">
        <v>0</v>
      </c>
      <c r="W57" s="810">
        <v>0</v>
      </c>
      <c r="X57" s="810">
        <v>0</v>
      </c>
      <c r="Y57" s="810">
        <v>0</v>
      </c>
      <c r="Z57" s="810">
        <v>0</v>
      </c>
      <c r="AA57" s="810">
        <v>0</v>
      </c>
      <c r="AB57" s="810">
        <v>0</v>
      </c>
      <c r="AC57" s="810">
        <v>0</v>
      </c>
    </row>
    <row r="58" spans="1:29" ht="12.75">
      <c r="A58" s="810" t="s">
        <v>246</v>
      </c>
      <c r="B58" s="810">
        <v>32</v>
      </c>
      <c r="C58" s="810">
        <v>4</v>
      </c>
      <c r="D58" s="810">
        <v>11</v>
      </c>
      <c r="E58" s="810" t="s">
        <v>246</v>
      </c>
      <c r="F58" s="810" t="s">
        <v>259</v>
      </c>
      <c r="G58" s="810">
        <v>0</v>
      </c>
      <c r="H58" s="810">
        <v>0</v>
      </c>
      <c r="I58" s="810">
        <v>0</v>
      </c>
      <c r="J58" s="810">
        <v>4</v>
      </c>
      <c r="K58" s="810">
        <v>5</v>
      </c>
      <c r="L58" s="810">
        <v>6</v>
      </c>
      <c r="M58" s="810">
        <v>7</v>
      </c>
      <c r="N58" s="810">
        <v>10</v>
      </c>
      <c r="O58" s="810">
        <v>11</v>
      </c>
      <c r="P58" s="810">
        <v>14</v>
      </c>
      <c r="Q58" s="810">
        <v>17</v>
      </c>
      <c r="R58" s="810">
        <v>28</v>
      </c>
      <c r="S58" s="810">
        <v>0</v>
      </c>
      <c r="T58" s="810">
        <v>0</v>
      </c>
      <c r="U58" s="810">
        <v>0</v>
      </c>
      <c r="V58" s="810">
        <v>0</v>
      </c>
      <c r="W58" s="810">
        <v>0</v>
      </c>
      <c r="X58" s="810">
        <v>0</v>
      </c>
      <c r="Y58" s="810">
        <v>0</v>
      </c>
      <c r="Z58" s="810">
        <v>0</v>
      </c>
      <c r="AA58" s="810">
        <v>0</v>
      </c>
      <c r="AB58" s="810">
        <v>0</v>
      </c>
      <c r="AC58" s="810">
        <v>0</v>
      </c>
    </row>
    <row r="59" spans="1:29" ht="12.75">
      <c r="A59" s="810" t="s">
        <v>246</v>
      </c>
      <c r="B59" s="810">
        <v>40</v>
      </c>
      <c r="C59" s="810">
        <v>4</v>
      </c>
      <c r="D59" s="810">
        <v>12</v>
      </c>
      <c r="E59" s="810" t="s">
        <v>246</v>
      </c>
      <c r="F59" s="810" t="s">
        <v>266</v>
      </c>
      <c r="G59" s="810">
        <v>0</v>
      </c>
      <c r="H59" s="810">
        <v>0</v>
      </c>
      <c r="I59" s="810">
        <v>0</v>
      </c>
      <c r="J59" s="810">
        <v>4</v>
      </c>
      <c r="K59" s="810">
        <v>5</v>
      </c>
      <c r="L59" s="810">
        <v>6</v>
      </c>
      <c r="M59" s="810">
        <v>8</v>
      </c>
      <c r="N59" s="810">
        <v>9</v>
      </c>
      <c r="O59" s="810">
        <v>10</v>
      </c>
      <c r="P59" s="810">
        <v>13</v>
      </c>
      <c r="Q59" s="810">
        <v>15</v>
      </c>
      <c r="R59" s="810">
        <v>16</v>
      </c>
      <c r="S59" s="810">
        <v>0</v>
      </c>
      <c r="T59" s="810">
        <v>0</v>
      </c>
      <c r="U59" s="810">
        <v>0</v>
      </c>
      <c r="V59" s="810">
        <v>0</v>
      </c>
      <c r="W59" s="810">
        <v>0</v>
      </c>
      <c r="X59" s="810">
        <v>0</v>
      </c>
      <c r="Y59" s="810">
        <v>0</v>
      </c>
      <c r="Z59" s="810">
        <v>0</v>
      </c>
      <c r="AA59" s="810">
        <v>0</v>
      </c>
      <c r="AB59" s="810">
        <v>0</v>
      </c>
      <c r="AC59" s="810">
        <v>0</v>
      </c>
    </row>
    <row r="60" spans="1:29" ht="12.75">
      <c r="A60" s="810" t="s">
        <v>245</v>
      </c>
      <c r="B60" s="810">
        <v>32</v>
      </c>
      <c r="C60" s="810">
        <v>4</v>
      </c>
      <c r="D60" s="810">
        <v>11</v>
      </c>
      <c r="E60" s="810" t="s">
        <v>245</v>
      </c>
      <c r="F60" s="810" t="s">
        <v>260</v>
      </c>
      <c r="G60" s="810">
        <v>0</v>
      </c>
      <c r="H60" s="810">
        <v>0</v>
      </c>
      <c r="I60" s="810">
        <v>0</v>
      </c>
      <c r="J60" s="810">
        <v>4</v>
      </c>
      <c r="K60" s="810">
        <v>5</v>
      </c>
      <c r="L60" s="810">
        <v>6</v>
      </c>
      <c r="M60" s="810">
        <v>7</v>
      </c>
      <c r="N60" s="810">
        <v>10</v>
      </c>
      <c r="O60" s="810">
        <v>11</v>
      </c>
      <c r="P60" s="810">
        <v>14</v>
      </c>
      <c r="Q60" s="810">
        <v>17</v>
      </c>
      <c r="R60" s="810">
        <v>28</v>
      </c>
      <c r="S60" s="810">
        <v>0</v>
      </c>
      <c r="T60" s="810">
        <v>0</v>
      </c>
      <c r="U60" s="810">
        <v>0</v>
      </c>
      <c r="V60" s="810">
        <v>0</v>
      </c>
      <c r="W60" s="810">
        <v>0</v>
      </c>
      <c r="X60" s="810">
        <v>0</v>
      </c>
      <c r="Y60" s="810">
        <v>0</v>
      </c>
      <c r="Z60" s="810">
        <v>0</v>
      </c>
      <c r="AA60" s="810">
        <v>0</v>
      </c>
      <c r="AB60" s="810">
        <v>0</v>
      </c>
      <c r="AC60" s="810">
        <v>0</v>
      </c>
    </row>
    <row r="61" spans="1:29" ht="12.75">
      <c r="A61" s="810" t="s">
        <v>245</v>
      </c>
      <c r="B61" s="810">
        <v>40</v>
      </c>
      <c r="C61" s="810">
        <v>4</v>
      </c>
      <c r="D61" s="811">
        <v>12</v>
      </c>
      <c r="E61" s="810" t="s">
        <v>245</v>
      </c>
      <c r="F61" s="810" t="s">
        <v>268</v>
      </c>
      <c r="G61" s="810">
        <v>0</v>
      </c>
      <c r="H61" s="810">
        <v>0</v>
      </c>
      <c r="I61" s="810">
        <v>0</v>
      </c>
      <c r="J61" s="810">
        <v>4</v>
      </c>
      <c r="K61" s="810">
        <v>5</v>
      </c>
      <c r="L61" s="810">
        <v>6</v>
      </c>
      <c r="M61" s="810">
        <v>8</v>
      </c>
      <c r="N61" s="810">
        <v>9</v>
      </c>
      <c r="O61" s="810">
        <v>10</v>
      </c>
      <c r="P61" s="810">
        <v>13</v>
      </c>
      <c r="Q61" s="810">
        <v>15</v>
      </c>
      <c r="R61" s="810">
        <v>16</v>
      </c>
      <c r="S61" s="810">
        <v>0</v>
      </c>
      <c r="T61" s="810">
        <v>0</v>
      </c>
      <c r="U61" s="810">
        <v>0</v>
      </c>
      <c r="V61" s="810">
        <v>0</v>
      </c>
      <c r="W61" s="810">
        <v>0</v>
      </c>
      <c r="X61" s="810">
        <v>0</v>
      </c>
      <c r="Y61" s="810">
        <v>0</v>
      </c>
      <c r="Z61" s="810">
        <v>0</v>
      </c>
      <c r="AA61" s="810">
        <v>0</v>
      </c>
      <c r="AB61" s="810">
        <v>0</v>
      </c>
      <c r="AC61" s="810">
        <v>0</v>
      </c>
    </row>
    <row r="62" spans="1:29" ht="12.75">
      <c r="A62" s="810" t="s">
        <v>237</v>
      </c>
      <c r="B62" s="810">
        <v>52</v>
      </c>
      <c r="C62" s="810">
        <v>10</v>
      </c>
      <c r="D62" s="811">
        <v>12</v>
      </c>
      <c r="E62" s="810" t="s">
        <v>237</v>
      </c>
      <c r="F62" s="810" t="s">
        <v>273</v>
      </c>
      <c r="G62" s="810">
        <v>0</v>
      </c>
      <c r="H62" s="810">
        <v>0</v>
      </c>
      <c r="I62" s="810">
        <v>0</v>
      </c>
      <c r="J62" s="808">
        <v>4</v>
      </c>
      <c r="K62" s="808">
        <v>5</v>
      </c>
      <c r="L62" s="808">
        <v>6</v>
      </c>
      <c r="M62" s="808">
        <v>10</v>
      </c>
      <c r="N62" s="808">
        <v>11</v>
      </c>
      <c r="O62" s="808">
        <v>14</v>
      </c>
      <c r="P62" s="808">
        <v>15</v>
      </c>
      <c r="Q62" s="808">
        <v>28</v>
      </c>
      <c r="R62" s="810">
        <v>0</v>
      </c>
      <c r="S62" s="810">
        <v>0</v>
      </c>
      <c r="T62" s="810">
        <v>0</v>
      </c>
      <c r="U62" s="810">
        <v>0</v>
      </c>
      <c r="V62" s="810">
        <v>0</v>
      </c>
      <c r="W62" s="810">
        <v>0</v>
      </c>
      <c r="X62" s="810">
        <v>0</v>
      </c>
      <c r="Y62" s="810">
        <v>0</v>
      </c>
      <c r="Z62" s="810">
        <v>0</v>
      </c>
      <c r="AA62" s="810">
        <v>0</v>
      </c>
      <c r="AB62" s="810">
        <v>0</v>
      </c>
      <c r="AC62" s="810">
        <v>0</v>
      </c>
    </row>
    <row r="63" spans="1:29" ht="12.75">
      <c r="A63" s="810" t="s">
        <v>237</v>
      </c>
      <c r="B63" s="810">
        <v>45</v>
      </c>
      <c r="C63" s="810">
        <v>2</v>
      </c>
      <c r="D63" s="811">
        <v>12</v>
      </c>
      <c r="E63" s="810" t="s">
        <v>237</v>
      </c>
      <c r="F63" s="810" t="s">
        <v>267</v>
      </c>
      <c r="G63" s="810">
        <v>0</v>
      </c>
      <c r="H63" s="810">
        <v>0</v>
      </c>
      <c r="I63" s="810">
        <v>0</v>
      </c>
      <c r="J63" s="810">
        <v>4</v>
      </c>
      <c r="K63" s="810">
        <v>5</v>
      </c>
      <c r="L63" s="810">
        <v>6</v>
      </c>
      <c r="M63" s="810">
        <v>8</v>
      </c>
      <c r="N63" s="810">
        <v>9</v>
      </c>
      <c r="O63" s="810">
        <v>10</v>
      </c>
      <c r="P63" s="810">
        <v>13</v>
      </c>
      <c r="Q63" s="810">
        <v>15</v>
      </c>
      <c r="R63" s="810">
        <v>16</v>
      </c>
      <c r="S63" s="810">
        <v>0</v>
      </c>
      <c r="T63" s="810">
        <v>0</v>
      </c>
      <c r="U63" s="810">
        <v>0</v>
      </c>
      <c r="V63" s="810">
        <v>0</v>
      </c>
      <c r="W63" s="810">
        <v>0</v>
      </c>
      <c r="X63" s="810">
        <v>0</v>
      </c>
      <c r="Y63" s="810">
        <v>0</v>
      </c>
      <c r="Z63" s="810">
        <v>0</v>
      </c>
      <c r="AA63" s="810">
        <v>0</v>
      </c>
      <c r="AB63" s="810">
        <v>0</v>
      </c>
      <c r="AC63" s="810">
        <v>0</v>
      </c>
    </row>
    <row r="64" spans="1:29" ht="12.75">
      <c r="A64" s="810" t="s">
        <v>237</v>
      </c>
      <c r="B64" s="810">
        <v>33</v>
      </c>
      <c r="C64" s="810">
        <v>7</v>
      </c>
      <c r="D64" s="810">
        <v>11</v>
      </c>
      <c r="E64" s="810" t="s">
        <v>237</v>
      </c>
      <c r="F64" s="810" t="s">
        <v>261</v>
      </c>
      <c r="G64" s="810">
        <v>0</v>
      </c>
      <c r="H64" s="810">
        <v>0</v>
      </c>
      <c r="I64" s="810">
        <v>0</v>
      </c>
      <c r="J64" s="810">
        <v>4</v>
      </c>
      <c r="K64" s="810">
        <v>5</v>
      </c>
      <c r="L64" s="810">
        <v>6</v>
      </c>
      <c r="M64" s="810">
        <v>7</v>
      </c>
      <c r="N64" s="810">
        <v>10</v>
      </c>
      <c r="O64" s="810">
        <v>11</v>
      </c>
      <c r="P64" s="810">
        <v>14</v>
      </c>
      <c r="Q64" s="810">
        <v>17</v>
      </c>
      <c r="R64" s="810">
        <v>28</v>
      </c>
      <c r="S64" s="810">
        <v>0</v>
      </c>
      <c r="T64" s="810">
        <v>0</v>
      </c>
      <c r="U64" s="810">
        <v>0</v>
      </c>
      <c r="V64" s="810">
        <v>0</v>
      </c>
      <c r="W64" s="810">
        <v>0</v>
      </c>
      <c r="X64" s="810">
        <v>0</v>
      </c>
      <c r="Y64" s="810">
        <v>0</v>
      </c>
      <c r="Z64" s="810">
        <v>0</v>
      </c>
      <c r="AA64" s="810">
        <v>0</v>
      </c>
      <c r="AB64" s="810">
        <v>0</v>
      </c>
      <c r="AC64" s="810">
        <v>0</v>
      </c>
    </row>
    <row r="65" spans="1:29" s="837" customFormat="1" ht="12.75">
      <c r="A65" s="810" t="s">
        <v>237</v>
      </c>
      <c r="B65" s="810">
        <v>67</v>
      </c>
      <c r="C65" s="810">
        <v>8</v>
      </c>
      <c r="D65" s="810">
        <v>11</v>
      </c>
      <c r="E65" s="810" t="s">
        <v>237</v>
      </c>
      <c r="F65" s="808" t="s">
        <v>288</v>
      </c>
      <c r="G65" s="810">
        <v>0</v>
      </c>
      <c r="H65" s="810">
        <v>0</v>
      </c>
      <c r="I65" s="810">
        <v>0</v>
      </c>
      <c r="J65" s="810">
        <v>4</v>
      </c>
      <c r="K65" s="810">
        <v>5</v>
      </c>
      <c r="L65" s="810">
        <v>6</v>
      </c>
      <c r="M65" s="810">
        <v>10</v>
      </c>
      <c r="N65" s="810">
        <v>11</v>
      </c>
      <c r="O65" s="810">
        <v>14</v>
      </c>
      <c r="P65" s="810">
        <v>16</v>
      </c>
      <c r="Q65" s="810">
        <v>28</v>
      </c>
      <c r="R65" s="810">
        <v>0</v>
      </c>
      <c r="S65" s="810">
        <v>0</v>
      </c>
      <c r="T65" s="810">
        <v>0</v>
      </c>
      <c r="U65" s="810">
        <v>0</v>
      </c>
      <c r="V65" s="810">
        <v>0</v>
      </c>
      <c r="W65" s="810">
        <v>0</v>
      </c>
      <c r="X65" s="810">
        <v>0</v>
      </c>
      <c r="Y65" s="810">
        <v>0</v>
      </c>
      <c r="Z65" s="810">
        <v>0</v>
      </c>
      <c r="AA65" s="810">
        <v>0</v>
      </c>
      <c r="AB65" s="810">
        <v>0</v>
      </c>
      <c r="AC65" s="810">
        <v>0</v>
      </c>
    </row>
    <row r="66" spans="1:29" ht="12.75">
      <c r="A66" s="810" t="s">
        <v>285</v>
      </c>
      <c r="B66" s="810">
        <v>32</v>
      </c>
      <c r="C66" s="810">
        <v>4</v>
      </c>
      <c r="D66" s="810">
        <v>11</v>
      </c>
      <c r="E66" s="810" t="s">
        <v>285</v>
      </c>
      <c r="F66" s="810" t="s">
        <v>282</v>
      </c>
      <c r="G66" s="810">
        <v>0</v>
      </c>
      <c r="H66" s="810">
        <v>0</v>
      </c>
      <c r="I66" s="810">
        <v>0</v>
      </c>
      <c r="J66" s="810">
        <v>4</v>
      </c>
      <c r="K66" s="810">
        <v>5</v>
      </c>
      <c r="L66" s="810">
        <v>6</v>
      </c>
      <c r="M66" s="810">
        <v>7</v>
      </c>
      <c r="N66" s="810">
        <v>10</v>
      </c>
      <c r="O66" s="810">
        <v>11</v>
      </c>
      <c r="P66" s="810">
        <v>14</v>
      </c>
      <c r="Q66" s="810">
        <v>17</v>
      </c>
      <c r="R66" s="810">
        <v>28</v>
      </c>
      <c r="S66" s="810">
        <v>0</v>
      </c>
      <c r="T66" s="810">
        <v>0</v>
      </c>
      <c r="U66" s="810">
        <v>0</v>
      </c>
      <c r="V66" s="810">
        <v>0</v>
      </c>
      <c r="W66" s="810">
        <v>0</v>
      </c>
      <c r="X66" s="810">
        <v>0</v>
      </c>
      <c r="Y66" s="810">
        <v>0</v>
      </c>
      <c r="Z66" s="810">
        <v>0</v>
      </c>
      <c r="AA66" s="810">
        <v>0</v>
      </c>
      <c r="AB66" s="810">
        <v>0</v>
      </c>
      <c r="AC66" s="810">
        <v>0</v>
      </c>
    </row>
    <row r="67" spans="1:29" ht="12.75">
      <c r="A67" s="810" t="s">
        <v>286</v>
      </c>
      <c r="B67" s="810">
        <v>40</v>
      </c>
      <c r="C67" s="810">
        <v>4</v>
      </c>
      <c r="D67" s="810">
        <v>12</v>
      </c>
      <c r="E67" s="810" t="s">
        <v>286</v>
      </c>
      <c r="F67" s="810" t="s">
        <v>284</v>
      </c>
      <c r="G67" s="810">
        <v>0</v>
      </c>
      <c r="H67" s="810">
        <v>0</v>
      </c>
      <c r="I67" s="810">
        <v>0</v>
      </c>
      <c r="J67" s="810">
        <v>4</v>
      </c>
      <c r="K67" s="810">
        <v>5</v>
      </c>
      <c r="L67" s="810">
        <v>6</v>
      </c>
      <c r="M67" s="810">
        <v>8</v>
      </c>
      <c r="N67" s="810">
        <v>9</v>
      </c>
      <c r="O67" s="810">
        <v>10</v>
      </c>
      <c r="P67" s="810">
        <v>13</v>
      </c>
      <c r="Q67" s="810">
        <v>15</v>
      </c>
      <c r="R67" s="810">
        <v>16</v>
      </c>
      <c r="S67" s="810">
        <v>0</v>
      </c>
      <c r="T67" s="810">
        <v>0</v>
      </c>
      <c r="U67" s="810">
        <v>0</v>
      </c>
      <c r="V67" s="810">
        <v>0</v>
      </c>
      <c r="W67" s="810">
        <v>0</v>
      </c>
      <c r="X67" s="810">
        <v>0</v>
      </c>
      <c r="Y67" s="810">
        <v>0</v>
      </c>
      <c r="Z67" s="810">
        <v>0</v>
      </c>
      <c r="AA67" s="810">
        <v>0</v>
      </c>
      <c r="AB67" s="810">
        <v>0</v>
      </c>
      <c r="AC67" s="810">
        <v>0</v>
      </c>
    </row>
    <row r="68" spans="1:29" ht="12.75">
      <c r="A68" s="810" t="s">
        <v>249</v>
      </c>
      <c r="B68" s="810">
        <v>19</v>
      </c>
      <c r="C68" s="810">
        <v>24</v>
      </c>
      <c r="D68" s="811">
        <v>4</v>
      </c>
      <c r="E68" s="810" t="str">
        <f ca="1">"CAUSAS-VST-"&amp;$G$14</f>
        <v>CAUSAS-VST-02</v>
      </c>
      <c r="F68" s="810" t="s">
        <v>250</v>
      </c>
      <c r="G68" s="810">
        <v>3</v>
      </c>
      <c r="H68" s="810">
        <v>4</v>
      </c>
      <c r="I68" s="810">
        <v>5</v>
      </c>
      <c r="J68" s="810">
        <v>6</v>
      </c>
      <c r="K68" s="810">
        <v>7</v>
      </c>
      <c r="L68" s="810">
        <v>0</v>
      </c>
      <c r="M68" s="810">
        <v>0</v>
      </c>
      <c r="N68" s="810">
        <v>0</v>
      </c>
      <c r="O68" s="810">
        <v>0</v>
      </c>
      <c r="P68" s="810">
        <v>0</v>
      </c>
      <c r="Q68" s="810">
        <v>0</v>
      </c>
      <c r="R68" s="810">
        <v>0</v>
      </c>
      <c r="S68" s="810">
        <v>0</v>
      </c>
      <c r="T68" s="810">
        <v>0</v>
      </c>
      <c r="U68" s="810">
        <v>0</v>
      </c>
      <c r="V68" s="810">
        <v>0</v>
      </c>
      <c r="W68" s="810">
        <v>999</v>
      </c>
      <c r="X68" s="810">
        <v>999</v>
      </c>
      <c r="Y68" s="810">
        <v>0</v>
      </c>
      <c r="Z68" s="810">
        <v>0</v>
      </c>
      <c r="AA68" s="810">
        <v>0</v>
      </c>
      <c r="AB68" s="810">
        <v>0</v>
      </c>
      <c r="AC68" s="810">
        <v>0</v>
      </c>
    </row>
    <row r="69" spans="1:29" ht="12.75">
      <c r="A69" s="812"/>
      <c r="B69" s="812">
        <v>30</v>
      </c>
      <c r="C69" s="812">
        <v>10</v>
      </c>
      <c r="D69" s="813">
        <v>11</v>
      </c>
      <c r="E69" s="812" t="s">
        <v>248</v>
      </c>
      <c r="F69" s="814" t="s">
        <v>280</v>
      </c>
      <c r="G69" s="812">
        <v>3</v>
      </c>
      <c r="H69" s="812">
        <v>5</v>
      </c>
      <c r="I69" s="814">
        <v>0</v>
      </c>
      <c r="J69" s="814">
        <v>4</v>
      </c>
      <c r="K69" s="814">
        <v>5</v>
      </c>
      <c r="L69" s="814">
        <v>6</v>
      </c>
      <c r="M69" s="814">
        <v>8</v>
      </c>
      <c r="N69" s="814">
        <v>9</v>
      </c>
      <c r="O69" s="814">
        <v>10</v>
      </c>
      <c r="P69" s="814">
        <v>13</v>
      </c>
      <c r="Q69" s="814">
        <v>15</v>
      </c>
      <c r="R69" s="814">
        <v>16</v>
      </c>
      <c r="S69" s="814">
        <v>0</v>
      </c>
      <c r="T69" s="814">
        <v>0</v>
      </c>
      <c r="U69" s="814">
        <v>0</v>
      </c>
      <c r="V69" s="814">
        <v>0</v>
      </c>
      <c r="W69" s="812">
        <v>0</v>
      </c>
      <c r="X69" s="812">
        <v>0</v>
      </c>
      <c r="Y69" s="812">
        <v>0</v>
      </c>
      <c r="Z69" s="812">
        <v>0</v>
      </c>
      <c r="AA69" s="812">
        <v>0</v>
      </c>
      <c r="AB69" s="812">
        <v>0</v>
      </c>
      <c r="AC69" s="812">
        <v>0</v>
      </c>
    </row>
    <row r="72" spans="6:9" ht="12.75">
      <c r="F72" s="825"/>
      <c r="G72" s="825"/>
      <c r="H72" s="825"/>
      <c r="I72" s="82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zoomScale="65" zoomScaleNormal="65" workbookViewId="0" topLeftCell="A1">
      <selection activeCell="A33" sqref="A33"/>
    </sheetView>
  </sheetViews>
  <sheetFormatPr defaultColWidth="11.421875" defaultRowHeight="12.75"/>
  <cols>
    <col min="1" max="2" width="15.7109375" style="4038" customWidth="1"/>
    <col min="3" max="3" width="4.7109375" style="4038" customWidth="1"/>
    <col min="4" max="4" width="9.8515625" style="4038" customWidth="1"/>
    <col min="5" max="5" width="45.7109375" style="4038" customWidth="1"/>
    <col min="6" max="7" width="9.7109375" style="4038" customWidth="1"/>
    <col min="8" max="8" width="3.7109375" style="4038" customWidth="1"/>
    <col min="9" max="9" width="4.421875" style="4038" hidden="1" customWidth="1"/>
    <col min="10" max="10" width="8.421875" style="4038" hidden="1" customWidth="1"/>
    <col min="11" max="12" width="15.7109375" style="4038" customWidth="1"/>
    <col min="13" max="15" width="9.7109375" style="4038" customWidth="1"/>
    <col min="16" max="16" width="8.7109375" style="4038" customWidth="1"/>
    <col min="17" max="17" width="5.421875" style="4038" customWidth="1"/>
    <col min="18" max="18" width="5.8515625" style="4038" customWidth="1"/>
    <col min="19" max="20" width="12.28125" style="4038" hidden="1" customWidth="1"/>
    <col min="21" max="21" width="6.421875" style="4038" hidden="1" customWidth="1"/>
    <col min="22" max="22" width="18.00390625" style="4038" hidden="1" customWidth="1"/>
    <col min="23" max="26" width="5.7109375" style="4038" hidden="1" customWidth="1"/>
    <col min="27" max="27" width="12.28125" style="4038" hidden="1" customWidth="1"/>
    <col min="28" max="28" width="13.421875" style="4038" hidden="1" customWidth="1"/>
    <col min="29" max="29" width="9.7109375" style="4038" customWidth="1"/>
    <col min="30" max="31" width="15.7109375" style="4038" customWidth="1"/>
    <col min="32" max="32" width="30.421875" style="4038" customWidth="1"/>
    <col min="33" max="33" width="3.140625" style="4038" customWidth="1"/>
    <col min="34" max="34" width="3.57421875" style="4038" customWidth="1"/>
    <col min="35" max="35" width="24.28125" style="4038" customWidth="1"/>
    <col min="36" max="36" width="4.7109375" style="4038" customWidth="1"/>
    <col min="37" max="37" width="7.57421875" style="4038" customWidth="1"/>
    <col min="38" max="39" width="4.140625" style="4038" customWidth="1"/>
    <col min="40" max="40" width="7.140625" style="4038" customWidth="1"/>
    <col min="41" max="41" width="5.28125" style="4038" customWidth="1"/>
    <col min="42" max="42" width="5.421875" style="4038" customWidth="1"/>
    <col min="43" max="43" width="4.7109375" style="4038" customWidth="1"/>
    <col min="44" max="44" width="5.28125" style="4038" customWidth="1"/>
    <col min="45" max="46" width="13.28125" style="4038" customWidth="1"/>
    <col min="47" max="47" width="6.57421875" style="4038" customWidth="1"/>
    <col min="48" max="48" width="6.421875" style="4038" customWidth="1"/>
    <col min="49" max="52" width="11.421875" style="4038" customWidth="1"/>
    <col min="53" max="53" width="12.7109375" style="4038" customWidth="1"/>
    <col min="54" max="56" width="11.421875" style="4038" customWidth="1"/>
    <col min="57" max="57" width="21.00390625" style="4038" customWidth="1"/>
    <col min="58" max="256" width="11.421875" style="4038" customWidth="1"/>
    <col min="257" max="258" width="15.7109375" style="4038" customWidth="1"/>
    <col min="259" max="259" width="4.7109375" style="4038" customWidth="1"/>
    <col min="260" max="260" width="9.8515625" style="4038" customWidth="1"/>
    <col min="261" max="261" width="45.7109375" style="4038" customWidth="1"/>
    <col min="262" max="263" width="9.7109375" style="4038" customWidth="1"/>
    <col min="264" max="264" width="3.7109375" style="4038" customWidth="1"/>
    <col min="265" max="266" width="11.421875" style="4038" hidden="1" customWidth="1"/>
    <col min="267" max="268" width="15.7109375" style="4038" customWidth="1"/>
    <col min="269" max="271" width="9.7109375" style="4038" customWidth="1"/>
    <col min="272" max="272" width="8.7109375" style="4038" customWidth="1"/>
    <col min="273" max="273" width="5.421875" style="4038" customWidth="1"/>
    <col min="274" max="274" width="5.8515625" style="4038" customWidth="1"/>
    <col min="275" max="284" width="11.421875" style="4038" hidden="1" customWidth="1"/>
    <col min="285" max="285" width="9.7109375" style="4038" customWidth="1"/>
    <col min="286" max="287" width="15.7109375" style="4038" customWidth="1"/>
    <col min="288" max="288" width="30.421875" style="4038" customWidth="1"/>
    <col min="289" max="289" width="3.140625" style="4038" customWidth="1"/>
    <col min="290" max="290" width="3.57421875" style="4038" customWidth="1"/>
    <col min="291" max="291" width="24.28125" style="4038" customWidth="1"/>
    <col min="292" max="292" width="4.7109375" style="4038" customWidth="1"/>
    <col min="293" max="293" width="7.57421875" style="4038" customWidth="1"/>
    <col min="294" max="295" width="4.140625" style="4038" customWidth="1"/>
    <col min="296" max="296" width="7.140625" style="4038" customWidth="1"/>
    <col min="297" max="297" width="5.28125" style="4038" customWidth="1"/>
    <col min="298" max="298" width="5.421875" style="4038" customWidth="1"/>
    <col min="299" max="299" width="4.7109375" style="4038" customWidth="1"/>
    <col min="300" max="300" width="5.28125" style="4038" customWidth="1"/>
    <col min="301" max="302" width="13.28125" style="4038" customWidth="1"/>
    <col min="303" max="303" width="6.57421875" style="4038" customWidth="1"/>
    <col min="304" max="304" width="6.421875" style="4038" customWidth="1"/>
    <col min="305" max="308" width="11.421875" style="4038" customWidth="1"/>
    <col min="309" max="309" width="12.7109375" style="4038" customWidth="1"/>
    <col min="310" max="312" width="11.421875" style="4038" customWidth="1"/>
    <col min="313" max="313" width="21.00390625" style="4038" customWidth="1"/>
    <col min="314" max="512" width="11.421875" style="4038" customWidth="1"/>
    <col min="513" max="514" width="15.7109375" style="4038" customWidth="1"/>
    <col min="515" max="515" width="4.7109375" style="4038" customWidth="1"/>
    <col min="516" max="516" width="9.8515625" style="4038" customWidth="1"/>
    <col min="517" max="517" width="45.7109375" style="4038" customWidth="1"/>
    <col min="518" max="519" width="9.7109375" style="4038" customWidth="1"/>
    <col min="520" max="520" width="3.7109375" style="4038" customWidth="1"/>
    <col min="521" max="522" width="11.421875" style="4038" hidden="1" customWidth="1"/>
    <col min="523" max="524" width="15.7109375" style="4038" customWidth="1"/>
    <col min="525" max="527" width="9.7109375" style="4038" customWidth="1"/>
    <col min="528" max="528" width="8.7109375" style="4038" customWidth="1"/>
    <col min="529" max="529" width="5.421875" style="4038" customWidth="1"/>
    <col min="530" max="530" width="5.8515625" style="4038" customWidth="1"/>
    <col min="531" max="540" width="11.421875" style="4038" hidden="1" customWidth="1"/>
    <col min="541" max="541" width="9.7109375" style="4038" customWidth="1"/>
    <col min="542" max="543" width="15.7109375" style="4038" customWidth="1"/>
    <col min="544" max="544" width="30.421875" style="4038" customWidth="1"/>
    <col min="545" max="545" width="3.140625" style="4038" customWidth="1"/>
    <col min="546" max="546" width="3.57421875" style="4038" customWidth="1"/>
    <col min="547" max="547" width="24.28125" style="4038" customWidth="1"/>
    <col min="548" max="548" width="4.7109375" style="4038" customWidth="1"/>
    <col min="549" max="549" width="7.57421875" style="4038" customWidth="1"/>
    <col min="550" max="551" width="4.140625" style="4038" customWidth="1"/>
    <col min="552" max="552" width="7.140625" style="4038" customWidth="1"/>
    <col min="553" max="553" width="5.28125" style="4038" customWidth="1"/>
    <col min="554" max="554" width="5.421875" style="4038" customWidth="1"/>
    <col min="555" max="555" width="4.7109375" style="4038" customWidth="1"/>
    <col min="556" max="556" width="5.28125" style="4038" customWidth="1"/>
    <col min="557" max="558" width="13.28125" style="4038" customWidth="1"/>
    <col min="559" max="559" width="6.57421875" style="4038" customWidth="1"/>
    <col min="560" max="560" width="6.421875" style="4038" customWidth="1"/>
    <col min="561" max="564" width="11.421875" style="4038" customWidth="1"/>
    <col min="565" max="565" width="12.7109375" style="4038" customWidth="1"/>
    <col min="566" max="568" width="11.421875" style="4038" customWidth="1"/>
    <col min="569" max="569" width="21.00390625" style="4038" customWidth="1"/>
    <col min="570" max="768" width="11.421875" style="4038" customWidth="1"/>
    <col min="769" max="770" width="15.7109375" style="4038" customWidth="1"/>
    <col min="771" max="771" width="4.7109375" style="4038" customWidth="1"/>
    <col min="772" max="772" width="9.8515625" style="4038" customWidth="1"/>
    <col min="773" max="773" width="45.7109375" style="4038" customWidth="1"/>
    <col min="774" max="775" width="9.7109375" style="4038" customWidth="1"/>
    <col min="776" max="776" width="3.7109375" style="4038" customWidth="1"/>
    <col min="777" max="778" width="11.421875" style="4038" hidden="1" customWidth="1"/>
    <col min="779" max="780" width="15.7109375" style="4038" customWidth="1"/>
    <col min="781" max="783" width="9.7109375" style="4038" customWidth="1"/>
    <col min="784" max="784" width="8.7109375" style="4038" customWidth="1"/>
    <col min="785" max="785" width="5.421875" style="4038" customWidth="1"/>
    <col min="786" max="786" width="5.8515625" style="4038" customWidth="1"/>
    <col min="787" max="796" width="11.421875" style="4038" hidden="1" customWidth="1"/>
    <col min="797" max="797" width="9.7109375" style="4038" customWidth="1"/>
    <col min="798" max="799" width="15.7109375" style="4038" customWidth="1"/>
    <col min="800" max="800" width="30.421875" style="4038" customWidth="1"/>
    <col min="801" max="801" width="3.140625" style="4038" customWidth="1"/>
    <col min="802" max="802" width="3.57421875" style="4038" customWidth="1"/>
    <col min="803" max="803" width="24.28125" style="4038" customWidth="1"/>
    <col min="804" max="804" width="4.7109375" style="4038" customWidth="1"/>
    <col min="805" max="805" width="7.57421875" style="4038" customWidth="1"/>
    <col min="806" max="807" width="4.140625" style="4038" customWidth="1"/>
    <col min="808" max="808" width="7.140625" style="4038" customWidth="1"/>
    <col min="809" max="809" width="5.28125" style="4038" customWidth="1"/>
    <col min="810" max="810" width="5.421875" style="4038" customWidth="1"/>
    <col min="811" max="811" width="4.7109375" style="4038" customWidth="1"/>
    <col min="812" max="812" width="5.28125" style="4038" customWidth="1"/>
    <col min="813" max="814" width="13.28125" style="4038" customWidth="1"/>
    <col min="815" max="815" width="6.57421875" style="4038" customWidth="1"/>
    <col min="816" max="816" width="6.421875" style="4038" customWidth="1"/>
    <col min="817" max="820" width="11.421875" style="4038" customWidth="1"/>
    <col min="821" max="821" width="12.7109375" style="4038" customWidth="1"/>
    <col min="822" max="824" width="11.421875" style="4038" customWidth="1"/>
    <col min="825" max="825" width="21.00390625" style="4038" customWidth="1"/>
    <col min="826" max="1024" width="11.421875" style="4038" customWidth="1"/>
    <col min="1025" max="1026" width="15.7109375" style="4038" customWidth="1"/>
    <col min="1027" max="1027" width="4.7109375" style="4038" customWidth="1"/>
    <col min="1028" max="1028" width="9.8515625" style="4038" customWidth="1"/>
    <col min="1029" max="1029" width="45.7109375" style="4038" customWidth="1"/>
    <col min="1030" max="1031" width="9.7109375" style="4038" customWidth="1"/>
    <col min="1032" max="1032" width="3.7109375" style="4038" customWidth="1"/>
    <col min="1033" max="1034" width="11.421875" style="4038" hidden="1" customWidth="1"/>
    <col min="1035" max="1036" width="15.7109375" style="4038" customWidth="1"/>
    <col min="1037" max="1039" width="9.7109375" style="4038" customWidth="1"/>
    <col min="1040" max="1040" width="8.7109375" style="4038" customWidth="1"/>
    <col min="1041" max="1041" width="5.421875" style="4038" customWidth="1"/>
    <col min="1042" max="1042" width="5.8515625" style="4038" customWidth="1"/>
    <col min="1043" max="1052" width="11.421875" style="4038" hidden="1" customWidth="1"/>
    <col min="1053" max="1053" width="9.7109375" style="4038" customWidth="1"/>
    <col min="1054" max="1055" width="15.7109375" style="4038" customWidth="1"/>
    <col min="1056" max="1056" width="30.421875" style="4038" customWidth="1"/>
    <col min="1057" max="1057" width="3.140625" style="4038" customWidth="1"/>
    <col min="1058" max="1058" width="3.57421875" style="4038" customWidth="1"/>
    <col min="1059" max="1059" width="24.28125" style="4038" customWidth="1"/>
    <col min="1060" max="1060" width="4.7109375" style="4038" customWidth="1"/>
    <col min="1061" max="1061" width="7.57421875" style="4038" customWidth="1"/>
    <col min="1062" max="1063" width="4.140625" style="4038" customWidth="1"/>
    <col min="1064" max="1064" width="7.140625" style="4038" customWidth="1"/>
    <col min="1065" max="1065" width="5.28125" style="4038" customWidth="1"/>
    <col min="1066" max="1066" width="5.421875" style="4038" customWidth="1"/>
    <col min="1067" max="1067" width="4.7109375" style="4038" customWidth="1"/>
    <col min="1068" max="1068" width="5.28125" style="4038" customWidth="1"/>
    <col min="1069" max="1070" width="13.28125" style="4038" customWidth="1"/>
    <col min="1071" max="1071" width="6.57421875" style="4038" customWidth="1"/>
    <col min="1072" max="1072" width="6.421875" style="4038" customWidth="1"/>
    <col min="1073" max="1076" width="11.421875" style="4038" customWidth="1"/>
    <col min="1077" max="1077" width="12.7109375" style="4038" customWidth="1"/>
    <col min="1078" max="1080" width="11.421875" style="4038" customWidth="1"/>
    <col min="1081" max="1081" width="21.00390625" style="4038" customWidth="1"/>
    <col min="1082" max="1280" width="11.421875" style="4038" customWidth="1"/>
    <col min="1281" max="1282" width="15.7109375" style="4038" customWidth="1"/>
    <col min="1283" max="1283" width="4.7109375" style="4038" customWidth="1"/>
    <col min="1284" max="1284" width="9.8515625" style="4038" customWidth="1"/>
    <col min="1285" max="1285" width="45.7109375" style="4038" customWidth="1"/>
    <col min="1286" max="1287" width="9.7109375" style="4038" customWidth="1"/>
    <col min="1288" max="1288" width="3.7109375" style="4038" customWidth="1"/>
    <col min="1289" max="1290" width="11.421875" style="4038" hidden="1" customWidth="1"/>
    <col min="1291" max="1292" width="15.7109375" style="4038" customWidth="1"/>
    <col min="1293" max="1295" width="9.7109375" style="4038" customWidth="1"/>
    <col min="1296" max="1296" width="8.7109375" style="4038" customWidth="1"/>
    <col min="1297" max="1297" width="5.421875" style="4038" customWidth="1"/>
    <col min="1298" max="1298" width="5.8515625" style="4038" customWidth="1"/>
    <col min="1299" max="1308" width="11.421875" style="4038" hidden="1" customWidth="1"/>
    <col min="1309" max="1309" width="9.7109375" style="4038" customWidth="1"/>
    <col min="1310" max="1311" width="15.7109375" style="4038" customWidth="1"/>
    <col min="1312" max="1312" width="30.421875" style="4038" customWidth="1"/>
    <col min="1313" max="1313" width="3.140625" style="4038" customWidth="1"/>
    <col min="1314" max="1314" width="3.57421875" style="4038" customWidth="1"/>
    <col min="1315" max="1315" width="24.28125" style="4038" customWidth="1"/>
    <col min="1316" max="1316" width="4.7109375" style="4038" customWidth="1"/>
    <col min="1317" max="1317" width="7.57421875" style="4038" customWidth="1"/>
    <col min="1318" max="1319" width="4.140625" style="4038" customWidth="1"/>
    <col min="1320" max="1320" width="7.140625" style="4038" customWidth="1"/>
    <col min="1321" max="1321" width="5.28125" style="4038" customWidth="1"/>
    <col min="1322" max="1322" width="5.421875" style="4038" customWidth="1"/>
    <col min="1323" max="1323" width="4.7109375" style="4038" customWidth="1"/>
    <col min="1324" max="1324" width="5.28125" style="4038" customWidth="1"/>
    <col min="1325" max="1326" width="13.28125" style="4038" customWidth="1"/>
    <col min="1327" max="1327" width="6.57421875" style="4038" customWidth="1"/>
    <col min="1328" max="1328" width="6.421875" style="4038" customWidth="1"/>
    <col min="1329" max="1332" width="11.421875" style="4038" customWidth="1"/>
    <col min="1333" max="1333" width="12.7109375" style="4038" customWidth="1"/>
    <col min="1334" max="1336" width="11.421875" style="4038" customWidth="1"/>
    <col min="1337" max="1337" width="21.00390625" style="4038" customWidth="1"/>
    <col min="1338" max="1536" width="11.421875" style="4038" customWidth="1"/>
    <col min="1537" max="1538" width="15.7109375" style="4038" customWidth="1"/>
    <col min="1539" max="1539" width="4.7109375" style="4038" customWidth="1"/>
    <col min="1540" max="1540" width="9.8515625" style="4038" customWidth="1"/>
    <col min="1541" max="1541" width="45.7109375" style="4038" customWidth="1"/>
    <col min="1542" max="1543" width="9.7109375" style="4038" customWidth="1"/>
    <col min="1544" max="1544" width="3.7109375" style="4038" customWidth="1"/>
    <col min="1545" max="1546" width="11.421875" style="4038" hidden="1" customWidth="1"/>
    <col min="1547" max="1548" width="15.7109375" style="4038" customWidth="1"/>
    <col min="1549" max="1551" width="9.7109375" style="4038" customWidth="1"/>
    <col min="1552" max="1552" width="8.7109375" style="4038" customWidth="1"/>
    <col min="1553" max="1553" width="5.421875" style="4038" customWidth="1"/>
    <col min="1554" max="1554" width="5.8515625" style="4038" customWidth="1"/>
    <col min="1555" max="1564" width="11.421875" style="4038" hidden="1" customWidth="1"/>
    <col min="1565" max="1565" width="9.7109375" style="4038" customWidth="1"/>
    <col min="1566" max="1567" width="15.7109375" style="4038" customWidth="1"/>
    <col min="1568" max="1568" width="30.421875" style="4038" customWidth="1"/>
    <col min="1569" max="1569" width="3.140625" style="4038" customWidth="1"/>
    <col min="1570" max="1570" width="3.57421875" style="4038" customWidth="1"/>
    <col min="1571" max="1571" width="24.28125" style="4038" customWidth="1"/>
    <col min="1572" max="1572" width="4.7109375" style="4038" customWidth="1"/>
    <col min="1573" max="1573" width="7.57421875" style="4038" customWidth="1"/>
    <col min="1574" max="1575" width="4.140625" style="4038" customWidth="1"/>
    <col min="1576" max="1576" width="7.140625" style="4038" customWidth="1"/>
    <col min="1577" max="1577" width="5.28125" style="4038" customWidth="1"/>
    <col min="1578" max="1578" width="5.421875" style="4038" customWidth="1"/>
    <col min="1579" max="1579" width="4.7109375" style="4038" customWidth="1"/>
    <col min="1580" max="1580" width="5.28125" style="4038" customWidth="1"/>
    <col min="1581" max="1582" width="13.28125" style="4038" customWidth="1"/>
    <col min="1583" max="1583" width="6.57421875" style="4038" customWidth="1"/>
    <col min="1584" max="1584" width="6.421875" style="4038" customWidth="1"/>
    <col min="1585" max="1588" width="11.421875" style="4038" customWidth="1"/>
    <col min="1589" max="1589" width="12.7109375" style="4038" customWidth="1"/>
    <col min="1590" max="1592" width="11.421875" style="4038" customWidth="1"/>
    <col min="1593" max="1593" width="21.00390625" style="4038" customWidth="1"/>
    <col min="1594" max="1792" width="11.421875" style="4038" customWidth="1"/>
    <col min="1793" max="1794" width="15.7109375" style="4038" customWidth="1"/>
    <col min="1795" max="1795" width="4.7109375" style="4038" customWidth="1"/>
    <col min="1796" max="1796" width="9.8515625" style="4038" customWidth="1"/>
    <col min="1797" max="1797" width="45.7109375" style="4038" customWidth="1"/>
    <col min="1798" max="1799" width="9.7109375" style="4038" customWidth="1"/>
    <col min="1800" max="1800" width="3.7109375" style="4038" customWidth="1"/>
    <col min="1801" max="1802" width="11.421875" style="4038" hidden="1" customWidth="1"/>
    <col min="1803" max="1804" width="15.7109375" style="4038" customWidth="1"/>
    <col min="1805" max="1807" width="9.7109375" style="4038" customWidth="1"/>
    <col min="1808" max="1808" width="8.7109375" style="4038" customWidth="1"/>
    <col min="1809" max="1809" width="5.421875" style="4038" customWidth="1"/>
    <col min="1810" max="1810" width="5.8515625" style="4038" customWidth="1"/>
    <col min="1811" max="1820" width="11.421875" style="4038" hidden="1" customWidth="1"/>
    <col min="1821" max="1821" width="9.7109375" style="4038" customWidth="1"/>
    <col min="1822" max="1823" width="15.7109375" style="4038" customWidth="1"/>
    <col min="1824" max="1824" width="30.421875" style="4038" customWidth="1"/>
    <col min="1825" max="1825" width="3.140625" style="4038" customWidth="1"/>
    <col min="1826" max="1826" width="3.57421875" style="4038" customWidth="1"/>
    <col min="1827" max="1827" width="24.28125" style="4038" customWidth="1"/>
    <col min="1828" max="1828" width="4.7109375" style="4038" customWidth="1"/>
    <col min="1829" max="1829" width="7.57421875" style="4038" customWidth="1"/>
    <col min="1830" max="1831" width="4.140625" style="4038" customWidth="1"/>
    <col min="1832" max="1832" width="7.140625" style="4038" customWidth="1"/>
    <col min="1833" max="1833" width="5.28125" style="4038" customWidth="1"/>
    <col min="1834" max="1834" width="5.421875" style="4038" customWidth="1"/>
    <col min="1835" max="1835" width="4.7109375" style="4038" customWidth="1"/>
    <col min="1836" max="1836" width="5.28125" style="4038" customWidth="1"/>
    <col min="1837" max="1838" width="13.28125" style="4038" customWidth="1"/>
    <col min="1839" max="1839" width="6.57421875" style="4038" customWidth="1"/>
    <col min="1840" max="1840" width="6.421875" style="4038" customWidth="1"/>
    <col min="1841" max="1844" width="11.421875" style="4038" customWidth="1"/>
    <col min="1845" max="1845" width="12.7109375" style="4038" customWidth="1"/>
    <col min="1846" max="1848" width="11.421875" style="4038" customWidth="1"/>
    <col min="1849" max="1849" width="21.00390625" style="4038" customWidth="1"/>
    <col min="1850" max="2048" width="11.421875" style="4038" customWidth="1"/>
    <col min="2049" max="2050" width="15.7109375" style="4038" customWidth="1"/>
    <col min="2051" max="2051" width="4.7109375" style="4038" customWidth="1"/>
    <col min="2052" max="2052" width="9.8515625" style="4038" customWidth="1"/>
    <col min="2053" max="2053" width="45.7109375" style="4038" customWidth="1"/>
    <col min="2054" max="2055" width="9.7109375" style="4038" customWidth="1"/>
    <col min="2056" max="2056" width="3.7109375" style="4038" customWidth="1"/>
    <col min="2057" max="2058" width="11.421875" style="4038" hidden="1" customWidth="1"/>
    <col min="2059" max="2060" width="15.7109375" style="4038" customWidth="1"/>
    <col min="2061" max="2063" width="9.7109375" style="4038" customWidth="1"/>
    <col min="2064" max="2064" width="8.7109375" style="4038" customWidth="1"/>
    <col min="2065" max="2065" width="5.421875" style="4038" customWidth="1"/>
    <col min="2066" max="2066" width="5.8515625" style="4038" customWidth="1"/>
    <col min="2067" max="2076" width="11.421875" style="4038" hidden="1" customWidth="1"/>
    <col min="2077" max="2077" width="9.7109375" style="4038" customWidth="1"/>
    <col min="2078" max="2079" width="15.7109375" style="4038" customWidth="1"/>
    <col min="2080" max="2080" width="30.421875" style="4038" customWidth="1"/>
    <col min="2081" max="2081" width="3.140625" style="4038" customWidth="1"/>
    <col min="2082" max="2082" width="3.57421875" style="4038" customWidth="1"/>
    <col min="2083" max="2083" width="24.28125" style="4038" customWidth="1"/>
    <col min="2084" max="2084" width="4.7109375" style="4038" customWidth="1"/>
    <col min="2085" max="2085" width="7.57421875" style="4038" customWidth="1"/>
    <col min="2086" max="2087" width="4.140625" style="4038" customWidth="1"/>
    <col min="2088" max="2088" width="7.140625" style="4038" customWidth="1"/>
    <col min="2089" max="2089" width="5.28125" style="4038" customWidth="1"/>
    <col min="2090" max="2090" width="5.421875" style="4038" customWidth="1"/>
    <col min="2091" max="2091" width="4.7109375" style="4038" customWidth="1"/>
    <col min="2092" max="2092" width="5.28125" style="4038" customWidth="1"/>
    <col min="2093" max="2094" width="13.28125" style="4038" customWidth="1"/>
    <col min="2095" max="2095" width="6.57421875" style="4038" customWidth="1"/>
    <col min="2096" max="2096" width="6.421875" style="4038" customWidth="1"/>
    <col min="2097" max="2100" width="11.421875" style="4038" customWidth="1"/>
    <col min="2101" max="2101" width="12.7109375" style="4038" customWidth="1"/>
    <col min="2102" max="2104" width="11.421875" style="4038" customWidth="1"/>
    <col min="2105" max="2105" width="21.00390625" style="4038" customWidth="1"/>
    <col min="2106" max="2304" width="11.421875" style="4038" customWidth="1"/>
    <col min="2305" max="2306" width="15.7109375" style="4038" customWidth="1"/>
    <col min="2307" max="2307" width="4.7109375" style="4038" customWidth="1"/>
    <col min="2308" max="2308" width="9.8515625" style="4038" customWidth="1"/>
    <col min="2309" max="2309" width="45.7109375" style="4038" customWidth="1"/>
    <col min="2310" max="2311" width="9.7109375" style="4038" customWidth="1"/>
    <col min="2312" max="2312" width="3.7109375" style="4038" customWidth="1"/>
    <col min="2313" max="2314" width="11.421875" style="4038" hidden="1" customWidth="1"/>
    <col min="2315" max="2316" width="15.7109375" style="4038" customWidth="1"/>
    <col min="2317" max="2319" width="9.7109375" style="4038" customWidth="1"/>
    <col min="2320" max="2320" width="8.7109375" style="4038" customWidth="1"/>
    <col min="2321" max="2321" width="5.421875" style="4038" customWidth="1"/>
    <col min="2322" max="2322" width="5.8515625" style="4038" customWidth="1"/>
    <col min="2323" max="2332" width="11.421875" style="4038" hidden="1" customWidth="1"/>
    <col min="2333" max="2333" width="9.7109375" style="4038" customWidth="1"/>
    <col min="2334" max="2335" width="15.7109375" style="4038" customWidth="1"/>
    <col min="2336" max="2336" width="30.421875" style="4038" customWidth="1"/>
    <col min="2337" max="2337" width="3.140625" style="4038" customWidth="1"/>
    <col min="2338" max="2338" width="3.57421875" style="4038" customWidth="1"/>
    <col min="2339" max="2339" width="24.28125" style="4038" customWidth="1"/>
    <col min="2340" max="2340" width="4.7109375" style="4038" customWidth="1"/>
    <col min="2341" max="2341" width="7.57421875" style="4038" customWidth="1"/>
    <col min="2342" max="2343" width="4.140625" style="4038" customWidth="1"/>
    <col min="2344" max="2344" width="7.140625" style="4038" customWidth="1"/>
    <col min="2345" max="2345" width="5.28125" style="4038" customWidth="1"/>
    <col min="2346" max="2346" width="5.421875" style="4038" customWidth="1"/>
    <col min="2347" max="2347" width="4.7109375" style="4038" customWidth="1"/>
    <col min="2348" max="2348" width="5.28125" style="4038" customWidth="1"/>
    <col min="2349" max="2350" width="13.28125" style="4038" customWidth="1"/>
    <col min="2351" max="2351" width="6.57421875" style="4038" customWidth="1"/>
    <col min="2352" max="2352" width="6.421875" style="4038" customWidth="1"/>
    <col min="2353" max="2356" width="11.421875" style="4038" customWidth="1"/>
    <col min="2357" max="2357" width="12.7109375" style="4038" customWidth="1"/>
    <col min="2358" max="2360" width="11.421875" style="4038" customWidth="1"/>
    <col min="2361" max="2361" width="21.00390625" style="4038" customWidth="1"/>
    <col min="2362" max="2560" width="11.421875" style="4038" customWidth="1"/>
    <col min="2561" max="2562" width="15.7109375" style="4038" customWidth="1"/>
    <col min="2563" max="2563" width="4.7109375" style="4038" customWidth="1"/>
    <col min="2564" max="2564" width="9.8515625" style="4038" customWidth="1"/>
    <col min="2565" max="2565" width="45.7109375" style="4038" customWidth="1"/>
    <col min="2566" max="2567" width="9.7109375" style="4038" customWidth="1"/>
    <col min="2568" max="2568" width="3.7109375" style="4038" customWidth="1"/>
    <col min="2569" max="2570" width="11.421875" style="4038" hidden="1" customWidth="1"/>
    <col min="2571" max="2572" width="15.7109375" style="4038" customWidth="1"/>
    <col min="2573" max="2575" width="9.7109375" style="4038" customWidth="1"/>
    <col min="2576" max="2576" width="8.7109375" style="4038" customWidth="1"/>
    <col min="2577" max="2577" width="5.421875" style="4038" customWidth="1"/>
    <col min="2578" max="2578" width="5.8515625" style="4038" customWidth="1"/>
    <col min="2579" max="2588" width="11.421875" style="4038" hidden="1" customWidth="1"/>
    <col min="2589" max="2589" width="9.7109375" style="4038" customWidth="1"/>
    <col min="2590" max="2591" width="15.7109375" style="4038" customWidth="1"/>
    <col min="2592" max="2592" width="30.421875" style="4038" customWidth="1"/>
    <col min="2593" max="2593" width="3.140625" style="4038" customWidth="1"/>
    <col min="2594" max="2594" width="3.57421875" style="4038" customWidth="1"/>
    <col min="2595" max="2595" width="24.28125" style="4038" customWidth="1"/>
    <col min="2596" max="2596" width="4.7109375" style="4038" customWidth="1"/>
    <col min="2597" max="2597" width="7.57421875" style="4038" customWidth="1"/>
    <col min="2598" max="2599" width="4.140625" style="4038" customWidth="1"/>
    <col min="2600" max="2600" width="7.140625" style="4038" customWidth="1"/>
    <col min="2601" max="2601" width="5.28125" style="4038" customWidth="1"/>
    <col min="2602" max="2602" width="5.421875" style="4038" customWidth="1"/>
    <col min="2603" max="2603" width="4.7109375" style="4038" customWidth="1"/>
    <col min="2604" max="2604" width="5.28125" style="4038" customWidth="1"/>
    <col min="2605" max="2606" width="13.28125" style="4038" customWidth="1"/>
    <col min="2607" max="2607" width="6.57421875" style="4038" customWidth="1"/>
    <col min="2608" max="2608" width="6.421875" style="4038" customWidth="1"/>
    <col min="2609" max="2612" width="11.421875" style="4038" customWidth="1"/>
    <col min="2613" max="2613" width="12.7109375" style="4038" customWidth="1"/>
    <col min="2614" max="2616" width="11.421875" style="4038" customWidth="1"/>
    <col min="2617" max="2617" width="21.00390625" style="4038" customWidth="1"/>
    <col min="2618" max="2816" width="11.421875" style="4038" customWidth="1"/>
    <col min="2817" max="2818" width="15.7109375" style="4038" customWidth="1"/>
    <col min="2819" max="2819" width="4.7109375" style="4038" customWidth="1"/>
    <col min="2820" max="2820" width="9.8515625" style="4038" customWidth="1"/>
    <col min="2821" max="2821" width="45.7109375" style="4038" customWidth="1"/>
    <col min="2822" max="2823" width="9.7109375" style="4038" customWidth="1"/>
    <col min="2824" max="2824" width="3.7109375" style="4038" customWidth="1"/>
    <col min="2825" max="2826" width="11.421875" style="4038" hidden="1" customWidth="1"/>
    <col min="2827" max="2828" width="15.7109375" style="4038" customWidth="1"/>
    <col min="2829" max="2831" width="9.7109375" style="4038" customWidth="1"/>
    <col min="2832" max="2832" width="8.7109375" style="4038" customWidth="1"/>
    <col min="2833" max="2833" width="5.421875" style="4038" customWidth="1"/>
    <col min="2834" max="2834" width="5.8515625" style="4038" customWidth="1"/>
    <col min="2835" max="2844" width="11.421875" style="4038" hidden="1" customWidth="1"/>
    <col min="2845" max="2845" width="9.7109375" style="4038" customWidth="1"/>
    <col min="2846" max="2847" width="15.7109375" style="4038" customWidth="1"/>
    <col min="2848" max="2848" width="30.421875" style="4038" customWidth="1"/>
    <col min="2849" max="2849" width="3.140625" style="4038" customWidth="1"/>
    <col min="2850" max="2850" width="3.57421875" style="4038" customWidth="1"/>
    <col min="2851" max="2851" width="24.28125" style="4038" customWidth="1"/>
    <col min="2852" max="2852" width="4.7109375" style="4038" customWidth="1"/>
    <col min="2853" max="2853" width="7.57421875" style="4038" customWidth="1"/>
    <col min="2854" max="2855" width="4.140625" style="4038" customWidth="1"/>
    <col min="2856" max="2856" width="7.140625" style="4038" customWidth="1"/>
    <col min="2857" max="2857" width="5.28125" style="4038" customWidth="1"/>
    <col min="2858" max="2858" width="5.421875" style="4038" customWidth="1"/>
    <col min="2859" max="2859" width="4.7109375" style="4038" customWidth="1"/>
    <col min="2860" max="2860" width="5.28125" style="4038" customWidth="1"/>
    <col min="2861" max="2862" width="13.28125" style="4038" customWidth="1"/>
    <col min="2863" max="2863" width="6.57421875" style="4038" customWidth="1"/>
    <col min="2864" max="2864" width="6.421875" style="4038" customWidth="1"/>
    <col min="2865" max="2868" width="11.421875" style="4038" customWidth="1"/>
    <col min="2869" max="2869" width="12.7109375" style="4038" customWidth="1"/>
    <col min="2870" max="2872" width="11.421875" style="4038" customWidth="1"/>
    <col min="2873" max="2873" width="21.00390625" style="4038" customWidth="1"/>
    <col min="2874" max="3072" width="11.421875" style="4038" customWidth="1"/>
    <col min="3073" max="3074" width="15.7109375" style="4038" customWidth="1"/>
    <col min="3075" max="3075" width="4.7109375" style="4038" customWidth="1"/>
    <col min="3076" max="3076" width="9.8515625" style="4038" customWidth="1"/>
    <col min="3077" max="3077" width="45.7109375" style="4038" customWidth="1"/>
    <col min="3078" max="3079" width="9.7109375" style="4038" customWidth="1"/>
    <col min="3080" max="3080" width="3.7109375" style="4038" customWidth="1"/>
    <col min="3081" max="3082" width="11.421875" style="4038" hidden="1" customWidth="1"/>
    <col min="3083" max="3084" width="15.7109375" style="4038" customWidth="1"/>
    <col min="3085" max="3087" width="9.7109375" style="4038" customWidth="1"/>
    <col min="3088" max="3088" width="8.7109375" style="4038" customWidth="1"/>
    <col min="3089" max="3089" width="5.421875" style="4038" customWidth="1"/>
    <col min="3090" max="3090" width="5.8515625" style="4038" customWidth="1"/>
    <col min="3091" max="3100" width="11.421875" style="4038" hidden="1" customWidth="1"/>
    <col min="3101" max="3101" width="9.7109375" style="4038" customWidth="1"/>
    <col min="3102" max="3103" width="15.7109375" style="4038" customWidth="1"/>
    <col min="3104" max="3104" width="30.421875" style="4038" customWidth="1"/>
    <col min="3105" max="3105" width="3.140625" style="4038" customWidth="1"/>
    <col min="3106" max="3106" width="3.57421875" style="4038" customWidth="1"/>
    <col min="3107" max="3107" width="24.28125" style="4038" customWidth="1"/>
    <col min="3108" max="3108" width="4.7109375" style="4038" customWidth="1"/>
    <col min="3109" max="3109" width="7.57421875" style="4038" customWidth="1"/>
    <col min="3110" max="3111" width="4.140625" style="4038" customWidth="1"/>
    <col min="3112" max="3112" width="7.140625" style="4038" customWidth="1"/>
    <col min="3113" max="3113" width="5.28125" style="4038" customWidth="1"/>
    <col min="3114" max="3114" width="5.421875" style="4038" customWidth="1"/>
    <col min="3115" max="3115" width="4.7109375" style="4038" customWidth="1"/>
    <col min="3116" max="3116" width="5.28125" style="4038" customWidth="1"/>
    <col min="3117" max="3118" width="13.28125" style="4038" customWidth="1"/>
    <col min="3119" max="3119" width="6.57421875" style="4038" customWidth="1"/>
    <col min="3120" max="3120" width="6.421875" style="4038" customWidth="1"/>
    <col min="3121" max="3124" width="11.421875" style="4038" customWidth="1"/>
    <col min="3125" max="3125" width="12.7109375" style="4038" customWidth="1"/>
    <col min="3126" max="3128" width="11.421875" style="4038" customWidth="1"/>
    <col min="3129" max="3129" width="21.00390625" style="4038" customWidth="1"/>
    <col min="3130" max="3328" width="11.421875" style="4038" customWidth="1"/>
    <col min="3329" max="3330" width="15.7109375" style="4038" customWidth="1"/>
    <col min="3331" max="3331" width="4.7109375" style="4038" customWidth="1"/>
    <col min="3332" max="3332" width="9.8515625" style="4038" customWidth="1"/>
    <col min="3333" max="3333" width="45.7109375" style="4038" customWidth="1"/>
    <col min="3334" max="3335" width="9.7109375" style="4038" customWidth="1"/>
    <col min="3336" max="3336" width="3.7109375" style="4038" customWidth="1"/>
    <col min="3337" max="3338" width="11.421875" style="4038" hidden="1" customWidth="1"/>
    <col min="3339" max="3340" width="15.7109375" style="4038" customWidth="1"/>
    <col min="3341" max="3343" width="9.7109375" style="4038" customWidth="1"/>
    <col min="3344" max="3344" width="8.7109375" style="4038" customWidth="1"/>
    <col min="3345" max="3345" width="5.421875" style="4038" customWidth="1"/>
    <col min="3346" max="3346" width="5.8515625" style="4038" customWidth="1"/>
    <col min="3347" max="3356" width="11.421875" style="4038" hidden="1" customWidth="1"/>
    <col min="3357" max="3357" width="9.7109375" style="4038" customWidth="1"/>
    <col min="3358" max="3359" width="15.7109375" style="4038" customWidth="1"/>
    <col min="3360" max="3360" width="30.421875" style="4038" customWidth="1"/>
    <col min="3361" max="3361" width="3.140625" style="4038" customWidth="1"/>
    <col min="3362" max="3362" width="3.57421875" style="4038" customWidth="1"/>
    <col min="3363" max="3363" width="24.28125" style="4038" customWidth="1"/>
    <col min="3364" max="3364" width="4.7109375" style="4038" customWidth="1"/>
    <col min="3365" max="3365" width="7.57421875" style="4038" customWidth="1"/>
    <col min="3366" max="3367" width="4.140625" style="4038" customWidth="1"/>
    <col min="3368" max="3368" width="7.140625" style="4038" customWidth="1"/>
    <col min="3369" max="3369" width="5.28125" style="4038" customWidth="1"/>
    <col min="3370" max="3370" width="5.421875" style="4038" customWidth="1"/>
    <col min="3371" max="3371" width="4.7109375" style="4038" customWidth="1"/>
    <col min="3372" max="3372" width="5.28125" style="4038" customWidth="1"/>
    <col min="3373" max="3374" width="13.28125" style="4038" customWidth="1"/>
    <col min="3375" max="3375" width="6.57421875" style="4038" customWidth="1"/>
    <col min="3376" max="3376" width="6.421875" style="4038" customWidth="1"/>
    <col min="3377" max="3380" width="11.421875" style="4038" customWidth="1"/>
    <col min="3381" max="3381" width="12.7109375" style="4038" customWidth="1"/>
    <col min="3382" max="3384" width="11.421875" style="4038" customWidth="1"/>
    <col min="3385" max="3385" width="21.00390625" style="4038" customWidth="1"/>
    <col min="3386" max="3584" width="11.421875" style="4038" customWidth="1"/>
    <col min="3585" max="3586" width="15.7109375" style="4038" customWidth="1"/>
    <col min="3587" max="3587" width="4.7109375" style="4038" customWidth="1"/>
    <col min="3588" max="3588" width="9.8515625" style="4038" customWidth="1"/>
    <col min="3589" max="3589" width="45.7109375" style="4038" customWidth="1"/>
    <col min="3590" max="3591" width="9.7109375" style="4038" customWidth="1"/>
    <col min="3592" max="3592" width="3.7109375" style="4038" customWidth="1"/>
    <col min="3593" max="3594" width="11.421875" style="4038" hidden="1" customWidth="1"/>
    <col min="3595" max="3596" width="15.7109375" style="4038" customWidth="1"/>
    <col min="3597" max="3599" width="9.7109375" style="4038" customWidth="1"/>
    <col min="3600" max="3600" width="8.7109375" style="4038" customWidth="1"/>
    <col min="3601" max="3601" width="5.421875" style="4038" customWidth="1"/>
    <col min="3602" max="3602" width="5.8515625" style="4038" customWidth="1"/>
    <col min="3603" max="3612" width="11.421875" style="4038" hidden="1" customWidth="1"/>
    <col min="3613" max="3613" width="9.7109375" style="4038" customWidth="1"/>
    <col min="3614" max="3615" width="15.7109375" style="4038" customWidth="1"/>
    <col min="3616" max="3616" width="30.421875" style="4038" customWidth="1"/>
    <col min="3617" max="3617" width="3.140625" style="4038" customWidth="1"/>
    <col min="3618" max="3618" width="3.57421875" style="4038" customWidth="1"/>
    <col min="3619" max="3619" width="24.28125" style="4038" customWidth="1"/>
    <col min="3620" max="3620" width="4.7109375" style="4038" customWidth="1"/>
    <col min="3621" max="3621" width="7.57421875" style="4038" customWidth="1"/>
    <col min="3622" max="3623" width="4.140625" style="4038" customWidth="1"/>
    <col min="3624" max="3624" width="7.140625" style="4038" customWidth="1"/>
    <col min="3625" max="3625" width="5.28125" style="4038" customWidth="1"/>
    <col min="3626" max="3626" width="5.421875" style="4038" customWidth="1"/>
    <col min="3627" max="3627" width="4.7109375" style="4038" customWidth="1"/>
    <col min="3628" max="3628" width="5.28125" style="4038" customWidth="1"/>
    <col min="3629" max="3630" width="13.28125" style="4038" customWidth="1"/>
    <col min="3631" max="3631" width="6.57421875" style="4038" customWidth="1"/>
    <col min="3632" max="3632" width="6.421875" style="4038" customWidth="1"/>
    <col min="3633" max="3636" width="11.421875" style="4038" customWidth="1"/>
    <col min="3637" max="3637" width="12.7109375" style="4038" customWidth="1"/>
    <col min="3638" max="3640" width="11.421875" style="4038" customWidth="1"/>
    <col min="3641" max="3641" width="21.00390625" style="4038" customWidth="1"/>
    <col min="3642" max="3840" width="11.421875" style="4038" customWidth="1"/>
    <col min="3841" max="3842" width="15.7109375" style="4038" customWidth="1"/>
    <col min="3843" max="3843" width="4.7109375" style="4038" customWidth="1"/>
    <col min="3844" max="3844" width="9.8515625" style="4038" customWidth="1"/>
    <col min="3845" max="3845" width="45.7109375" style="4038" customWidth="1"/>
    <col min="3846" max="3847" width="9.7109375" style="4038" customWidth="1"/>
    <col min="3848" max="3848" width="3.7109375" style="4038" customWidth="1"/>
    <col min="3849" max="3850" width="11.421875" style="4038" hidden="1" customWidth="1"/>
    <col min="3851" max="3852" width="15.7109375" style="4038" customWidth="1"/>
    <col min="3853" max="3855" width="9.7109375" style="4038" customWidth="1"/>
    <col min="3856" max="3856" width="8.7109375" style="4038" customWidth="1"/>
    <col min="3857" max="3857" width="5.421875" style="4038" customWidth="1"/>
    <col min="3858" max="3858" width="5.8515625" style="4038" customWidth="1"/>
    <col min="3859" max="3868" width="11.421875" style="4038" hidden="1" customWidth="1"/>
    <col min="3869" max="3869" width="9.7109375" style="4038" customWidth="1"/>
    <col min="3870" max="3871" width="15.7109375" style="4038" customWidth="1"/>
    <col min="3872" max="3872" width="30.421875" style="4038" customWidth="1"/>
    <col min="3873" max="3873" width="3.140625" style="4038" customWidth="1"/>
    <col min="3874" max="3874" width="3.57421875" style="4038" customWidth="1"/>
    <col min="3875" max="3875" width="24.28125" style="4038" customWidth="1"/>
    <col min="3876" max="3876" width="4.7109375" style="4038" customWidth="1"/>
    <col min="3877" max="3877" width="7.57421875" style="4038" customWidth="1"/>
    <col min="3878" max="3879" width="4.140625" style="4038" customWidth="1"/>
    <col min="3880" max="3880" width="7.140625" style="4038" customWidth="1"/>
    <col min="3881" max="3881" width="5.28125" style="4038" customWidth="1"/>
    <col min="3882" max="3882" width="5.421875" style="4038" customWidth="1"/>
    <col min="3883" max="3883" width="4.7109375" style="4038" customWidth="1"/>
    <col min="3884" max="3884" width="5.28125" style="4038" customWidth="1"/>
    <col min="3885" max="3886" width="13.28125" style="4038" customWidth="1"/>
    <col min="3887" max="3887" width="6.57421875" style="4038" customWidth="1"/>
    <col min="3888" max="3888" width="6.421875" style="4038" customWidth="1"/>
    <col min="3889" max="3892" width="11.421875" style="4038" customWidth="1"/>
    <col min="3893" max="3893" width="12.7109375" style="4038" customWidth="1"/>
    <col min="3894" max="3896" width="11.421875" style="4038" customWidth="1"/>
    <col min="3897" max="3897" width="21.00390625" style="4038" customWidth="1"/>
    <col min="3898" max="4096" width="11.421875" style="4038" customWidth="1"/>
    <col min="4097" max="4098" width="15.7109375" style="4038" customWidth="1"/>
    <col min="4099" max="4099" width="4.7109375" style="4038" customWidth="1"/>
    <col min="4100" max="4100" width="9.8515625" style="4038" customWidth="1"/>
    <col min="4101" max="4101" width="45.7109375" style="4038" customWidth="1"/>
    <col min="4102" max="4103" width="9.7109375" style="4038" customWidth="1"/>
    <col min="4104" max="4104" width="3.7109375" style="4038" customWidth="1"/>
    <col min="4105" max="4106" width="11.421875" style="4038" hidden="1" customWidth="1"/>
    <col min="4107" max="4108" width="15.7109375" style="4038" customWidth="1"/>
    <col min="4109" max="4111" width="9.7109375" style="4038" customWidth="1"/>
    <col min="4112" max="4112" width="8.7109375" style="4038" customWidth="1"/>
    <col min="4113" max="4113" width="5.421875" style="4038" customWidth="1"/>
    <col min="4114" max="4114" width="5.8515625" style="4038" customWidth="1"/>
    <col min="4115" max="4124" width="11.421875" style="4038" hidden="1" customWidth="1"/>
    <col min="4125" max="4125" width="9.7109375" style="4038" customWidth="1"/>
    <col min="4126" max="4127" width="15.7109375" style="4038" customWidth="1"/>
    <col min="4128" max="4128" width="30.421875" style="4038" customWidth="1"/>
    <col min="4129" max="4129" width="3.140625" style="4038" customWidth="1"/>
    <col min="4130" max="4130" width="3.57421875" style="4038" customWidth="1"/>
    <col min="4131" max="4131" width="24.28125" style="4038" customWidth="1"/>
    <col min="4132" max="4132" width="4.7109375" style="4038" customWidth="1"/>
    <col min="4133" max="4133" width="7.57421875" style="4038" customWidth="1"/>
    <col min="4134" max="4135" width="4.140625" style="4038" customWidth="1"/>
    <col min="4136" max="4136" width="7.140625" style="4038" customWidth="1"/>
    <col min="4137" max="4137" width="5.28125" style="4038" customWidth="1"/>
    <col min="4138" max="4138" width="5.421875" style="4038" customWidth="1"/>
    <col min="4139" max="4139" width="4.7109375" style="4038" customWidth="1"/>
    <col min="4140" max="4140" width="5.28125" style="4038" customWidth="1"/>
    <col min="4141" max="4142" width="13.28125" style="4038" customWidth="1"/>
    <col min="4143" max="4143" width="6.57421875" style="4038" customWidth="1"/>
    <col min="4144" max="4144" width="6.421875" style="4038" customWidth="1"/>
    <col min="4145" max="4148" width="11.421875" style="4038" customWidth="1"/>
    <col min="4149" max="4149" width="12.7109375" style="4038" customWidth="1"/>
    <col min="4150" max="4152" width="11.421875" style="4038" customWidth="1"/>
    <col min="4153" max="4153" width="21.00390625" style="4038" customWidth="1"/>
    <col min="4154" max="4352" width="11.421875" style="4038" customWidth="1"/>
    <col min="4353" max="4354" width="15.7109375" style="4038" customWidth="1"/>
    <col min="4355" max="4355" width="4.7109375" style="4038" customWidth="1"/>
    <col min="4356" max="4356" width="9.8515625" style="4038" customWidth="1"/>
    <col min="4357" max="4357" width="45.7109375" style="4038" customWidth="1"/>
    <col min="4358" max="4359" width="9.7109375" style="4038" customWidth="1"/>
    <col min="4360" max="4360" width="3.7109375" style="4038" customWidth="1"/>
    <col min="4361" max="4362" width="11.421875" style="4038" hidden="1" customWidth="1"/>
    <col min="4363" max="4364" width="15.7109375" style="4038" customWidth="1"/>
    <col min="4365" max="4367" width="9.7109375" style="4038" customWidth="1"/>
    <col min="4368" max="4368" width="8.7109375" style="4038" customWidth="1"/>
    <col min="4369" max="4369" width="5.421875" style="4038" customWidth="1"/>
    <col min="4370" max="4370" width="5.8515625" style="4038" customWidth="1"/>
    <col min="4371" max="4380" width="11.421875" style="4038" hidden="1" customWidth="1"/>
    <col min="4381" max="4381" width="9.7109375" style="4038" customWidth="1"/>
    <col min="4382" max="4383" width="15.7109375" style="4038" customWidth="1"/>
    <col min="4384" max="4384" width="30.421875" style="4038" customWidth="1"/>
    <col min="4385" max="4385" width="3.140625" style="4038" customWidth="1"/>
    <col min="4386" max="4386" width="3.57421875" style="4038" customWidth="1"/>
    <col min="4387" max="4387" width="24.28125" style="4038" customWidth="1"/>
    <col min="4388" max="4388" width="4.7109375" style="4038" customWidth="1"/>
    <col min="4389" max="4389" width="7.57421875" style="4038" customWidth="1"/>
    <col min="4390" max="4391" width="4.140625" style="4038" customWidth="1"/>
    <col min="4392" max="4392" width="7.140625" style="4038" customWidth="1"/>
    <col min="4393" max="4393" width="5.28125" style="4038" customWidth="1"/>
    <col min="4394" max="4394" width="5.421875" style="4038" customWidth="1"/>
    <col min="4395" max="4395" width="4.7109375" style="4038" customWidth="1"/>
    <col min="4396" max="4396" width="5.28125" style="4038" customWidth="1"/>
    <col min="4397" max="4398" width="13.28125" style="4038" customWidth="1"/>
    <col min="4399" max="4399" width="6.57421875" style="4038" customWidth="1"/>
    <col min="4400" max="4400" width="6.421875" style="4038" customWidth="1"/>
    <col min="4401" max="4404" width="11.421875" style="4038" customWidth="1"/>
    <col min="4405" max="4405" width="12.7109375" style="4038" customWidth="1"/>
    <col min="4406" max="4408" width="11.421875" style="4038" customWidth="1"/>
    <col min="4409" max="4409" width="21.00390625" style="4038" customWidth="1"/>
    <col min="4410" max="4608" width="11.421875" style="4038" customWidth="1"/>
    <col min="4609" max="4610" width="15.7109375" style="4038" customWidth="1"/>
    <col min="4611" max="4611" width="4.7109375" style="4038" customWidth="1"/>
    <col min="4612" max="4612" width="9.8515625" style="4038" customWidth="1"/>
    <col min="4613" max="4613" width="45.7109375" style="4038" customWidth="1"/>
    <col min="4614" max="4615" width="9.7109375" style="4038" customWidth="1"/>
    <col min="4616" max="4616" width="3.7109375" style="4038" customWidth="1"/>
    <col min="4617" max="4618" width="11.421875" style="4038" hidden="1" customWidth="1"/>
    <col min="4619" max="4620" width="15.7109375" style="4038" customWidth="1"/>
    <col min="4621" max="4623" width="9.7109375" style="4038" customWidth="1"/>
    <col min="4624" max="4624" width="8.7109375" style="4038" customWidth="1"/>
    <col min="4625" max="4625" width="5.421875" style="4038" customWidth="1"/>
    <col min="4626" max="4626" width="5.8515625" style="4038" customWidth="1"/>
    <col min="4627" max="4636" width="11.421875" style="4038" hidden="1" customWidth="1"/>
    <col min="4637" max="4637" width="9.7109375" style="4038" customWidth="1"/>
    <col min="4638" max="4639" width="15.7109375" style="4038" customWidth="1"/>
    <col min="4640" max="4640" width="30.421875" style="4038" customWidth="1"/>
    <col min="4641" max="4641" width="3.140625" style="4038" customWidth="1"/>
    <col min="4642" max="4642" width="3.57421875" style="4038" customWidth="1"/>
    <col min="4643" max="4643" width="24.28125" style="4038" customWidth="1"/>
    <col min="4644" max="4644" width="4.7109375" style="4038" customWidth="1"/>
    <col min="4645" max="4645" width="7.57421875" style="4038" customWidth="1"/>
    <col min="4646" max="4647" width="4.140625" style="4038" customWidth="1"/>
    <col min="4648" max="4648" width="7.140625" style="4038" customWidth="1"/>
    <col min="4649" max="4649" width="5.28125" style="4038" customWidth="1"/>
    <col min="4650" max="4650" width="5.421875" style="4038" customWidth="1"/>
    <col min="4651" max="4651" width="4.7109375" style="4038" customWidth="1"/>
    <col min="4652" max="4652" width="5.28125" style="4038" customWidth="1"/>
    <col min="4653" max="4654" width="13.28125" style="4038" customWidth="1"/>
    <col min="4655" max="4655" width="6.57421875" style="4038" customWidth="1"/>
    <col min="4656" max="4656" width="6.421875" style="4038" customWidth="1"/>
    <col min="4657" max="4660" width="11.421875" style="4038" customWidth="1"/>
    <col min="4661" max="4661" width="12.7109375" style="4038" customWidth="1"/>
    <col min="4662" max="4664" width="11.421875" style="4038" customWidth="1"/>
    <col min="4665" max="4665" width="21.00390625" style="4038" customWidth="1"/>
    <col min="4666" max="4864" width="11.421875" style="4038" customWidth="1"/>
    <col min="4865" max="4866" width="15.7109375" style="4038" customWidth="1"/>
    <col min="4867" max="4867" width="4.7109375" style="4038" customWidth="1"/>
    <col min="4868" max="4868" width="9.8515625" style="4038" customWidth="1"/>
    <col min="4869" max="4869" width="45.7109375" style="4038" customWidth="1"/>
    <col min="4870" max="4871" width="9.7109375" style="4038" customWidth="1"/>
    <col min="4872" max="4872" width="3.7109375" style="4038" customWidth="1"/>
    <col min="4873" max="4874" width="11.421875" style="4038" hidden="1" customWidth="1"/>
    <col min="4875" max="4876" width="15.7109375" style="4038" customWidth="1"/>
    <col min="4877" max="4879" width="9.7109375" style="4038" customWidth="1"/>
    <col min="4880" max="4880" width="8.7109375" style="4038" customWidth="1"/>
    <col min="4881" max="4881" width="5.421875" style="4038" customWidth="1"/>
    <col min="4882" max="4882" width="5.8515625" style="4038" customWidth="1"/>
    <col min="4883" max="4892" width="11.421875" style="4038" hidden="1" customWidth="1"/>
    <col min="4893" max="4893" width="9.7109375" style="4038" customWidth="1"/>
    <col min="4894" max="4895" width="15.7109375" style="4038" customWidth="1"/>
    <col min="4896" max="4896" width="30.421875" style="4038" customWidth="1"/>
    <col min="4897" max="4897" width="3.140625" style="4038" customWidth="1"/>
    <col min="4898" max="4898" width="3.57421875" style="4038" customWidth="1"/>
    <col min="4899" max="4899" width="24.28125" style="4038" customWidth="1"/>
    <col min="4900" max="4900" width="4.7109375" style="4038" customWidth="1"/>
    <col min="4901" max="4901" width="7.57421875" style="4038" customWidth="1"/>
    <col min="4902" max="4903" width="4.140625" style="4038" customWidth="1"/>
    <col min="4904" max="4904" width="7.140625" style="4038" customWidth="1"/>
    <col min="4905" max="4905" width="5.28125" style="4038" customWidth="1"/>
    <col min="4906" max="4906" width="5.421875" style="4038" customWidth="1"/>
    <col min="4907" max="4907" width="4.7109375" style="4038" customWidth="1"/>
    <col min="4908" max="4908" width="5.28125" style="4038" customWidth="1"/>
    <col min="4909" max="4910" width="13.28125" style="4038" customWidth="1"/>
    <col min="4911" max="4911" width="6.57421875" style="4038" customWidth="1"/>
    <col min="4912" max="4912" width="6.421875" style="4038" customWidth="1"/>
    <col min="4913" max="4916" width="11.421875" style="4038" customWidth="1"/>
    <col min="4917" max="4917" width="12.7109375" style="4038" customWidth="1"/>
    <col min="4918" max="4920" width="11.421875" style="4038" customWidth="1"/>
    <col min="4921" max="4921" width="21.00390625" style="4038" customWidth="1"/>
    <col min="4922" max="5120" width="11.421875" style="4038" customWidth="1"/>
    <col min="5121" max="5122" width="15.7109375" style="4038" customWidth="1"/>
    <col min="5123" max="5123" width="4.7109375" style="4038" customWidth="1"/>
    <col min="5124" max="5124" width="9.8515625" style="4038" customWidth="1"/>
    <col min="5125" max="5125" width="45.7109375" style="4038" customWidth="1"/>
    <col min="5126" max="5127" width="9.7109375" style="4038" customWidth="1"/>
    <col min="5128" max="5128" width="3.7109375" style="4038" customWidth="1"/>
    <col min="5129" max="5130" width="11.421875" style="4038" hidden="1" customWidth="1"/>
    <col min="5131" max="5132" width="15.7109375" style="4038" customWidth="1"/>
    <col min="5133" max="5135" width="9.7109375" style="4038" customWidth="1"/>
    <col min="5136" max="5136" width="8.7109375" style="4038" customWidth="1"/>
    <col min="5137" max="5137" width="5.421875" style="4038" customWidth="1"/>
    <col min="5138" max="5138" width="5.8515625" style="4038" customWidth="1"/>
    <col min="5139" max="5148" width="11.421875" style="4038" hidden="1" customWidth="1"/>
    <col min="5149" max="5149" width="9.7109375" style="4038" customWidth="1"/>
    <col min="5150" max="5151" width="15.7109375" style="4038" customWidth="1"/>
    <col min="5152" max="5152" width="30.421875" style="4038" customWidth="1"/>
    <col min="5153" max="5153" width="3.140625" style="4038" customWidth="1"/>
    <col min="5154" max="5154" width="3.57421875" style="4038" customWidth="1"/>
    <col min="5155" max="5155" width="24.28125" style="4038" customWidth="1"/>
    <col min="5156" max="5156" width="4.7109375" style="4038" customWidth="1"/>
    <col min="5157" max="5157" width="7.57421875" style="4038" customWidth="1"/>
    <col min="5158" max="5159" width="4.140625" style="4038" customWidth="1"/>
    <col min="5160" max="5160" width="7.140625" style="4038" customWidth="1"/>
    <col min="5161" max="5161" width="5.28125" style="4038" customWidth="1"/>
    <col min="5162" max="5162" width="5.421875" style="4038" customWidth="1"/>
    <col min="5163" max="5163" width="4.7109375" style="4038" customWidth="1"/>
    <col min="5164" max="5164" width="5.28125" style="4038" customWidth="1"/>
    <col min="5165" max="5166" width="13.28125" style="4038" customWidth="1"/>
    <col min="5167" max="5167" width="6.57421875" style="4038" customWidth="1"/>
    <col min="5168" max="5168" width="6.421875" style="4038" customWidth="1"/>
    <col min="5169" max="5172" width="11.421875" style="4038" customWidth="1"/>
    <col min="5173" max="5173" width="12.7109375" style="4038" customWidth="1"/>
    <col min="5174" max="5176" width="11.421875" style="4038" customWidth="1"/>
    <col min="5177" max="5177" width="21.00390625" style="4038" customWidth="1"/>
    <col min="5178" max="5376" width="11.421875" style="4038" customWidth="1"/>
    <col min="5377" max="5378" width="15.7109375" style="4038" customWidth="1"/>
    <col min="5379" max="5379" width="4.7109375" style="4038" customWidth="1"/>
    <col min="5380" max="5380" width="9.8515625" style="4038" customWidth="1"/>
    <col min="5381" max="5381" width="45.7109375" style="4038" customWidth="1"/>
    <col min="5382" max="5383" width="9.7109375" style="4038" customWidth="1"/>
    <col min="5384" max="5384" width="3.7109375" style="4038" customWidth="1"/>
    <col min="5385" max="5386" width="11.421875" style="4038" hidden="1" customWidth="1"/>
    <col min="5387" max="5388" width="15.7109375" style="4038" customWidth="1"/>
    <col min="5389" max="5391" width="9.7109375" style="4038" customWidth="1"/>
    <col min="5392" max="5392" width="8.7109375" style="4038" customWidth="1"/>
    <col min="5393" max="5393" width="5.421875" style="4038" customWidth="1"/>
    <col min="5394" max="5394" width="5.8515625" style="4038" customWidth="1"/>
    <col min="5395" max="5404" width="11.421875" style="4038" hidden="1" customWidth="1"/>
    <col min="5405" max="5405" width="9.7109375" style="4038" customWidth="1"/>
    <col min="5406" max="5407" width="15.7109375" style="4038" customWidth="1"/>
    <col min="5408" max="5408" width="30.421875" style="4038" customWidth="1"/>
    <col min="5409" max="5409" width="3.140625" style="4038" customWidth="1"/>
    <col min="5410" max="5410" width="3.57421875" style="4038" customWidth="1"/>
    <col min="5411" max="5411" width="24.28125" style="4038" customWidth="1"/>
    <col min="5412" max="5412" width="4.7109375" style="4038" customWidth="1"/>
    <col min="5413" max="5413" width="7.57421875" style="4038" customWidth="1"/>
    <col min="5414" max="5415" width="4.140625" style="4038" customWidth="1"/>
    <col min="5416" max="5416" width="7.140625" style="4038" customWidth="1"/>
    <col min="5417" max="5417" width="5.28125" style="4038" customWidth="1"/>
    <col min="5418" max="5418" width="5.421875" style="4038" customWidth="1"/>
    <col min="5419" max="5419" width="4.7109375" style="4038" customWidth="1"/>
    <col min="5420" max="5420" width="5.28125" style="4038" customWidth="1"/>
    <col min="5421" max="5422" width="13.28125" style="4038" customWidth="1"/>
    <col min="5423" max="5423" width="6.57421875" style="4038" customWidth="1"/>
    <col min="5424" max="5424" width="6.421875" style="4038" customWidth="1"/>
    <col min="5425" max="5428" width="11.421875" style="4038" customWidth="1"/>
    <col min="5429" max="5429" width="12.7109375" style="4038" customWidth="1"/>
    <col min="5430" max="5432" width="11.421875" style="4038" customWidth="1"/>
    <col min="5433" max="5433" width="21.00390625" style="4038" customWidth="1"/>
    <col min="5434" max="5632" width="11.421875" style="4038" customWidth="1"/>
    <col min="5633" max="5634" width="15.7109375" style="4038" customWidth="1"/>
    <col min="5635" max="5635" width="4.7109375" style="4038" customWidth="1"/>
    <col min="5636" max="5636" width="9.8515625" style="4038" customWidth="1"/>
    <col min="5637" max="5637" width="45.7109375" style="4038" customWidth="1"/>
    <col min="5638" max="5639" width="9.7109375" style="4038" customWidth="1"/>
    <col min="5640" max="5640" width="3.7109375" style="4038" customWidth="1"/>
    <col min="5641" max="5642" width="11.421875" style="4038" hidden="1" customWidth="1"/>
    <col min="5643" max="5644" width="15.7109375" style="4038" customWidth="1"/>
    <col min="5645" max="5647" width="9.7109375" style="4038" customWidth="1"/>
    <col min="5648" max="5648" width="8.7109375" style="4038" customWidth="1"/>
    <col min="5649" max="5649" width="5.421875" style="4038" customWidth="1"/>
    <col min="5650" max="5650" width="5.8515625" style="4038" customWidth="1"/>
    <col min="5651" max="5660" width="11.421875" style="4038" hidden="1" customWidth="1"/>
    <col min="5661" max="5661" width="9.7109375" style="4038" customWidth="1"/>
    <col min="5662" max="5663" width="15.7109375" style="4038" customWidth="1"/>
    <col min="5664" max="5664" width="30.421875" style="4038" customWidth="1"/>
    <col min="5665" max="5665" width="3.140625" style="4038" customWidth="1"/>
    <col min="5666" max="5666" width="3.57421875" style="4038" customWidth="1"/>
    <col min="5667" max="5667" width="24.28125" style="4038" customWidth="1"/>
    <col min="5668" max="5668" width="4.7109375" style="4038" customWidth="1"/>
    <col min="5669" max="5669" width="7.57421875" style="4038" customWidth="1"/>
    <col min="5670" max="5671" width="4.140625" style="4038" customWidth="1"/>
    <col min="5672" max="5672" width="7.140625" style="4038" customWidth="1"/>
    <col min="5673" max="5673" width="5.28125" style="4038" customWidth="1"/>
    <col min="5674" max="5674" width="5.421875" style="4038" customWidth="1"/>
    <col min="5675" max="5675" width="4.7109375" style="4038" customWidth="1"/>
    <col min="5676" max="5676" width="5.28125" style="4038" customWidth="1"/>
    <col min="5677" max="5678" width="13.28125" style="4038" customWidth="1"/>
    <col min="5679" max="5679" width="6.57421875" style="4038" customWidth="1"/>
    <col min="5680" max="5680" width="6.421875" style="4038" customWidth="1"/>
    <col min="5681" max="5684" width="11.421875" style="4038" customWidth="1"/>
    <col min="5685" max="5685" width="12.7109375" style="4038" customWidth="1"/>
    <col min="5686" max="5688" width="11.421875" style="4038" customWidth="1"/>
    <col min="5689" max="5689" width="21.00390625" style="4038" customWidth="1"/>
    <col min="5690" max="5888" width="11.421875" style="4038" customWidth="1"/>
    <col min="5889" max="5890" width="15.7109375" style="4038" customWidth="1"/>
    <col min="5891" max="5891" width="4.7109375" style="4038" customWidth="1"/>
    <col min="5892" max="5892" width="9.8515625" style="4038" customWidth="1"/>
    <col min="5893" max="5893" width="45.7109375" style="4038" customWidth="1"/>
    <col min="5894" max="5895" width="9.7109375" style="4038" customWidth="1"/>
    <col min="5896" max="5896" width="3.7109375" style="4038" customWidth="1"/>
    <col min="5897" max="5898" width="11.421875" style="4038" hidden="1" customWidth="1"/>
    <col min="5899" max="5900" width="15.7109375" style="4038" customWidth="1"/>
    <col min="5901" max="5903" width="9.7109375" style="4038" customWidth="1"/>
    <col min="5904" max="5904" width="8.7109375" style="4038" customWidth="1"/>
    <col min="5905" max="5905" width="5.421875" style="4038" customWidth="1"/>
    <col min="5906" max="5906" width="5.8515625" style="4038" customWidth="1"/>
    <col min="5907" max="5916" width="11.421875" style="4038" hidden="1" customWidth="1"/>
    <col min="5917" max="5917" width="9.7109375" style="4038" customWidth="1"/>
    <col min="5918" max="5919" width="15.7109375" style="4038" customWidth="1"/>
    <col min="5920" max="5920" width="30.421875" style="4038" customWidth="1"/>
    <col min="5921" max="5921" width="3.140625" style="4038" customWidth="1"/>
    <col min="5922" max="5922" width="3.57421875" style="4038" customWidth="1"/>
    <col min="5923" max="5923" width="24.28125" style="4038" customWidth="1"/>
    <col min="5924" max="5924" width="4.7109375" style="4038" customWidth="1"/>
    <col min="5925" max="5925" width="7.57421875" style="4038" customWidth="1"/>
    <col min="5926" max="5927" width="4.140625" style="4038" customWidth="1"/>
    <col min="5928" max="5928" width="7.140625" style="4038" customWidth="1"/>
    <col min="5929" max="5929" width="5.28125" style="4038" customWidth="1"/>
    <col min="5930" max="5930" width="5.421875" style="4038" customWidth="1"/>
    <col min="5931" max="5931" width="4.7109375" style="4038" customWidth="1"/>
    <col min="5932" max="5932" width="5.28125" style="4038" customWidth="1"/>
    <col min="5933" max="5934" width="13.28125" style="4038" customWidth="1"/>
    <col min="5935" max="5935" width="6.57421875" style="4038" customWidth="1"/>
    <col min="5936" max="5936" width="6.421875" style="4038" customWidth="1"/>
    <col min="5937" max="5940" width="11.421875" style="4038" customWidth="1"/>
    <col min="5941" max="5941" width="12.7109375" style="4038" customWidth="1"/>
    <col min="5942" max="5944" width="11.421875" style="4038" customWidth="1"/>
    <col min="5945" max="5945" width="21.00390625" style="4038" customWidth="1"/>
    <col min="5946" max="6144" width="11.421875" style="4038" customWidth="1"/>
    <col min="6145" max="6146" width="15.7109375" style="4038" customWidth="1"/>
    <col min="6147" max="6147" width="4.7109375" style="4038" customWidth="1"/>
    <col min="6148" max="6148" width="9.8515625" style="4038" customWidth="1"/>
    <col min="6149" max="6149" width="45.7109375" style="4038" customWidth="1"/>
    <col min="6150" max="6151" width="9.7109375" style="4038" customWidth="1"/>
    <col min="6152" max="6152" width="3.7109375" style="4038" customWidth="1"/>
    <col min="6153" max="6154" width="11.421875" style="4038" hidden="1" customWidth="1"/>
    <col min="6155" max="6156" width="15.7109375" style="4038" customWidth="1"/>
    <col min="6157" max="6159" width="9.7109375" style="4038" customWidth="1"/>
    <col min="6160" max="6160" width="8.7109375" style="4038" customWidth="1"/>
    <col min="6161" max="6161" width="5.421875" style="4038" customWidth="1"/>
    <col min="6162" max="6162" width="5.8515625" style="4038" customWidth="1"/>
    <col min="6163" max="6172" width="11.421875" style="4038" hidden="1" customWidth="1"/>
    <col min="6173" max="6173" width="9.7109375" style="4038" customWidth="1"/>
    <col min="6174" max="6175" width="15.7109375" style="4038" customWidth="1"/>
    <col min="6176" max="6176" width="30.421875" style="4038" customWidth="1"/>
    <col min="6177" max="6177" width="3.140625" style="4038" customWidth="1"/>
    <col min="6178" max="6178" width="3.57421875" style="4038" customWidth="1"/>
    <col min="6179" max="6179" width="24.28125" style="4038" customWidth="1"/>
    <col min="6180" max="6180" width="4.7109375" style="4038" customWidth="1"/>
    <col min="6181" max="6181" width="7.57421875" style="4038" customWidth="1"/>
    <col min="6182" max="6183" width="4.140625" style="4038" customWidth="1"/>
    <col min="6184" max="6184" width="7.140625" style="4038" customWidth="1"/>
    <col min="6185" max="6185" width="5.28125" style="4038" customWidth="1"/>
    <col min="6186" max="6186" width="5.421875" style="4038" customWidth="1"/>
    <col min="6187" max="6187" width="4.7109375" style="4038" customWidth="1"/>
    <col min="6188" max="6188" width="5.28125" style="4038" customWidth="1"/>
    <col min="6189" max="6190" width="13.28125" style="4038" customWidth="1"/>
    <col min="6191" max="6191" width="6.57421875" style="4038" customWidth="1"/>
    <col min="6192" max="6192" width="6.421875" style="4038" customWidth="1"/>
    <col min="6193" max="6196" width="11.421875" style="4038" customWidth="1"/>
    <col min="6197" max="6197" width="12.7109375" style="4038" customWidth="1"/>
    <col min="6198" max="6200" width="11.421875" style="4038" customWidth="1"/>
    <col min="6201" max="6201" width="21.00390625" style="4038" customWidth="1"/>
    <col min="6202" max="6400" width="11.421875" style="4038" customWidth="1"/>
    <col min="6401" max="6402" width="15.7109375" style="4038" customWidth="1"/>
    <col min="6403" max="6403" width="4.7109375" style="4038" customWidth="1"/>
    <col min="6404" max="6404" width="9.8515625" style="4038" customWidth="1"/>
    <col min="6405" max="6405" width="45.7109375" style="4038" customWidth="1"/>
    <col min="6406" max="6407" width="9.7109375" style="4038" customWidth="1"/>
    <col min="6408" max="6408" width="3.7109375" style="4038" customWidth="1"/>
    <col min="6409" max="6410" width="11.421875" style="4038" hidden="1" customWidth="1"/>
    <col min="6411" max="6412" width="15.7109375" style="4038" customWidth="1"/>
    <col min="6413" max="6415" width="9.7109375" style="4038" customWidth="1"/>
    <col min="6416" max="6416" width="8.7109375" style="4038" customWidth="1"/>
    <col min="6417" max="6417" width="5.421875" style="4038" customWidth="1"/>
    <col min="6418" max="6418" width="5.8515625" style="4038" customWidth="1"/>
    <col min="6419" max="6428" width="11.421875" style="4038" hidden="1" customWidth="1"/>
    <col min="6429" max="6429" width="9.7109375" style="4038" customWidth="1"/>
    <col min="6430" max="6431" width="15.7109375" style="4038" customWidth="1"/>
    <col min="6432" max="6432" width="30.421875" style="4038" customWidth="1"/>
    <col min="6433" max="6433" width="3.140625" style="4038" customWidth="1"/>
    <col min="6434" max="6434" width="3.57421875" style="4038" customWidth="1"/>
    <col min="6435" max="6435" width="24.28125" style="4038" customWidth="1"/>
    <col min="6436" max="6436" width="4.7109375" style="4038" customWidth="1"/>
    <col min="6437" max="6437" width="7.57421875" style="4038" customWidth="1"/>
    <col min="6438" max="6439" width="4.140625" style="4038" customWidth="1"/>
    <col min="6440" max="6440" width="7.140625" style="4038" customWidth="1"/>
    <col min="6441" max="6441" width="5.28125" style="4038" customWidth="1"/>
    <col min="6442" max="6442" width="5.421875" style="4038" customWidth="1"/>
    <col min="6443" max="6443" width="4.7109375" style="4038" customWidth="1"/>
    <col min="6444" max="6444" width="5.28125" style="4038" customWidth="1"/>
    <col min="6445" max="6446" width="13.28125" style="4038" customWidth="1"/>
    <col min="6447" max="6447" width="6.57421875" style="4038" customWidth="1"/>
    <col min="6448" max="6448" width="6.421875" style="4038" customWidth="1"/>
    <col min="6449" max="6452" width="11.421875" style="4038" customWidth="1"/>
    <col min="6453" max="6453" width="12.7109375" style="4038" customWidth="1"/>
    <col min="6454" max="6456" width="11.421875" style="4038" customWidth="1"/>
    <col min="6457" max="6457" width="21.00390625" style="4038" customWidth="1"/>
    <col min="6458" max="6656" width="11.421875" style="4038" customWidth="1"/>
    <col min="6657" max="6658" width="15.7109375" style="4038" customWidth="1"/>
    <col min="6659" max="6659" width="4.7109375" style="4038" customWidth="1"/>
    <col min="6660" max="6660" width="9.8515625" style="4038" customWidth="1"/>
    <col min="6661" max="6661" width="45.7109375" style="4038" customWidth="1"/>
    <col min="6662" max="6663" width="9.7109375" style="4038" customWidth="1"/>
    <col min="6664" max="6664" width="3.7109375" style="4038" customWidth="1"/>
    <col min="6665" max="6666" width="11.421875" style="4038" hidden="1" customWidth="1"/>
    <col min="6667" max="6668" width="15.7109375" style="4038" customWidth="1"/>
    <col min="6669" max="6671" width="9.7109375" style="4038" customWidth="1"/>
    <col min="6672" max="6672" width="8.7109375" style="4038" customWidth="1"/>
    <col min="6673" max="6673" width="5.421875" style="4038" customWidth="1"/>
    <col min="6674" max="6674" width="5.8515625" style="4038" customWidth="1"/>
    <col min="6675" max="6684" width="11.421875" style="4038" hidden="1" customWidth="1"/>
    <col min="6685" max="6685" width="9.7109375" style="4038" customWidth="1"/>
    <col min="6686" max="6687" width="15.7109375" style="4038" customWidth="1"/>
    <col min="6688" max="6688" width="30.421875" style="4038" customWidth="1"/>
    <col min="6689" max="6689" width="3.140625" style="4038" customWidth="1"/>
    <col min="6690" max="6690" width="3.57421875" style="4038" customWidth="1"/>
    <col min="6691" max="6691" width="24.28125" style="4038" customWidth="1"/>
    <col min="6692" max="6692" width="4.7109375" style="4038" customWidth="1"/>
    <col min="6693" max="6693" width="7.57421875" style="4038" customWidth="1"/>
    <col min="6694" max="6695" width="4.140625" style="4038" customWidth="1"/>
    <col min="6696" max="6696" width="7.140625" style="4038" customWidth="1"/>
    <col min="6697" max="6697" width="5.28125" style="4038" customWidth="1"/>
    <col min="6698" max="6698" width="5.421875" style="4038" customWidth="1"/>
    <col min="6699" max="6699" width="4.7109375" style="4038" customWidth="1"/>
    <col min="6700" max="6700" width="5.28125" style="4038" customWidth="1"/>
    <col min="6701" max="6702" width="13.28125" style="4038" customWidth="1"/>
    <col min="6703" max="6703" width="6.57421875" style="4038" customWidth="1"/>
    <col min="6704" max="6704" width="6.421875" style="4038" customWidth="1"/>
    <col min="6705" max="6708" width="11.421875" style="4038" customWidth="1"/>
    <col min="6709" max="6709" width="12.7109375" style="4038" customWidth="1"/>
    <col min="6710" max="6712" width="11.421875" style="4038" customWidth="1"/>
    <col min="6713" max="6713" width="21.00390625" style="4038" customWidth="1"/>
    <col min="6714" max="6912" width="11.421875" style="4038" customWidth="1"/>
    <col min="6913" max="6914" width="15.7109375" style="4038" customWidth="1"/>
    <col min="6915" max="6915" width="4.7109375" style="4038" customWidth="1"/>
    <col min="6916" max="6916" width="9.8515625" style="4038" customWidth="1"/>
    <col min="6917" max="6917" width="45.7109375" style="4038" customWidth="1"/>
    <col min="6918" max="6919" width="9.7109375" style="4038" customWidth="1"/>
    <col min="6920" max="6920" width="3.7109375" style="4038" customWidth="1"/>
    <col min="6921" max="6922" width="11.421875" style="4038" hidden="1" customWidth="1"/>
    <col min="6923" max="6924" width="15.7109375" style="4038" customWidth="1"/>
    <col min="6925" max="6927" width="9.7109375" style="4038" customWidth="1"/>
    <col min="6928" max="6928" width="8.7109375" style="4038" customWidth="1"/>
    <col min="6929" max="6929" width="5.421875" style="4038" customWidth="1"/>
    <col min="6930" max="6930" width="5.8515625" style="4038" customWidth="1"/>
    <col min="6931" max="6940" width="11.421875" style="4038" hidden="1" customWidth="1"/>
    <col min="6941" max="6941" width="9.7109375" style="4038" customWidth="1"/>
    <col min="6942" max="6943" width="15.7109375" style="4038" customWidth="1"/>
    <col min="6944" max="6944" width="30.421875" style="4038" customWidth="1"/>
    <col min="6945" max="6945" width="3.140625" style="4038" customWidth="1"/>
    <col min="6946" max="6946" width="3.57421875" style="4038" customWidth="1"/>
    <col min="6947" max="6947" width="24.28125" style="4038" customWidth="1"/>
    <col min="6948" max="6948" width="4.7109375" style="4038" customWidth="1"/>
    <col min="6949" max="6949" width="7.57421875" style="4038" customWidth="1"/>
    <col min="6950" max="6951" width="4.140625" style="4038" customWidth="1"/>
    <col min="6952" max="6952" width="7.140625" style="4038" customWidth="1"/>
    <col min="6953" max="6953" width="5.28125" style="4038" customWidth="1"/>
    <col min="6954" max="6954" width="5.421875" style="4038" customWidth="1"/>
    <col min="6955" max="6955" width="4.7109375" style="4038" customWidth="1"/>
    <col min="6956" max="6956" width="5.28125" style="4038" customWidth="1"/>
    <col min="6957" max="6958" width="13.28125" style="4038" customWidth="1"/>
    <col min="6959" max="6959" width="6.57421875" style="4038" customWidth="1"/>
    <col min="6960" max="6960" width="6.421875" style="4038" customWidth="1"/>
    <col min="6961" max="6964" width="11.421875" style="4038" customWidth="1"/>
    <col min="6965" max="6965" width="12.7109375" style="4038" customWidth="1"/>
    <col min="6966" max="6968" width="11.421875" style="4038" customWidth="1"/>
    <col min="6969" max="6969" width="21.00390625" style="4038" customWidth="1"/>
    <col min="6970" max="7168" width="11.421875" style="4038" customWidth="1"/>
    <col min="7169" max="7170" width="15.7109375" style="4038" customWidth="1"/>
    <col min="7171" max="7171" width="4.7109375" style="4038" customWidth="1"/>
    <col min="7172" max="7172" width="9.8515625" style="4038" customWidth="1"/>
    <col min="7173" max="7173" width="45.7109375" style="4038" customWidth="1"/>
    <col min="7174" max="7175" width="9.7109375" style="4038" customWidth="1"/>
    <col min="7176" max="7176" width="3.7109375" style="4038" customWidth="1"/>
    <col min="7177" max="7178" width="11.421875" style="4038" hidden="1" customWidth="1"/>
    <col min="7179" max="7180" width="15.7109375" style="4038" customWidth="1"/>
    <col min="7181" max="7183" width="9.7109375" style="4038" customWidth="1"/>
    <col min="7184" max="7184" width="8.7109375" style="4038" customWidth="1"/>
    <col min="7185" max="7185" width="5.421875" style="4038" customWidth="1"/>
    <col min="7186" max="7186" width="5.8515625" style="4038" customWidth="1"/>
    <col min="7187" max="7196" width="11.421875" style="4038" hidden="1" customWidth="1"/>
    <col min="7197" max="7197" width="9.7109375" style="4038" customWidth="1"/>
    <col min="7198" max="7199" width="15.7109375" style="4038" customWidth="1"/>
    <col min="7200" max="7200" width="30.421875" style="4038" customWidth="1"/>
    <col min="7201" max="7201" width="3.140625" style="4038" customWidth="1"/>
    <col min="7202" max="7202" width="3.57421875" style="4038" customWidth="1"/>
    <col min="7203" max="7203" width="24.28125" style="4038" customWidth="1"/>
    <col min="7204" max="7204" width="4.7109375" style="4038" customWidth="1"/>
    <col min="7205" max="7205" width="7.57421875" style="4038" customWidth="1"/>
    <col min="7206" max="7207" width="4.140625" style="4038" customWidth="1"/>
    <col min="7208" max="7208" width="7.140625" style="4038" customWidth="1"/>
    <col min="7209" max="7209" width="5.28125" style="4038" customWidth="1"/>
    <col min="7210" max="7210" width="5.421875" style="4038" customWidth="1"/>
    <col min="7211" max="7211" width="4.7109375" style="4038" customWidth="1"/>
    <col min="7212" max="7212" width="5.28125" style="4038" customWidth="1"/>
    <col min="7213" max="7214" width="13.28125" style="4038" customWidth="1"/>
    <col min="7215" max="7215" width="6.57421875" style="4038" customWidth="1"/>
    <col min="7216" max="7216" width="6.421875" style="4038" customWidth="1"/>
    <col min="7217" max="7220" width="11.421875" style="4038" customWidth="1"/>
    <col min="7221" max="7221" width="12.7109375" style="4038" customWidth="1"/>
    <col min="7222" max="7224" width="11.421875" style="4038" customWidth="1"/>
    <col min="7225" max="7225" width="21.00390625" style="4038" customWidth="1"/>
    <col min="7226" max="7424" width="11.421875" style="4038" customWidth="1"/>
    <col min="7425" max="7426" width="15.7109375" style="4038" customWidth="1"/>
    <col min="7427" max="7427" width="4.7109375" style="4038" customWidth="1"/>
    <col min="7428" max="7428" width="9.8515625" style="4038" customWidth="1"/>
    <col min="7429" max="7429" width="45.7109375" style="4038" customWidth="1"/>
    <col min="7430" max="7431" width="9.7109375" style="4038" customWidth="1"/>
    <col min="7432" max="7432" width="3.7109375" style="4038" customWidth="1"/>
    <col min="7433" max="7434" width="11.421875" style="4038" hidden="1" customWidth="1"/>
    <col min="7435" max="7436" width="15.7109375" style="4038" customWidth="1"/>
    <col min="7437" max="7439" width="9.7109375" style="4038" customWidth="1"/>
    <col min="7440" max="7440" width="8.7109375" style="4038" customWidth="1"/>
    <col min="7441" max="7441" width="5.421875" style="4038" customWidth="1"/>
    <col min="7442" max="7442" width="5.8515625" style="4038" customWidth="1"/>
    <col min="7443" max="7452" width="11.421875" style="4038" hidden="1" customWidth="1"/>
    <col min="7453" max="7453" width="9.7109375" style="4038" customWidth="1"/>
    <col min="7454" max="7455" width="15.7109375" style="4038" customWidth="1"/>
    <col min="7456" max="7456" width="30.421875" style="4038" customWidth="1"/>
    <col min="7457" max="7457" width="3.140625" style="4038" customWidth="1"/>
    <col min="7458" max="7458" width="3.57421875" style="4038" customWidth="1"/>
    <col min="7459" max="7459" width="24.28125" style="4038" customWidth="1"/>
    <col min="7460" max="7460" width="4.7109375" style="4038" customWidth="1"/>
    <col min="7461" max="7461" width="7.57421875" style="4038" customWidth="1"/>
    <col min="7462" max="7463" width="4.140625" style="4038" customWidth="1"/>
    <col min="7464" max="7464" width="7.140625" style="4038" customWidth="1"/>
    <col min="7465" max="7465" width="5.28125" style="4038" customWidth="1"/>
    <col min="7466" max="7466" width="5.421875" style="4038" customWidth="1"/>
    <col min="7467" max="7467" width="4.7109375" style="4038" customWidth="1"/>
    <col min="7468" max="7468" width="5.28125" style="4038" customWidth="1"/>
    <col min="7469" max="7470" width="13.28125" style="4038" customWidth="1"/>
    <col min="7471" max="7471" width="6.57421875" style="4038" customWidth="1"/>
    <col min="7472" max="7472" width="6.421875" style="4038" customWidth="1"/>
    <col min="7473" max="7476" width="11.421875" style="4038" customWidth="1"/>
    <col min="7477" max="7477" width="12.7109375" style="4038" customWidth="1"/>
    <col min="7478" max="7480" width="11.421875" style="4038" customWidth="1"/>
    <col min="7481" max="7481" width="21.00390625" style="4038" customWidth="1"/>
    <col min="7482" max="7680" width="11.421875" style="4038" customWidth="1"/>
    <col min="7681" max="7682" width="15.7109375" style="4038" customWidth="1"/>
    <col min="7683" max="7683" width="4.7109375" style="4038" customWidth="1"/>
    <col min="7684" max="7684" width="9.8515625" style="4038" customWidth="1"/>
    <col min="7685" max="7685" width="45.7109375" style="4038" customWidth="1"/>
    <col min="7686" max="7687" width="9.7109375" style="4038" customWidth="1"/>
    <col min="7688" max="7688" width="3.7109375" style="4038" customWidth="1"/>
    <col min="7689" max="7690" width="11.421875" style="4038" hidden="1" customWidth="1"/>
    <col min="7691" max="7692" width="15.7109375" style="4038" customWidth="1"/>
    <col min="7693" max="7695" width="9.7109375" style="4038" customWidth="1"/>
    <col min="7696" max="7696" width="8.7109375" style="4038" customWidth="1"/>
    <col min="7697" max="7697" width="5.421875" style="4038" customWidth="1"/>
    <col min="7698" max="7698" width="5.8515625" style="4038" customWidth="1"/>
    <col min="7699" max="7708" width="11.421875" style="4038" hidden="1" customWidth="1"/>
    <col min="7709" max="7709" width="9.7109375" style="4038" customWidth="1"/>
    <col min="7710" max="7711" width="15.7109375" style="4038" customWidth="1"/>
    <col min="7712" max="7712" width="30.421875" style="4038" customWidth="1"/>
    <col min="7713" max="7713" width="3.140625" style="4038" customWidth="1"/>
    <col min="7714" max="7714" width="3.57421875" style="4038" customWidth="1"/>
    <col min="7715" max="7715" width="24.28125" style="4038" customWidth="1"/>
    <col min="7716" max="7716" width="4.7109375" style="4038" customWidth="1"/>
    <col min="7717" max="7717" width="7.57421875" style="4038" customWidth="1"/>
    <col min="7718" max="7719" width="4.140625" style="4038" customWidth="1"/>
    <col min="7720" max="7720" width="7.140625" style="4038" customWidth="1"/>
    <col min="7721" max="7721" width="5.28125" style="4038" customWidth="1"/>
    <col min="7722" max="7722" width="5.421875" style="4038" customWidth="1"/>
    <col min="7723" max="7723" width="4.7109375" style="4038" customWidth="1"/>
    <col min="7724" max="7724" width="5.28125" style="4038" customWidth="1"/>
    <col min="7725" max="7726" width="13.28125" style="4038" customWidth="1"/>
    <col min="7727" max="7727" width="6.57421875" style="4038" customWidth="1"/>
    <col min="7728" max="7728" width="6.421875" style="4038" customWidth="1"/>
    <col min="7729" max="7732" width="11.421875" style="4038" customWidth="1"/>
    <col min="7733" max="7733" width="12.7109375" style="4038" customWidth="1"/>
    <col min="7734" max="7736" width="11.421875" style="4038" customWidth="1"/>
    <col min="7737" max="7737" width="21.00390625" style="4038" customWidth="1"/>
    <col min="7738" max="7936" width="11.421875" style="4038" customWidth="1"/>
    <col min="7937" max="7938" width="15.7109375" style="4038" customWidth="1"/>
    <col min="7939" max="7939" width="4.7109375" style="4038" customWidth="1"/>
    <col min="7940" max="7940" width="9.8515625" style="4038" customWidth="1"/>
    <col min="7941" max="7941" width="45.7109375" style="4038" customWidth="1"/>
    <col min="7942" max="7943" width="9.7109375" style="4038" customWidth="1"/>
    <col min="7944" max="7944" width="3.7109375" style="4038" customWidth="1"/>
    <col min="7945" max="7946" width="11.421875" style="4038" hidden="1" customWidth="1"/>
    <col min="7947" max="7948" width="15.7109375" style="4038" customWidth="1"/>
    <col min="7949" max="7951" width="9.7109375" style="4038" customWidth="1"/>
    <col min="7952" max="7952" width="8.7109375" style="4038" customWidth="1"/>
    <col min="7953" max="7953" width="5.421875" style="4038" customWidth="1"/>
    <col min="7954" max="7954" width="5.8515625" style="4038" customWidth="1"/>
    <col min="7955" max="7964" width="11.421875" style="4038" hidden="1" customWidth="1"/>
    <col min="7965" max="7965" width="9.7109375" style="4038" customWidth="1"/>
    <col min="7966" max="7967" width="15.7109375" style="4038" customWidth="1"/>
    <col min="7968" max="7968" width="30.421875" style="4038" customWidth="1"/>
    <col min="7969" max="7969" width="3.140625" style="4038" customWidth="1"/>
    <col min="7970" max="7970" width="3.57421875" style="4038" customWidth="1"/>
    <col min="7971" max="7971" width="24.28125" style="4038" customWidth="1"/>
    <col min="7972" max="7972" width="4.7109375" style="4038" customWidth="1"/>
    <col min="7973" max="7973" width="7.57421875" style="4038" customWidth="1"/>
    <col min="7974" max="7975" width="4.140625" style="4038" customWidth="1"/>
    <col min="7976" max="7976" width="7.140625" style="4038" customWidth="1"/>
    <col min="7977" max="7977" width="5.28125" style="4038" customWidth="1"/>
    <col min="7978" max="7978" width="5.421875" style="4038" customWidth="1"/>
    <col min="7979" max="7979" width="4.7109375" style="4038" customWidth="1"/>
    <col min="7980" max="7980" width="5.28125" style="4038" customWidth="1"/>
    <col min="7981" max="7982" width="13.28125" style="4038" customWidth="1"/>
    <col min="7983" max="7983" width="6.57421875" style="4038" customWidth="1"/>
    <col min="7984" max="7984" width="6.421875" style="4038" customWidth="1"/>
    <col min="7985" max="7988" width="11.421875" style="4038" customWidth="1"/>
    <col min="7989" max="7989" width="12.7109375" style="4038" customWidth="1"/>
    <col min="7990" max="7992" width="11.421875" style="4038" customWidth="1"/>
    <col min="7993" max="7993" width="21.00390625" style="4038" customWidth="1"/>
    <col min="7994" max="8192" width="11.421875" style="4038" customWidth="1"/>
    <col min="8193" max="8194" width="15.7109375" style="4038" customWidth="1"/>
    <col min="8195" max="8195" width="4.7109375" style="4038" customWidth="1"/>
    <col min="8196" max="8196" width="9.8515625" style="4038" customWidth="1"/>
    <col min="8197" max="8197" width="45.7109375" style="4038" customWidth="1"/>
    <col min="8198" max="8199" width="9.7109375" style="4038" customWidth="1"/>
    <col min="8200" max="8200" width="3.7109375" style="4038" customWidth="1"/>
    <col min="8201" max="8202" width="11.421875" style="4038" hidden="1" customWidth="1"/>
    <col min="8203" max="8204" width="15.7109375" style="4038" customWidth="1"/>
    <col min="8205" max="8207" width="9.7109375" style="4038" customWidth="1"/>
    <col min="8208" max="8208" width="8.7109375" style="4038" customWidth="1"/>
    <col min="8209" max="8209" width="5.421875" style="4038" customWidth="1"/>
    <col min="8210" max="8210" width="5.8515625" style="4038" customWidth="1"/>
    <col min="8211" max="8220" width="11.421875" style="4038" hidden="1" customWidth="1"/>
    <col min="8221" max="8221" width="9.7109375" style="4038" customWidth="1"/>
    <col min="8222" max="8223" width="15.7109375" style="4038" customWidth="1"/>
    <col min="8224" max="8224" width="30.421875" style="4038" customWidth="1"/>
    <col min="8225" max="8225" width="3.140625" style="4038" customWidth="1"/>
    <col min="8226" max="8226" width="3.57421875" style="4038" customWidth="1"/>
    <col min="8227" max="8227" width="24.28125" style="4038" customWidth="1"/>
    <col min="8228" max="8228" width="4.7109375" style="4038" customWidth="1"/>
    <col min="8229" max="8229" width="7.57421875" style="4038" customWidth="1"/>
    <col min="8230" max="8231" width="4.140625" style="4038" customWidth="1"/>
    <col min="8232" max="8232" width="7.140625" style="4038" customWidth="1"/>
    <col min="8233" max="8233" width="5.28125" style="4038" customWidth="1"/>
    <col min="8234" max="8234" width="5.421875" style="4038" customWidth="1"/>
    <col min="8235" max="8235" width="4.7109375" style="4038" customWidth="1"/>
    <col min="8236" max="8236" width="5.28125" style="4038" customWidth="1"/>
    <col min="8237" max="8238" width="13.28125" style="4038" customWidth="1"/>
    <col min="8239" max="8239" width="6.57421875" style="4038" customWidth="1"/>
    <col min="8240" max="8240" width="6.421875" style="4038" customWidth="1"/>
    <col min="8241" max="8244" width="11.421875" style="4038" customWidth="1"/>
    <col min="8245" max="8245" width="12.7109375" style="4038" customWidth="1"/>
    <col min="8246" max="8248" width="11.421875" style="4038" customWidth="1"/>
    <col min="8249" max="8249" width="21.00390625" style="4038" customWidth="1"/>
    <col min="8250" max="8448" width="11.421875" style="4038" customWidth="1"/>
    <col min="8449" max="8450" width="15.7109375" style="4038" customWidth="1"/>
    <col min="8451" max="8451" width="4.7109375" style="4038" customWidth="1"/>
    <col min="8452" max="8452" width="9.8515625" style="4038" customWidth="1"/>
    <col min="8453" max="8453" width="45.7109375" style="4038" customWidth="1"/>
    <col min="8454" max="8455" width="9.7109375" style="4038" customWidth="1"/>
    <col min="8456" max="8456" width="3.7109375" style="4038" customWidth="1"/>
    <col min="8457" max="8458" width="11.421875" style="4038" hidden="1" customWidth="1"/>
    <col min="8459" max="8460" width="15.7109375" style="4038" customWidth="1"/>
    <col min="8461" max="8463" width="9.7109375" style="4038" customWidth="1"/>
    <col min="8464" max="8464" width="8.7109375" style="4038" customWidth="1"/>
    <col min="8465" max="8465" width="5.421875" style="4038" customWidth="1"/>
    <col min="8466" max="8466" width="5.8515625" style="4038" customWidth="1"/>
    <col min="8467" max="8476" width="11.421875" style="4038" hidden="1" customWidth="1"/>
    <col min="8477" max="8477" width="9.7109375" style="4038" customWidth="1"/>
    <col min="8478" max="8479" width="15.7109375" style="4038" customWidth="1"/>
    <col min="8480" max="8480" width="30.421875" style="4038" customWidth="1"/>
    <col min="8481" max="8481" width="3.140625" style="4038" customWidth="1"/>
    <col min="8482" max="8482" width="3.57421875" style="4038" customWidth="1"/>
    <col min="8483" max="8483" width="24.28125" style="4038" customWidth="1"/>
    <col min="8484" max="8484" width="4.7109375" style="4038" customWidth="1"/>
    <col min="8485" max="8485" width="7.57421875" style="4038" customWidth="1"/>
    <col min="8486" max="8487" width="4.140625" style="4038" customWidth="1"/>
    <col min="8488" max="8488" width="7.140625" style="4038" customWidth="1"/>
    <col min="8489" max="8489" width="5.28125" style="4038" customWidth="1"/>
    <col min="8490" max="8490" width="5.421875" style="4038" customWidth="1"/>
    <col min="8491" max="8491" width="4.7109375" style="4038" customWidth="1"/>
    <col min="8492" max="8492" width="5.28125" style="4038" customWidth="1"/>
    <col min="8493" max="8494" width="13.28125" style="4038" customWidth="1"/>
    <col min="8495" max="8495" width="6.57421875" style="4038" customWidth="1"/>
    <col min="8496" max="8496" width="6.421875" style="4038" customWidth="1"/>
    <col min="8497" max="8500" width="11.421875" style="4038" customWidth="1"/>
    <col min="8501" max="8501" width="12.7109375" style="4038" customWidth="1"/>
    <col min="8502" max="8504" width="11.421875" style="4038" customWidth="1"/>
    <col min="8505" max="8505" width="21.00390625" style="4038" customWidth="1"/>
    <col min="8506" max="8704" width="11.421875" style="4038" customWidth="1"/>
    <col min="8705" max="8706" width="15.7109375" style="4038" customWidth="1"/>
    <col min="8707" max="8707" width="4.7109375" style="4038" customWidth="1"/>
    <col min="8708" max="8708" width="9.8515625" style="4038" customWidth="1"/>
    <col min="8709" max="8709" width="45.7109375" style="4038" customWidth="1"/>
    <col min="8710" max="8711" width="9.7109375" style="4038" customWidth="1"/>
    <col min="8712" max="8712" width="3.7109375" style="4038" customWidth="1"/>
    <col min="8713" max="8714" width="11.421875" style="4038" hidden="1" customWidth="1"/>
    <col min="8715" max="8716" width="15.7109375" style="4038" customWidth="1"/>
    <col min="8717" max="8719" width="9.7109375" style="4038" customWidth="1"/>
    <col min="8720" max="8720" width="8.7109375" style="4038" customWidth="1"/>
    <col min="8721" max="8721" width="5.421875" style="4038" customWidth="1"/>
    <col min="8722" max="8722" width="5.8515625" style="4038" customWidth="1"/>
    <col min="8723" max="8732" width="11.421875" style="4038" hidden="1" customWidth="1"/>
    <col min="8733" max="8733" width="9.7109375" style="4038" customWidth="1"/>
    <col min="8734" max="8735" width="15.7109375" style="4038" customWidth="1"/>
    <col min="8736" max="8736" width="30.421875" style="4038" customWidth="1"/>
    <col min="8737" max="8737" width="3.140625" style="4038" customWidth="1"/>
    <col min="8738" max="8738" width="3.57421875" style="4038" customWidth="1"/>
    <col min="8739" max="8739" width="24.28125" style="4038" customWidth="1"/>
    <col min="8740" max="8740" width="4.7109375" style="4038" customWidth="1"/>
    <col min="8741" max="8741" width="7.57421875" style="4038" customWidth="1"/>
    <col min="8742" max="8743" width="4.140625" style="4038" customWidth="1"/>
    <col min="8744" max="8744" width="7.140625" style="4038" customWidth="1"/>
    <col min="8745" max="8745" width="5.28125" style="4038" customWidth="1"/>
    <col min="8746" max="8746" width="5.421875" style="4038" customWidth="1"/>
    <col min="8747" max="8747" width="4.7109375" style="4038" customWidth="1"/>
    <col min="8748" max="8748" width="5.28125" style="4038" customWidth="1"/>
    <col min="8749" max="8750" width="13.28125" style="4038" customWidth="1"/>
    <col min="8751" max="8751" width="6.57421875" style="4038" customWidth="1"/>
    <col min="8752" max="8752" width="6.421875" style="4038" customWidth="1"/>
    <col min="8753" max="8756" width="11.421875" style="4038" customWidth="1"/>
    <col min="8757" max="8757" width="12.7109375" style="4038" customWidth="1"/>
    <col min="8758" max="8760" width="11.421875" style="4038" customWidth="1"/>
    <col min="8761" max="8761" width="21.00390625" style="4038" customWidth="1"/>
    <col min="8762" max="8960" width="11.421875" style="4038" customWidth="1"/>
    <col min="8961" max="8962" width="15.7109375" style="4038" customWidth="1"/>
    <col min="8963" max="8963" width="4.7109375" style="4038" customWidth="1"/>
    <col min="8964" max="8964" width="9.8515625" style="4038" customWidth="1"/>
    <col min="8965" max="8965" width="45.7109375" style="4038" customWidth="1"/>
    <col min="8966" max="8967" width="9.7109375" style="4038" customWidth="1"/>
    <col min="8968" max="8968" width="3.7109375" style="4038" customWidth="1"/>
    <col min="8969" max="8970" width="11.421875" style="4038" hidden="1" customWidth="1"/>
    <col min="8971" max="8972" width="15.7109375" style="4038" customWidth="1"/>
    <col min="8973" max="8975" width="9.7109375" style="4038" customWidth="1"/>
    <col min="8976" max="8976" width="8.7109375" style="4038" customWidth="1"/>
    <col min="8977" max="8977" width="5.421875" style="4038" customWidth="1"/>
    <col min="8978" max="8978" width="5.8515625" style="4038" customWidth="1"/>
    <col min="8979" max="8988" width="11.421875" style="4038" hidden="1" customWidth="1"/>
    <col min="8989" max="8989" width="9.7109375" style="4038" customWidth="1"/>
    <col min="8990" max="8991" width="15.7109375" style="4038" customWidth="1"/>
    <col min="8992" max="8992" width="30.421875" style="4038" customWidth="1"/>
    <col min="8993" max="8993" width="3.140625" style="4038" customWidth="1"/>
    <col min="8994" max="8994" width="3.57421875" style="4038" customWidth="1"/>
    <col min="8995" max="8995" width="24.28125" style="4038" customWidth="1"/>
    <col min="8996" max="8996" width="4.7109375" style="4038" customWidth="1"/>
    <col min="8997" max="8997" width="7.57421875" style="4038" customWidth="1"/>
    <col min="8998" max="8999" width="4.140625" style="4038" customWidth="1"/>
    <col min="9000" max="9000" width="7.140625" style="4038" customWidth="1"/>
    <col min="9001" max="9001" width="5.28125" style="4038" customWidth="1"/>
    <col min="9002" max="9002" width="5.421875" style="4038" customWidth="1"/>
    <col min="9003" max="9003" width="4.7109375" style="4038" customWidth="1"/>
    <col min="9004" max="9004" width="5.28125" style="4038" customWidth="1"/>
    <col min="9005" max="9006" width="13.28125" style="4038" customWidth="1"/>
    <col min="9007" max="9007" width="6.57421875" style="4038" customWidth="1"/>
    <col min="9008" max="9008" width="6.421875" style="4038" customWidth="1"/>
    <col min="9009" max="9012" width="11.421875" style="4038" customWidth="1"/>
    <col min="9013" max="9013" width="12.7109375" style="4038" customWidth="1"/>
    <col min="9014" max="9016" width="11.421875" style="4038" customWidth="1"/>
    <col min="9017" max="9017" width="21.00390625" style="4038" customWidth="1"/>
    <col min="9018" max="9216" width="11.421875" style="4038" customWidth="1"/>
    <col min="9217" max="9218" width="15.7109375" style="4038" customWidth="1"/>
    <col min="9219" max="9219" width="4.7109375" style="4038" customWidth="1"/>
    <col min="9220" max="9220" width="9.8515625" style="4038" customWidth="1"/>
    <col min="9221" max="9221" width="45.7109375" style="4038" customWidth="1"/>
    <col min="9222" max="9223" width="9.7109375" style="4038" customWidth="1"/>
    <col min="9224" max="9224" width="3.7109375" style="4038" customWidth="1"/>
    <col min="9225" max="9226" width="11.421875" style="4038" hidden="1" customWidth="1"/>
    <col min="9227" max="9228" width="15.7109375" style="4038" customWidth="1"/>
    <col min="9229" max="9231" width="9.7109375" style="4038" customWidth="1"/>
    <col min="9232" max="9232" width="8.7109375" style="4038" customWidth="1"/>
    <col min="9233" max="9233" width="5.421875" style="4038" customWidth="1"/>
    <col min="9234" max="9234" width="5.8515625" style="4038" customWidth="1"/>
    <col min="9235" max="9244" width="11.421875" style="4038" hidden="1" customWidth="1"/>
    <col min="9245" max="9245" width="9.7109375" style="4038" customWidth="1"/>
    <col min="9246" max="9247" width="15.7109375" style="4038" customWidth="1"/>
    <col min="9248" max="9248" width="30.421875" style="4038" customWidth="1"/>
    <col min="9249" max="9249" width="3.140625" style="4038" customWidth="1"/>
    <col min="9250" max="9250" width="3.57421875" style="4038" customWidth="1"/>
    <col min="9251" max="9251" width="24.28125" style="4038" customWidth="1"/>
    <col min="9252" max="9252" width="4.7109375" style="4038" customWidth="1"/>
    <col min="9253" max="9253" width="7.57421875" style="4038" customWidth="1"/>
    <col min="9254" max="9255" width="4.140625" style="4038" customWidth="1"/>
    <col min="9256" max="9256" width="7.140625" style="4038" customWidth="1"/>
    <col min="9257" max="9257" width="5.28125" style="4038" customWidth="1"/>
    <col min="9258" max="9258" width="5.421875" style="4038" customWidth="1"/>
    <col min="9259" max="9259" width="4.7109375" style="4038" customWidth="1"/>
    <col min="9260" max="9260" width="5.28125" style="4038" customWidth="1"/>
    <col min="9261" max="9262" width="13.28125" style="4038" customWidth="1"/>
    <col min="9263" max="9263" width="6.57421875" style="4038" customWidth="1"/>
    <col min="9264" max="9264" width="6.421875" style="4038" customWidth="1"/>
    <col min="9265" max="9268" width="11.421875" style="4038" customWidth="1"/>
    <col min="9269" max="9269" width="12.7109375" style="4038" customWidth="1"/>
    <col min="9270" max="9272" width="11.421875" style="4038" customWidth="1"/>
    <col min="9273" max="9273" width="21.00390625" style="4038" customWidth="1"/>
    <col min="9274" max="9472" width="11.421875" style="4038" customWidth="1"/>
    <col min="9473" max="9474" width="15.7109375" style="4038" customWidth="1"/>
    <col min="9475" max="9475" width="4.7109375" style="4038" customWidth="1"/>
    <col min="9476" max="9476" width="9.8515625" style="4038" customWidth="1"/>
    <col min="9477" max="9477" width="45.7109375" style="4038" customWidth="1"/>
    <col min="9478" max="9479" width="9.7109375" style="4038" customWidth="1"/>
    <col min="9480" max="9480" width="3.7109375" style="4038" customWidth="1"/>
    <col min="9481" max="9482" width="11.421875" style="4038" hidden="1" customWidth="1"/>
    <col min="9483" max="9484" width="15.7109375" style="4038" customWidth="1"/>
    <col min="9485" max="9487" width="9.7109375" style="4038" customWidth="1"/>
    <col min="9488" max="9488" width="8.7109375" style="4038" customWidth="1"/>
    <col min="9489" max="9489" width="5.421875" style="4038" customWidth="1"/>
    <col min="9490" max="9490" width="5.8515625" style="4038" customWidth="1"/>
    <col min="9491" max="9500" width="11.421875" style="4038" hidden="1" customWidth="1"/>
    <col min="9501" max="9501" width="9.7109375" style="4038" customWidth="1"/>
    <col min="9502" max="9503" width="15.7109375" style="4038" customWidth="1"/>
    <col min="9504" max="9504" width="30.421875" style="4038" customWidth="1"/>
    <col min="9505" max="9505" width="3.140625" style="4038" customWidth="1"/>
    <col min="9506" max="9506" width="3.57421875" style="4038" customWidth="1"/>
    <col min="9507" max="9507" width="24.28125" style="4038" customWidth="1"/>
    <col min="9508" max="9508" width="4.7109375" style="4038" customWidth="1"/>
    <col min="9509" max="9509" width="7.57421875" style="4038" customWidth="1"/>
    <col min="9510" max="9511" width="4.140625" style="4038" customWidth="1"/>
    <col min="9512" max="9512" width="7.140625" style="4038" customWidth="1"/>
    <col min="9513" max="9513" width="5.28125" style="4038" customWidth="1"/>
    <col min="9514" max="9514" width="5.421875" style="4038" customWidth="1"/>
    <col min="9515" max="9515" width="4.7109375" style="4038" customWidth="1"/>
    <col min="9516" max="9516" width="5.28125" style="4038" customWidth="1"/>
    <col min="9517" max="9518" width="13.28125" style="4038" customWidth="1"/>
    <col min="9519" max="9519" width="6.57421875" style="4038" customWidth="1"/>
    <col min="9520" max="9520" width="6.421875" style="4038" customWidth="1"/>
    <col min="9521" max="9524" width="11.421875" style="4038" customWidth="1"/>
    <col min="9525" max="9525" width="12.7109375" style="4038" customWidth="1"/>
    <col min="9526" max="9528" width="11.421875" style="4038" customWidth="1"/>
    <col min="9529" max="9529" width="21.00390625" style="4038" customWidth="1"/>
    <col min="9530" max="9728" width="11.421875" style="4038" customWidth="1"/>
    <col min="9729" max="9730" width="15.7109375" style="4038" customWidth="1"/>
    <col min="9731" max="9731" width="4.7109375" style="4038" customWidth="1"/>
    <col min="9732" max="9732" width="9.8515625" style="4038" customWidth="1"/>
    <col min="9733" max="9733" width="45.7109375" style="4038" customWidth="1"/>
    <col min="9734" max="9735" width="9.7109375" style="4038" customWidth="1"/>
    <col min="9736" max="9736" width="3.7109375" style="4038" customWidth="1"/>
    <col min="9737" max="9738" width="11.421875" style="4038" hidden="1" customWidth="1"/>
    <col min="9739" max="9740" width="15.7109375" style="4038" customWidth="1"/>
    <col min="9741" max="9743" width="9.7109375" style="4038" customWidth="1"/>
    <col min="9744" max="9744" width="8.7109375" style="4038" customWidth="1"/>
    <col min="9745" max="9745" width="5.421875" style="4038" customWidth="1"/>
    <col min="9746" max="9746" width="5.8515625" style="4038" customWidth="1"/>
    <col min="9747" max="9756" width="11.421875" style="4038" hidden="1" customWidth="1"/>
    <col min="9757" max="9757" width="9.7109375" style="4038" customWidth="1"/>
    <col min="9758" max="9759" width="15.7109375" style="4038" customWidth="1"/>
    <col min="9760" max="9760" width="30.421875" style="4038" customWidth="1"/>
    <col min="9761" max="9761" width="3.140625" style="4038" customWidth="1"/>
    <col min="9762" max="9762" width="3.57421875" style="4038" customWidth="1"/>
    <col min="9763" max="9763" width="24.28125" style="4038" customWidth="1"/>
    <col min="9764" max="9764" width="4.7109375" style="4038" customWidth="1"/>
    <col min="9765" max="9765" width="7.57421875" style="4038" customWidth="1"/>
    <col min="9766" max="9767" width="4.140625" style="4038" customWidth="1"/>
    <col min="9768" max="9768" width="7.140625" style="4038" customWidth="1"/>
    <col min="9769" max="9769" width="5.28125" style="4038" customWidth="1"/>
    <col min="9770" max="9770" width="5.421875" style="4038" customWidth="1"/>
    <col min="9771" max="9771" width="4.7109375" style="4038" customWidth="1"/>
    <col min="9772" max="9772" width="5.28125" style="4038" customWidth="1"/>
    <col min="9773" max="9774" width="13.28125" style="4038" customWidth="1"/>
    <col min="9775" max="9775" width="6.57421875" style="4038" customWidth="1"/>
    <col min="9776" max="9776" width="6.421875" style="4038" customWidth="1"/>
    <col min="9777" max="9780" width="11.421875" style="4038" customWidth="1"/>
    <col min="9781" max="9781" width="12.7109375" style="4038" customWidth="1"/>
    <col min="9782" max="9784" width="11.421875" style="4038" customWidth="1"/>
    <col min="9785" max="9785" width="21.00390625" style="4038" customWidth="1"/>
    <col min="9786" max="9984" width="11.421875" style="4038" customWidth="1"/>
    <col min="9985" max="9986" width="15.7109375" style="4038" customWidth="1"/>
    <col min="9987" max="9987" width="4.7109375" style="4038" customWidth="1"/>
    <col min="9988" max="9988" width="9.8515625" style="4038" customWidth="1"/>
    <col min="9989" max="9989" width="45.7109375" style="4038" customWidth="1"/>
    <col min="9990" max="9991" width="9.7109375" style="4038" customWidth="1"/>
    <col min="9992" max="9992" width="3.7109375" style="4038" customWidth="1"/>
    <col min="9993" max="9994" width="11.421875" style="4038" hidden="1" customWidth="1"/>
    <col min="9995" max="9996" width="15.7109375" style="4038" customWidth="1"/>
    <col min="9997" max="9999" width="9.7109375" style="4038" customWidth="1"/>
    <col min="10000" max="10000" width="8.7109375" style="4038" customWidth="1"/>
    <col min="10001" max="10001" width="5.421875" style="4038" customWidth="1"/>
    <col min="10002" max="10002" width="5.8515625" style="4038" customWidth="1"/>
    <col min="10003" max="10012" width="11.421875" style="4038" hidden="1" customWidth="1"/>
    <col min="10013" max="10013" width="9.7109375" style="4038" customWidth="1"/>
    <col min="10014" max="10015" width="15.7109375" style="4038" customWidth="1"/>
    <col min="10016" max="10016" width="30.421875" style="4038" customWidth="1"/>
    <col min="10017" max="10017" width="3.140625" style="4038" customWidth="1"/>
    <col min="10018" max="10018" width="3.57421875" style="4038" customWidth="1"/>
    <col min="10019" max="10019" width="24.28125" style="4038" customWidth="1"/>
    <col min="10020" max="10020" width="4.7109375" style="4038" customWidth="1"/>
    <col min="10021" max="10021" width="7.57421875" style="4038" customWidth="1"/>
    <col min="10022" max="10023" width="4.140625" style="4038" customWidth="1"/>
    <col min="10024" max="10024" width="7.140625" style="4038" customWidth="1"/>
    <col min="10025" max="10025" width="5.28125" style="4038" customWidth="1"/>
    <col min="10026" max="10026" width="5.421875" style="4038" customWidth="1"/>
    <col min="10027" max="10027" width="4.7109375" style="4038" customWidth="1"/>
    <col min="10028" max="10028" width="5.28125" style="4038" customWidth="1"/>
    <col min="10029" max="10030" width="13.28125" style="4038" customWidth="1"/>
    <col min="10031" max="10031" width="6.57421875" style="4038" customWidth="1"/>
    <col min="10032" max="10032" width="6.421875" style="4038" customWidth="1"/>
    <col min="10033" max="10036" width="11.421875" style="4038" customWidth="1"/>
    <col min="10037" max="10037" width="12.7109375" style="4038" customWidth="1"/>
    <col min="10038" max="10040" width="11.421875" style="4038" customWidth="1"/>
    <col min="10041" max="10041" width="21.00390625" style="4038" customWidth="1"/>
    <col min="10042" max="10240" width="11.421875" style="4038" customWidth="1"/>
    <col min="10241" max="10242" width="15.7109375" style="4038" customWidth="1"/>
    <col min="10243" max="10243" width="4.7109375" style="4038" customWidth="1"/>
    <col min="10244" max="10244" width="9.8515625" style="4038" customWidth="1"/>
    <col min="10245" max="10245" width="45.7109375" style="4038" customWidth="1"/>
    <col min="10246" max="10247" width="9.7109375" style="4038" customWidth="1"/>
    <col min="10248" max="10248" width="3.7109375" style="4038" customWidth="1"/>
    <col min="10249" max="10250" width="11.421875" style="4038" hidden="1" customWidth="1"/>
    <col min="10251" max="10252" width="15.7109375" style="4038" customWidth="1"/>
    <col min="10253" max="10255" width="9.7109375" style="4038" customWidth="1"/>
    <col min="10256" max="10256" width="8.7109375" style="4038" customWidth="1"/>
    <col min="10257" max="10257" width="5.421875" style="4038" customWidth="1"/>
    <col min="10258" max="10258" width="5.8515625" style="4038" customWidth="1"/>
    <col min="10259" max="10268" width="11.421875" style="4038" hidden="1" customWidth="1"/>
    <col min="10269" max="10269" width="9.7109375" style="4038" customWidth="1"/>
    <col min="10270" max="10271" width="15.7109375" style="4038" customWidth="1"/>
    <col min="10272" max="10272" width="30.421875" style="4038" customWidth="1"/>
    <col min="10273" max="10273" width="3.140625" style="4038" customWidth="1"/>
    <col min="10274" max="10274" width="3.57421875" style="4038" customWidth="1"/>
    <col min="10275" max="10275" width="24.28125" style="4038" customWidth="1"/>
    <col min="10276" max="10276" width="4.7109375" style="4038" customWidth="1"/>
    <col min="10277" max="10277" width="7.57421875" style="4038" customWidth="1"/>
    <col min="10278" max="10279" width="4.140625" style="4038" customWidth="1"/>
    <col min="10280" max="10280" width="7.140625" style="4038" customWidth="1"/>
    <col min="10281" max="10281" width="5.28125" style="4038" customWidth="1"/>
    <col min="10282" max="10282" width="5.421875" style="4038" customWidth="1"/>
    <col min="10283" max="10283" width="4.7109375" style="4038" customWidth="1"/>
    <col min="10284" max="10284" width="5.28125" style="4038" customWidth="1"/>
    <col min="10285" max="10286" width="13.28125" style="4038" customWidth="1"/>
    <col min="10287" max="10287" width="6.57421875" style="4038" customWidth="1"/>
    <col min="10288" max="10288" width="6.421875" style="4038" customWidth="1"/>
    <col min="10289" max="10292" width="11.421875" style="4038" customWidth="1"/>
    <col min="10293" max="10293" width="12.7109375" style="4038" customWidth="1"/>
    <col min="10294" max="10296" width="11.421875" style="4038" customWidth="1"/>
    <col min="10297" max="10297" width="21.00390625" style="4038" customWidth="1"/>
    <col min="10298" max="10496" width="11.421875" style="4038" customWidth="1"/>
    <col min="10497" max="10498" width="15.7109375" style="4038" customWidth="1"/>
    <col min="10499" max="10499" width="4.7109375" style="4038" customWidth="1"/>
    <col min="10500" max="10500" width="9.8515625" style="4038" customWidth="1"/>
    <col min="10501" max="10501" width="45.7109375" style="4038" customWidth="1"/>
    <col min="10502" max="10503" width="9.7109375" style="4038" customWidth="1"/>
    <col min="10504" max="10504" width="3.7109375" style="4038" customWidth="1"/>
    <col min="10505" max="10506" width="11.421875" style="4038" hidden="1" customWidth="1"/>
    <col min="10507" max="10508" width="15.7109375" style="4038" customWidth="1"/>
    <col min="10509" max="10511" width="9.7109375" style="4038" customWidth="1"/>
    <col min="10512" max="10512" width="8.7109375" style="4038" customWidth="1"/>
    <col min="10513" max="10513" width="5.421875" style="4038" customWidth="1"/>
    <col min="10514" max="10514" width="5.8515625" style="4038" customWidth="1"/>
    <col min="10515" max="10524" width="11.421875" style="4038" hidden="1" customWidth="1"/>
    <col min="10525" max="10525" width="9.7109375" style="4038" customWidth="1"/>
    <col min="10526" max="10527" width="15.7109375" style="4038" customWidth="1"/>
    <col min="10528" max="10528" width="30.421875" style="4038" customWidth="1"/>
    <col min="10529" max="10529" width="3.140625" style="4038" customWidth="1"/>
    <col min="10530" max="10530" width="3.57421875" style="4038" customWidth="1"/>
    <col min="10531" max="10531" width="24.28125" style="4038" customWidth="1"/>
    <col min="10532" max="10532" width="4.7109375" style="4038" customWidth="1"/>
    <col min="10533" max="10533" width="7.57421875" style="4038" customWidth="1"/>
    <col min="10534" max="10535" width="4.140625" style="4038" customWidth="1"/>
    <col min="10536" max="10536" width="7.140625" style="4038" customWidth="1"/>
    <col min="10537" max="10537" width="5.28125" style="4038" customWidth="1"/>
    <col min="10538" max="10538" width="5.421875" style="4038" customWidth="1"/>
    <col min="10539" max="10539" width="4.7109375" style="4038" customWidth="1"/>
    <col min="10540" max="10540" width="5.28125" style="4038" customWidth="1"/>
    <col min="10541" max="10542" width="13.28125" style="4038" customWidth="1"/>
    <col min="10543" max="10543" width="6.57421875" style="4038" customWidth="1"/>
    <col min="10544" max="10544" width="6.421875" style="4038" customWidth="1"/>
    <col min="10545" max="10548" width="11.421875" style="4038" customWidth="1"/>
    <col min="10549" max="10549" width="12.7109375" style="4038" customWidth="1"/>
    <col min="10550" max="10552" width="11.421875" style="4038" customWidth="1"/>
    <col min="10553" max="10553" width="21.00390625" style="4038" customWidth="1"/>
    <col min="10554" max="10752" width="11.421875" style="4038" customWidth="1"/>
    <col min="10753" max="10754" width="15.7109375" style="4038" customWidth="1"/>
    <col min="10755" max="10755" width="4.7109375" style="4038" customWidth="1"/>
    <col min="10756" max="10756" width="9.8515625" style="4038" customWidth="1"/>
    <col min="10757" max="10757" width="45.7109375" style="4038" customWidth="1"/>
    <col min="10758" max="10759" width="9.7109375" style="4038" customWidth="1"/>
    <col min="10760" max="10760" width="3.7109375" style="4038" customWidth="1"/>
    <col min="10761" max="10762" width="11.421875" style="4038" hidden="1" customWidth="1"/>
    <col min="10763" max="10764" width="15.7109375" style="4038" customWidth="1"/>
    <col min="10765" max="10767" width="9.7109375" style="4038" customWidth="1"/>
    <col min="10768" max="10768" width="8.7109375" style="4038" customWidth="1"/>
    <col min="10769" max="10769" width="5.421875" style="4038" customWidth="1"/>
    <col min="10770" max="10770" width="5.8515625" style="4038" customWidth="1"/>
    <col min="10771" max="10780" width="11.421875" style="4038" hidden="1" customWidth="1"/>
    <col min="10781" max="10781" width="9.7109375" style="4038" customWidth="1"/>
    <col min="10782" max="10783" width="15.7109375" style="4038" customWidth="1"/>
    <col min="10784" max="10784" width="30.421875" style="4038" customWidth="1"/>
    <col min="10785" max="10785" width="3.140625" style="4038" customWidth="1"/>
    <col min="10786" max="10786" width="3.57421875" style="4038" customWidth="1"/>
    <col min="10787" max="10787" width="24.28125" style="4038" customWidth="1"/>
    <col min="10788" max="10788" width="4.7109375" style="4038" customWidth="1"/>
    <col min="10789" max="10789" width="7.57421875" style="4038" customWidth="1"/>
    <col min="10790" max="10791" width="4.140625" style="4038" customWidth="1"/>
    <col min="10792" max="10792" width="7.140625" style="4038" customWidth="1"/>
    <col min="10793" max="10793" width="5.28125" style="4038" customWidth="1"/>
    <col min="10794" max="10794" width="5.421875" style="4038" customWidth="1"/>
    <col min="10795" max="10795" width="4.7109375" style="4038" customWidth="1"/>
    <col min="10796" max="10796" width="5.28125" style="4038" customWidth="1"/>
    <col min="10797" max="10798" width="13.28125" style="4038" customWidth="1"/>
    <col min="10799" max="10799" width="6.57421875" style="4038" customWidth="1"/>
    <col min="10800" max="10800" width="6.421875" style="4038" customWidth="1"/>
    <col min="10801" max="10804" width="11.421875" style="4038" customWidth="1"/>
    <col min="10805" max="10805" width="12.7109375" style="4038" customWidth="1"/>
    <col min="10806" max="10808" width="11.421875" style="4038" customWidth="1"/>
    <col min="10809" max="10809" width="21.00390625" style="4038" customWidth="1"/>
    <col min="10810" max="11008" width="11.421875" style="4038" customWidth="1"/>
    <col min="11009" max="11010" width="15.7109375" style="4038" customWidth="1"/>
    <col min="11011" max="11011" width="4.7109375" style="4038" customWidth="1"/>
    <col min="11012" max="11012" width="9.8515625" style="4038" customWidth="1"/>
    <col min="11013" max="11013" width="45.7109375" style="4038" customWidth="1"/>
    <col min="11014" max="11015" width="9.7109375" style="4038" customWidth="1"/>
    <col min="11016" max="11016" width="3.7109375" style="4038" customWidth="1"/>
    <col min="11017" max="11018" width="11.421875" style="4038" hidden="1" customWidth="1"/>
    <col min="11019" max="11020" width="15.7109375" style="4038" customWidth="1"/>
    <col min="11021" max="11023" width="9.7109375" style="4038" customWidth="1"/>
    <col min="11024" max="11024" width="8.7109375" style="4038" customWidth="1"/>
    <col min="11025" max="11025" width="5.421875" style="4038" customWidth="1"/>
    <col min="11026" max="11026" width="5.8515625" style="4038" customWidth="1"/>
    <col min="11027" max="11036" width="11.421875" style="4038" hidden="1" customWidth="1"/>
    <col min="11037" max="11037" width="9.7109375" style="4038" customWidth="1"/>
    <col min="11038" max="11039" width="15.7109375" style="4038" customWidth="1"/>
    <col min="11040" max="11040" width="30.421875" style="4038" customWidth="1"/>
    <col min="11041" max="11041" width="3.140625" style="4038" customWidth="1"/>
    <col min="11042" max="11042" width="3.57421875" style="4038" customWidth="1"/>
    <col min="11043" max="11043" width="24.28125" style="4038" customWidth="1"/>
    <col min="11044" max="11044" width="4.7109375" style="4038" customWidth="1"/>
    <col min="11045" max="11045" width="7.57421875" style="4038" customWidth="1"/>
    <col min="11046" max="11047" width="4.140625" style="4038" customWidth="1"/>
    <col min="11048" max="11048" width="7.140625" style="4038" customWidth="1"/>
    <col min="11049" max="11049" width="5.28125" style="4038" customWidth="1"/>
    <col min="11050" max="11050" width="5.421875" style="4038" customWidth="1"/>
    <col min="11051" max="11051" width="4.7109375" style="4038" customWidth="1"/>
    <col min="11052" max="11052" width="5.28125" style="4038" customWidth="1"/>
    <col min="11053" max="11054" width="13.28125" style="4038" customWidth="1"/>
    <col min="11055" max="11055" width="6.57421875" style="4038" customWidth="1"/>
    <col min="11056" max="11056" width="6.421875" style="4038" customWidth="1"/>
    <col min="11057" max="11060" width="11.421875" style="4038" customWidth="1"/>
    <col min="11061" max="11061" width="12.7109375" style="4038" customWidth="1"/>
    <col min="11062" max="11064" width="11.421875" style="4038" customWidth="1"/>
    <col min="11065" max="11065" width="21.00390625" style="4038" customWidth="1"/>
    <col min="11066" max="11264" width="11.421875" style="4038" customWidth="1"/>
    <col min="11265" max="11266" width="15.7109375" style="4038" customWidth="1"/>
    <col min="11267" max="11267" width="4.7109375" style="4038" customWidth="1"/>
    <col min="11268" max="11268" width="9.8515625" style="4038" customWidth="1"/>
    <col min="11269" max="11269" width="45.7109375" style="4038" customWidth="1"/>
    <col min="11270" max="11271" width="9.7109375" style="4038" customWidth="1"/>
    <col min="11272" max="11272" width="3.7109375" style="4038" customWidth="1"/>
    <col min="11273" max="11274" width="11.421875" style="4038" hidden="1" customWidth="1"/>
    <col min="11275" max="11276" width="15.7109375" style="4038" customWidth="1"/>
    <col min="11277" max="11279" width="9.7109375" style="4038" customWidth="1"/>
    <col min="11280" max="11280" width="8.7109375" style="4038" customWidth="1"/>
    <col min="11281" max="11281" width="5.421875" style="4038" customWidth="1"/>
    <col min="11282" max="11282" width="5.8515625" style="4038" customWidth="1"/>
    <col min="11283" max="11292" width="11.421875" style="4038" hidden="1" customWidth="1"/>
    <col min="11293" max="11293" width="9.7109375" style="4038" customWidth="1"/>
    <col min="11294" max="11295" width="15.7109375" style="4038" customWidth="1"/>
    <col min="11296" max="11296" width="30.421875" style="4038" customWidth="1"/>
    <col min="11297" max="11297" width="3.140625" style="4038" customWidth="1"/>
    <col min="11298" max="11298" width="3.57421875" style="4038" customWidth="1"/>
    <col min="11299" max="11299" width="24.28125" style="4038" customWidth="1"/>
    <col min="11300" max="11300" width="4.7109375" style="4038" customWidth="1"/>
    <col min="11301" max="11301" width="7.57421875" style="4038" customWidth="1"/>
    <col min="11302" max="11303" width="4.140625" style="4038" customWidth="1"/>
    <col min="11304" max="11304" width="7.140625" style="4038" customWidth="1"/>
    <col min="11305" max="11305" width="5.28125" style="4038" customWidth="1"/>
    <col min="11306" max="11306" width="5.421875" style="4038" customWidth="1"/>
    <col min="11307" max="11307" width="4.7109375" style="4038" customWidth="1"/>
    <col min="11308" max="11308" width="5.28125" style="4038" customWidth="1"/>
    <col min="11309" max="11310" width="13.28125" style="4038" customWidth="1"/>
    <col min="11311" max="11311" width="6.57421875" style="4038" customWidth="1"/>
    <col min="11312" max="11312" width="6.421875" style="4038" customWidth="1"/>
    <col min="11313" max="11316" width="11.421875" style="4038" customWidth="1"/>
    <col min="11317" max="11317" width="12.7109375" style="4038" customWidth="1"/>
    <col min="11318" max="11320" width="11.421875" style="4038" customWidth="1"/>
    <col min="11321" max="11321" width="21.00390625" style="4038" customWidth="1"/>
    <col min="11322" max="11520" width="11.421875" style="4038" customWidth="1"/>
    <col min="11521" max="11522" width="15.7109375" style="4038" customWidth="1"/>
    <col min="11523" max="11523" width="4.7109375" style="4038" customWidth="1"/>
    <col min="11524" max="11524" width="9.8515625" style="4038" customWidth="1"/>
    <col min="11525" max="11525" width="45.7109375" style="4038" customWidth="1"/>
    <col min="11526" max="11527" width="9.7109375" style="4038" customWidth="1"/>
    <col min="11528" max="11528" width="3.7109375" style="4038" customWidth="1"/>
    <col min="11529" max="11530" width="11.421875" style="4038" hidden="1" customWidth="1"/>
    <col min="11531" max="11532" width="15.7109375" style="4038" customWidth="1"/>
    <col min="11533" max="11535" width="9.7109375" style="4038" customWidth="1"/>
    <col min="11536" max="11536" width="8.7109375" style="4038" customWidth="1"/>
    <col min="11537" max="11537" width="5.421875" style="4038" customWidth="1"/>
    <col min="11538" max="11538" width="5.8515625" style="4038" customWidth="1"/>
    <col min="11539" max="11548" width="11.421875" style="4038" hidden="1" customWidth="1"/>
    <col min="11549" max="11549" width="9.7109375" style="4038" customWidth="1"/>
    <col min="11550" max="11551" width="15.7109375" style="4038" customWidth="1"/>
    <col min="11552" max="11552" width="30.421875" style="4038" customWidth="1"/>
    <col min="11553" max="11553" width="3.140625" style="4038" customWidth="1"/>
    <col min="11554" max="11554" width="3.57421875" style="4038" customWidth="1"/>
    <col min="11555" max="11555" width="24.28125" style="4038" customWidth="1"/>
    <col min="11556" max="11556" width="4.7109375" style="4038" customWidth="1"/>
    <col min="11557" max="11557" width="7.57421875" style="4038" customWidth="1"/>
    <col min="11558" max="11559" width="4.140625" style="4038" customWidth="1"/>
    <col min="11560" max="11560" width="7.140625" style="4038" customWidth="1"/>
    <col min="11561" max="11561" width="5.28125" style="4038" customWidth="1"/>
    <col min="11562" max="11562" width="5.421875" style="4038" customWidth="1"/>
    <col min="11563" max="11563" width="4.7109375" style="4038" customWidth="1"/>
    <col min="11564" max="11564" width="5.28125" style="4038" customWidth="1"/>
    <col min="11565" max="11566" width="13.28125" style="4038" customWidth="1"/>
    <col min="11567" max="11567" width="6.57421875" style="4038" customWidth="1"/>
    <col min="11568" max="11568" width="6.421875" style="4038" customWidth="1"/>
    <col min="11569" max="11572" width="11.421875" style="4038" customWidth="1"/>
    <col min="11573" max="11573" width="12.7109375" style="4038" customWidth="1"/>
    <col min="11574" max="11576" width="11.421875" style="4038" customWidth="1"/>
    <col min="11577" max="11577" width="21.00390625" style="4038" customWidth="1"/>
    <col min="11578" max="11776" width="11.421875" style="4038" customWidth="1"/>
    <col min="11777" max="11778" width="15.7109375" style="4038" customWidth="1"/>
    <col min="11779" max="11779" width="4.7109375" style="4038" customWidth="1"/>
    <col min="11780" max="11780" width="9.8515625" style="4038" customWidth="1"/>
    <col min="11781" max="11781" width="45.7109375" style="4038" customWidth="1"/>
    <col min="11782" max="11783" width="9.7109375" style="4038" customWidth="1"/>
    <col min="11784" max="11784" width="3.7109375" style="4038" customWidth="1"/>
    <col min="11785" max="11786" width="11.421875" style="4038" hidden="1" customWidth="1"/>
    <col min="11787" max="11788" width="15.7109375" style="4038" customWidth="1"/>
    <col min="11789" max="11791" width="9.7109375" style="4038" customWidth="1"/>
    <col min="11792" max="11792" width="8.7109375" style="4038" customWidth="1"/>
    <col min="11793" max="11793" width="5.421875" style="4038" customWidth="1"/>
    <col min="11794" max="11794" width="5.8515625" style="4038" customWidth="1"/>
    <col min="11795" max="11804" width="11.421875" style="4038" hidden="1" customWidth="1"/>
    <col min="11805" max="11805" width="9.7109375" style="4038" customWidth="1"/>
    <col min="11806" max="11807" width="15.7109375" style="4038" customWidth="1"/>
    <col min="11808" max="11808" width="30.421875" style="4038" customWidth="1"/>
    <col min="11809" max="11809" width="3.140625" style="4038" customWidth="1"/>
    <col min="11810" max="11810" width="3.57421875" style="4038" customWidth="1"/>
    <col min="11811" max="11811" width="24.28125" style="4038" customWidth="1"/>
    <col min="11812" max="11812" width="4.7109375" style="4038" customWidth="1"/>
    <col min="11813" max="11813" width="7.57421875" style="4038" customWidth="1"/>
    <col min="11814" max="11815" width="4.140625" style="4038" customWidth="1"/>
    <col min="11816" max="11816" width="7.140625" style="4038" customWidth="1"/>
    <col min="11817" max="11817" width="5.28125" style="4038" customWidth="1"/>
    <col min="11818" max="11818" width="5.421875" style="4038" customWidth="1"/>
    <col min="11819" max="11819" width="4.7109375" style="4038" customWidth="1"/>
    <col min="11820" max="11820" width="5.28125" style="4038" customWidth="1"/>
    <col min="11821" max="11822" width="13.28125" style="4038" customWidth="1"/>
    <col min="11823" max="11823" width="6.57421875" style="4038" customWidth="1"/>
    <col min="11824" max="11824" width="6.421875" style="4038" customWidth="1"/>
    <col min="11825" max="11828" width="11.421875" style="4038" customWidth="1"/>
    <col min="11829" max="11829" width="12.7109375" style="4038" customWidth="1"/>
    <col min="11830" max="11832" width="11.421875" style="4038" customWidth="1"/>
    <col min="11833" max="11833" width="21.00390625" style="4038" customWidth="1"/>
    <col min="11834" max="12032" width="11.421875" style="4038" customWidth="1"/>
    <col min="12033" max="12034" width="15.7109375" style="4038" customWidth="1"/>
    <col min="12035" max="12035" width="4.7109375" style="4038" customWidth="1"/>
    <col min="12036" max="12036" width="9.8515625" style="4038" customWidth="1"/>
    <col min="12037" max="12037" width="45.7109375" style="4038" customWidth="1"/>
    <col min="12038" max="12039" width="9.7109375" style="4038" customWidth="1"/>
    <col min="12040" max="12040" width="3.7109375" style="4038" customWidth="1"/>
    <col min="12041" max="12042" width="11.421875" style="4038" hidden="1" customWidth="1"/>
    <col min="12043" max="12044" width="15.7109375" style="4038" customWidth="1"/>
    <col min="12045" max="12047" width="9.7109375" style="4038" customWidth="1"/>
    <col min="12048" max="12048" width="8.7109375" style="4038" customWidth="1"/>
    <col min="12049" max="12049" width="5.421875" style="4038" customWidth="1"/>
    <col min="12050" max="12050" width="5.8515625" style="4038" customWidth="1"/>
    <col min="12051" max="12060" width="11.421875" style="4038" hidden="1" customWidth="1"/>
    <col min="12061" max="12061" width="9.7109375" style="4038" customWidth="1"/>
    <col min="12062" max="12063" width="15.7109375" style="4038" customWidth="1"/>
    <col min="12064" max="12064" width="30.421875" style="4038" customWidth="1"/>
    <col min="12065" max="12065" width="3.140625" style="4038" customWidth="1"/>
    <col min="12066" max="12066" width="3.57421875" style="4038" customWidth="1"/>
    <col min="12067" max="12067" width="24.28125" style="4038" customWidth="1"/>
    <col min="12068" max="12068" width="4.7109375" style="4038" customWidth="1"/>
    <col min="12069" max="12069" width="7.57421875" style="4038" customWidth="1"/>
    <col min="12070" max="12071" width="4.140625" style="4038" customWidth="1"/>
    <col min="12072" max="12072" width="7.140625" style="4038" customWidth="1"/>
    <col min="12073" max="12073" width="5.28125" style="4038" customWidth="1"/>
    <col min="12074" max="12074" width="5.421875" style="4038" customWidth="1"/>
    <col min="12075" max="12075" width="4.7109375" style="4038" customWidth="1"/>
    <col min="12076" max="12076" width="5.28125" style="4038" customWidth="1"/>
    <col min="12077" max="12078" width="13.28125" style="4038" customWidth="1"/>
    <col min="12079" max="12079" width="6.57421875" style="4038" customWidth="1"/>
    <col min="12080" max="12080" width="6.421875" style="4038" customWidth="1"/>
    <col min="12081" max="12084" width="11.421875" style="4038" customWidth="1"/>
    <col min="12085" max="12085" width="12.7109375" style="4038" customWidth="1"/>
    <col min="12086" max="12088" width="11.421875" style="4038" customWidth="1"/>
    <col min="12089" max="12089" width="21.00390625" style="4038" customWidth="1"/>
    <col min="12090" max="12288" width="11.421875" style="4038" customWidth="1"/>
    <col min="12289" max="12290" width="15.7109375" style="4038" customWidth="1"/>
    <col min="12291" max="12291" width="4.7109375" style="4038" customWidth="1"/>
    <col min="12292" max="12292" width="9.8515625" style="4038" customWidth="1"/>
    <col min="12293" max="12293" width="45.7109375" style="4038" customWidth="1"/>
    <col min="12294" max="12295" width="9.7109375" style="4038" customWidth="1"/>
    <col min="12296" max="12296" width="3.7109375" style="4038" customWidth="1"/>
    <col min="12297" max="12298" width="11.421875" style="4038" hidden="1" customWidth="1"/>
    <col min="12299" max="12300" width="15.7109375" style="4038" customWidth="1"/>
    <col min="12301" max="12303" width="9.7109375" style="4038" customWidth="1"/>
    <col min="12304" max="12304" width="8.7109375" style="4038" customWidth="1"/>
    <col min="12305" max="12305" width="5.421875" style="4038" customWidth="1"/>
    <col min="12306" max="12306" width="5.8515625" style="4038" customWidth="1"/>
    <col min="12307" max="12316" width="11.421875" style="4038" hidden="1" customWidth="1"/>
    <col min="12317" max="12317" width="9.7109375" style="4038" customWidth="1"/>
    <col min="12318" max="12319" width="15.7109375" style="4038" customWidth="1"/>
    <col min="12320" max="12320" width="30.421875" style="4038" customWidth="1"/>
    <col min="12321" max="12321" width="3.140625" style="4038" customWidth="1"/>
    <col min="12322" max="12322" width="3.57421875" style="4038" customWidth="1"/>
    <col min="12323" max="12323" width="24.28125" style="4038" customWidth="1"/>
    <col min="12324" max="12324" width="4.7109375" style="4038" customWidth="1"/>
    <col min="12325" max="12325" width="7.57421875" style="4038" customWidth="1"/>
    <col min="12326" max="12327" width="4.140625" style="4038" customWidth="1"/>
    <col min="12328" max="12328" width="7.140625" style="4038" customWidth="1"/>
    <col min="12329" max="12329" width="5.28125" style="4038" customWidth="1"/>
    <col min="12330" max="12330" width="5.421875" style="4038" customWidth="1"/>
    <col min="12331" max="12331" width="4.7109375" style="4038" customWidth="1"/>
    <col min="12332" max="12332" width="5.28125" style="4038" customWidth="1"/>
    <col min="12333" max="12334" width="13.28125" style="4038" customWidth="1"/>
    <col min="12335" max="12335" width="6.57421875" style="4038" customWidth="1"/>
    <col min="12336" max="12336" width="6.421875" style="4038" customWidth="1"/>
    <col min="12337" max="12340" width="11.421875" style="4038" customWidth="1"/>
    <col min="12341" max="12341" width="12.7109375" style="4038" customWidth="1"/>
    <col min="12342" max="12344" width="11.421875" style="4038" customWidth="1"/>
    <col min="12345" max="12345" width="21.00390625" style="4038" customWidth="1"/>
    <col min="12346" max="12544" width="11.421875" style="4038" customWidth="1"/>
    <col min="12545" max="12546" width="15.7109375" style="4038" customWidth="1"/>
    <col min="12547" max="12547" width="4.7109375" style="4038" customWidth="1"/>
    <col min="12548" max="12548" width="9.8515625" style="4038" customWidth="1"/>
    <col min="12549" max="12549" width="45.7109375" style="4038" customWidth="1"/>
    <col min="12550" max="12551" width="9.7109375" style="4038" customWidth="1"/>
    <col min="12552" max="12552" width="3.7109375" style="4038" customWidth="1"/>
    <col min="12553" max="12554" width="11.421875" style="4038" hidden="1" customWidth="1"/>
    <col min="12555" max="12556" width="15.7109375" style="4038" customWidth="1"/>
    <col min="12557" max="12559" width="9.7109375" style="4038" customWidth="1"/>
    <col min="12560" max="12560" width="8.7109375" style="4038" customWidth="1"/>
    <col min="12561" max="12561" width="5.421875" style="4038" customWidth="1"/>
    <col min="12562" max="12562" width="5.8515625" style="4038" customWidth="1"/>
    <col min="12563" max="12572" width="11.421875" style="4038" hidden="1" customWidth="1"/>
    <col min="12573" max="12573" width="9.7109375" style="4038" customWidth="1"/>
    <col min="12574" max="12575" width="15.7109375" style="4038" customWidth="1"/>
    <col min="12576" max="12576" width="30.421875" style="4038" customWidth="1"/>
    <col min="12577" max="12577" width="3.140625" style="4038" customWidth="1"/>
    <col min="12578" max="12578" width="3.57421875" style="4038" customWidth="1"/>
    <col min="12579" max="12579" width="24.28125" style="4038" customWidth="1"/>
    <col min="12580" max="12580" width="4.7109375" style="4038" customWidth="1"/>
    <col min="12581" max="12581" width="7.57421875" style="4038" customWidth="1"/>
    <col min="12582" max="12583" width="4.140625" style="4038" customWidth="1"/>
    <col min="12584" max="12584" width="7.140625" style="4038" customWidth="1"/>
    <col min="12585" max="12585" width="5.28125" style="4038" customWidth="1"/>
    <col min="12586" max="12586" width="5.421875" style="4038" customWidth="1"/>
    <col min="12587" max="12587" width="4.7109375" style="4038" customWidth="1"/>
    <col min="12588" max="12588" width="5.28125" style="4038" customWidth="1"/>
    <col min="12589" max="12590" width="13.28125" style="4038" customWidth="1"/>
    <col min="12591" max="12591" width="6.57421875" style="4038" customWidth="1"/>
    <col min="12592" max="12592" width="6.421875" style="4038" customWidth="1"/>
    <col min="12593" max="12596" width="11.421875" style="4038" customWidth="1"/>
    <col min="12597" max="12597" width="12.7109375" style="4038" customWidth="1"/>
    <col min="12598" max="12600" width="11.421875" style="4038" customWidth="1"/>
    <col min="12601" max="12601" width="21.00390625" style="4038" customWidth="1"/>
    <col min="12602" max="12800" width="11.421875" style="4038" customWidth="1"/>
    <col min="12801" max="12802" width="15.7109375" style="4038" customWidth="1"/>
    <col min="12803" max="12803" width="4.7109375" style="4038" customWidth="1"/>
    <col min="12804" max="12804" width="9.8515625" style="4038" customWidth="1"/>
    <col min="12805" max="12805" width="45.7109375" style="4038" customWidth="1"/>
    <col min="12806" max="12807" width="9.7109375" style="4038" customWidth="1"/>
    <col min="12808" max="12808" width="3.7109375" style="4038" customWidth="1"/>
    <col min="12809" max="12810" width="11.421875" style="4038" hidden="1" customWidth="1"/>
    <col min="12811" max="12812" width="15.7109375" style="4038" customWidth="1"/>
    <col min="12813" max="12815" width="9.7109375" style="4038" customWidth="1"/>
    <col min="12816" max="12816" width="8.7109375" style="4038" customWidth="1"/>
    <col min="12817" max="12817" width="5.421875" style="4038" customWidth="1"/>
    <col min="12818" max="12818" width="5.8515625" style="4038" customWidth="1"/>
    <col min="12819" max="12828" width="11.421875" style="4038" hidden="1" customWidth="1"/>
    <col min="12829" max="12829" width="9.7109375" style="4038" customWidth="1"/>
    <col min="12830" max="12831" width="15.7109375" style="4038" customWidth="1"/>
    <col min="12832" max="12832" width="30.421875" style="4038" customWidth="1"/>
    <col min="12833" max="12833" width="3.140625" style="4038" customWidth="1"/>
    <col min="12834" max="12834" width="3.57421875" style="4038" customWidth="1"/>
    <col min="12835" max="12835" width="24.28125" style="4038" customWidth="1"/>
    <col min="12836" max="12836" width="4.7109375" style="4038" customWidth="1"/>
    <col min="12837" max="12837" width="7.57421875" style="4038" customWidth="1"/>
    <col min="12838" max="12839" width="4.140625" style="4038" customWidth="1"/>
    <col min="12840" max="12840" width="7.140625" style="4038" customWidth="1"/>
    <col min="12841" max="12841" width="5.28125" style="4038" customWidth="1"/>
    <col min="12842" max="12842" width="5.421875" style="4038" customWidth="1"/>
    <col min="12843" max="12843" width="4.7109375" style="4038" customWidth="1"/>
    <col min="12844" max="12844" width="5.28125" style="4038" customWidth="1"/>
    <col min="12845" max="12846" width="13.28125" style="4038" customWidth="1"/>
    <col min="12847" max="12847" width="6.57421875" style="4038" customWidth="1"/>
    <col min="12848" max="12848" width="6.421875" style="4038" customWidth="1"/>
    <col min="12849" max="12852" width="11.421875" style="4038" customWidth="1"/>
    <col min="12853" max="12853" width="12.7109375" style="4038" customWidth="1"/>
    <col min="12854" max="12856" width="11.421875" style="4038" customWidth="1"/>
    <col min="12857" max="12857" width="21.00390625" style="4038" customWidth="1"/>
    <col min="12858" max="13056" width="11.421875" style="4038" customWidth="1"/>
    <col min="13057" max="13058" width="15.7109375" style="4038" customWidth="1"/>
    <col min="13059" max="13059" width="4.7109375" style="4038" customWidth="1"/>
    <col min="13060" max="13060" width="9.8515625" style="4038" customWidth="1"/>
    <col min="13061" max="13061" width="45.7109375" style="4038" customWidth="1"/>
    <col min="13062" max="13063" width="9.7109375" style="4038" customWidth="1"/>
    <col min="13064" max="13064" width="3.7109375" style="4038" customWidth="1"/>
    <col min="13065" max="13066" width="11.421875" style="4038" hidden="1" customWidth="1"/>
    <col min="13067" max="13068" width="15.7109375" style="4038" customWidth="1"/>
    <col min="13069" max="13071" width="9.7109375" style="4038" customWidth="1"/>
    <col min="13072" max="13072" width="8.7109375" style="4038" customWidth="1"/>
    <col min="13073" max="13073" width="5.421875" style="4038" customWidth="1"/>
    <col min="13074" max="13074" width="5.8515625" style="4038" customWidth="1"/>
    <col min="13075" max="13084" width="11.421875" style="4038" hidden="1" customWidth="1"/>
    <col min="13085" max="13085" width="9.7109375" style="4038" customWidth="1"/>
    <col min="13086" max="13087" width="15.7109375" style="4038" customWidth="1"/>
    <col min="13088" max="13088" width="30.421875" style="4038" customWidth="1"/>
    <col min="13089" max="13089" width="3.140625" style="4038" customWidth="1"/>
    <col min="13090" max="13090" width="3.57421875" style="4038" customWidth="1"/>
    <col min="13091" max="13091" width="24.28125" style="4038" customWidth="1"/>
    <col min="13092" max="13092" width="4.7109375" style="4038" customWidth="1"/>
    <col min="13093" max="13093" width="7.57421875" style="4038" customWidth="1"/>
    <col min="13094" max="13095" width="4.140625" style="4038" customWidth="1"/>
    <col min="13096" max="13096" width="7.140625" style="4038" customWidth="1"/>
    <col min="13097" max="13097" width="5.28125" style="4038" customWidth="1"/>
    <col min="13098" max="13098" width="5.421875" style="4038" customWidth="1"/>
    <col min="13099" max="13099" width="4.7109375" style="4038" customWidth="1"/>
    <col min="13100" max="13100" width="5.28125" style="4038" customWidth="1"/>
    <col min="13101" max="13102" width="13.28125" style="4038" customWidth="1"/>
    <col min="13103" max="13103" width="6.57421875" style="4038" customWidth="1"/>
    <col min="13104" max="13104" width="6.421875" style="4038" customWidth="1"/>
    <col min="13105" max="13108" width="11.421875" style="4038" customWidth="1"/>
    <col min="13109" max="13109" width="12.7109375" style="4038" customWidth="1"/>
    <col min="13110" max="13112" width="11.421875" style="4038" customWidth="1"/>
    <col min="13113" max="13113" width="21.00390625" style="4038" customWidth="1"/>
    <col min="13114" max="13312" width="11.421875" style="4038" customWidth="1"/>
    <col min="13313" max="13314" width="15.7109375" style="4038" customWidth="1"/>
    <col min="13315" max="13315" width="4.7109375" style="4038" customWidth="1"/>
    <col min="13316" max="13316" width="9.8515625" style="4038" customWidth="1"/>
    <col min="13317" max="13317" width="45.7109375" style="4038" customWidth="1"/>
    <col min="13318" max="13319" width="9.7109375" style="4038" customWidth="1"/>
    <col min="13320" max="13320" width="3.7109375" style="4038" customWidth="1"/>
    <col min="13321" max="13322" width="11.421875" style="4038" hidden="1" customWidth="1"/>
    <col min="13323" max="13324" width="15.7109375" style="4038" customWidth="1"/>
    <col min="13325" max="13327" width="9.7109375" style="4038" customWidth="1"/>
    <col min="13328" max="13328" width="8.7109375" style="4038" customWidth="1"/>
    <col min="13329" max="13329" width="5.421875" style="4038" customWidth="1"/>
    <col min="13330" max="13330" width="5.8515625" style="4038" customWidth="1"/>
    <col min="13331" max="13340" width="11.421875" style="4038" hidden="1" customWidth="1"/>
    <col min="13341" max="13341" width="9.7109375" style="4038" customWidth="1"/>
    <col min="13342" max="13343" width="15.7109375" style="4038" customWidth="1"/>
    <col min="13344" max="13344" width="30.421875" style="4038" customWidth="1"/>
    <col min="13345" max="13345" width="3.140625" style="4038" customWidth="1"/>
    <col min="13346" max="13346" width="3.57421875" style="4038" customWidth="1"/>
    <col min="13347" max="13347" width="24.28125" style="4038" customWidth="1"/>
    <col min="13348" max="13348" width="4.7109375" style="4038" customWidth="1"/>
    <col min="13349" max="13349" width="7.57421875" style="4038" customWidth="1"/>
    <col min="13350" max="13351" width="4.140625" style="4038" customWidth="1"/>
    <col min="13352" max="13352" width="7.140625" style="4038" customWidth="1"/>
    <col min="13353" max="13353" width="5.28125" style="4038" customWidth="1"/>
    <col min="13354" max="13354" width="5.421875" style="4038" customWidth="1"/>
    <col min="13355" max="13355" width="4.7109375" style="4038" customWidth="1"/>
    <col min="13356" max="13356" width="5.28125" style="4038" customWidth="1"/>
    <col min="13357" max="13358" width="13.28125" style="4038" customWidth="1"/>
    <col min="13359" max="13359" width="6.57421875" style="4038" customWidth="1"/>
    <col min="13360" max="13360" width="6.421875" style="4038" customWidth="1"/>
    <col min="13361" max="13364" width="11.421875" style="4038" customWidth="1"/>
    <col min="13365" max="13365" width="12.7109375" style="4038" customWidth="1"/>
    <col min="13366" max="13368" width="11.421875" style="4038" customWidth="1"/>
    <col min="13369" max="13369" width="21.00390625" style="4038" customWidth="1"/>
    <col min="13370" max="13568" width="11.421875" style="4038" customWidth="1"/>
    <col min="13569" max="13570" width="15.7109375" style="4038" customWidth="1"/>
    <col min="13571" max="13571" width="4.7109375" style="4038" customWidth="1"/>
    <col min="13572" max="13572" width="9.8515625" style="4038" customWidth="1"/>
    <col min="13573" max="13573" width="45.7109375" style="4038" customWidth="1"/>
    <col min="13574" max="13575" width="9.7109375" style="4038" customWidth="1"/>
    <col min="13576" max="13576" width="3.7109375" style="4038" customWidth="1"/>
    <col min="13577" max="13578" width="11.421875" style="4038" hidden="1" customWidth="1"/>
    <col min="13579" max="13580" width="15.7109375" style="4038" customWidth="1"/>
    <col min="13581" max="13583" width="9.7109375" style="4038" customWidth="1"/>
    <col min="13584" max="13584" width="8.7109375" style="4038" customWidth="1"/>
    <col min="13585" max="13585" width="5.421875" style="4038" customWidth="1"/>
    <col min="13586" max="13586" width="5.8515625" style="4038" customWidth="1"/>
    <col min="13587" max="13596" width="11.421875" style="4038" hidden="1" customWidth="1"/>
    <col min="13597" max="13597" width="9.7109375" style="4038" customWidth="1"/>
    <col min="13598" max="13599" width="15.7109375" style="4038" customWidth="1"/>
    <col min="13600" max="13600" width="30.421875" style="4038" customWidth="1"/>
    <col min="13601" max="13601" width="3.140625" style="4038" customWidth="1"/>
    <col min="13602" max="13602" width="3.57421875" style="4038" customWidth="1"/>
    <col min="13603" max="13603" width="24.28125" style="4038" customWidth="1"/>
    <col min="13604" max="13604" width="4.7109375" style="4038" customWidth="1"/>
    <col min="13605" max="13605" width="7.57421875" style="4038" customWidth="1"/>
    <col min="13606" max="13607" width="4.140625" style="4038" customWidth="1"/>
    <col min="13608" max="13608" width="7.140625" style="4038" customWidth="1"/>
    <col min="13609" max="13609" width="5.28125" style="4038" customWidth="1"/>
    <col min="13610" max="13610" width="5.421875" style="4038" customWidth="1"/>
    <col min="13611" max="13611" width="4.7109375" style="4038" customWidth="1"/>
    <col min="13612" max="13612" width="5.28125" style="4038" customWidth="1"/>
    <col min="13613" max="13614" width="13.28125" style="4038" customWidth="1"/>
    <col min="13615" max="13615" width="6.57421875" style="4038" customWidth="1"/>
    <col min="13616" max="13616" width="6.421875" style="4038" customWidth="1"/>
    <col min="13617" max="13620" width="11.421875" style="4038" customWidth="1"/>
    <col min="13621" max="13621" width="12.7109375" style="4038" customWidth="1"/>
    <col min="13622" max="13624" width="11.421875" style="4038" customWidth="1"/>
    <col min="13625" max="13625" width="21.00390625" style="4038" customWidth="1"/>
    <col min="13626" max="13824" width="11.421875" style="4038" customWidth="1"/>
    <col min="13825" max="13826" width="15.7109375" style="4038" customWidth="1"/>
    <col min="13827" max="13827" width="4.7109375" style="4038" customWidth="1"/>
    <col min="13828" max="13828" width="9.8515625" style="4038" customWidth="1"/>
    <col min="13829" max="13829" width="45.7109375" style="4038" customWidth="1"/>
    <col min="13830" max="13831" width="9.7109375" style="4038" customWidth="1"/>
    <col min="13832" max="13832" width="3.7109375" style="4038" customWidth="1"/>
    <col min="13833" max="13834" width="11.421875" style="4038" hidden="1" customWidth="1"/>
    <col min="13835" max="13836" width="15.7109375" style="4038" customWidth="1"/>
    <col min="13837" max="13839" width="9.7109375" style="4038" customWidth="1"/>
    <col min="13840" max="13840" width="8.7109375" style="4038" customWidth="1"/>
    <col min="13841" max="13841" width="5.421875" style="4038" customWidth="1"/>
    <col min="13842" max="13842" width="5.8515625" style="4038" customWidth="1"/>
    <col min="13843" max="13852" width="11.421875" style="4038" hidden="1" customWidth="1"/>
    <col min="13853" max="13853" width="9.7109375" style="4038" customWidth="1"/>
    <col min="13854" max="13855" width="15.7109375" style="4038" customWidth="1"/>
    <col min="13856" max="13856" width="30.421875" style="4038" customWidth="1"/>
    <col min="13857" max="13857" width="3.140625" style="4038" customWidth="1"/>
    <col min="13858" max="13858" width="3.57421875" style="4038" customWidth="1"/>
    <col min="13859" max="13859" width="24.28125" style="4038" customWidth="1"/>
    <col min="13860" max="13860" width="4.7109375" style="4038" customWidth="1"/>
    <col min="13861" max="13861" width="7.57421875" style="4038" customWidth="1"/>
    <col min="13862" max="13863" width="4.140625" style="4038" customWidth="1"/>
    <col min="13864" max="13864" width="7.140625" style="4038" customWidth="1"/>
    <col min="13865" max="13865" width="5.28125" style="4038" customWidth="1"/>
    <col min="13866" max="13866" width="5.421875" style="4038" customWidth="1"/>
    <col min="13867" max="13867" width="4.7109375" style="4038" customWidth="1"/>
    <col min="13868" max="13868" width="5.28125" style="4038" customWidth="1"/>
    <col min="13869" max="13870" width="13.28125" style="4038" customWidth="1"/>
    <col min="13871" max="13871" width="6.57421875" style="4038" customWidth="1"/>
    <col min="13872" max="13872" width="6.421875" style="4038" customWidth="1"/>
    <col min="13873" max="13876" width="11.421875" style="4038" customWidth="1"/>
    <col min="13877" max="13877" width="12.7109375" style="4038" customWidth="1"/>
    <col min="13878" max="13880" width="11.421875" style="4038" customWidth="1"/>
    <col min="13881" max="13881" width="21.00390625" style="4038" customWidth="1"/>
    <col min="13882" max="14080" width="11.421875" style="4038" customWidth="1"/>
    <col min="14081" max="14082" width="15.7109375" style="4038" customWidth="1"/>
    <col min="14083" max="14083" width="4.7109375" style="4038" customWidth="1"/>
    <col min="14084" max="14084" width="9.8515625" style="4038" customWidth="1"/>
    <col min="14085" max="14085" width="45.7109375" style="4038" customWidth="1"/>
    <col min="14086" max="14087" width="9.7109375" style="4038" customWidth="1"/>
    <col min="14088" max="14088" width="3.7109375" style="4038" customWidth="1"/>
    <col min="14089" max="14090" width="11.421875" style="4038" hidden="1" customWidth="1"/>
    <col min="14091" max="14092" width="15.7109375" style="4038" customWidth="1"/>
    <col min="14093" max="14095" width="9.7109375" style="4038" customWidth="1"/>
    <col min="14096" max="14096" width="8.7109375" style="4038" customWidth="1"/>
    <col min="14097" max="14097" width="5.421875" style="4038" customWidth="1"/>
    <col min="14098" max="14098" width="5.8515625" style="4038" customWidth="1"/>
    <col min="14099" max="14108" width="11.421875" style="4038" hidden="1" customWidth="1"/>
    <col min="14109" max="14109" width="9.7109375" style="4038" customWidth="1"/>
    <col min="14110" max="14111" width="15.7109375" style="4038" customWidth="1"/>
    <col min="14112" max="14112" width="30.421875" style="4038" customWidth="1"/>
    <col min="14113" max="14113" width="3.140625" style="4038" customWidth="1"/>
    <col min="14114" max="14114" width="3.57421875" style="4038" customWidth="1"/>
    <col min="14115" max="14115" width="24.28125" style="4038" customWidth="1"/>
    <col min="14116" max="14116" width="4.7109375" style="4038" customWidth="1"/>
    <col min="14117" max="14117" width="7.57421875" style="4038" customWidth="1"/>
    <col min="14118" max="14119" width="4.140625" style="4038" customWidth="1"/>
    <col min="14120" max="14120" width="7.140625" style="4038" customWidth="1"/>
    <col min="14121" max="14121" width="5.28125" style="4038" customWidth="1"/>
    <col min="14122" max="14122" width="5.421875" style="4038" customWidth="1"/>
    <col min="14123" max="14123" width="4.7109375" style="4038" customWidth="1"/>
    <col min="14124" max="14124" width="5.28125" style="4038" customWidth="1"/>
    <col min="14125" max="14126" width="13.28125" style="4038" customWidth="1"/>
    <col min="14127" max="14127" width="6.57421875" style="4038" customWidth="1"/>
    <col min="14128" max="14128" width="6.421875" style="4038" customWidth="1"/>
    <col min="14129" max="14132" width="11.421875" style="4038" customWidth="1"/>
    <col min="14133" max="14133" width="12.7109375" style="4038" customWidth="1"/>
    <col min="14134" max="14136" width="11.421875" style="4038" customWidth="1"/>
    <col min="14137" max="14137" width="21.00390625" style="4038" customWidth="1"/>
    <col min="14138" max="14336" width="11.421875" style="4038" customWidth="1"/>
    <col min="14337" max="14338" width="15.7109375" style="4038" customWidth="1"/>
    <col min="14339" max="14339" width="4.7109375" style="4038" customWidth="1"/>
    <col min="14340" max="14340" width="9.8515625" style="4038" customWidth="1"/>
    <col min="14341" max="14341" width="45.7109375" style="4038" customWidth="1"/>
    <col min="14342" max="14343" width="9.7109375" style="4038" customWidth="1"/>
    <col min="14344" max="14344" width="3.7109375" style="4038" customWidth="1"/>
    <col min="14345" max="14346" width="11.421875" style="4038" hidden="1" customWidth="1"/>
    <col min="14347" max="14348" width="15.7109375" style="4038" customWidth="1"/>
    <col min="14349" max="14351" width="9.7109375" style="4038" customWidth="1"/>
    <col min="14352" max="14352" width="8.7109375" style="4038" customWidth="1"/>
    <col min="14353" max="14353" width="5.421875" style="4038" customWidth="1"/>
    <col min="14354" max="14354" width="5.8515625" style="4038" customWidth="1"/>
    <col min="14355" max="14364" width="11.421875" style="4038" hidden="1" customWidth="1"/>
    <col min="14365" max="14365" width="9.7109375" style="4038" customWidth="1"/>
    <col min="14366" max="14367" width="15.7109375" style="4038" customWidth="1"/>
    <col min="14368" max="14368" width="30.421875" style="4038" customWidth="1"/>
    <col min="14369" max="14369" width="3.140625" style="4038" customWidth="1"/>
    <col min="14370" max="14370" width="3.57421875" style="4038" customWidth="1"/>
    <col min="14371" max="14371" width="24.28125" style="4038" customWidth="1"/>
    <col min="14372" max="14372" width="4.7109375" style="4038" customWidth="1"/>
    <col min="14373" max="14373" width="7.57421875" style="4038" customWidth="1"/>
    <col min="14374" max="14375" width="4.140625" style="4038" customWidth="1"/>
    <col min="14376" max="14376" width="7.140625" style="4038" customWidth="1"/>
    <col min="14377" max="14377" width="5.28125" style="4038" customWidth="1"/>
    <col min="14378" max="14378" width="5.421875" style="4038" customWidth="1"/>
    <col min="14379" max="14379" width="4.7109375" style="4038" customWidth="1"/>
    <col min="14380" max="14380" width="5.28125" style="4038" customWidth="1"/>
    <col min="14381" max="14382" width="13.28125" style="4038" customWidth="1"/>
    <col min="14383" max="14383" width="6.57421875" style="4038" customWidth="1"/>
    <col min="14384" max="14384" width="6.421875" style="4038" customWidth="1"/>
    <col min="14385" max="14388" width="11.421875" style="4038" customWidth="1"/>
    <col min="14389" max="14389" width="12.7109375" style="4038" customWidth="1"/>
    <col min="14390" max="14392" width="11.421875" style="4038" customWidth="1"/>
    <col min="14393" max="14393" width="21.00390625" style="4038" customWidth="1"/>
    <col min="14394" max="14592" width="11.421875" style="4038" customWidth="1"/>
    <col min="14593" max="14594" width="15.7109375" style="4038" customWidth="1"/>
    <col min="14595" max="14595" width="4.7109375" style="4038" customWidth="1"/>
    <col min="14596" max="14596" width="9.8515625" style="4038" customWidth="1"/>
    <col min="14597" max="14597" width="45.7109375" style="4038" customWidth="1"/>
    <col min="14598" max="14599" width="9.7109375" style="4038" customWidth="1"/>
    <col min="14600" max="14600" width="3.7109375" style="4038" customWidth="1"/>
    <col min="14601" max="14602" width="11.421875" style="4038" hidden="1" customWidth="1"/>
    <col min="14603" max="14604" width="15.7109375" style="4038" customWidth="1"/>
    <col min="14605" max="14607" width="9.7109375" style="4038" customWidth="1"/>
    <col min="14608" max="14608" width="8.7109375" style="4038" customWidth="1"/>
    <col min="14609" max="14609" width="5.421875" style="4038" customWidth="1"/>
    <col min="14610" max="14610" width="5.8515625" style="4038" customWidth="1"/>
    <col min="14611" max="14620" width="11.421875" style="4038" hidden="1" customWidth="1"/>
    <col min="14621" max="14621" width="9.7109375" style="4038" customWidth="1"/>
    <col min="14622" max="14623" width="15.7109375" style="4038" customWidth="1"/>
    <col min="14624" max="14624" width="30.421875" style="4038" customWidth="1"/>
    <col min="14625" max="14625" width="3.140625" style="4038" customWidth="1"/>
    <col min="14626" max="14626" width="3.57421875" style="4038" customWidth="1"/>
    <col min="14627" max="14627" width="24.28125" style="4038" customWidth="1"/>
    <col min="14628" max="14628" width="4.7109375" style="4038" customWidth="1"/>
    <col min="14629" max="14629" width="7.57421875" style="4038" customWidth="1"/>
    <col min="14630" max="14631" width="4.140625" style="4038" customWidth="1"/>
    <col min="14632" max="14632" width="7.140625" style="4038" customWidth="1"/>
    <col min="14633" max="14633" width="5.28125" style="4038" customWidth="1"/>
    <col min="14634" max="14634" width="5.421875" style="4038" customWidth="1"/>
    <col min="14635" max="14635" width="4.7109375" style="4038" customWidth="1"/>
    <col min="14636" max="14636" width="5.28125" style="4038" customWidth="1"/>
    <col min="14637" max="14638" width="13.28125" style="4038" customWidth="1"/>
    <col min="14639" max="14639" width="6.57421875" style="4038" customWidth="1"/>
    <col min="14640" max="14640" width="6.421875" style="4038" customWidth="1"/>
    <col min="14641" max="14644" width="11.421875" style="4038" customWidth="1"/>
    <col min="14645" max="14645" width="12.7109375" style="4038" customWidth="1"/>
    <col min="14646" max="14648" width="11.421875" style="4038" customWidth="1"/>
    <col min="14649" max="14649" width="21.00390625" style="4038" customWidth="1"/>
    <col min="14650" max="14848" width="11.421875" style="4038" customWidth="1"/>
    <col min="14849" max="14850" width="15.7109375" style="4038" customWidth="1"/>
    <col min="14851" max="14851" width="4.7109375" style="4038" customWidth="1"/>
    <col min="14852" max="14852" width="9.8515625" style="4038" customWidth="1"/>
    <col min="14853" max="14853" width="45.7109375" style="4038" customWidth="1"/>
    <col min="14854" max="14855" width="9.7109375" style="4038" customWidth="1"/>
    <col min="14856" max="14856" width="3.7109375" style="4038" customWidth="1"/>
    <col min="14857" max="14858" width="11.421875" style="4038" hidden="1" customWidth="1"/>
    <col min="14859" max="14860" width="15.7109375" style="4038" customWidth="1"/>
    <col min="14861" max="14863" width="9.7109375" style="4038" customWidth="1"/>
    <col min="14864" max="14864" width="8.7109375" style="4038" customWidth="1"/>
    <col min="14865" max="14865" width="5.421875" style="4038" customWidth="1"/>
    <col min="14866" max="14866" width="5.8515625" style="4038" customWidth="1"/>
    <col min="14867" max="14876" width="11.421875" style="4038" hidden="1" customWidth="1"/>
    <col min="14877" max="14877" width="9.7109375" style="4038" customWidth="1"/>
    <col min="14878" max="14879" width="15.7109375" style="4038" customWidth="1"/>
    <col min="14880" max="14880" width="30.421875" style="4038" customWidth="1"/>
    <col min="14881" max="14881" width="3.140625" style="4038" customWidth="1"/>
    <col min="14882" max="14882" width="3.57421875" style="4038" customWidth="1"/>
    <col min="14883" max="14883" width="24.28125" style="4038" customWidth="1"/>
    <col min="14884" max="14884" width="4.7109375" style="4038" customWidth="1"/>
    <col min="14885" max="14885" width="7.57421875" style="4038" customWidth="1"/>
    <col min="14886" max="14887" width="4.140625" style="4038" customWidth="1"/>
    <col min="14888" max="14888" width="7.140625" style="4038" customWidth="1"/>
    <col min="14889" max="14889" width="5.28125" style="4038" customWidth="1"/>
    <col min="14890" max="14890" width="5.421875" style="4038" customWidth="1"/>
    <col min="14891" max="14891" width="4.7109375" style="4038" customWidth="1"/>
    <col min="14892" max="14892" width="5.28125" style="4038" customWidth="1"/>
    <col min="14893" max="14894" width="13.28125" style="4038" customWidth="1"/>
    <col min="14895" max="14895" width="6.57421875" style="4038" customWidth="1"/>
    <col min="14896" max="14896" width="6.421875" style="4038" customWidth="1"/>
    <col min="14897" max="14900" width="11.421875" style="4038" customWidth="1"/>
    <col min="14901" max="14901" width="12.7109375" style="4038" customWidth="1"/>
    <col min="14902" max="14904" width="11.421875" style="4038" customWidth="1"/>
    <col min="14905" max="14905" width="21.00390625" style="4038" customWidth="1"/>
    <col min="14906" max="15104" width="11.421875" style="4038" customWidth="1"/>
    <col min="15105" max="15106" width="15.7109375" style="4038" customWidth="1"/>
    <col min="15107" max="15107" width="4.7109375" style="4038" customWidth="1"/>
    <col min="15108" max="15108" width="9.8515625" style="4038" customWidth="1"/>
    <col min="15109" max="15109" width="45.7109375" style="4038" customWidth="1"/>
    <col min="15110" max="15111" width="9.7109375" style="4038" customWidth="1"/>
    <col min="15112" max="15112" width="3.7109375" style="4038" customWidth="1"/>
    <col min="15113" max="15114" width="11.421875" style="4038" hidden="1" customWidth="1"/>
    <col min="15115" max="15116" width="15.7109375" style="4038" customWidth="1"/>
    <col min="15117" max="15119" width="9.7109375" style="4038" customWidth="1"/>
    <col min="15120" max="15120" width="8.7109375" style="4038" customWidth="1"/>
    <col min="15121" max="15121" width="5.421875" style="4038" customWidth="1"/>
    <col min="15122" max="15122" width="5.8515625" style="4038" customWidth="1"/>
    <col min="15123" max="15132" width="11.421875" style="4038" hidden="1" customWidth="1"/>
    <col min="15133" max="15133" width="9.7109375" style="4038" customWidth="1"/>
    <col min="15134" max="15135" width="15.7109375" style="4038" customWidth="1"/>
    <col min="15136" max="15136" width="30.421875" style="4038" customWidth="1"/>
    <col min="15137" max="15137" width="3.140625" style="4038" customWidth="1"/>
    <col min="15138" max="15138" width="3.57421875" style="4038" customWidth="1"/>
    <col min="15139" max="15139" width="24.28125" style="4038" customWidth="1"/>
    <col min="15140" max="15140" width="4.7109375" style="4038" customWidth="1"/>
    <col min="15141" max="15141" width="7.57421875" style="4038" customWidth="1"/>
    <col min="15142" max="15143" width="4.140625" style="4038" customWidth="1"/>
    <col min="15144" max="15144" width="7.140625" style="4038" customWidth="1"/>
    <col min="15145" max="15145" width="5.28125" style="4038" customWidth="1"/>
    <col min="15146" max="15146" width="5.421875" style="4038" customWidth="1"/>
    <col min="15147" max="15147" width="4.7109375" style="4038" customWidth="1"/>
    <col min="15148" max="15148" width="5.28125" style="4038" customWidth="1"/>
    <col min="15149" max="15150" width="13.28125" style="4038" customWidth="1"/>
    <col min="15151" max="15151" width="6.57421875" style="4038" customWidth="1"/>
    <col min="15152" max="15152" width="6.421875" style="4038" customWidth="1"/>
    <col min="15153" max="15156" width="11.421875" style="4038" customWidth="1"/>
    <col min="15157" max="15157" width="12.7109375" style="4038" customWidth="1"/>
    <col min="15158" max="15160" width="11.421875" style="4038" customWidth="1"/>
    <col min="15161" max="15161" width="21.00390625" style="4038" customWidth="1"/>
    <col min="15162" max="15360" width="11.421875" style="4038" customWidth="1"/>
    <col min="15361" max="15362" width="15.7109375" style="4038" customWidth="1"/>
    <col min="15363" max="15363" width="4.7109375" style="4038" customWidth="1"/>
    <col min="15364" max="15364" width="9.8515625" style="4038" customWidth="1"/>
    <col min="15365" max="15365" width="45.7109375" style="4038" customWidth="1"/>
    <col min="15366" max="15367" width="9.7109375" style="4038" customWidth="1"/>
    <col min="15368" max="15368" width="3.7109375" style="4038" customWidth="1"/>
    <col min="15369" max="15370" width="11.421875" style="4038" hidden="1" customWidth="1"/>
    <col min="15371" max="15372" width="15.7109375" style="4038" customWidth="1"/>
    <col min="15373" max="15375" width="9.7109375" style="4038" customWidth="1"/>
    <col min="15376" max="15376" width="8.7109375" style="4038" customWidth="1"/>
    <col min="15377" max="15377" width="5.421875" style="4038" customWidth="1"/>
    <col min="15378" max="15378" width="5.8515625" style="4038" customWidth="1"/>
    <col min="15379" max="15388" width="11.421875" style="4038" hidden="1" customWidth="1"/>
    <col min="15389" max="15389" width="9.7109375" style="4038" customWidth="1"/>
    <col min="15390" max="15391" width="15.7109375" style="4038" customWidth="1"/>
    <col min="15392" max="15392" width="30.421875" style="4038" customWidth="1"/>
    <col min="15393" max="15393" width="3.140625" style="4038" customWidth="1"/>
    <col min="15394" max="15394" width="3.57421875" style="4038" customWidth="1"/>
    <col min="15395" max="15395" width="24.28125" style="4038" customWidth="1"/>
    <col min="15396" max="15396" width="4.7109375" style="4038" customWidth="1"/>
    <col min="15397" max="15397" width="7.57421875" style="4038" customWidth="1"/>
    <col min="15398" max="15399" width="4.140625" style="4038" customWidth="1"/>
    <col min="15400" max="15400" width="7.140625" style="4038" customWidth="1"/>
    <col min="15401" max="15401" width="5.28125" style="4038" customWidth="1"/>
    <col min="15402" max="15402" width="5.421875" style="4038" customWidth="1"/>
    <col min="15403" max="15403" width="4.7109375" style="4038" customWidth="1"/>
    <col min="15404" max="15404" width="5.28125" style="4038" customWidth="1"/>
    <col min="15405" max="15406" width="13.28125" style="4038" customWidth="1"/>
    <col min="15407" max="15407" width="6.57421875" style="4038" customWidth="1"/>
    <col min="15408" max="15408" width="6.421875" style="4038" customWidth="1"/>
    <col min="15409" max="15412" width="11.421875" style="4038" customWidth="1"/>
    <col min="15413" max="15413" width="12.7109375" style="4038" customWidth="1"/>
    <col min="15414" max="15416" width="11.421875" style="4038" customWidth="1"/>
    <col min="15417" max="15417" width="21.00390625" style="4038" customWidth="1"/>
    <col min="15418" max="15616" width="11.421875" style="4038" customWidth="1"/>
    <col min="15617" max="15618" width="15.7109375" style="4038" customWidth="1"/>
    <col min="15619" max="15619" width="4.7109375" style="4038" customWidth="1"/>
    <col min="15620" max="15620" width="9.8515625" style="4038" customWidth="1"/>
    <col min="15621" max="15621" width="45.7109375" style="4038" customWidth="1"/>
    <col min="15622" max="15623" width="9.7109375" style="4038" customWidth="1"/>
    <col min="15624" max="15624" width="3.7109375" style="4038" customWidth="1"/>
    <col min="15625" max="15626" width="11.421875" style="4038" hidden="1" customWidth="1"/>
    <col min="15627" max="15628" width="15.7109375" style="4038" customWidth="1"/>
    <col min="15629" max="15631" width="9.7109375" style="4038" customWidth="1"/>
    <col min="15632" max="15632" width="8.7109375" style="4038" customWidth="1"/>
    <col min="15633" max="15633" width="5.421875" style="4038" customWidth="1"/>
    <col min="15634" max="15634" width="5.8515625" style="4038" customWidth="1"/>
    <col min="15635" max="15644" width="11.421875" style="4038" hidden="1" customWidth="1"/>
    <col min="15645" max="15645" width="9.7109375" style="4038" customWidth="1"/>
    <col min="15646" max="15647" width="15.7109375" style="4038" customWidth="1"/>
    <col min="15648" max="15648" width="30.421875" style="4038" customWidth="1"/>
    <col min="15649" max="15649" width="3.140625" style="4038" customWidth="1"/>
    <col min="15650" max="15650" width="3.57421875" style="4038" customWidth="1"/>
    <col min="15651" max="15651" width="24.28125" style="4038" customWidth="1"/>
    <col min="15652" max="15652" width="4.7109375" style="4038" customWidth="1"/>
    <col min="15653" max="15653" width="7.57421875" style="4038" customWidth="1"/>
    <col min="15654" max="15655" width="4.140625" style="4038" customWidth="1"/>
    <col min="15656" max="15656" width="7.140625" style="4038" customWidth="1"/>
    <col min="15657" max="15657" width="5.28125" style="4038" customWidth="1"/>
    <col min="15658" max="15658" width="5.421875" style="4038" customWidth="1"/>
    <col min="15659" max="15659" width="4.7109375" style="4038" customWidth="1"/>
    <col min="15660" max="15660" width="5.28125" style="4038" customWidth="1"/>
    <col min="15661" max="15662" width="13.28125" style="4038" customWidth="1"/>
    <col min="15663" max="15663" width="6.57421875" style="4038" customWidth="1"/>
    <col min="15664" max="15664" width="6.421875" style="4038" customWidth="1"/>
    <col min="15665" max="15668" width="11.421875" style="4038" customWidth="1"/>
    <col min="15669" max="15669" width="12.7109375" style="4038" customWidth="1"/>
    <col min="15670" max="15672" width="11.421875" style="4038" customWidth="1"/>
    <col min="15673" max="15673" width="21.00390625" style="4038" customWidth="1"/>
    <col min="15674" max="15872" width="11.421875" style="4038" customWidth="1"/>
    <col min="15873" max="15874" width="15.7109375" style="4038" customWidth="1"/>
    <col min="15875" max="15875" width="4.7109375" style="4038" customWidth="1"/>
    <col min="15876" max="15876" width="9.8515625" style="4038" customWidth="1"/>
    <col min="15877" max="15877" width="45.7109375" style="4038" customWidth="1"/>
    <col min="15878" max="15879" width="9.7109375" style="4038" customWidth="1"/>
    <col min="15880" max="15880" width="3.7109375" style="4038" customWidth="1"/>
    <col min="15881" max="15882" width="11.421875" style="4038" hidden="1" customWidth="1"/>
    <col min="15883" max="15884" width="15.7109375" style="4038" customWidth="1"/>
    <col min="15885" max="15887" width="9.7109375" style="4038" customWidth="1"/>
    <col min="15888" max="15888" width="8.7109375" style="4038" customWidth="1"/>
    <col min="15889" max="15889" width="5.421875" style="4038" customWidth="1"/>
    <col min="15890" max="15890" width="5.8515625" style="4038" customWidth="1"/>
    <col min="15891" max="15900" width="11.421875" style="4038" hidden="1" customWidth="1"/>
    <col min="15901" max="15901" width="9.7109375" style="4038" customWidth="1"/>
    <col min="15902" max="15903" width="15.7109375" style="4038" customWidth="1"/>
    <col min="15904" max="15904" width="30.421875" style="4038" customWidth="1"/>
    <col min="15905" max="15905" width="3.140625" style="4038" customWidth="1"/>
    <col min="15906" max="15906" width="3.57421875" style="4038" customWidth="1"/>
    <col min="15907" max="15907" width="24.28125" style="4038" customWidth="1"/>
    <col min="15908" max="15908" width="4.7109375" style="4038" customWidth="1"/>
    <col min="15909" max="15909" width="7.57421875" style="4038" customWidth="1"/>
    <col min="15910" max="15911" width="4.140625" style="4038" customWidth="1"/>
    <col min="15912" max="15912" width="7.140625" style="4038" customWidth="1"/>
    <col min="15913" max="15913" width="5.28125" style="4038" customWidth="1"/>
    <col min="15914" max="15914" width="5.421875" style="4038" customWidth="1"/>
    <col min="15915" max="15915" width="4.7109375" style="4038" customWidth="1"/>
    <col min="15916" max="15916" width="5.28125" style="4038" customWidth="1"/>
    <col min="15917" max="15918" width="13.28125" style="4038" customWidth="1"/>
    <col min="15919" max="15919" width="6.57421875" style="4038" customWidth="1"/>
    <col min="15920" max="15920" width="6.421875" style="4038" customWidth="1"/>
    <col min="15921" max="15924" width="11.421875" style="4038" customWidth="1"/>
    <col min="15925" max="15925" width="12.7109375" style="4038" customWidth="1"/>
    <col min="15926" max="15928" width="11.421875" style="4038" customWidth="1"/>
    <col min="15929" max="15929" width="21.00390625" style="4038" customWidth="1"/>
    <col min="15930" max="16128" width="11.421875" style="4038" customWidth="1"/>
    <col min="16129" max="16130" width="15.7109375" style="4038" customWidth="1"/>
    <col min="16131" max="16131" width="4.7109375" style="4038" customWidth="1"/>
    <col min="16132" max="16132" width="9.8515625" style="4038" customWidth="1"/>
    <col min="16133" max="16133" width="45.7109375" style="4038" customWidth="1"/>
    <col min="16134" max="16135" width="9.7109375" style="4038" customWidth="1"/>
    <col min="16136" max="16136" width="3.7109375" style="4038" customWidth="1"/>
    <col min="16137" max="16138" width="11.421875" style="4038" hidden="1" customWidth="1"/>
    <col min="16139" max="16140" width="15.7109375" style="4038" customWidth="1"/>
    <col min="16141" max="16143" width="9.7109375" style="4038" customWidth="1"/>
    <col min="16144" max="16144" width="8.7109375" style="4038" customWidth="1"/>
    <col min="16145" max="16145" width="5.421875" style="4038" customWidth="1"/>
    <col min="16146" max="16146" width="5.8515625" style="4038" customWidth="1"/>
    <col min="16147" max="16156" width="11.421875" style="4038" hidden="1" customWidth="1"/>
    <col min="16157" max="16157" width="9.7109375" style="4038" customWidth="1"/>
    <col min="16158" max="16159" width="15.7109375" style="4038" customWidth="1"/>
    <col min="16160" max="16160" width="30.421875" style="4038" customWidth="1"/>
    <col min="16161" max="16161" width="3.140625" style="4038" customWidth="1"/>
    <col min="16162" max="16162" width="3.57421875" style="4038" customWidth="1"/>
    <col min="16163" max="16163" width="24.28125" style="4038" customWidth="1"/>
    <col min="16164" max="16164" width="4.7109375" style="4038" customWidth="1"/>
    <col min="16165" max="16165" width="7.57421875" style="4038" customWidth="1"/>
    <col min="16166" max="16167" width="4.140625" style="4038" customWidth="1"/>
    <col min="16168" max="16168" width="7.140625" style="4038" customWidth="1"/>
    <col min="16169" max="16169" width="5.28125" style="4038" customWidth="1"/>
    <col min="16170" max="16170" width="5.421875" style="4038" customWidth="1"/>
    <col min="16171" max="16171" width="4.7109375" style="4038" customWidth="1"/>
    <col min="16172" max="16172" width="5.28125" style="4038" customWidth="1"/>
    <col min="16173" max="16174" width="13.28125" style="4038" customWidth="1"/>
    <col min="16175" max="16175" width="6.57421875" style="4038" customWidth="1"/>
    <col min="16176" max="16176" width="6.421875" style="4038" customWidth="1"/>
    <col min="16177" max="16180" width="11.421875" style="4038" customWidth="1"/>
    <col min="16181" max="16181" width="12.7109375" style="4038" customWidth="1"/>
    <col min="16182" max="16184" width="11.421875" style="4038" customWidth="1"/>
    <col min="16185" max="16185" width="21.00390625" style="4038" customWidth="1"/>
    <col min="16186" max="16384" width="11.421875" style="4038" customWidth="1"/>
  </cols>
  <sheetData>
    <row r="1" spans="1:31" s="4039" customFormat="1" ht="26.25">
      <c r="A1" s="4038"/>
      <c r="C1" s="4038"/>
      <c r="D1" s="4038"/>
      <c r="F1" s="4038"/>
      <c r="H1" s="4038"/>
      <c r="J1" s="4038"/>
      <c r="L1" s="4038"/>
      <c r="N1" s="4038"/>
      <c r="P1" s="4038"/>
      <c r="R1" s="4038"/>
      <c r="T1" s="4038"/>
      <c r="V1" s="4038"/>
      <c r="X1" s="4038"/>
      <c r="Z1" s="4038"/>
      <c r="AE1" s="4040"/>
    </row>
    <row r="2" spans="1:31" s="4039" customFormat="1" ht="26.25">
      <c r="A2" s="4041"/>
      <c r="B2" s="4042" t="str">
        <f>+'TOT-0216'!B2</f>
        <v>ANEXO III al Memorándum D.T.E.E. N° 231 / 2017</v>
      </c>
      <c r="C2" s="4042"/>
      <c r="D2" s="4042"/>
      <c r="E2" s="4042"/>
      <c r="F2" s="4042"/>
      <c r="G2" s="4042"/>
      <c r="H2" s="4042"/>
      <c r="I2" s="4042"/>
      <c r="J2" s="4042"/>
      <c r="K2" s="4042"/>
      <c r="L2" s="4042"/>
      <c r="M2" s="4042"/>
      <c r="N2" s="4042"/>
      <c r="O2" s="4042"/>
      <c r="P2" s="4042"/>
      <c r="Q2" s="4042"/>
      <c r="R2" s="4042"/>
      <c r="S2" s="4042"/>
      <c r="T2" s="4042"/>
      <c r="U2" s="4042"/>
      <c r="V2" s="4042"/>
      <c r="W2" s="4042"/>
      <c r="X2" s="4042"/>
      <c r="Y2" s="4042"/>
      <c r="Z2" s="4042"/>
      <c r="AA2" s="4042"/>
      <c r="AB2" s="4042"/>
      <c r="AC2" s="4042"/>
      <c r="AD2" s="4042"/>
      <c r="AE2" s="4042"/>
    </row>
    <row r="3" s="4044" customFormat="1" ht="12.75">
      <c r="A3" s="4043"/>
    </row>
    <row r="4" spans="1:2" s="4047" customFormat="1" ht="11.25">
      <c r="A4" s="4045" t="s">
        <v>2</v>
      </c>
      <c r="B4" s="4046"/>
    </row>
    <row r="5" spans="1:2" s="4047" customFormat="1" ht="11.25">
      <c r="A5" s="4045" t="s">
        <v>3</v>
      </c>
      <c r="B5" s="4046"/>
    </row>
    <row r="6" spans="1:2" s="4047" customFormat="1" ht="11.25">
      <c r="A6" s="4045"/>
      <c r="B6" s="4046"/>
    </row>
    <row r="7" spans="1:2" s="4047" customFormat="1" ht="11.25">
      <c r="A7" s="4045"/>
      <c r="B7" s="4046"/>
    </row>
    <row r="8" spans="1:2" s="4047" customFormat="1" ht="11.25">
      <c r="A8" s="4045"/>
      <c r="B8" s="4046"/>
    </row>
    <row r="9" spans="1:2" s="4047" customFormat="1" ht="11.25">
      <c r="A9" s="4045"/>
      <c r="B9" s="4046"/>
    </row>
    <row r="10" s="4044" customFormat="1" ht="13.5" thickBot="1"/>
    <row r="11" spans="2:31" s="4044" customFormat="1" ht="13.5" thickTop="1">
      <c r="B11" s="4048"/>
      <c r="C11" s="4049"/>
      <c r="D11" s="4049"/>
      <c r="E11" s="4049"/>
      <c r="F11" s="4050"/>
      <c r="G11" s="4049"/>
      <c r="H11" s="4049"/>
      <c r="I11" s="4049"/>
      <c r="J11" s="4049"/>
      <c r="K11" s="4049"/>
      <c r="L11" s="4049"/>
      <c r="M11" s="4049"/>
      <c r="N11" s="4049"/>
      <c r="O11" s="4049"/>
      <c r="P11" s="4049"/>
      <c r="Q11" s="4049"/>
      <c r="R11" s="4049"/>
      <c r="S11" s="4049"/>
      <c r="T11" s="4049"/>
      <c r="U11" s="4049"/>
      <c r="V11" s="4049"/>
      <c r="W11" s="4049"/>
      <c r="X11" s="4049"/>
      <c r="Y11" s="4049"/>
      <c r="Z11" s="4049"/>
      <c r="AA11" s="4049"/>
      <c r="AB11" s="4049"/>
      <c r="AC11" s="4049"/>
      <c r="AD11" s="4049"/>
      <c r="AE11" s="4051"/>
    </row>
    <row r="12" spans="2:31" s="4052" customFormat="1" ht="20.25">
      <c r="B12" s="4053"/>
      <c r="C12" s="4054"/>
      <c r="D12" s="4054"/>
      <c r="E12" s="4055" t="s">
        <v>69</v>
      </c>
      <c r="F12" s="4054"/>
      <c r="G12" s="4054"/>
      <c r="H12" s="4054"/>
      <c r="I12" s="4054"/>
      <c r="O12" s="4054"/>
      <c r="P12" s="4054"/>
      <c r="Q12" s="4056"/>
      <c r="R12" s="4056"/>
      <c r="S12" s="4054"/>
      <c r="T12" s="4054"/>
      <c r="U12" s="4054"/>
      <c r="V12" s="4054"/>
      <c r="W12" s="4054"/>
      <c r="X12" s="4054"/>
      <c r="Y12" s="4054"/>
      <c r="Z12" s="4054"/>
      <c r="AA12" s="4054"/>
      <c r="AB12" s="4054"/>
      <c r="AC12" s="4054"/>
      <c r="AD12" s="4054"/>
      <c r="AE12" s="4057"/>
    </row>
    <row r="13" spans="2:31" s="4044" customFormat="1" ht="12.75">
      <c r="B13" s="4058"/>
      <c r="C13" s="4059"/>
      <c r="D13" s="4059"/>
      <c r="E13" s="4059"/>
      <c r="F13" s="4059"/>
      <c r="G13" s="4059"/>
      <c r="H13" s="4059"/>
      <c r="I13" s="4059"/>
      <c r="J13" s="4059"/>
      <c r="K13" s="4059"/>
      <c r="L13" s="4059"/>
      <c r="M13" s="4059"/>
      <c r="N13" s="4059"/>
      <c r="O13" s="4059"/>
      <c r="P13" s="4059"/>
      <c r="Q13" s="4059"/>
      <c r="R13" s="4059"/>
      <c r="S13" s="4059"/>
      <c r="T13" s="4059"/>
      <c r="U13" s="4059"/>
      <c r="V13" s="4059"/>
      <c r="W13" s="4059"/>
      <c r="X13" s="4059"/>
      <c r="Y13" s="4059"/>
      <c r="Z13" s="4059"/>
      <c r="AA13" s="4059"/>
      <c r="AB13" s="4059"/>
      <c r="AC13" s="4059"/>
      <c r="AD13" s="4059"/>
      <c r="AE13" s="4060"/>
    </row>
    <row r="14" spans="2:31" s="4052" customFormat="1" ht="20.25">
      <c r="B14" s="4053"/>
      <c r="C14" s="4054"/>
      <c r="D14" s="4054"/>
      <c r="E14" s="4056" t="s">
        <v>12</v>
      </c>
      <c r="F14" s="4054"/>
      <c r="G14" s="4054"/>
      <c r="H14" s="4054"/>
      <c r="I14" s="4054"/>
      <c r="J14" s="4054"/>
      <c r="K14" s="4054"/>
      <c r="L14" s="4054"/>
      <c r="M14" s="4054"/>
      <c r="N14" s="4054"/>
      <c r="O14" s="4054"/>
      <c r="P14" s="4054"/>
      <c r="Q14" s="4054"/>
      <c r="R14" s="4054"/>
      <c r="S14" s="4054"/>
      <c r="T14" s="4054"/>
      <c r="U14" s="4054"/>
      <c r="V14" s="4054"/>
      <c r="W14" s="4054"/>
      <c r="X14" s="4054"/>
      <c r="Y14" s="4054"/>
      <c r="Z14" s="4054"/>
      <c r="AA14" s="4054"/>
      <c r="AB14" s="4054"/>
      <c r="AC14" s="4054"/>
      <c r="AD14" s="4054"/>
      <c r="AE14" s="4057"/>
    </row>
    <row r="15" spans="2:31" s="4044" customFormat="1" ht="12.75">
      <c r="B15" s="4058"/>
      <c r="C15" s="4059"/>
      <c r="D15" s="4059"/>
      <c r="E15" s="4059"/>
      <c r="F15" s="4059"/>
      <c r="G15" s="4059"/>
      <c r="H15" s="4059"/>
      <c r="I15" s="4059"/>
      <c r="J15" s="4059"/>
      <c r="K15" s="4059"/>
      <c r="L15" s="4059"/>
      <c r="M15" s="4059"/>
      <c r="N15" s="4059"/>
      <c r="O15" s="4059"/>
      <c r="P15" s="4059"/>
      <c r="Q15" s="4059"/>
      <c r="R15" s="4059"/>
      <c r="S15" s="4059"/>
      <c r="T15" s="4059"/>
      <c r="U15" s="4059"/>
      <c r="V15" s="4059"/>
      <c r="W15" s="4059"/>
      <c r="X15" s="4059"/>
      <c r="Y15" s="4059"/>
      <c r="Z15" s="4059"/>
      <c r="AA15" s="4059"/>
      <c r="AB15" s="4059"/>
      <c r="AC15" s="4059"/>
      <c r="AD15" s="4059"/>
      <c r="AE15" s="4060"/>
    </row>
    <row r="16" spans="2:31" s="4052" customFormat="1" ht="20.25">
      <c r="B16" s="4053"/>
      <c r="C16" s="4054"/>
      <c r="D16" s="4054"/>
      <c r="E16" s="4056" t="s">
        <v>508</v>
      </c>
      <c r="F16" s="4054"/>
      <c r="G16" s="4054"/>
      <c r="H16" s="4054"/>
      <c r="J16" s="4054"/>
      <c r="K16" s="4054"/>
      <c r="L16" s="4054"/>
      <c r="M16" s="4054"/>
      <c r="N16" s="4054"/>
      <c r="O16" s="4054"/>
      <c r="P16" s="4054"/>
      <c r="Q16" s="4056"/>
      <c r="R16" s="4056"/>
      <c r="S16" s="4054"/>
      <c r="T16" s="4054"/>
      <c r="U16" s="4054"/>
      <c r="V16" s="4054"/>
      <c r="W16" s="4054"/>
      <c r="X16" s="4054"/>
      <c r="Y16" s="4054"/>
      <c r="Z16" s="4054"/>
      <c r="AA16" s="4054"/>
      <c r="AB16" s="4054"/>
      <c r="AC16" s="4054"/>
      <c r="AD16" s="4054"/>
      <c r="AE16" s="4057"/>
    </row>
    <row r="17" spans="2:31" s="4044" customFormat="1" ht="12.75">
      <c r="B17" s="4058"/>
      <c r="C17" s="4059"/>
      <c r="D17" s="4059"/>
      <c r="E17" s="4059"/>
      <c r="I17" s="4061"/>
      <c r="J17" s="4061"/>
      <c r="K17" s="4061"/>
      <c r="L17" s="4061"/>
      <c r="M17" s="4061"/>
      <c r="N17" s="4061"/>
      <c r="O17" s="4061"/>
      <c r="P17" s="4061"/>
      <c r="Q17" s="4061"/>
      <c r="R17" s="4061"/>
      <c r="S17" s="4059"/>
      <c r="T17" s="4059"/>
      <c r="U17" s="4059"/>
      <c r="V17" s="4059"/>
      <c r="W17" s="4059"/>
      <c r="X17" s="4059"/>
      <c r="Y17" s="4059"/>
      <c r="Z17" s="4059"/>
      <c r="AA17" s="4059"/>
      <c r="AB17" s="4059"/>
      <c r="AC17" s="4059"/>
      <c r="AD17" s="4059"/>
      <c r="AE17" s="4060"/>
    </row>
    <row r="18" spans="2:31" s="4066" customFormat="1" ht="19.5">
      <c r="B18" s="4062" t="str">
        <f>+'TOT-0216'!B14</f>
        <v>Desde el 01 al 29 de Febrero de 2016</v>
      </c>
      <c r="C18" s="4063"/>
      <c r="D18" s="4063"/>
      <c r="E18" s="4063"/>
      <c r="F18" s="4063"/>
      <c r="G18" s="4063"/>
      <c r="H18" s="4063"/>
      <c r="I18" s="4063"/>
      <c r="J18" s="4063"/>
      <c r="K18" s="4063"/>
      <c r="L18" s="4063"/>
      <c r="M18" s="4063"/>
      <c r="N18" s="4063"/>
      <c r="O18" s="4064"/>
      <c r="P18" s="4064"/>
      <c r="Q18" s="4063"/>
      <c r="R18" s="4063"/>
      <c r="S18" s="4063"/>
      <c r="T18" s="4063"/>
      <c r="U18" s="4063"/>
      <c r="V18" s="4063"/>
      <c r="W18" s="4063"/>
      <c r="X18" s="4063"/>
      <c r="Y18" s="4063"/>
      <c r="Z18" s="4063"/>
      <c r="AA18" s="4063"/>
      <c r="AB18" s="4063"/>
      <c r="AC18" s="4063"/>
      <c r="AD18" s="4063"/>
      <c r="AE18" s="4065"/>
    </row>
    <row r="19" spans="2:31" s="4044" customFormat="1" ht="17.1" customHeight="1" thickBot="1">
      <c r="B19" s="4058"/>
      <c r="C19" s="4059"/>
      <c r="D19" s="4059"/>
      <c r="E19" s="4059"/>
      <c r="F19" s="4067"/>
      <c r="G19" s="4067"/>
      <c r="H19" s="4059"/>
      <c r="I19" s="4059"/>
      <c r="J19" s="4059"/>
      <c r="K19" s="4068"/>
      <c r="L19" s="4059"/>
      <c r="M19" s="4059"/>
      <c r="N19" s="4059"/>
      <c r="Q19" s="4059"/>
      <c r="R19" s="4059"/>
      <c r="S19" s="4059"/>
      <c r="T19" s="4059"/>
      <c r="U19" s="4059"/>
      <c r="V19" s="4059"/>
      <c r="W19" s="4059"/>
      <c r="X19" s="4059"/>
      <c r="Y19" s="4059"/>
      <c r="Z19" s="4059"/>
      <c r="AA19" s="4059"/>
      <c r="AB19" s="4059"/>
      <c r="AC19" s="4059"/>
      <c r="AD19" s="4059"/>
      <c r="AE19" s="4060"/>
    </row>
    <row r="20" spans="2:31" s="4044" customFormat="1" ht="17.1" customHeight="1" thickBot="1" thickTop="1">
      <c r="B20" s="4058"/>
      <c r="C20" s="4059"/>
      <c r="D20" s="4059"/>
      <c r="E20" s="4069" t="s">
        <v>89</v>
      </c>
      <c r="F20" s="4070">
        <v>506.119</v>
      </c>
      <c r="G20" s="4071"/>
      <c r="H20" s="4059"/>
      <c r="I20" s="4059"/>
      <c r="J20" s="4059"/>
      <c r="K20" s="4059"/>
      <c r="L20" s="4059"/>
      <c r="M20" s="4059"/>
      <c r="N20" s="4059"/>
      <c r="O20" s="4059"/>
      <c r="P20" s="4059"/>
      <c r="Q20" s="4059"/>
      <c r="R20" s="4059"/>
      <c r="S20" s="4059"/>
      <c r="T20" s="4059"/>
      <c r="U20" s="4059"/>
      <c r="V20" s="4059"/>
      <c r="W20" s="4059"/>
      <c r="X20" s="4059"/>
      <c r="Y20" s="4059"/>
      <c r="Z20" s="4059"/>
      <c r="AA20" s="4059"/>
      <c r="AB20" s="4059"/>
      <c r="AC20" s="4059"/>
      <c r="AD20" s="4059"/>
      <c r="AE20" s="4060"/>
    </row>
    <row r="21" spans="2:31" s="4044" customFormat="1" ht="17.1" customHeight="1" thickBot="1" thickTop="1">
      <c r="B21" s="4058"/>
      <c r="C21" s="4059"/>
      <c r="D21" s="4059"/>
      <c r="E21" s="4069" t="s">
        <v>90</v>
      </c>
      <c r="F21" s="4070">
        <v>421.774</v>
      </c>
      <c r="G21" s="4071"/>
      <c r="H21" s="4059"/>
      <c r="I21" s="4059"/>
      <c r="J21" s="4059"/>
      <c r="K21" s="4072"/>
      <c r="L21" s="4073"/>
      <c r="M21" s="4059"/>
      <c r="N21" s="4059"/>
      <c r="O21" s="4059"/>
      <c r="P21" s="4059"/>
      <c r="Q21" s="4059"/>
      <c r="R21" s="4059"/>
      <c r="S21" s="4059"/>
      <c r="T21" s="4059"/>
      <c r="U21" s="4059"/>
      <c r="V21" s="4059"/>
      <c r="W21" s="4074"/>
      <c r="X21" s="4074"/>
      <c r="Y21" s="4074"/>
      <c r="Z21" s="4074"/>
      <c r="AA21" s="4074"/>
      <c r="AB21" s="4074"/>
      <c r="AC21" s="4074"/>
      <c r="AE21" s="4060"/>
    </row>
    <row r="22" spans="2:31" s="4044" customFormat="1" ht="17.1" customHeight="1" thickBot="1" thickTop="1">
      <c r="B22" s="4058"/>
      <c r="C22" s="4059"/>
      <c r="D22" s="4059"/>
      <c r="E22" s="4059"/>
      <c r="F22" s="4075"/>
      <c r="G22" s="4059"/>
      <c r="H22" s="4059"/>
      <c r="I22" s="4059"/>
      <c r="J22" s="4059"/>
      <c r="K22" s="4059"/>
      <c r="L22" s="4059"/>
      <c r="M22" s="4059"/>
      <c r="N22" s="4059"/>
      <c r="O22" s="4076"/>
      <c r="P22" s="4059"/>
      <c r="Q22" s="4059"/>
      <c r="R22" s="4059"/>
      <c r="S22" s="4059"/>
      <c r="T22" s="4059"/>
      <c r="U22" s="4059"/>
      <c r="V22" s="4059"/>
      <c r="W22" s="4059"/>
      <c r="X22" s="4059"/>
      <c r="Y22" s="4059"/>
      <c r="Z22" s="4059"/>
      <c r="AA22" s="4059"/>
      <c r="AB22" s="4059"/>
      <c r="AC22" s="4059"/>
      <c r="AD22" s="4059"/>
      <c r="AE22" s="4060"/>
    </row>
    <row r="23" spans="2:31" s="4044" customFormat="1" ht="33.95" customHeight="1" thickBot="1" thickTop="1">
      <c r="B23" s="4058"/>
      <c r="C23" s="4077" t="s">
        <v>13</v>
      </c>
      <c r="D23" s="4077" t="s">
        <v>233</v>
      </c>
      <c r="E23" s="4078" t="s">
        <v>0</v>
      </c>
      <c r="F23" s="4079" t="s">
        <v>14</v>
      </c>
      <c r="G23" s="4080" t="s">
        <v>15</v>
      </c>
      <c r="H23" s="4081" t="s">
        <v>71</v>
      </c>
      <c r="I23" s="4082" t="s">
        <v>37</v>
      </c>
      <c r="J23" s="4083" t="s">
        <v>16</v>
      </c>
      <c r="K23" s="4078" t="s">
        <v>17</v>
      </c>
      <c r="L23" s="4084" t="s">
        <v>18</v>
      </c>
      <c r="M23" s="4085" t="s">
        <v>36</v>
      </c>
      <c r="N23" s="4080" t="s">
        <v>31</v>
      </c>
      <c r="O23" s="4085" t="s">
        <v>19</v>
      </c>
      <c r="P23" s="4080" t="s">
        <v>58</v>
      </c>
      <c r="Q23" s="4084" t="s">
        <v>59</v>
      </c>
      <c r="R23" s="4078" t="s">
        <v>32</v>
      </c>
      <c r="S23" s="4086" t="s">
        <v>20</v>
      </c>
      <c r="T23" s="4087" t="s">
        <v>21</v>
      </c>
      <c r="U23" s="4088" t="s">
        <v>60</v>
      </c>
      <c r="V23" s="4089"/>
      <c r="W23" s="4090"/>
      <c r="X23" s="4091" t="s">
        <v>146</v>
      </c>
      <c r="Y23" s="4092"/>
      <c r="Z23" s="4093"/>
      <c r="AA23" s="4094" t="s">
        <v>22</v>
      </c>
      <c r="AB23" s="4095" t="s">
        <v>73</v>
      </c>
      <c r="AC23" s="4096" t="s">
        <v>74</v>
      </c>
      <c r="AD23" s="4096" t="s">
        <v>24</v>
      </c>
      <c r="AE23" s="4097"/>
    </row>
    <row r="24" spans="2:31" s="4044" customFormat="1" ht="17.1" customHeight="1" thickTop="1">
      <c r="B24" s="4058"/>
      <c r="C24" s="4098"/>
      <c r="D24" s="4098"/>
      <c r="E24" s="702"/>
      <c r="F24" s="703"/>
      <c r="G24" s="743"/>
      <c r="H24" s="703"/>
      <c r="I24" s="4099"/>
      <c r="J24" s="4100"/>
      <c r="K24" s="704"/>
      <c r="L24" s="705"/>
      <c r="M24" s="4101"/>
      <c r="N24" s="4102"/>
      <c r="O24" s="4103"/>
      <c r="P24" s="4104"/>
      <c r="Q24" s="4105"/>
      <c r="R24" s="4105"/>
      <c r="S24" s="4106"/>
      <c r="T24" s="4107"/>
      <c r="U24" s="4108"/>
      <c r="V24" s="4109"/>
      <c r="W24" s="4110"/>
      <c r="X24" s="4111"/>
      <c r="Y24" s="4112"/>
      <c r="Z24" s="4113"/>
      <c r="AA24" s="4114"/>
      <c r="AB24" s="4115"/>
      <c r="AC24" s="4116"/>
      <c r="AD24" s="4117"/>
      <c r="AE24" s="4118"/>
    </row>
    <row r="25" spans="2:31" s="4044" customFormat="1" ht="17.1" customHeight="1">
      <c r="B25" s="4058"/>
      <c r="C25" s="4119">
        <v>1</v>
      </c>
      <c r="D25" s="4119">
        <v>298457</v>
      </c>
      <c r="E25" s="4098" t="s">
        <v>442</v>
      </c>
      <c r="F25" s="4120">
        <v>500</v>
      </c>
      <c r="G25" s="4121">
        <v>76</v>
      </c>
      <c r="H25" s="4120" t="s">
        <v>292</v>
      </c>
      <c r="I25" s="4122">
        <f>IF(H25="A",200,IF(H25="B",60,20))</f>
        <v>20</v>
      </c>
      <c r="J25" s="4123">
        <f>IF(F25=500,IF(G25&lt;100,100*$F$20/100,G25*$F$20/100),IF(G25&lt;100,100*$F$21/100,G25*$F$21/100))</f>
        <v>506.119</v>
      </c>
      <c r="K25" s="4124">
        <v>42404.70277777778</v>
      </c>
      <c r="L25" s="4125">
        <v>42404.71875</v>
      </c>
      <c r="M25" s="4101">
        <f>IF(E25="","",(L25-K25)*24)</f>
        <v>0.3833333333604969</v>
      </c>
      <c r="N25" s="4102">
        <f>IF(E25="","",ROUND((L25-K25)*24*60,0))</f>
        <v>23</v>
      </c>
      <c r="O25" s="4103" t="s">
        <v>296</v>
      </c>
      <c r="P25" s="4104" t="str">
        <f>IF(E25="","","--")</f>
        <v>--</v>
      </c>
      <c r="Q25" s="4105" t="str">
        <f>IF(E25="","","NO")</f>
        <v>NO</v>
      </c>
      <c r="R25" s="4105" t="str">
        <f>IF(E25="","",IF(OR(O25="P",O25="RP"),"--","NO"))</f>
        <v>NO</v>
      </c>
      <c r="S25" s="4106" t="str">
        <f>IF(O25="P",J25*I25*ROUND(N25/60,2)*0.01,"--")</f>
        <v>--</v>
      </c>
      <c r="T25" s="4107" t="str">
        <f>IF(O25="RP",J25*I25*ROUND(N25/60,2)*0.01*P25/100,"--")</f>
        <v>--</v>
      </c>
      <c r="U25" s="4108"/>
      <c r="V25" s="4109">
        <f>IF(AND(O25="F",N25&gt;=10),J25*I25*IF(Q25="SI",1.2,1)*IF(N25&lt;=300,ROUND(N25/60,2),5),"--")</f>
        <v>3846.5044000000003</v>
      </c>
      <c r="W25" s="4110" t="str">
        <f>IF(AND(O25="F",N25&gt;300),(ROUND(N25/60,2)-5)*J25*I25*0.1*IF(Q25="SI",1.2,1),"--")</f>
        <v>--</v>
      </c>
      <c r="X25" s="4111" t="str">
        <f>IF(AND(O25="R",R25="NO"),J25*I25*P25/100*IF(Q25="SI",1.2,1),"--")</f>
        <v>--</v>
      </c>
      <c r="Y25" s="4112" t="str">
        <f>IF(AND(O25="R",N25&gt;=10),J25*I25*P25/100*IF(Q25="SI",1.2,1)*IF(N25&lt;=300,ROUND(N25/60,2),5),"--")</f>
        <v>--</v>
      </c>
      <c r="Z25" s="4113" t="str">
        <f>IF(AND(O25="R",N25&gt;300),(ROUND(N25/60,2)-5)*J25*I25*0.1*P25/100*IF(Q25="SI",1.2,1),"--")</f>
        <v>--</v>
      </c>
      <c r="AA25" s="4114" t="str">
        <f>IF(O25="RF",ROUND(N25/60,2)*J25*I25*0.1*IF(Q25="SI",1.2,1),"--")</f>
        <v>--</v>
      </c>
      <c r="AB25" s="4115" t="str">
        <f>IF(O25="RR",ROUND(N25/60,2)*J25*I25*0.1*P25/100*IF(Q25="SI",1.2,1),"--")</f>
        <v>--</v>
      </c>
      <c r="AC25" s="4126" t="str">
        <f>IF(E25="","","SI")</f>
        <v>SI</v>
      </c>
      <c r="AD25" s="4117">
        <f>IF(E25="","",SUM(S25:AB25)*IF(AC25="SI",1,2))</f>
        <v>3846.5044000000003</v>
      </c>
      <c r="AE25" s="4118"/>
    </row>
    <row r="26" spans="2:31" s="4044" customFormat="1" ht="17.1" customHeight="1">
      <c r="B26" s="4058"/>
      <c r="C26" s="4119"/>
      <c r="D26" s="4119"/>
      <c r="E26" s="4098"/>
      <c r="F26" s="4120"/>
      <c r="G26" s="4121"/>
      <c r="H26" s="4120"/>
      <c r="I26" s="4099"/>
      <c r="J26" s="4100"/>
      <c r="K26" s="4124"/>
      <c r="L26" s="4125"/>
      <c r="M26" s="4101"/>
      <c r="N26" s="4102"/>
      <c r="O26" s="4103"/>
      <c r="P26" s="4104"/>
      <c r="Q26" s="4105"/>
      <c r="R26" s="4105"/>
      <c r="S26" s="4106"/>
      <c r="T26" s="4107"/>
      <c r="U26" s="4108"/>
      <c r="V26" s="4109"/>
      <c r="W26" s="4110"/>
      <c r="X26" s="4111"/>
      <c r="Y26" s="4112"/>
      <c r="Z26" s="4113"/>
      <c r="AA26" s="4114"/>
      <c r="AB26" s="4115"/>
      <c r="AC26" s="4116"/>
      <c r="AD26" s="4117"/>
      <c r="AE26" s="4118"/>
    </row>
    <row r="27" spans="2:31" s="4044" customFormat="1" ht="17.1" customHeight="1">
      <c r="B27" s="4058"/>
      <c r="C27" s="4119"/>
      <c r="D27" s="4119"/>
      <c r="E27" s="4098"/>
      <c r="F27" s="4120"/>
      <c r="G27" s="4121"/>
      <c r="H27" s="4120"/>
      <c r="I27" s="4099"/>
      <c r="J27" s="4100"/>
      <c r="K27" s="4124"/>
      <c r="L27" s="4125"/>
      <c r="M27" s="4101"/>
      <c r="N27" s="4102"/>
      <c r="O27" s="4103"/>
      <c r="P27" s="4104"/>
      <c r="Q27" s="4105"/>
      <c r="R27" s="4105"/>
      <c r="S27" s="4106"/>
      <c r="T27" s="4107"/>
      <c r="U27" s="4108"/>
      <c r="V27" s="4109"/>
      <c r="W27" s="4110"/>
      <c r="X27" s="4111"/>
      <c r="Y27" s="4112"/>
      <c r="Z27" s="4113"/>
      <c r="AA27" s="4114"/>
      <c r="AB27" s="4115"/>
      <c r="AC27" s="4116"/>
      <c r="AD27" s="4117"/>
      <c r="AE27" s="4118"/>
    </row>
    <row r="28" spans="2:31" s="4044" customFormat="1" ht="17.1" customHeight="1">
      <c r="B28" s="4058"/>
      <c r="C28" s="4119"/>
      <c r="D28" s="4119"/>
      <c r="E28" s="4098"/>
      <c r="F28" s="4120"/>
      <c r="G28" s="4121"/>
      <c r="H28" s="4120"/>
      <c r="I28" s="4099"/>
      <c r="J28" s="4100"/>
      <c r="K28" s="4124"/>
      <c r="L28" s="4125"/>
      <c r="M28" s="4101"/>
      <c r="N28" s="4102"/>
      <c r="O28" s="4103"/>
      <c r="P28" s="4104"/>
      <c r="Q28" s="4105"/>
      <c r="R28" s="4105"/>
      <c r="S28" s="4106"/>
      <c r="T28" s="4107"/>
      <c r="U28" s="4108"/>
      <c r="V28" s="4109"/>
      <c r="W28" s="4110"/>
      <c r="X28" s="4111"/>
      <c r="Y28" s="4112"/>
      <c r="Z28" s="4113"/>
      <c r="AA28" s="4114"/>
      <c r="AB28" s="4115"/>
      <c r="AC28" s="4116"/>
      <c r="AD28" s="4117"/>
      <c r="AE28" s="4118"/>
    </row>
    <row r="29" spans="2:31" s="4044" customFormat="1" ht="17.1" customHeight="1">
      <c r="B29" s="4058"/>
      <c r="C29" s="4127"/>
      <c r="D29" s="4127"/>
      <c r="E29" s="4098"/>
      <c r="F29" s="4120"/>
      <c r="G29" s="4121"/>
      <c r="H29" s="4120"/>
      <c r="I29" s="4099"/>
      <c r="J29" s="4100"/>
      <c r="K29" s="4124"/>
      <c r="L29" s="4125"/>
      <c r="M29" s="4101"/>
      <c r="N29" s="4102"/>
      <c r="O29" s="4103"/>
      <c r="P29" s="4104"/>
      <c r="Q29" s="4105"/>
      <c r="R29" s="4105"/>
      <c r="S29" s="4106"/>
      <c r="T29" s="4107"/>
      <c r="U29" s="4108"/>
      <c r="V29" s="4109"/>
      <c r="W29" s="4110"/>
      <c r="X29" s="4111"/>
      <c r="Y29" s="4112"/>
      <c r="Z29" s="4113"/>
      <c r="AA29" s="4114"/>
      <c r="AB29" s="4115"/>
      <c r="AC29" s="4116"/>
      <c r="AD29" s="4117"/>
      <c r="AE29" s="4118"/>
    </row>
    <row r="30" spans="2:31" s="4044" customFormat="1" ht="17.1" customHeight="1">
      <c r="B30" s="4058"/>
      <c r="C30" s="4098"/>
      <c r="D30" s="4098"/>
      <c r="E30" s="4098"/>
      <c r="F30" s="4120"/>
      <c r="G30" s="4121"/>
      <c r="H30" s="4120"/>
      <c r="I30" s="4099"/>
      <c r="J30" s="4100"/>
      <c r="K30" s="4124"/>
      <c r="L30" s="4125"/>
      <c r="M30" s="4101" t="str">
        <f>IF(E30="","",(L30-K30)*24)</f>
        <v/>
      </c>
      <c r="N30" s="4102" t="str">
        <f>IF(E30="","",ROUND((L30-K30)*24*60,0))</f>
        <v/>
      </c>
      <c r="O30" s="4103"/>
      <c r="P30" s="4104" t="str">
        <f>IF(E30="","","--")</f>
        <v/>
      </c>
      <c r="Q30" s="4105" t="str">
        <f>IF(E30="","","NO")</f>
        <v/>
      </c>
      <c r="R30" s="4105" t="str">
        <f>IF(E30="","",IF(OR(O30="P",O30="RP"),"--","NO"))</f>
        <v/>
      </c>
      <c r="S30" s="4106" t="str">
        <f>IF(O30="P",J30*I30*ROUND(N30/60,2)*0.01,"--")</f>
        <v>--</v>
      </c>
      <c r="T30" s="4107" t="str">
        <f>IF(O30="RP",J30*I30*ROUND(N30/60,2)*0.01*P30/100,"--")</f>
        <v>--</v>
      </c>
      <c r="U30" s="4108"/>
      <c r="V30" s="4109" t="str">
        <f>IF(AND(O30="F",N30&gt;=10),J30*I30*IF(Q30="SI",1.2,1)*IF(N30&lt;=300,ROUND(N30/60,2),5),"--")</f>
        <v>--</v>
      </c>
      <c r="W30" s="4110" t="str">
        <f>IF(AND(O30="F",N30&gt;300),(ROUND(N30/60,2)-5)*J30*I30*0.1*IF(Q30="SI",1.2,1),"--")</f>
        <v>--</v>
      </c>
      <c r="X30" s="4111" t="str">
        <f>IF(AND(O30="R",R30="NO"),J30*I30*P30/100*IF(Q30="SI",1.2,1),"--")</f>
        <v>--</v>
      </c>
      <c r="Y30" s="4112" t="str">
        <f>IF(AND(O30="R",N30&gt;=10),J30*I30*P30/100*IF(Q30="SI",1.2,1)*IF(N30&lt;=300,ROUND(N30/60,2),5),"--")</f>
        <v>--</v>
      </c>
      <c r="Z30" s="4113" t="str">
        <f>IF(AND(O30="R",N30&gt;300),(ROUND(N30/60,2)-5)*J30*I30*0.1*P30/100*IF(Q30="SI",1.2,1),"--")</f>
        <v>--</v>
      </c>
      <c r="AA30" s="4114" t="str">
        <f>IF(O30="RF",ROUND(N30/60,2)*J30*I30*0.1*IF(Q30="SI",1.2,1),"--")</f>
        <v>--</v>
      </c>
      <c r="AB30" s="4115" t="str">
        <f>IF(O30="RR",ROUND(N30/60,2)*J30*I30*0.1*P30/100*IF(Q30="SI",1.2,1),"--")</f>
        <v>--</v>
      </c>
      <c r="AC30" s="4116" t="str">
        <f>IF(E30="","","SI")</f>
        <v/>
      </c>
      <c r="AD30" s="4117" t="str">
        <f>IF(E30="","",SUM(S30:AB30)*IF(AC30="SI",1,2))</f>
        <v/>
      </c>
      <c r="AE30" s="4118"/>
    </row>
    <row r="31" spans="2:31" s="4044" customFormat="1" ht="17.1" customHeight="1" thickBot="1">
      <c r="B31" s="4058"/>
      <c r="C31" s="4098"/>
      <c r="D31" s="4128"/>
      <c r="E31" s="4128"/>
      <c r="F31" s="4129"/>
      <c r="G31" s="4130"/>
      <c r="H31" s="4131"/>
      <c r="I31" s="4132"/>
      <c r="J31" s="4133"/>
      <c r="K31" s="4134"/>
      <c r="L31" s="4134"/>
      <c r="M31" s="4135"/>
      <c r="N31" s="4135"/>
      <c r="O31" s="4136"/>
      <c r="P31" s="4137"/>
      <c r="Q31" s="4136"/>
      <c r="R31" s="4136"/>
      <c r="S31" s="4138"/>
      <c r="T31" s="4139"/>
      <c r="U31" s="4140"/>
      <c r="V31" s="4141"/>
      <c r="W31" s="4142"/>
      <c r="X31" s="4143"/>
      <c r="Y31" s="4144"/>
      <c r="Z31" s="4145"/>
      <c r="AA31" s="4146"/>
      <c r="AB31" s="4147"/>
      <c r="AC31" s="4148"/>
      <c r="AD31" s="4149"/>
      <c r="AE31" s="4118"/>
    </row>
    <row r="32" spans="2:31" s="4044" customFormat="1" ht="17.1" customHeight="1" thickBot="1" thickTop="1">
      <c r="B32" s="4058"/>
      <c r="C32" s="4150" t="s">
        <v>25</v>
      </c>
      <c r="D32" s="4151" t="s">
        <v>371</v>
      </c>
      <c r="F32" s="4152"/>
      <c r="G32" s="4075"/>
      <c r="H32" s="4153"/>
      <c r="I32" s="4075"/>
      <c r="J32" s="4154"/>
      <c r="K32" s="4154"/>
      <c r="L32" s="4154"/>
      <c r="M32" s="4154"/>
      <c r="N32" s="4154"/>
      <c r="O32" s="4154"/>
      <c r="P32" s="4155"/>
      <c r="Q32" s="4154"/>
      <c r="R32" s="4154"/>
      <c r="S32" s="4156">
        <f aca="true" t="shared" si="0" ref="S32:AB32">SUM(S24:S31)</f>
        <v>0</v>
      </c>
      <c r="T32" s="4157">
        <f t="shared" si="0"/>
        <v>0</v>
      </c>
      <c r="U32" s="4158">
        <f t="shared" si="0"/>
        <v>0</v>
      </c>
      <c r="V32" s="4158">
        <f t="shared" si="0"/>
        <v>3846.5044000000003</v>
      </c>
      <c r="W32" s="4158">
        <f t="shared" si="0"/>
        <v>0</v>
      </c>
      <c r="X32" s="4159">
        <f t="shared" si="0"/>
        <v>0</v>
      </c>
      <c r="Y32" s="4159">
        <f t="shared" si="0"/>
        <v>0</v>
      </c>
      <c r="Z32" s="4159">
        <f t="shared" si="0"/>
        <v>0</v>
      </c>
      <c r="AA32" s="4160">
        <f t="shared" si="0"/>
        <v>0</v>
      </c>
      <c r="AB32" s="4161">
        <f t="shared" si="0"/>
        <v>0</v>
      </c>
      <c r="AC32" s="4162"/>
      <c r="AD32" s="4163">
        <f>ROUND(SUM(AD24:AD31),2)</f>
        <v>3846.5</v>
      </c>
      <c r="AE32" s="4118"/>
    </row>
    <row r="33" spans="2:31" s="4166" customFormat="1" ht="9.75" thickTop="1">
      <c r="B33" s="4164"/>
      <c r="C33" s="4165"/>
      <c r="D33" s="4151"/>
      <c r="F33" s="4167"/>
      <c r="G33" s="4168"/>
      <c r="H33" s="4169"/>
      <c r="I33" s="4168"/>
      <c r="J33" s="4170"/>
      <c r="K33" s="4170"/>
      <c r="L33" s="4170"/>
      <c r="M33" s="4170"/>
      <c r="N33" s="4170"/>
      <c r="O33" s="4170"/>
      <c r="P33" s="4171"/>
      <c r="Q33" s="4170"/>
      <c r="R33" s="4170"/>
      <c r="S33" s="4172"/>
      <c r="T33" s="4172"/>
      <c r="U33" s="4172"/>
      <c r="V33" s="4172"/>
      <c r="W33" s="4172"/>
      <c r="X33" s="4172"/>
      <c r="Y33" s="4172"/>
      <c r="Z33" s="4172"/>
      <c r="AA33" s="4172"/>
      <c r="AB33" s="4172"/>
      <c r="AC33" s="4172"/>
      <c r="AD33" s="4173"/>
      <c r="AE33" s="4174"/>
    </row>
    <row r="34" spans="2:31" s="4044" customFormat="1" ht="17.1" customHeight="1" thickBot="1">
      <c r="B34" s="4175"/>
      <c r="C34" s="4176"/>
      <c r="D34" s="4176"/>
      <c r="E34" s="4176"/>
      <c r="F34" s="4176"/>
      <c r="G34" s="4176"/>
      <c r="H34" s="4176"/>
      <c r="I34" s="4176"/>
      <c r="J34" s="4176"/>
      <c r="K34" s="4176"/>
      <c r="L34" s="4176"/>
      <c r="M34" s="4176"/>
      <c r="N34" s="4176"/>
      <c r="O34" s="4176"/>
      <c r="P34" s="4176"/>
      <c r="Q34" s="4176"/>
      <c r="R34" s="4176"/>
      <c r="S34" s="4176"/>
      <c r="T34" s="4176"/>
      <c r="U34" s="4176"/>
      <c r="V34" s="4176"/>
      <c r="W34" s="4176"/>
      <c r="X34" s="4176"/>
      <c r="Y34" s="4176"/>
      <c r="Z34" s="4176"/>
      <c r="AA34" s="4176"/>
      <c r="AB34" s="4176"/>
      <c r="AC34" s="4176"/>
      <c r="AD34" s="4176"/>
      <c r="AE34" s="4177"/>
    </row>
    <row r="35" spans="2:31" ht="17.1" customHeight="1" thickTop="1">
      <c r="B35" s="4178"/>
      <c r="AE35" s="417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pageSetUpPr fitToPage="1"/>
  </sheetPr>
  <dimension ref="A1:AF43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2610" customWidth="1"/>
    <col min="3" max="3" width="5.421875" style="2610" customWidth="1"/>
    <col min="4" max="5" width="13.7109375" style="2610" customWidth="1"/>
    <col min="6" max="6" width="45.7109375" style="2610" customWidth="1"/>
    <col min="7" max="8" width="9.7109375" style="2610" customWidth="1"/>
    <col min="9" max="9" width="3.8515625" style="2610" customWidth="1"/>
    <col min="10" max="10" width="3.421875" style="2610" hidden="1" customWidth="1"/>
    <col min="11" max="11" width="10.28125" style="2610" hidden="1" customWidth="1"/>
    <col min="12" max="13" width="16.421875" style="2610" customWidth="1"/>
    <col min="14" max="16" width="9.7109375" style="2610" customWidth="1"/>
    <col min="17" max="17" width="8.7109375" style="2610" customWidth="1"/>
    <col min="18" max="18" width="5.421875" style="2610" customWidth="1"/>
    <col min="19" max="19" width="5.7109375" style="2610" bestFit="1" customWidth="1"/>
    <col min="20" max="21" width="11.57421875" style="2610" hidden="1" customWidth="1"/>
    <col min="22" max="23" width="10.00390625" style="2610" hidden="1" customWidth="1"/>
    <col min="24" max="27" width="5.00390625" style="2610" hidden="1" customWidth="1"/>
    <col min="28" max="28" width="11.57421875" style="2610" hidden="1" customWidth="1"/>
    <col min="29" max="29" width="12.7109375" style="2610" hidden="1" customWidth="1"/>
    <col min="30" max="30" width="9.7109375" style="2610" customWidth="1"/>
    <col min="31" max="31" width="15.7109375" style="2610" customWidth="1"/>
    <col min="32" max="32" width="4.140625" style="2610" customWidth="1"/>
    <col min="33" max="33" width="30.421875" style="2610" customWidth="1"/>
    <col min="34" max="34" width="3.140625" style="2610" customWidth="1"/>
    <col min="35" max="35" width="3.57421875" style="2610" customWidth="1"/>
    <col min="36" max="36" width="24.28125" style="2610" customWidth="1"/>
    <col min="37" max="37" width="4.7109375" style="2610" customWidth="1"/>
    <col min="38" max="38" width="7.57421875" style="2610" customWidth="1"/>
    <col min="39" max="40" width="4.140625" style="2610" customWidth="1"/>
    <col min="41" max="41" width="7.140625" style="2610" customWidth="1"/>
    <col min="42" max="42" width="5.28125" style="2610" customWidth="1"/>
    <col min="43" max="43" width="5.421875" style="2610" customWidth="1"/>
    <col min="44" max="44" width="4.7109375" style="2610" customWidth="1"/>
    <col min="45" max="45" width="5.28125" style="2610" customWidth="1"/>
    <col min="46" max="47" width="13.28125" style="2610" customWidth="1"/>
    <col min="48" max="48" width="6.57421875" style="2610" customWidth="1"/>
    <col min="49" max="49" width="6.421875" style="2610" customWidth="1"/>
    <col min="50" max="53" width="11.421875" style="2610" customWidth="1"/>
    <col min="54" max="54" width="12.7109375" style="2610" customWidth="1"/>
    <col min="55" max="57" width="11.421875" style="2610" customWidth="1"/>
    <col min="58" max="58" width="21.00390625" style="2610" customWidth="1"/>
    <col min="59" max="256" width="11.421875" style="2610" customWidth="1"/>
    <col min="257" max="258" width="4.140625" style="2610" customWidth="1"/>
    <col min="259" max="259" width="5.421875" style="2610" customWidth="1"/>
    <col min="260" max="261" width="13.7109375" style="2610" customWidth="1"/>
    <col min="262" max="262" width="45.7109375" style="2610" customWidth="1"/>
    <col min="263" max="264" width="9.7109375" style="2610" customWidth="1"/>
    <col min="265" max="265" width="3.8515625" style="2610" customWidth="1"/>
    <col min="266" max="267" width="11.421875" style="2610" hidden="1" customWidth="1"/>
    <col min="268" max="269" width="16.421875" style="2610" customWidth="1"/>
    <col min="270" max="272" width="9.7109375" style="2610" customWidth="1"/>
    <col min="273" max="273" width="8.7109375" style="2610" customWidth="1"/>
    <col min="274" max="274" width="5.421875" style="2610" customWidth="1"/>
    <col min="275" max="275" width="5.7109375" style="2610" bestFit="1" customWidth="1"/>
    <col min="276" max="285" width="11.421875" style="2610" hidden="1" customWidth="1"/>
    <col min="286" max="286" width="9.7109375" style="2610" customWidth="1"/>
    <col min="287" max="287" width="15.7109375" style="2610" customWidth="1"/>
    <col min="288" max="288" width="4.140625" style="2610" customWidth="1"/>
    <col min="289" max="289" width="30.421875" style="2610" customWidth="1"/>
    <col min="290" max="290" width="3.140625" style="2610" customWidth="1"/>
    <col min="291" max="291" width="3.57421875" style="2610" customWidth="1"/>
    <col min="292" max="292" width="24.28125" style="2610" customWidth="1"/>
    <col min="293" max="293" width="4.7109375" style="2610" customWidth="1"/>
    <col min="294" max="294" width="7.57421875" style="2610" customWidth="1"/>
    <col min="295" max="296" width="4.140625" style="2610" customWidth="1"/>
    <col min="297" max="297" width="7.140625" style="2610" customWidth="1"/>
    <col min="298" max="298" width="5.28125" style="2610" customWidth="1"/>
    <col min="299" max="299" width="5.421875" style="2610" customWidth="1"/>
    <col min="300" max="300" width="4.7109375" style="2610" customWidth="1"/>
    <col min="301" max="301" width="5.28125" style="2610" customWidth="1"/>
    <col min="302" max="303" width="13.28125" style="2610" customWidth="1"/>
    <col min="304" max="304" width="6.57421875" style="2610" customWidth="1"/>
    <col min="305" max="305" width="6.421875" style="2610" customWidth="1"/>
    <col min="306" max="309" width="11.421875" style="2610" customWidth="1"/>
    <col min="310" max="310" width="12.7109375" style="2610" customWidth="1"/>
    <col min="311" max="313" width="11.421875" style="2610" customWidth="1"/>
    <col min="314" max="314" width="21.00390625" style="2610" customWidth="1"/>
    <col min="315" max="512" width="11.421875" style="2610" customWidth="1"/>
    <col min="513" max="514" width="4.140625" style="2610" customWidth="1"/>
    <col min="515" max="515" width="5.421875" style="2610" customWidth="1"/>
    <col min="516" max="517" width="13.7109375" style="2610" customWidth="1"/>
    <col min="518" max="518" width="45.7109375" style="2610" customWidth="1"/>
    <col min="519" max="520" width="9.7109375" style="2610" customWidth="1"/>
    <col min="521" max="521" width="3.8515625" style="2610" customWidth="1"/>
    <col min="522" max="523" width="11.421875" style="2610" hidden="1" customWidth="1"/>
    <col min="524" max="525" width="16.421875" style="2610" customWidth="1"/>
    <col min="526" max="528" width="9.7109375" style="2610" customWidth="1"/>
    <col min="529" max="529" width="8.7109375" style="2610" customWidth="1"/>
    <col min="530" max="530" width="5.421875" style="2610" customWidth="1"/>
    <col min="531" max="531" width="5.7109375" style="2610" bestFit="1" customWidth="1"/>
    <col min="532" max="541" width="11.421875" style="2610" hidden="1" customWidth="1"/>
    <col min="542" max="542" width="9.7109375" style="2610" customWidth="1"/>
    <col min="543" max="543" width="15.7109375" style="2610" customWidth="1"/>
    <col min="544" max="544" width="4.140625" style="2610" customWidth="1"/>
    <col min="545" max="545" width="30.421875" style="2610" customWidth="1"/>
    <col min="546" max="546" width="3.140625" style="2610" customWidth="1"/>
    <col min="547" max="547" width="3.57421875" style="2610" customWidth="1"/>
    <col min="548" max="548" width="24.28125" style="2610" customWidth="1"/>
    <col min="549" max="549" width="4.7109375" style="2610" customWidth="1"/>
    <col min="550" max="550" width="7.57421875" style="2610" customWidth="1"/>
    <col min="551" max="552" width="4.140625" style="2610" customWidth="1"/>
    <col min="553" max="553" width="7.140625" style="2610" customWidth="1"/>
    <col min="554" max="554" width="5.28125" style="2610" customWidth="1"/>
    <col min="555" max="555" width="5.421875" style="2610" customWidth="1"/>
    <col min="556" max="556" width="4.7109375" style="2610" customWidth="1"/>
    <col min="557" max="557" width="5.28125" style="2610" customWidth="1"/>
    <col min="558" max="559" width="13.28125" style="2610" customWidth="1"/>
    <col min="560" max="560" width="6.57421875" style="2610" customWidth="1"/>
    <col min="561" max="561" width="6.421875" style="2610" customWidth="1"/>
    <col min="562" max="565" width="11.421875" style="2610" customWidth="1"/>
    <col min="566" max="566" width="12.7109375" style="2610" customWidth="1"/>
    <col min="567" max="569" width="11.421875" style="2610" customWidth="1"/>
    <col min="570" max="570" width="21.00390625" style="2610" customWidth="1"/>
    <col min="571" max="768" width="11.421875" style="2610" customWidth="1"/>
    <col min="769" max="770" width="4.140625" style="2610" customWidth="1"/>
    <col min="771" max="771" width="5.421875" style="2610" customWidth="1"/>
    <col min="772" max="773" width="13.7109375" style="2610" customWidth="1"/>
    <col min="774" max="774" width="45.7109375" style="2610" customWidth="1"/>
    <col min="775" max="776" width="9.7109375" style="2610" customWidth="1"/>
    <col min="777" max="777" width="3.8515625" style="2610" customWidth="1"/>
    <col min="778" max="779" width="11.421875" style="2610" hidden="1" customWidth="1"/>
    <col min="780" max="781" width="16.421875" style="2610" customWidth="1"/>
    <col min="782" max="784" width="9.7109375" style="2610" customWidth="1"/>
    <col min="785" max="785" width="8.7109375" style="2610" customWidth="1"/>
    <col min="786" max="786" width="5.421875" style="2610" customWidth="1"/>
    <col min="787" max="787" width="5.7109375" style="2610" bestFit="1" customWidth="1"/>
    <col min="788" max="797" width="11.421875" style="2610" hidden="1" customWidth="1"/>
    <col min="798" max="798" width="9.7109375" style="2610" customWidth="1"/>
    <col min="799" max="799" width="15.7109375" style="2610" customWidth="1"/>
    <col min="800" max="800" width="4.140625" style="2610" customWidth="1"/>
    <col min="801" max="801" width="30.421875" style="2610" customWidth="1"/>
    <col min="802" max="802" width="3.140625" style="2610" customWidth="1"/>
    <col min="803" max="803" width="3.57421875" style="2610" customWidth="1"/>
    <col min="804" max="804" width="24.28125" style="2610" customWidth="1"/>
    <col min="805" max="805" width="4.7109375" style="2610" customWidth="1"/>
    <col min="806" max="806" width="7.57421875" style="2610" customWidth="1"/>
    <col min="807" max="808" width="4.140625" style="2610" customWidth="1"/>
    <col min="809" max="809" width="7.140625" style="2610" customWidth="1"/>
    <col min="810" max="810" width="5.28125" style="2610" customWidth="1"/>
    <col min="811" max="811" width="5.421875" style="2610" customWidth="1"/>
    <col min="812" max="812" width="4.7109375" style="2610" customWidth="1"/>
    <col min="813" max="813" width="5.28125" style="2610" customWidth="1"/>
    <col min="814" max="815" width="13.28125" style="2610" customWidth="1"/>
    <col min="816" max="816" width="6.57421875" style="2610" customWidth="1"/>
    <col min="817" max="817" width="6.421875" style="2610" customWidth="1"/>
    <col min="818" max="821" width="11.421875" style="2610" customWidth="1"/>
    <col min="822" max="822" width="12.7109375" style="2610" customWidth="1"/>
    <col min="823" max="825" width="11.421875" style="2610" customWidth="1"/>
    <col min="826" max="826" width="21.00390625" style="2610" customWidth="1"/>
    <col min="827" max="1024" width="11.421875" style="2610" customWidth="1"/>
    <col min="1025" max="1026" width="4.140625" style="2610" customWidth="1"/>
    <col min="1027" max="1027" width="5.421875" style="2610" customWidth="1"/>
    <col min="1028" max="1029" width="13.7109375" style="2610" customWidth="1"/>
    <col min="1030" max="1030" width="45.7109375" style="2610" customWidth="1"/>
    <col min="1031" max="1032" width="9.7109375" style="2610" customWidth="1"/>
    <col min="1033" max="1033" width="3.8515625" style="2610" customWidth="1"/>
    <col min="1034" max="1035" width="11.421875" style="2610" hidden="1" customWidth="1"/>
    <col min="1036" max="1037" width="16.421875" style="2610" customWidth="1"/>
    <col min="1038" max="1040" width="9.7109375" style="2610" customWidth="1"/>
    <col min="1041" max="1041" width="8.7109375" style="2610" customWidth="1"/>
    <col min="1042" max="1042" width="5.421875" style="2610" customWidth="1"/>
    <col min="1043" max="1043" width="5.7109375" style="2610" bestFit="1" customWidth="1"/>
    <col min="1044" max="1053" width="11.421875" style="2610" hidden="1" customWidth="1"/>
    <col min="1054" max="1054" width="9.7109375" style="2610" customWidth="1"/>
    <col min="1055" max="1055" width="15.7109375" style="2610" customWidth="1"/>
    <col min="1056" max="1056" width="4.140625" style="2610" customWidth="1"/>
    <col min="1057" max="1057" width="30.421875" style="2610" customWidth="1"/>
    <col min="1058" max="1058" width="3.140625" style="2610" customWidth="1"/>
    <col min="1059" max="1059" width="3.57421875" style="2610" customWidth="1"/>
    <col min="1060" max="1060" width="24.28125" style="2610" customWidth="1"/>
    <col min="1061" max="1061" width="4.7109375" style="2610" customWidth="1"/>
    <col min="1062" max="1062" width="7.57421875" style="2610" customWidth="1"/>
    <col min="1063" max="1064" width="4.140625" style="2610" customWidth="1"/>
    <col min="1065" max="1065" width="7.140625" style="2610" customWidth="1"/>
    <col min="1066" max="1066" width="5.28125" style="2610" customWidth="1"/>
    <col min="1067" max="1067" width="5.421875" style="2610" customWidth="1"/>
    <col min="1068" max="1068" width="4.7109375" style="2610" customWidth="1"/>
    <col min="1069" max="1069" width="5.28125" style="2610" customWidth="1"/>
    <col min="1070" max="1071" width="13.28125" style="2610" customWidth="1"/>
    <col min="1072" max="1072" width="6.57421875" style="2610" customWidth="1"/>
    <col min="1073" max="1073" width="6.421875" style="2610" customWidth="1"/>
    <col min="1074" max="1077" width="11.421875" style="2610" customWidth="1"/>
    <col min="1078" max="1078" width="12.7109375" style="2610" customWidth="1"/>
    <col min="1079" max="1081" width="11.421875" style="2610" customWidth="1"/>
    <col min="1082" max="1082" width="21.00390625" style="2610" customWidth="1"/>
    <col min="1083" max="1280" width="11.421875" style="2610" customWidth="1"/>
    <col min="1281" max="1282" width="4.140625" style="2610" customWidth="1"/>
    <col min="1283" max="1283" width="5.421875" style="2610" customWidth="1"/>
    <col min="1284" max="1285" width="13.7109375" style="2610" customWidth="1"/>
    <col min="1286" max="1286" width="45.7109375" style="2610" customWidth="1"/>
    <col min="1287" max="1288" width="9.7109375" style="2610" customWidth="1"/>
    <col min="1289" max="1289" width="3.8515625" style="2610" customWidth="1"/>
    <col min="1290" max="1291" width="11.421875" style="2610" hidden="1" customWidth="1"/>
    <col min="1292" max="1293" width="16.421875" style="2610" customWidth="1"/>
    <col min="1294" max="1296" width="9.7109375" style="2610" customWidth="1"/>
    <col min="1297" max="1297" width="8.7109375" style="2610" customWidth="1"/>
    <col min="1298" max="1298" width="5.421875" style="2610" customWidth="1"/>
    <col min="1299" max="1299" width="5.7109375" style="2610" bestFit="1" customWidth="1"/>
    <col min="1300" max="1309" width="11.421875" style="2610" hidden="1" customWidth="1"/>
    <col min="1310" max="1310" width="9.7109375" style="2610" customWidth="1"/>
    <col min="1311" max="1311" width="15.7109375" style="2610" customWidth="1"/>
    <col min="1312" max="1312" width="4.140625" style="2610" customWidth="1"/>
    <col min="1313" max="1313" width="30.421875" style="2610" customWidth="1"/>
    <col min="1314" max="1314" width="3.140625" style="2610" customWidth="1"/>
    <col min="1315" max="1315" width="3.57421875" style="2610" customWidth="1"/>
    <col min="1316" max="1316" width="24.28125" style="2610" customWidth="1"/>
    <col min="1317" max="1317" width="4.7109375" style="2610" customWidth="1"/>
    <col min="1318" max="1318" width="7.57421875" style="2610" customWidth="1"/>
    <col min="1319" max="1320" width="4.140625" style="2610" customWidth="1"/>
    <col min="1321" max="1321" width="7.140625" style="2610" customWidth="1"/>
    <col min="1322" max="1322" width="5.28125" style="2610" customWidth="1"/>
    <col min="1323" max="1323" width="5.421875" style="2610" customWidth="1"/>
    <col min="1324" max="1324" width="4.7109375" style="2610" customWidth="1"/>
    <col min="1325" max="1325" width="5.28125" style="2610" customWidth="1"/>
    <col min="1326" max="1327" width="13.28125" style="2610" customWidth="1"/>
    <col min="1328" max="1328" width="6.57421875" style="2610" customWidth="1"/>
    <col min="1329" max="1329" width="6.421875" style="2610" customWidth="1"/>
    <col min="1330" max="1333" width="11.421875" style="2610" customWidth="1"/>
    <col min="1334" max="1334" width="12.7109375" style="2610" customWidth="1"/>
    <col min="1335" max="1337" width="11.421875" style="2610" customWidth="1"/>
    <col min="1338" max="1338" width="21.00390625" style="2610" customWidth="1"/>
    <col min="1339" max="1536" width="11.421875" style="2610" customWidth="1"/>
    <col min="1537" max="1538" width="4.140625" style="2610" customWidth="1"/>
    <col min="1539" max="1539" width="5.421875" style="2610" customWidth="1"/>
    <col min="1540" max="1541" width="13.7109375" style="2610" customWidth="1"/>
    <col min="1542" max="1542" width="45.7109375" style="2610" customWidth="1"/>
    <col min="1543" max="1544" width="9.7109375" style="2610" customWidth="1"/>
    <col min="1545" max="1545" width="3.8515625" style="2610" customWidth="1"/>
    <col min="1546" max="1547" width="11.421875" style="2610" hidden="1" customWidth="1"/>
    <col min="1548" max="1549" width="16.421875" style="2610" customWidth="1"/>
    <col min="1550" max="1552" width="9.7109375" style="2610" customWidth="1"/>
    <col min="1553" max="1553" width="8.7109375" style="2610" customWidth="1"/>
    <col min="1554" max="1554" width="5.421875" style="2610" customWidth="1"/>
    <col min="1555" max="1555" width="5.7109375" style="2610" bestFit="1" customWidth="1"/>
    <col min="1556" max="1565" width="11.421875" style="2610" hidden="1" customWidth="1"/>
    <col min="1566" max="1566" width="9.7109375" style="2610" customWidth="1"/>
    <col min="1567" max="1567" width="15.7109375" style="2610" customWidth="1"/>
    <col min="1568" max="1568" width="4.140625" style="2610" customWidth="1"/>
    <col min="1569" max="1569" width="30.421875" style="2610" customWidth="1"/>
    <col min="1570" max="1570" width="3.140625" style="2610" customWidth="1"/>
    <col min="1571" max="1571" width="3.57421875" style="2610" customWidth="1"/>
    <col min="1572" max="1572" width="24.28125" style="2610" customWidth="1"/>
    <col min="1573" max="1573" width="4.7109375" style="2610" customWidth="1"/>
    <col min="1574" max="1574" width="7.57421875" style="2610" customWidth="1"/>
    <col min="1575" max="1576" width="4.140625" style="2610" customWidth="1"/>
    <col min="1577" max="1577" width="7.140625" style="2610" customWidth="1"/>
    <col min="1578" max="1578" width="5.28125" style="2610" customWidth="1"/>
    <col min="1579" max="1579" width="5.421875" style="2610" customWidth="1"/>
    <col min="1580" max="1580" width="4.7109375" style="2610" customWidth="1"/>
    <col min="1581" max="1581" width="5.28125" style="2610" customWidth="1"/>
    <col min="1582" max="1583" width="13.28125" style="2610" customWidth="1"/>
    <col min="1584" max="1584" width="6.57421875" style="2610" customWidth="1"/>
    <col min="1585" max="1585" width="6.421875" style="2610" customWidth="1"/>
    <col min="1586" max="1589" width="11.421875" style="2610" customWidth="1"/>
    <col min="1590" max="1590" width="12.7109375" style="2610" customWidth="1"/>
    <col min="1591" max="1593" width="11.421875" style="2610" customWidth="1"/>
    <col min="1594" max="1594" width="21.00390625" style="2610" customWidth="1"/>
    <col min="1595" max="1792" width="11.421875" style="2610" customWidth="1"/>
    <col min="1793" max="1794" width="4.140625" style="2610" customWidth="1"/>
    <col min="1795" max="1795" width="5.421875" style="2610" customWidth="1"/>
    <col min="1796" max="1797" width="13.7109375" style="2610" customWidth="1"/>
    <col min="1798" max="1798" width="45.7109375" style="2610" customWidth="1"/>
    <col min="1799" max="1800" width="9.7109375" style="2610" customWidth="1"/>
    <col min="1801" max="1801" width="3.8515625" style="2610" customWidth="1"/>
    <col min="1802" max="1803" width="11.421875" style="2610" hidden="1" customWidth="1"/>
    <col min="1804" max="1805" width="16.421875" style="2610" customWidth="1"/>
    <col min="1806" max="1808" width="9.7109375" style="2610" customWidth="1"/>
    <col min="1809" max="1809" width="8.7109375" style="2610" customWidth="1"/>
    <col min="1810" max="1810" width="5.421875" style="2610" customWidth="1"/>
    <col min="1811" max="1811" width="5.7109375" style="2610" bestFit="1" customWidth="1"/>
    <col min="1812" max="1821" width="11.421875" style="2610" hidden="1" customWidth="1"/>
    <col min="1822" max="1822" width="9.7109375" style="2610" customWidth="1"/>
    <col min="1823" max="1823" width="15.7109375" style="2610" customWidth="1"/>
    <col min="1824" max="1824" width="4.140625" style="2610" customWidth="1"/>
    <col min="1825" max="1825" width="30.421875" style="2610" customWidth="1"/>
    <col min="1826" max="1826" width="3.140625" style="2610" customWidth="1"/>
    <col min="1827" max="1827" width="3.57421875" style="2610" customWidth="1"/>
    <col min="1828" max="1828" width="24.28125" style="2610" customWidth="1"/>
    <col min="1829" max="1829" width="4.7109375" style="2610" customWidth="1"/>
    <col min="1830" max="1830" width="7.57421875" style="2610" customWidth="1"/>
    <col min="1831" max="1832" width="4.140625" style="2610" customWidth="1"/>
    <col min="1833" max="1833" width="7.140625" style="2610" customWidth="1"/>
    <col min="1834" max="1834" width="5.28125" style="2610" customWidth="1"/>
    <col min="1835" max="1835" width="5.421875" style="2610" customWidth="1"/>
    <col min="1836" max="1836" width="4.7109375" style="2610" customWidth="1"/>
    <col min="1837" max="1837" width="5.28125" style="2610" customWidth="1"/>
    <col min="1838" max="1839" width="13.28125" style="2610" customWidth="1"/>
    <col min="1840" max="1840" width="6.57421875" style="2610" customWidth="1"/>
    <col min="1841" max="1841" width="6.421875" style="2610" customWidth="1"/>
    <col min="1842" max="1845" width="11.421875" style="2610" customWidth="1"/>
    <col min="1846" max="1846" width="12.7109375" style="2610" customWidth="1"/>
    <col min="1847" max="1849" width="11.421875" style="2610" customWidth="1"/>
    <col min="1850" max="1850" width="21.00390625" style="2610" customWidth="1"/>
    <col min="1851" max="2048" width="11.421875" style="2610" customWidth="1"/>
    <col min="2049" max="2050" width="4.140625" style="2610" customWidth="1"/>
    <col min="2051" max="2051" width="5.421875" style="2610" customWidth="1"/>
    <col min="2052" max="2053" width="13.7109375" style="2610" customWidth="1"/>
    <col min="2054" max="2054" width="45.7109375" style="2610" customWidth="1"/>
    <col min="2055" max="2056" width="9.7109375" style="2610" customWidth="1"/>
    <col min="2057" max="2057" width="3.8515625" style="2610" customWidth="1"/>
    <col min="2058" max="2059" width="11.421875" style="2610" hidden="1" customWidth="1"/>
    <col min="2060" max="2061" width="16.421875" style="2610" customWidth="1"/>
    <col min="2062" max="2064" width="9.7109375" style="2610" customWidth="1"/>
    <col min="2065" max="2065" width="8.7109375" style="2610" customWidth="1"/>
    <col min="2066" max="2066" width="5.421875" style="2610" customWidth="1"/>
    <col min="2067" max="2067" width="5.7109375" style="2610" bestFit="1" customWidth="1"/>
    <col min="2068" max="2077" width="11.421875" style="2610" hidden="1" customWidth="1"/>
    <col min="2078" max="2078" width="9.7109375" style="2610" customWidth="1"/>
    <col min="2079" max="2079" width="15.7109375" style="2610" customWidth="1"/>
    <col min="2080" max="2080" width="4.140625" style="2610" customWidth="1"/>
    <col min="2081" max="2081" width="30.421875" style="2610" customWidth="1"/>
    <col min="2082" max="2082" width="3.140625" style="2610" customWidth="1"/>
    <col min="2083" max="2083" width="3.57421875" style="2610" customWidth="1"/>
    <col min="2084" max="2084" width="24.28125" style="2610" customWidth="1"/>
    <col min="2085" max="2085" width="4.7109375" style="2610" customWidth="1"/>
    <col min="2086" max="2086" width="7.57421875" style="2610" customWidth="1"/>
    <col min="2087" max="2088" width="4.140625" style="2610" customWidth="1"/>
    <col min="2089" max="2089" width="7.140625" style="2610" customWidth="1"/>
    <col min="2090" max="2090" width="5.28125" style="2610" customWidth="1"/>
    <col min="2091" max="2091" width="5.421875" style="2610" customWidth="1"/>
    <col min="2092" max="2092" width="4.7109375" style="2610" customWidth="1"/>
    <col min="2093" max="2093" width="5.28125" style="2610" customWidth="1"/>
    <col min="2094" max="2095" width="13.28125" style="2610" customWidth="1"/>
    <col min="2096" max="2096" width="6.57421875" style="2610" customWidth="1"/>
    <col min="2097" max="2097" width="6.421875" style="2610" customWidth="1"/>
    <col min="2098" max="2101" width="11.421875" style="2610" customWidth="1"/>
    <col min="2102" max="2102" width="12.7109375" style="2610" customWidth="1"/>
    <col min="2103" max="2105" width="11.421875" style="2610" customWidth="1"/>
    <col min="2106" max="2106" width="21.00390625" style="2610" customWidth="1"/>
    <col min="2107" max="2304" width="11.421875" style="2610" customWidth="1"/>
    <col min="2305" max="2306" width="4.140625" style="2610" customWidth="1"/>
    <col min="2307" max="2307" width="5.421875" style="2610" customWidth="1"/>
    <col min="2308" max="2309" width="13.7109375" style="2610" customWidth="1"/>
    <col min="2310" max="2310" width="45.7109375" style="2610" customWidth="1"/>
    <col min="2311" max="2312" width="9.7109375" style="2610" customWidth="1"/>
    <col min="2313" max="2313" width="3.8515625" style="2610" customWidth="1"/>
    <col min="2314" max="2315" width="11.421875" style="2610" hidden="1" customWidth="1"/>
    <col min="2316" max="2317" width="16.421875" style="2610" customWidth="1"/>
    <col min="2318" max="2320" width="9.7109375" style="2610" customWidth="1"/>
    <col min="2321" max="2321" width="8.7109375" style="2610" customWidth="1"/>
    <col min="2322" max="2322" width="5.421875" style="2610" customWidth="1"/>
    <col min="2323" max="2323" width="5.7109375" style="2610" bestFit="1" customWidth="1"/>
    <col min="2324" max="2333" width="11.421875" style="2610" hidden="1" customWidth="1"/>
    <col min="2334" max="2334" width="9.7109375" style="2610" customWidth="1"/>
    <col min="2335" max="2335" width="15.7109375" style="2610" customWidth="1"/>
    <col min="2336" max="2336" width="4.140625" style="2610" customWidth="1"/>
    <col min="2337" max="2337" width="30.421875" style="2610" customWidth="1"/>
    <col min="2338" max="2338" width="3.140625" style="2610" customWidth="1"/>
    <col min="2339" max="2339" width="3.57421875" style="2610" customWidth="1"/>
    <col min="2340" max="2340" width="24.28125" style="2610" customWidth="1"/>
    <col min="2341" max="2341" width="4.7109375" style="2610" customWidth="1"/>
    <col min="2342" max="2342" width="7.57421875" style="2610" customWidth="1"/>
    <col min="2343" max="2344" width="4.140625" style="2610" customWidth="1"/>
    <col min="2345" max="2345" width="7.140625" style="2610" customWidth="1"/>
    <col min="2346" max="2346" width="5.28125" style="2610" customWidth="1"/>
    <col min="2347" max="2347" width="5.421875" style="2610" customWidth="1"/>
    <col min="2348" max="2348" width="4.7109375" style="2610" customWidth="1"/>
    <col min="2349" max="2349" width="5.28125" style="2610" customWidth="1"/>
    <col min="2350" max="2351" width="13.28125" style="2610" customWidth="1"/>
    <col min="2352" max="2352" width="6.57421875" style="2610" customWidth="1"/>
    <col min="2353" max="2353" width="6.421875" style="2610" customWidth="1"/>
    <col min="2354" max="2357" width="11.421875" style="2610" customWidth="1"/>
    <col min="2358" max="2358" width="12.7109375" style="2610" customWidth="1"/>
    <col min="2359" max="2361" width="11.421875" style="2610" customWidth="1"/>
    <col min="2362" max="2362" width="21.00390625" style="2610" customWidth="1"/>
    <col min="2363" max="2560" width="11.421875" style="2610" customWidth="1"/>
    <col min="2561" max="2562" width="4.140625" style="2610" customWidth="1"/>
    <col min="2563" max="2563" width="5.421875" style="2610" customWidth="1"/>
    <col min="2564" max="2565" width="13.7109375" style="2610" customWidth="1"/>
    <col min="2566" max="2566" width="45.7109375" style="2610" customWidth="1"/>
    <col min="2567" max="2568" width="9.7109375" style="2610" customWidth="1"/>
    <col min="2569" max="2569" width="3.8515625" style="2610" customWidth="1"/>
    <col min="2570" max="2571" width="11.421875" style="2610" hidden="1" customWidth="1"/>
    <col min="2572" max="2573" width="16.421875" style="2610" customWidth="1"/>
    <col min="2574" max="2576" width="9.7109375" style="2610" customWidth="1"/>
    <col min="2577" max="2577" width="8.7109375" style="2610" customWidth="1"/>
    <col min="2578" max="2578" width="5.421875" style="2610" customWidth="1"/>
    <col min="2579" max="2579" width="5.7109375" style="2610" bestFit="1" customWidth="1"/>
    <col min="2580" max="2589" width="11.421875" style="2610" hidden="1" customWidth="1"/>
    <col min="2590" max="2590" width="9.7109375" style="2610" customWidth="1"/>
    <col min="2591" max="2591" width="15.7109375" style="2610" customWidth="1"/>
    <col min="2592" max="2592" width="4.140625" style="2610" customWidth="1"/>
    <col min="2593" max="2593" width="30.421875" style="2610" customWidth="1"/>
    <col min="2594" max="2594" width="3.140625" style="2610" customWidth="1"/>
    <col min="2595" max="2595" width="3.57421875" style="2610" customWidth="1"/>
    <col min="2596" max="2596" width="24.28125" style="2610" customWidth="1"/>
    <col min="2597" max="2597" width="4.7109375" style="2610" customWidth="1"/>
    <col min="2598" max="2598" width="7.57421875" style="2610" customWidth="1"/>
    <col min="2599" max="2600" width="4.140625" style="2610" customWidth="1"/>
    <col min="2601" max="2601" width="7.140625" style="2610" customWidth="1"/>
    <col min="2602" max="2602" width="5.28125" style="2610" customWidth="1"/>
    <col min="2603" max="2603" width="5.421875" style="2610" customWidth="1"/>
    <col min="2604" max="2604" width="4.7109375" style="2610" customWidth="1"/>
    <col min="2605" max="2605" width="5.28125" style="2610" customWidth="1"/>
    <col min="2606" max="2607" width="13.28125" style="2610" customWidth="1"/>
    <col min="2608" max="2608" width="6.57421875" style="2610" customWidth="1"/>
    <col min="2609" max="2609" width="6.421875" style="2610" customWidth="1"/>
    <col min="2610" max="2613" width="11.421875" style="2610" customWidth="1"/>
    <col min="2614" max="2614" width="12.7109375" style="2610" customWidth="1"/>
    <col min="2615" max="2617" width="11.421875" style="2610" customWidth="1"/>
    <col min="2618" max="2618" width="21.00390625" style="2610" customWidth="1"/>
    <col min="2619" max="2816" width="11.421875" style="2610" customWidth="1"/>
    <col min="2817" max="2818" width="4.140625" style="2610" customWidth="1"/>
    <col min="2819" max="2819" width="5.421875" style="2610" customWidth="1"/>
    <col min="2820" max="2821" width="13.7109375" style="2610" customWidth="1"/>
    <col min="2822" max="2822" width="45.7109375" style="2610" customWidth="1"/>
    <col min="2823" max="2824" width="9.7109375" style="2610" customWidth="1"/>
    <col min="2825" max="2825" width="3.8515625" style="2610" customWidth="1"/>
    <col min="2826" max="2827" width="11.421875" style="2610" hidden="1" customWidth="1"/>
    <col min="2828" max="2829" width="16.421875" style="2610" customWidth="1"/>
    <col min="2830" max="2832" width="9.7109375" style="2610" customWidth="1"/>
    <col min="2833" max="2833" width="8.7109375" style="2610" customWidth="1"/>
    <col min="2834" max="2834" width="5.421875" style="2610" customWidth="1"/>
    <col min="2835" max="2835" width="5.7109375" style="2610" bestFit="1" customWidth="1"/>
    <col min="2836" max="2845" width="11.421875" style="2610" hidden="1" customWidth="1"/>
    <col min="2846" max="2846" width="9.7109375" style="2610" customWidth="1"/>
    <col min="2847" max="2847" width="15.7109375" style="2610" customWidth="1"/>
    <col min="2848" max="2848" width="4.140625" style="2610" customWidth="1"/>
    <col min="2849" max="2849" width="30.421875" style="2610" customWidth="1"/>
    <col min="2850" max="2850" width="3.140625" style="2610" customWidth="1"/>
    <col min="2851" max="2851" width="3.57421875" style="2610" customWidth="1"/>
    <col min="2852" max="2852" width="24.28125" style="2610" customWidth="1"/>
    <col min="2853" max="2853" width="4.7109375" style="2610" customWidth="1"/>
    <col min="2854" max="2854" width="7.57421875" style="2610" customWidth="1"/>
    <col min="2855" max="2856" width="4.140625" style="2610" customWidth="1"/>
    <col min="2857" max="2857" width="7.140625" style="2610" customWidth="1"/>
    <col min="2858" max="2858" width="5.28125" style="2610" customWidth="1"/>
    <col min="2859" max="2859" width="5.421875" style="2610" customWidth="1"/>
    <col min="2860" max="2860" width="4.7109375" style="2610" customWidth="1"/>
    <col min="2861" max="2861" width="5.28125" style="2610" customWidth="1"/>
    <col min="2862" max="2863" width="13.28125" style="2610" customWidth="1"/>
    <col min="2864" max="2864" width="6.57421875" style="2610" customWidth="1"/>
    <col min="2865" max="2865" width="6.421875" style="2610" customWidth="1"/>
    <col min="2866" max="2869" width="11.421875" style="2610" customWidth="1"/>
    <col min="2870" max="2870" width="12.7109375" style="2610" customWidth="1"/>
    <col min="2871" max="2873" width="11.421875" style="2610" customWidth="1"/>
    <col min="2874" max="2874" width="21.00390625" style="2610" customWidth="1"/>
    <col min="2875" max="3072" width="11.421875" style="2610" customWidth="1"/>
    <col min="3073" max="3074" width="4.140625" style="2610" customWidth="1"/>
    <col min="3075" max="3075" width="5.421875" style="2610" customWidth="1"/>
    <col min="3076" max="3077" width="13.7109375" style="2610" customWidth="1"/>
    <col min="3078" max="3078" width="45.7109375" style="2610" customWidth="1"/>
    <col min="3079" max="3080" width="9.7109375" style="2610" customWidth="1"/>
    <col min="3081" max="3081" width="3.8515625" style="2610" customWidth="1"/>
    <col min="3082" max="3083" width="11.421875" style="2610" hidden="1" customWidth="1"/>
    <col min="3084" max="3085" width="16.421875" style="2610" customWidth="1"/>
    <col min="3086" max="3088" width="9.7109375" style="2610" customWidth="1"/>
    <col min="3089" max="3089" width="8.7109375" style="2610" customWidth="1"/>
    <col min="3090" max="3090" width="5.421875" style="2610" customWidth="1"/>
    <col min="3091" max="3091" width="5.7109375" style="2610" bestFit="1" customWidth="1"/>
    <col min="3092" max="3101" width="11.421875" style="2610" hidden="1" customWidth="1"/>
    <col min="3102" max="3102" width="9.7109375" style="2610" customWidth="1"/>
    <col min="3103" max="3103" width="15.7109375" style="2610" customWidth="1"/>
    <col min="3104" max="3104" width="4.140625" style="2610" customWidth="1"/>
    <col min="3105" max="3105" width="30.421875" style="2610" customWidth="1"/>
    <col min="3106" max="3106" width="3.140625" style="2610" customWidth="1"/>
    <col min="3107" max="3107" width="3.57421875" style="2610" customWidth="1"/>
    <col min="3108" max="3108" width="24.28125" style="2610" customWidth="1"/>
    <col min="3109" max="3109" width="4.7109375" style="2610" customWidth="1"/>
    <col min="3110" max="3110" width="7.57421875" style="2610" customWidth="1"/>
    <col min="3111" max="3112" width="4.140625" style="2610" customWidth="1"/>
    <col min="3113" max="3113" width="7.140625" style="2610" customWidth="1"/>
    <col min="3114" max="3114" width="5.28125" style="2610" customWidth="1"/>
    <col min="3115" max="3115" width="5.421875" style="2610" customWidth="1"/>
    <col min="3116" max="3116" width="4.7109375" style="2610" customWidth="1"/>
    <col min="3117" max="3117" width="5.28125" style="2610" customWidth="1"/>
    <col min="3118" max="3119" width="13.28125" style="2610" customWidth="1"/>
    <col min="3120" max="3120" width="6.57421875" style="2610" customWidth="1"/>
    <col min="3121" max="3121" width="6.421875" style="2610" customWidth="1"/>
    <col min="3122" max="3125" width="11.421875" style="2610" customWidth="1"/>
    <col min="3126" max="3126" width="12.7109375" style="2610" customWidth="1"/>
    <col min="3127" max="3129" width="11.421875" style="2610" customWidth="1"/>
    <col min="3130" max="3130" width="21.00390625" style="2610" customWidth="1"/>
    <col min="3131" max="3328" width="11.421875" style="2610" customWidth="1"/>
    <col min="3329" max="3330" width="4.140625" style="2610" customWidth="1"/>
    <col min="3331" max="3331" width="5.421875" style="2610" customWidth="1"/>
    <col min="3332" max="3333" width="13.7109375" style="2610" customWidth="1"/>
    <col min="3334" max="3334" width="45.7109375" style="2610" customWidth="1"/>
    <col min="3335" max="3336" width="9.7109375" style="2610" customWidth="1"/>
    <col min="3337" max="3337" width="3.8515625" style="2610" customWidth="1"/>
    <col min="3338" max="3339" width="11.421875" style="2610" hidden="1" customWidth="1"/>
    <col min="3340" max="3341" width="16.421875" style="2610" customWidth="1"/>
    <col min="3342" max="3344" width="9.7109375" style="2610" customWidth="1"/>
    <col min="3345" max="3345" width="8.7109375" style="2610" customWidth="1"/>
    <col min="3346" max="3346" width="5.421875" style="2610" customWidth="1"/>
    <col min="3347" max="3347" width="5.7109375" style="2610" bestFit="1" customWidth="1"/>
    <col min="3348" max="3357" width="11.421875" style="2610" hidden="1" customWidth="1"/>
    <col min="3358" max="3358" width="9.7109375" style="2610" customWidth="1"/>
    <col min="3359" max="3359" width="15.7109375" style="2610" customWidth="1"/>
    <col min="3360" max="3360" width="4.140625" style="2610" customWidth="1"/>
    <col min="3361" max="3361" width="30.421875" style="2610" customWidth="1"/>
    <col min="3362" max="3362" width="3.140625" style="2610" customWidth="1"/>
    <col min="3363" max="3363" width="3.57421875" style="2610" customWidth="1"/>
    <col min="3364" max="3364" width="24.28125" style="2610" customWidth="1"/>
    <col min="3365" max="3365" width="4.7109375" style="2610" customWidth="1"/>
    <col min="3366" max="3366" width="7.57421875" style="2610" customWidth="1"/>
    <col min="3367" max="3368" width="4.140625" style="2610" customWidth="1"/>
    <col min="3369" max="3369" width="7.140625" style="2610" customWidth="1"/>
    <col min="3370" max="3370" width="5.28125" style="2610" customWidth="1"/>
    <col min="3371" max="3371" width="5.421875" style="2610" customWidth="1"/>
    <col min="3372" max="3372" width="4.7109375" style="2610" customWidth="1"/>
    <col min="3373" max="3373" width="5.28125" style="2610" customWidth="1"/>
    <col min="3374" max="3375" width="13.28125" style="2610" customWidth="1"/>
    <col min="3376" max="3376" width="6.57421875" style="2610" customWidth="1"/>
    <col min="3377" max="3377" width="6.421875" style="2610" customWidth="1"/>
    <col min="3378" max="3381" width="11.421875" style="2610" customWidth="1"/>
    <col min="3382" max="3382" width="12.7109375" style="2610" customWidth="1"/>
    <col min="3383" max="3385" width="11.421875" style="2610" customWidth="1"/>
    <col min="3386" max="3386" width="21.00390625" style="2610" customWidth="1"/>
    <col min="3387" max="3584" width="11.421875" style="2610" customWidth="1"/>
    <col min="3585" max="3586" width="4.140625" style="2610" customWidth="1"/>
    <col min="3587" max="3587" width="5.421875" style="2610" customWidth="1"/>
    <col min="3588" max="3589" width="13.7109375" style="2610" customWidth="1"/>
    <col min="3590" max="3590" width="45.7109375" style="2610" customWidth="1"/>
    <col min="3591" max="3592" width="9.7109375" style="2610" customWidth="1"/>
    <col min="3593" max="3593" width="3.8515625" style="2610" customWidth="1"/>
    <col min="3594" max="3595" width="11.421875" style="2610" hidden="1" customWidth="1"/>
    <col min="3596" max="3597" width="16.421875" style="2610" customWidth="1"/>
    <col min="3598" max="3600" width="9.7109375" style="2610" customWidth="1"/>
    <col min="3601" max="3601" width="8.7109375" style="2610" customWidth="1"/>
    <col min="3602" max="3602" width="5.421875" style="2610" customWidth="1"/>
    <col min="3603" max="3603" width="5.7109375" style="2610" bestFit="1" customWidth="1"/>
    <col min="3604" max="3613" width="11.421875" style="2610" hidden="1" customWidth="1"/>
    <col min="3614" max="3614" width="9.7109375" style="2610" customWidth="1"/>
    <col min="3615" max="3615" width="15.7109375" style="2610" customWidth="1"/>
    <col min="3616" max="3616" width="4.140625" style="2610" customWidth="1"/>
    <col min="3617" max="3617" width="30.421875" style="2610" customWidth="1"/>
    <col min="3618" max="3618" width="3.140625" style="2610" customWidth="1"/>
    <col min="3619" max="3619" width="3.57421875" style="2610" customWidth="1"/>
    <col min="3620" max="3620" width="24.28125" style="2610" customWidth="1"/>
    <col min="3621" max="3621" width="4.7109375" style="2610" customWidth="1"/>
    <col min="3622" max="3622" width="7.57421875" style="2610" customWidth="1"/>
    <col min="3623" max="3624" width="4.140625" style="2610" customWidth="1"/>
    <col min="3625" max="3625" width="7.140625" style="2610" customWidth="1"/>
    <col min="3626" max="3626" width="5.28125" style="2610" customWidth="1"/>
    <col min="3627" max="3627" width="5.421875" style="2610" customWidth="1"/>
    <col min="3628" max="3628" width="4.7109375" style="2610" customWidth="1"/>
    <col min="3629" max="3629" width="5.28125" style="2610" customWidth="1"/>
    <col min="3630" max="3631" width="13.28125" style="2610" customWidth="1"/>
    <col min="3632" max="3632" width="6.57421875" style="2610" customWidth="1"/>
    <col min="3633" max="3633" width="6.421875" style="2610" customWidth="1"/>
    <col min="3634" max="3637" width="11.421875" style="2610" customWidth="1"/>
    <col min="3638" max="3638" width="12.7109375" style="2610" customWidth="1"/>
    <col min="3639" max="3641" width="11.421875" style="2610" customWidth="1"/>
    <col min="3642" max="3642" width="21.00390625" style="2610" customWidth="1"/>
    <col min="3643" max="3840" width="11.421875" style="2610" customWidth="1"/>
    <col min="3841" max="3842" width="4.140625" style="2610" customWidth="1"/>
    <col min="3843" max="3843" width="5.421875" style="2610" customWidth="1"/>
    <col min="3844" max="3845" width="13.7109375" style="2610" customWidth="1"/>
    <col min="3846" max="3846" width="45.7109375" style="2610" customWidth="1"/>
    <col min="3847" max="3848" width="9.7109375" style="2610" customWidth="1"/>
    <col min="3849" max="3849" width="3.8515625" style="2610" customWidth="1"/>
    <col min="3850" max="3851" width="11.421875" style="2610" hidden="1" customWidth="1"/>
    <col min="3852" max="3853" width="16.421875" style="2610" customWidth="1"/>
    <col min="3854" max="3856" width="9.7109375" style="2610" customWidth="1"/>
    <col min="3857" max="3857" width="8.7109375" style="2610" customWidth="1"/>
    <col min="3858" max="3858" width="5.421875" style="2610" customWidth="1"/>
    <col min="3859" max="3859" width="5.7109375" style="2610" bestFit="1" customWidth="1"/>
    <col min="3860" max="3869" width="11.421875" style="2610" hidden="1" customWidth="1"/>
    <col min="3870" max="3870" width="9.7109375" style="2610" customWidth="1"/>
    <col min="3871" max="3871" width="15.7109375" style="2610" customWidth="1"/>
    <col min="3872" max="3872" width="4.140625" style="2610" customWidth="1"/>
    <col min="3873" max="3873" width="30.421875" style="2610" customWidth="1"/>
    <col min="3874" max="3874" width="3.140625" style="2610" customWidth="1"/>
    <col min="3875" max="3875" width="3.57421875" style="2610" customWidth="1"/>
    <col min="3876" max="3876" width="24.28125" style="2610" customWidth="1"/>
    <col min="3877" max="3877" width="4.7109375" style="2610" customWidth="1"/>
    <col min="3878" max="3878" width="7.57421875" style="2610" customWidth="1"/>
    <col min="3879" max="3880" width="4.140625" style="2610" customWidth="1"/>
    <col min="3881" max="3881" width="7.140625" style="2610" customWidth="1"/>
    <col min="3882" max="3882" width="5.28125" style="2610" customWidth="1"/>
    <col min="3883" max="3883" width="5.421875" style="2610" customWidth="1"/>
    <col min="3884" max="3884" width="4.7109375" style="2610" customWidth="1"/>
    <col min="3885" max="3885" width="5.28125" style="2610" customWidth="1"/>
    <col min="3886" max="3887" width="13.28125" style="2610" customWidth="1"/>
    <col min="3888" max="3888" width="6.57421875" style="2610" customWidth="1"/>
    <col min="3889" max="3889" width="6.421875" style="2610" customWidth="1"/>
    <col min="3890" max="3893" width="11.421875" style="2610" customWidth="1"/>
    <col min="3894" max="3894" width="12.7109375" style="2610" customWidth="1"/>
    <col min="3895" max="3897" width="11.421875" style="2610" customWidth="1"/>
    <col min="3898" max="3898" width="21.00390625" style="2610" customWidth="1"/>
    <col min="3899" max="4096" width="11.421875" style="2610" customWidth="1"/>
    <col min="4097" max="4098" width="4.140625" style="2610" customWidth="1"/>
    <col min="4099" max="4099" width="5.421875" style="2610" customWidth="1"/>
    <col min="4100" max="4101" width="13.7109375" style="2610" customWidth="1"/>
    <col min="4102" max="4102" width="45.7109375" style="2610" customWidth="1"/>
    <col min="4103" max="4104" width="9.7109375" style="2610" customWidth="1"/>
    <col min="4105" max="4105" width="3.8515625" style="2610" customWidth="1"/>
    <col min="4106" max="4107" width="11.421875" style="2610" hidden="1" customWidth="1"/>
    <col min="4108" max="4109" width="16.421875" style="2610" customWidth="1"/>
    <col min="4110" max="4112" width="9.7109375" style="2610" customWidth="1"/>
    <col min="4113" max="4113" width="8.7109375" style="2610" customWidth="1"/>
    <col min="4114" max="4114" width="5.421875" style="2610" customWidth="1"/>
    <col min="4115" max="4115" width="5.7109375" style="2610" bestFit="1" customWidth="1"/>
    <col min="4116" max="4125" width="11.421875" style="2610" hidden="1" customWidth="1"/>
    <col min="4126" max="4126" width="9.7109375" style="2610" customWidth="1"/>
    <col min="4127" max="4127" width="15.7109375" style="2610" customWidth="1"/>
    <col min="4128" max="4128" width="4.140625" style="2610" customWidth="1"/>
    <col min="4129" max="4129" width="30.421875" style="2610" customWidth="1"/>
    <col min="4130" max="4130" width="3.140625" style="2610" customWidth="1"/>
    <col min="4131" max="4131" width="3.57421875" style="2610" customWidth="1"/>
    <col min="4132" max="4132" width="24.28125" style="2610" customWidth="1"/>
    <col min="4133" max="4133" width="4.7109375" style="2610" customWidth="1"/>
    <col min="4134" max="4134" width="7.57421875" style="2610" customWidth="1"/>
    <col min="4135" max="4136" width="4.140625" style="2610" customWidth="1"/>
    <col min="4137" max="4137" width="7.140625" style="2610" customWidth="1"/>
    <col min="4138" max="4138" width="5.28125" style="2610" customWidth="1"/>
    <col min="4139" max="4139" width="5.421875" style="2610" customWidth="1"/>
    <col min="4140" max="4140" width="4.7109375" style="2610" customWidth="1"/>
    <col min="4141" max="4141" width="5.28125" style="2610" customWidth="1"/>
    <col min="4142" max="4143" width="13.28125" style="2610" customWidth="1"/>
    <col min="4144" max="4144" width="6.57421875" style="2610" customWidth="1"/>
    <col min="4145" max="4145" width="6.421875" style="2610" customWidth="1"/>
    <col min="4146" max="4149" width="11.421875" style="2610" customWidth="1"/>
    <col min="4150" max="4150" width="12.7109375" style="2610" customWidth="1"/>
    <col min="4151" max="4153" width="11.421875" style="2610" customWidth="1"/>
    <col min="4154" max="4154" width="21.00390625" style="2610" customWidth="1"/>
    <col min="4155" max="4352" width="11.421875" style="2610" customWidth="1"/>
    <col min="4353" max="4354" width="4.140625" style="2610" customWidth="1"/>
    <col min="4355" max="4355" width="5.421875" style="2610" customWidth="1"/>
    <col min="4356" max="4357" width="13.7109375" style="2610" customWidth="1"/>
    <col min="4358" max="4358" width="45.7109375" style="2610" customWidth="1"/>
    <col min="4359" max="4360" width="9.7109375" style="2610" customWidth="1"/>
    <col min="4361" max="4361" width="3.8515625" style="2610" customWidth="1"/>
    <col min="4362" max="4363" width="11.421875" style="2610" hidden="1" customWidth="1"/>
    <col min="4364" max="4365" width="16.421875" style="2610" customWidth="1"/>
    <col min="4366" max="4368" width="9.7109375" style="2610" customWidth="1"/>
    <col min="4369" max="4369" width="8.7109375" style="2610" customWidth="1"/>
    <col min="4370" max="4370" width="5.421875" style="2610" customWidth="1"/>
    <col min="4371" max="4371" width="5.7109375" style="2610" bestFit="1" customWidth="1"/>
    <col min="4372" max="4381" width="11.421875" style="2610" hidden="1" customWidth="1"/>
    <col min="4382" max="4382" width="9.7109375" style="2610" customWidth="1"/>
    <col min="4383" max="4383" width="15.7109375" style="2610" customWidth="1"/>
    <col min="4384" max="4384" width="4.140625" style="2610" customWidth="1"/>
    <col min="4385" max="4385" width="30.421875" style="2610" customWidth="1"/>
    <col min="4386" max="4386" width="3.140625" style="2610" customWidth="1"/>
    <col min="4387" max="4387" width="3.57421875" style="2610" customWidth="1"/>
    <col min="4388" max="4388" width="24.28125" style="2610" customWidth="1"/>
    <col min="4389" max="4389" width="4.7109375" style="2610" customWidth="1"/>
    <col min="4390" max="4390" width="7.57421875" style="2610" customWidth="1"/>
    <col min="4391" max="4392" width="4.140625" style="2610" customWidth="1"/>
    <col min="4393" max="4393" width="7.140625" style="2610" customWidth="1"/>
    <col min="4394" max="4394" width="5.28125" style="2610" customWidth="1"/>
    <col min="4395" max="4395" width="5.421875" style="2610" customWidth="1"/>
    <col min="4396" max="4396" width="4.7109375" style="2610" customWidth="1"/>
    <col min="4397" max="4397" width="5.28125" style="2610" customWidth="1"/>
    <col min="4398" max="4399" width="13.28125" style="2610" customWidth="1"/>
    <col min="4400" max="4400" width="6.57421875" style="2610" customWidth="1"/>
    <col min="4401" max="4401" width="6.421875" style="2610" customWidth="1"/>
    <col min="4402" max="4405" width="11.421875" style="2610" customWidth="1"/>
    <col min="4406" max="4406" width="12.7109375" style="2610" customWidth="1"/>
    <col min="4407" max="4409" width="11.421875" style="2610" customWidth="1"/>
    <col min="4410" max="4410" width="21.00390625" style="2610" customWidth="1"/>
    <col min="4411" max="4608" width="11.421875" style="2610" customWidth="1"/>
    <col min="4609" max="4610" width="4.140625" style="2610" customWidth="1"/>
    <col min="4611" max="4611" width="5.421875" style="2610" customWidth="1"/>
    <col min="4612" max="4613" width="13.7109375" style="2610" customWidth="1"/>
    <col min="4614" max="4614" width="45.7109375" style="2610" customWidth="1"/>
    <col min="4615" max="4616" width="9.7109375" style="2610" customWidth="1"/>
    <col min="4617" max="4617" width="3.8515625" style="2610" customWidth="1"/>
    <col min="4618" max="4619" width="11.421875" style="2610" hidden="1" customWidth="1"/>
    <col min="4620" max="4621" width="16.421875" style="2610" customWidth="1"/>
    <col min="4622" max="4624" width="9.7109375" style="2610" customWidth="1"/>
    <col min="4625" max="4625" width="8.7109375" style="2610" customWidth="1"/>
    <col min="4626" max="4626" width="5.421875" style="2610" customWidth="1"/>
    <col min="4627" max="4627" width="5.7109375" style="2610" bestFit="1" customWidth="1"/>
    <col min="4628" max="4637" width="11.421875" style="2610" hidden="1" customWidth="1"/>
    <col min="4638" max="4638" width="9.7109375" style="2610" customWidth="1"/>
    <col min="4639" max="4639" width="15.7109375" style="2610" customWidth="1"/>
    <col min="4640" max="4640" width="4.140625" style="2610" customWidth="1"/>
    <col min="4641" max="4641" width="30.421875" style="2610" customWidth="1"/>
    <col min="4642" max="4642" width="3.140625" style="2610" customWidth="1"/>
    <col min="4643" max="4643" width="3.57421875" style="2610" customWidth="1"/>
    <col min="4644" max="4644" width="24.28125" style="2610" customWidth="1"/>
    <col min="4645" max="4645" width="4.7109375" style="2610" customWidth="1"/>
    <col min="4646" max="4646" width="7.57421875" style="2610" customWidth="1"/>
    <col min="4647" max="4648" width="4.140625" style="2610" customWidth="1"/>
    <col min="4649" max="4649" width="7.140625" style="2610" customWidth="1"/>
    <col min="4650" max="4650" width="5.28125" style="2610" customWidth="1"/>
    <col min="4651" max="4651" width="5.421875" style="2610" customWidth="1"/>
    <col min="4652" max="4652" width="4.7109375" style="2610" customWidth="1"/>
    <col min="4653" max="4653" width="5.28125" style="2610" customWidth="1"/>
    <col min="4654" max="4655" width="13.28125" style="2610" customWidth="1"/>
    <col min="4656" max="4656" width="6.57421875" style="2610" customWidth="1"/>
    <col min="4657" max="4657" width="6.421875" style="2610" customWidth="1"/>
    <col min="4658" max="4661" width="11.421875" style="2610" customWidth="1"/>
    <col min="4662" max="4662" width="12.7109375" style="2610" customWidth="1"/>
    <col min="4663" max="4665" width="11.421875" style="2610" customWidth="1"/>
    <col min="4666" max="4666" width="21.00390625" style="2610" customWidth="1"/>
    <col min="4667" max="4864" width="11.421875" style="2610" customWidth="1"/>
    <col min="4865" max="4866" width="4.140625" style="2610" customWidth="1"/>
    <col min="4867" max="4867" width="5.421875" style="2610" customWidth="1"/>
    <col min="4868" max="4869" width="13.7109375" style="2610" customWidth="1"/>
    <col min="4870" max="4870" width="45.7109375" style="2610" customWidth="1"/>
    <col min="4871" max="4872" width="9.7109375" style="2610" customWidth="1"/>
    <col min="4873" max="4873" width="3.8515625" style="2610" customWidth="1"/>
    <col min="4874" max="4875" width="11.421875" style="2610" hidden="1" customWidth="1"/>
    <col min="4876" max="4877" width="16.421875" style="2610" customWidth="1"/>
    <col min="4878" max="4880" width="9.7109375" style="2610" customWidth="1"/>
    <col min="4881" max="4881" width="8.7109375" style="2610" customWidth="1"/>
    <col min="4882" max="4882" width="5.421875" style="2610" customWidth="1"/>
    <col min="4883" max="4883" width="5.7109375" style="2610" bestFit="1" customWidth="1"/>
    <col min="4884" max="4893" width="11.421875" style="2610" hidden="1" customWidth="1"/>
    <col min="4894" max="4894" width="9.7109375" style="2610" customWidth="1"/>
    <col min="4895" max="4895" width="15.7109375" style="2610" customWidth="1"/>
    <col min="4896" max="4896" width="4.140625" style="2610" customWidth="1"/>
    <col min="4897" max="4897" width="30.421875" style="2610" customWidth="1"/>
    <col min="4898" max="4898" width="3.140625" style="2610" customWidth="1"/>
    <col min="4899" max="4899" width="3.57421875" style="2610" customWidth="1"/>
    <col min="4900" max="4900" width="24.28125" style="2610" customWidth="1"/>
    <col min="4901" max="4901" width="4.7109375" style="2610" customWidth="1"/>
    <col min="4902" max="4902" width="7.57421875" style="2610" customWidth="1"/>
    <col min="4903" max="4904" width="4.140625" style="2610" customWidth="1"/>
    <col min="4905" max="4905" width="7.140625" style="2610" customWidth="1"/>
    <col min="4906" max="4906" width="5.28125" style="2610" customWidth="1"/>
    <col min="4907" max="4907" width="5.421875" style="2610" customWidth="1"/>
    <col min="4908" max="4908" width="4.7109375" style="2610" customWidth="1"/>
    <col min="4909" max="4909" width="5.28125" style="2610" customWidth="1"/>
    <col min="4910" max="4911" width="13.28125" style="2610" customWidth="1"/>
    <col min="4912" max="4912" width="6.57421875" style="2610" customWidth="1"/>
    <col min="4913" max="4913" width="6.421875" style="2610" customWidth="1"/>
    <col min="4914" max="4917" width="11.421875" style="2610" customWidth="1"/>
    <col min="4918" max="4918" width="12.7109375" style="2610" customWidth="1"/>
    <col min="4919" max="4921" width="11.421875" style="2610" customWidth="1"/>
    <col min="4922" max="4922" width="21.00390625" style="2610" customWidth="1"/>
    <col min="4923" max="5120" width="11.421875" style="2610" customWidth="1"/>
    <col min="5121" max="5122" width="4.140625" style="2610" customWidth="1"/>
    <col min="5123" max="5123" width="5.421875" style="2610" customWidth="1"/>
    <col min="5124" max="5125" width="13.7109375" style="2610" customWidth="1"/>
    <col min="5126" max="5126" width="45.7109375" style="2610" customWidth="1"/>
    <col min="5127" max="5128" width="9.7109375" style="2610" customWidth="1"/>
    <col min="5129" max="5129" width="3.8515625" style="2610" customWidth="1"/>
    <col min="5130" max="5131" width="11.421875" style="2610" hidden="1" customWidth="1"/>
    <col min="5132" max="5133" width="16.421875" style="2610" customWidth="1"/>
    <col min="5134" max="5136" width="9.7109375" style="2610" customWidth="1"/>
    <col min="5137" max="5137" width="8.7109375" style="2610" customWidth="1"/>
    <col min="5138" max="5138" width="5.421875" style="2610" customWidth="1"/>
    <col min="5139" max="5139" width="5.7109375" style="2610" bestFit="1" customWidth="1"/>
    <col min="5140" max="5149" width="11.421875" style="2610" hidden="1" customWidth="1"/>
    <col min="5150" max="5150" width="9.7109375" style="2610" customWidth="1"/>
    <col min="5151" max="5151" width="15.7109375" style="2610" customWidth="1"/>
    <col min="5152" max="5152" width="4.140625" style="2610" customWidth="1"/>
    <col min="5153" max="5153" width="30.421875" style="2610" customWidth="1"/>
    <col min="5154" max="5154" width="3.140625" style="2610" customWidth="1"/>
    <col min="5155" max="5155" width="3.57421875" style="2610" customWidth="1"/>
    <col min="5156" max="5156" width="24.28125" style="2610" customWidth="1"/>
    <col min="5157" max="5157" width="4.7109375" style="2610" customWidth="1"/>
    <col min="5158" max="5158" width="7.57421875" style="2610" customWidth="1"/>
    <col min="5159" max="5160" width="4.140625" style="2610" customWidth="1"/>
    <col min="5161" max="5161" width="7.140625" style="2610" customWidth="1"/>
    <col min="5162" max="5162" width="5.28125" style="2610" customWidth="1"/>
    <col min="5163" max="5163" width="5.421875" style="2610" customWidth="1"/>
    <col min="5164" max="5164" width="4.7109375" style="2610" customWidth="1"/>
    <col min="5165" max="5165" width="5.28125" style="2610" customWidth="1"/>
    <col min="5166" max="5167" width="13.28125" style="2610" customWidth="1"/>
    <col min="5168" max="5168" width="6.57421875" style="2610" customWidth="1"/>
    <col min="5169" max="5169" width="6.421875" style="2610" customWidth="1"/>
    <col min="5170" max="5173" width="11.421875" style="2610" customWidth="1"/>
    <col min="5174" max="5174" width="12.7109375" style="2610" customWidth="1"/>
    <col min="5175" max="5177" width="11.421875" style="2610" customWidth="1"/>
    <col min="5178" max="5178" width="21.00390625" style="2610" customWidth="1"/>
    <col min="5179" max="5376" width="11.421875" style="2610" customWidth="1"/>
    <col min="5377" max="5378" width="4.140625" style="2610" customWidth="1"/>
    <col min="5379" max="5379" width="5.421875" style="2610" customWidth="1"/>
    <col min="5380" max="5381" width="13.7109375" style="2610" customWidth="1"/>
    <col min="5382" max="5382" width="45.7109375" style="2610" customWidth="1"/>
    <col min="5383" max="5384" width="9.7109375" style="2610" customWidth="1"/>
    <col min="5385" max="5385" width="3.8515625" style="2610" customWidth="1"/>
    <col min="5386" max="5387" width="11.421875" style="2610" hidden="1" customWidth="1"/>
    <col min="5388" max="5389" width="16.421875" style="2610" customWidth="1"/>
    <col min="5390" max="5392" width="9.7109375" style="2610" customWidth="1"/>
    <col min="5393" max="5393" width="8.7109375" style="2610" customWidth="1"/>
    <col min="5394" max="5394" width="5.421875" style="2610" customWidth="1"/>
    <col min="5395" max="5395" width="5.7109375" style="2610" bestFit="1" customWidth="1"/>
    <col min="5396" max="5405" width="11.421875" style="2610" hidden="1" customWidth="1"/>
    <col min="5406" max="5406" width="9.7109375" style="2610" customWidth="1"/>
    <col min="5407" max="5407" width="15.7109375" style="2610" customWidth="1"/>
    <col min="5408" max="5408" width="4.140625" style="2610" customWidth="1"/>
    <col min="5409" max="5409" width="30.421875" style="2610" customWidth="1"/>
    <col min="5410" max="5410" width="3.140625" style="2610" customWidth="1"/>
    <col min="5411" max="5411" width="3.57421875" style="2610" customWidth="1"/>
    <col min="5412" max="5412" width="24.28125" style="2610" customWidth="1"/>
    <col min="5413" max="5413" width="4.7109375" style="2610" customWidth="1"/>
    <col min="5414" max="5414" width="7.57421875" style="2610" customWidth="1"/>
    <col min="5415" max="5416" width="4.140625" style="2610" customWidth="1"/>
    <col min="5417" max="5417" width="7.140625" style="2610" customWidth="1"/>
    <col min="5418" max="5418" width="5.28125" style="2610" customWidth="1"/>
    <col min="5419" max="5419" width="5.421875" style="2610" customWidth="1"/>
    <col min="5420" max="5420" width="4.7109375" style="2610" customWidth="1"/>
    <col min="5421" max="5421" width="5.28125" style="2610" customWidth="1"/>
    <col min="5422" max="5423" width="13.28125" style="2610" customWidth="1"/>
    <col min="5424" max="5424" width="6.57421875" style="2610" customWidth="1"/>
    <col min="5425" max="5425" width="6.421875" style="2610" customWidth="1"/>
    <col min="5426" max="5429" width="11.421875" style="2610" customWidth="1"/>
    <col min="5430" max="5430" width="12.7109375" style="2610" customWidth="1"/>
    <col min="5431" max="5433" width="11.421875" style="2610" customWidth="1"/>
    <col min="5434" max="5434" width="21.00390625" style="2610" customWidth="1"/>
    <col min="5435" max="5632" width="11.421875" style="2610" customWidth="1"/>
    <col min="5633" max="5634" width="4.140625" style="2610" customWidth="1"/>
    <col min="5635" max="5635" width="5.421875" style="2610" customWidth="1"/>
    <col min="5636" max="5637" width="13.7109375" style="2610" customWidth="1"/>
    <col min="5638" max="5638" width="45.7109375" style="2610" customWidth="1"/>
    <col min="5639" max="5640" width="9.7109375" style="2610" customWidth="1"/>
    <col min="5641" max="5641" width="3.8515625" style="2610" customWidth="1"/>
    <col min="5642" max="5643" width="11.421875" style="2610" hidden="1" customWidth="1"/>
    <col min="5644" max="5645" width="16.421875" style="2610" customWidth="1"/>
    <col min="5646" max="5648" width="9.7109375" style="2610" customWidth="1"/>
    <col min="5649" max="5649" width="8.7109375" style="2610" customWidth="1"/>
    <col min="5650" max="5650" width="5.421875" style="2610" customWidth="1"/>
    <col min="5651" max="5651" width="5.7109375" style="2610" bestFit="1" customWidth="1"/>
    <col min="5652" max="5661" width="11.421875" style="2610" hidden="1" customWidth="1"/>
    <col min="5662" max="5662" width="9.7109375" style="2610" customWidth="1"/>
    <col min="5663" max="5663" width="15.7109375" style="2610" customWidth="1"/>
    <col min="5664" max="5664" width="4.140625" style="2610" customWidth="1"/>
    <col min="5665" max="5665" width="30.421875" style="2610" customWidth="1"/>
    <col min="5666" max="5666" width="3.140625" style="2610" customWidth="1"/>
    <col min="5667" max="5667" width="3.57421875" style="2610" customWidth="1"/>
    <col min="5668" max="5668" width="24.28125" style="2610" customWidth="1"/>
    <col min="5669" max="5669" width="4.7109375" style="2610" customWidth="1"/>
    <col min="5670" max="5670" width="7.57421875" style="2610" customWidth="1"/>
    <col min="5671" max="5672" width="4.140625" style="2610" customWidth="1"/>
    <col min="5673" max="5673" width="7.140625" style="2610" customWidth="1"/>
    <col min="5674" max="5674" width="5.28125" style="2610" customWidth="1"/>
    <col min="5675" max="5675" width="5.421875" style="2610" customWidth="1"/>
    <col min="5676" max="5676" width="4.7109375" style="2610" customWidth="1"/>
    <col min="5677" max="5677" width="5.28125" style="2610" customWidth="1"/>
    <col min="5678" max="5679" width="13.28125" style="2610" customWidth="1"/>
    <col min="5680" max="5680" width="6.57421875" style="2610" customWidth="1"/>
    <col min="5681" max="5681" width="6.421875" style="2610" customWidth="1"/>
    <col min="5682" max="5685" width="11.421875" style="2610" customWidth="1"/>
    <col min="5686" max="5686" width="12.7109375" style="2610" customWidth="1"/>
    <col min="5687" max="5689" width="11.421875" style="2610" customWidth="1"/>
    <col min="5690" max="5690" width="21.00390625" style="2610" customWidth="1"/>
    <col min="5691" max="5888" width="11.421875" style="2610" customWidth="1"/>
    <col min="5889" max="5890" width="4.140625" style="2610" customWidth="1"/>
    <col min="5891" max="5891" width="5.421875" style="2610" customWidth="1"/>
    <col min="5892" max="5893" width="13.7109375" style="2610" customWidth="1"/>
    <col min="5894" max="5894" width="45.7109375" style="2610" customWidth="1"/>
    <col min="5895" max="5896" width="9.7109375" style="2610" customWidth="1"/>
    <col min="5897" max="5897" width="3.8515625" style="2610" customWidth="1"/>
    <col min="5898" max="5899" width="11.421875" style="2610" hidden="1" customWidth="1"/>
    <col min="5900" max="5901" width="16.421875" style="2610" customWidth="1"/>
    <col min="5902" max="5904" width="9.7109375" style="2610" customWidth="1"/>
    <col min="5905" max="5905" width="8.7109375" style="2610" customWidth="1"/>
    <col min="5906" max="5906" width="5.421875" style="2610" customWidth="1"/>
    <col min="5907" max="5907" width="5.7109375" style="2610" bestFit="1" customWidth="1"/>
    <col min="5908" max="5917" width="11.421875" style="2610" hidden="1" customWidth="1"/>
    <col min="5918" max="5918" width="9.7109375" style="2610" customWidth="1"/>
    <col min="5919" max="5919" width="15.7109375" style="2610" customWidth="1"/>
    <col min="5920" max="5920" width="4.140625" style="2610" customWidth="1"/>
    <col min="5921" max="5921" width="30.421875" style="2610" customWidth="1"/>
    <col min="5922" max="5922" width="3.140625" style="2610" customWidth="1"/>
    <col min="5923" max="5923" width="3.57421875" style="2610" customWidth="1"/>
    <col min="5924" max="5924" width="24.28125" style="2610" customWidth="1"/>
    <col min="5925" max="5925" width="4.7109375" style="2610" customWidth="1"/>
    <col min="5926" max="5926" width="7.57421875" style="2610" customWidth="1"/>
    <col min="5927" max="5928" width="4.140625" style="2610" customWidth="1"/>
    <col min="5929" max="5929" width="7.140625" style="2610" customWidth="1"/>
    <col min="5930" max="5930" width="5.28125" style="2610" customWidth="1"/>
    <col min="5931" max="5931" width="5.421875" style="2610" customWidth="1"/>
    <col min="5932" max="5932" width="4.7109375" style="2610" customWidth="1"/>
    <col min="5933" max="5933" width="5.28125" style="2610" customWidth="1"/>
    <col min="5934" max="5935" width="13.28125" style="2610" customWidth="1"/>
    <col min="5936" max="5936" width="6.57421875" style="2610" customWidth="1"/>
    <col min="5937" max="5937" width="6.421875" style="2610" customWidth="1"/>
    <col min="5938" max="5941" width="11.421875" style="2610" customWidth="1"/>
    <col min="5942" max="5942" width="12.7109375" style="2610" customWidth="1"/>
    <col min="5943" max="5945" width="11.421875" style="2610" customWidth="1"/>
    <col min="5946" max="5946" width="21.00390625" style="2610" customWidth="1"/>
    <col min="5947" max="6144" width="11.421875" style="2610" customWidth="1"/>
    <col min="6145" max="6146" width="4.140625" style="2610" customWidth="1"/>
    <col min="6147" max="6147" width="5.421875" style="2610" customWidth="1"/>
    <col min="6148" max="6149" width="13.7109375" style="2610" customWidth="1"/>
    <col min="6150" max="6150" width="45.7109375" style="2610" customWidth="1"/>
    <col min="6151" max="6152" width="9.7109375" style="2610" customWidth="1"/>
    <col min="6153" max="6153" width="3.8515625" style="2610" customWidth="1"/>
    <col min="6154" max="6155" width="11.421875" style="2610" hidden="1" customWidth="1"/>
    <col min="6156" max="6157" width="16.421875" style="2610" customWidth="1"/>
    <col min="6158" max="6160" width="9.7109375" style="2610" customWidth="1"/>
    <col min="6161" max="6161" width="8.7109375" style="2610" customWidth="1"/>
    <col min="6162" max="6162" width="5.421875" style="2610" customWidth="1"/>
    <col min="6163" max="6163" width="5.7109375" style="2610" bestFit="1" customWidth="1"/>
    <col min="6164" max="6173" width="11.421875" style="2610" hidden="1" customWidth="1"/>
    <col min="6174" max="6174" width="9.7109375" style="2610" customWidth="1"/>
    <col min="6175" max="6175" width="15.7109375" style="2610" customWidth="1"/>
    <col min="6176" max="6176" width="4.140625" style="2610" customWidth="1"/>
    <col min="6177" max="6177" width="30.421875" style="2610" customWidth="1"/>
    <col min="6178" max="6178" width="3.140625" style="2610" customWidth="1"/>
    <col min="6179" max="6179" width="3.57421875" style="2610" customWidth="1"/>
    <col min="6180" max="6180" width="24.28125" style="2610" customWidth="1"/>
    <col min="6181" max="6181" width="4.7109375" style="2610" customWidth="1"/>
    <col min="6182" max="6182" width="7.57421875" style="2610" customWidth="1"/>
    <col min="6183" max="6184" width="4.140625" style="2610" customWidth="1"/>
    <col min="6185" max="6185" width="7.140625" style="2610" customWidth="1"/>
    <col min="6186" max="6186" width="5.28125" style="2610" customWidth="1"/>
    <col min="6187" max="6187" width="5.421875" style="2610" customWidth="1"/>
    <col min="6188" max="6188" width="4.7109375" style="2610" customWidth="1"/>
    <col min="6189" max="6189" width="5.28125" style="2610" customWidth="1"/>
    <col min="6190" max="6191" width="13.28125" style="2610" customWidth="1"/>
    <col min="6192" max="6192" width="6.57421875" style="2610" customWidth="1"/>
    <col min="6193" max="6193" width="6.421875" style="2610" customWidth="1"/>
    <col min="6194" max="6197" width="11.421875" style="2610" customWidth="1"/>
    <col min="6198" max="6198" width="12.7109375" style="2610" customWidth="1"/>
    <col min="6199" max="6201" width="11.421875" style="2610" customWidth="1"/>
    <col min="6202" max="6202" width="21.00390625" style="2610" customWidth="1"/>
    <col min="6203" max="6400" width="11.421875" style="2610" customWidth="1"/>
    <col min="6401" max="6402" width="4.140625" style="2610" customWidth="1"/>
    <col min="6403" max="6403" width="5.421875" style="2610" customWidth="1"/>
    <col min="6404" max="6405" width="13.7109375" style="2610" customWidth="1"/>
    <col min="6406" max="6406" width="45.7109375" style="2610" customWidth="1"/>
    <col min="6407" max="6408" width="9.7109375" style="2610" customWidth="1"/>
    <col min="6409" max="6409" width="3.8515625" style="2610" customWidth="1"/>
    <col min="6410" max="6411" width="11.421875" style="2610" hidden="1" customWidth="1"/>
    <col min="6412" max="6413" width="16.421875" style="2610" customWidth="1"/>
    <col min="6414" max="6416" width="9.7109375" style="2610" customWidth="1"/>
    <col min="6417" max="6417" width="8.7109375" style="2610" customWidth="1"/>
    <col min="6418" max="6418" width="5.421875" style="2610" customWidth="1"/>
    <col min="6419" max="6419" width="5.7109375" style="2610" bestFit="1" customWidth="1"/>
    <col min="6420" max="6429" width="11.421875" style="2610" hidden="1" customWidth="1"/>
    <col min="6430" max="6430" width="9.7109375" style="2610" customWidth="1"/>
    <col min="6431" max="6431" width="15.7109375" style="2610" customWidth="1"/>
    <col min="6432" max="6432" width="4.140625" style="2610" customWidth="1"/>
    <col min="6433" max="6433" width="30.421875" style="2610" customWidth="1"/>
    <col min="6434" max="6434" width="3.140625" style="2610" customWidth="1"/>
    <col min="6435" max="6435" width="3.57421875" style="2610" customWidth="1"/>
    <col min="6436" max="6436" width="24.28125" style="2610" customWidth="1"/>
    <col min="6437" max="6437" width="4.7109375" style="2610" customWidth="1"/>
    <col min="6438" max="6438" width="7.57421875" style="2610" customWidth="1"/>
    <col min="6439" max="6440" width="4.140625" style="2610" customWidth="1"/>
    <col min="6441" max="6441" width="7.140625" style="2610" customWidth="1"/>
    <col min="6442" max="6442" width="5.28125" style="2610" customWidth="1"/>
    <col min="6443" max="6443" width="5.421875" style="2610" customWidth="1"/>
    <col min="6444" max="6444" width="4.7109375" style="2610" customWidth="1"/>
    <col min="6445" max="6445" width="5.28125" style="2610" customWidth="1"/>
    <col min="6446" max="6447" width="13.28125" style="2610" customWidth="1"/>
    <col min="6448" max="6448" width="6.57421875" style="2610" customWidth="1"/>
    <col min="6449" max="6449" width="6.421875" style="2610" customWidth="1"/>
    <col min="6450" max="6453" width="11.421875" style="2610" customWidth="1"/>
    <col min="6454" max="6454" width="12.7109375" style="2610" customWidth="1"/>
    <col min="6455" max="6457" width="11.421875" style="2610" customWidth="1"/>
    <col min="6458" max="6458" width="21.00390625" style="2610" customWidth="1"/>
    <col min="6459" max="6656" width="11.421875" style="2610" customWidth="1"/>
    <col min="6657" max="6658" width="4.140625" style="2610" customWidth="1"/>
    <col min="6659" max="6659" width="5.421875" style="2610" customWidth="1"/>
    <col min="6660" max="6661" width="13.7109375" style="2610" customWidth="1"/>
    <col min="6662" max="6662" width="45.7109375" style="2610" customWidth="1"/>
    <col min="6663" max="6664" width="9.7109375" style="2610" customWidth="1"/>
    <col min="6665" max="6665" width="3.8515625" style="2610" customWidth="1"/>
    <col min="6666" max="6667" width="11.421875" style="2610" hidden="1" customWidth="1"/>
    <col min="6668" max="6669" width="16.421875" style="2610" customWidth="1"/>
    <col min="6670" max="6672" width="9.7109375" style="2610" customWidth="1"/>
    <col min="6673" max="6673" width="8.7109375" style="2610" customWidth="1"/>
    <col min="6674" max="6674" width="5.421875" style="2610" customWidth="1"/>
    <col min="6675" max="6675" width="5.7109375" style="2610" bestFit="1" customWidth="1"/>
    <col min="6676" max="6685" width="11.421875" style="2610" hidden="1" customWidth="1"/>
    <col min="6686" max="6686" width="9.7109375" style="2610" customWidth="1"/>
    <col min="6687" max="6687" width="15.7109375" style="2610" customWidth="1"/>
    <col min="6688" max="6688" width="4.140625" style="2610" customWidth="1"/>
    <col min="6689" max="6689" width="30.421875" style="2610" customWidth="1"/>
    <col min="6690" max="6690" width="3.140625" style="2610" customWidth="1"/>
    <col min="6691" max="6691" width="3.57421875" style="2610" customWidth="1"/>
    <col min="6692" max="6692" width="24.28125" style="2610" customWidth="1"/>
    <col min="6693" max="6693" width="4.7109375" style="2610" customWidth="1"/>
    <col min="6694" max="6694" width="7.57421875" style="2610" customWidth="1"/>
    <col min="6695" max="6696" width="4.140625" style="2610" customWidth="1"/>
    <col min="6697" max="6697" width="7.140625" style="2610" customWidth="1"/>
    <col min="6698" max="6698" width="5.28125" style="2610" customWidth="1"/>
    <col min="6699" max="6699" width="5.421875" style="2610" customWidth="1"/>
    <col min="6700" max="6700" width="4.7109375" style="2610" customWidth="1"/>
    <col min="6701" max="6701" width="5.28125" style="2610" customWidth="1"/>
    <col min="6702" max="6703" width="13.28125" style="2610" customWidth="1"/>
    <col min="6704" max="6704" width="6.57421875" style="2610" customWidth="1"/>
    <col min="6705" max="6705" width="6.421875" style="2610" customWidth="1"/>
    <col min="6706" max="6709" width="11.421875" style="2610" customWidth="1"/>
    <col min="6710" max="6710" width="12.7109375" style="2610" customWidth="1"/>
    <col min="6711" max="6713" width="11.421875" style="2610" customWidth="1"/>
    <col min="6714" max="6714" width="21.00390625" style="2610" customWidth="1"/>
    <col min="6715" max="6912" width="11.421875" style="2610" customWidth="1"/>
    <col min="6913" max="6914" width="4.140625" style="2610" customWidth="1"/>
    <col min="6915" max="6915" width="5.421875" style="2610" customWidth="1"/>
    <col min="6916" max="6917" width="13.7109375" style="2610" customWidth="1"/>
    <col min="6918" max="6918" width="45.7109375" style="2610" customWidth="1"/>
    <col min="6919" max="6920" width="9.7109375" style="2610" customWidth="1"/>
    <col min="6921" max="6921" width="3.8515625" style="2610" customWidth="1"/>
    <col min="6922" max="6923" width="11.421875" style="2610" hidden="1" customWidth="1"/>
    <col min="6924" max="6925" width="16.421875" style="2610" customWidth="1"/>
    <col min="6926" max="6928" width="9.7109375" style="2610" customWidth="1"/>
    <col min="6929" max="6929" width="8.7109375" style="2610" customWidth="1"/>
    <col min="6930" max="6930" width="5.421875" style="2610" customWidth="1"/>
    <col min="6931" max="6931" width="5.7109375" style="2610" bestFit="1" customWidth="1"/>
    <col min="6932" max="6941" width="11.421875" style="2610" hidden="1" customWidth="1"/>
    <col min="6942" max="6942" width="9.7109375" style="2610" customWidth="1"/>
    <col min="6943" max="6943" width="15.7109375" style="2610" customWidth="1"/>
    <col min="6944" max="6944" width="4.140625" style="2610" customWidth="1"/>
    <col min="6945" max="6945" width="30.421875" style="2610" customWidth="1"/>
    <col min="6946" max="6946" width="3.140625" style="2610" customWidth="1"/>
    <col min="6947" max="6947" width="3.57421875" style="2610" customWidth="1"/>
    <col min="6948" max="6948" width="24.28125" style="2610" customWidth="1"/>
    <col min="6949" max="6949" width="4.7109375" style="2610" customWidth="1"/>
    <col min="6950" max="6950" width="7.57421875" style="2610" customWidth="1"/>
    <col min="6951" max="6952" width="4.140625" style="2610" customWidth="1"/>
    <col min="6953" max="6953" width="7.140625" style="2610" customWidth="1"/>
    <col min="6954" max="6954" width="5.28125" style="2610" customWidth="1"/>
    <col min="6955" max="6955" width="5.421875" style="2610" customWidth="1"/>
    <col min="6956" max="6956" width="4.7109375" style="2610" customWidth="1"/>
    <col min="6957" max="6957" width="5.28125" style="2610" customWidth="1"/>
    <col min="6958" max="6959" width="13.28125" style="2610" customWidth="1"/>
    <col min="6960" max="6960" width="6.57421875" style="2610" customWidth="1"/>
    <col min="6961" max="6961" width="6.421875" style="2610" customWidth="1"/>
    <col min="6962" max="6965" width="11.421875" style="2610" customWidth="1"/>
    <col min="6966" max="6966" width="12.7109375" style="2610" customWidth="1"/>
    <col min="6967" max="6969" width="11.421875" style="2610" customWidth="1"/>
    <col min="6970" max="6970" width="21.00390625" style="2610" customWidth="1"/>
    <col min="6971" max="7168" width="11.421875" style="2610" customWidth="1"/>
    <col min="7169" max="7170" width="4.140625" style="2610" customWidth="1"/>
    <col min="7171" max="7171" width="5.421875" style="2610" customWidth="1"/>
    <col min="7172" max="7173" width="13.7109375" style="2610" customWidth="1"/>
    <col min="7174" max="7174" width="45.7109375" style="2610" customWidth="1"/>
    <col min="7175" max="7176" width="9.7109375" style="2610" customWidth="1"/>
    <col min="7177" max="7177" width="3.8515625" style="2610" customWidth="1"/>
    <col min="7178" max="7179" width="11.421875" style="2610" hidden="1" customWidth="1"/>
    <col min="7180" max="7181" width="16.421875" style="2610" customWidth="1"/>
    <col min="7182" max="7184" width="9.7109375" style="2610" customWidth="1"/>
    <col min="7185" max="7185" width="8.7109375" style="2610" customWidth="1"/>
    <col min="7186" max="7186" width="5.421875" style="2610" customWidth="1"/>
    <col min="7187" max="7187" width="5.7109375" style="2610" bestFit="1" customWidth="1"/>
    <col min="7188" max="7197" width="11.421875" style="2610" hidden="1" customWidth="1"/>
    <col min="7198" max="7198" width="9.7109375" style="2610" customWidth="1"/>
    <col min="7199" max="7199" width="15.7109375" style="2610" customWidth="1"/>
    <col min="7200" max="7200" width="4.140625" style="2610" customWidth="1"/>
    <col min="7201" max="7201" width="30.421875" style="2610" customWidth="1"/>
    <col min="7202" max="7202" width="3.140625" style="2610" customWidth="1"/>
    <col min="7203" max="7203" width="3.57421875" style="2610" customWidth="1"/>
    <col min="7204" max="7204" width="24.28125" style="2610" customWidth="1"/>
    <col min="7205" max="7205" width="4.7109375" style="2610" customWidth="1"/>
    <col min="7206" max="7206" width="7.57421875" style="2610" customWidth="1"/>
    <col min="7207" max="7208" width="4.140625" style="2610" customWidth="1"/>
    <col min="7209" max="7209" width="7.140625" style="2610" customWidth="1"/>
    <col min="7210" max="7210" width="5.28125" style="2610" customWidth="1"/>
    <col min="7211" max="7211" width="5.421875" style="2610" customWidth="1"/>
    <col min="7212" max="7212" width="4.7109375" style="2610" customWidth="1"/>
    <col min="7213" max="7213" width="5.28125" style="2610" customWidth="1"/>
    <col min="7214" max="7215" width="13.28125" style="2610" customWidth="1"/>
    <col min="7216" max="7216" width="6.57421875" style="2610" customWidth="1"/>
    <col min="7217" max="7217" width="6.421875" style="2610" customWidth="1"/>
    <col min="7218" max="7221" width="11.421875" style="2610" customWidth="1"/>
    <col min="7222" max="7222" width="12.7109375" style="2610" customWidth="1"/>
    <col min="7223" max="7225" width="11.421875" style="2610" customWidth="1"/>
    <col min="7226" max="7226" width="21.00390625" style="2610" customWidth="1"/>
    <col min="7227" max="7424" width="11.421875" style="2610" customWidth="1"/>
    <col min="7425" max="7426" width="4.140625" style="2610" customWidth="1"/>
    <col min="7427" max="7427" width="5.421875" style="2610" customWidth="1"/>
    <col min="7428" max="7429" width="13.7109375" style="2610" customWidth="1"/>
    <col min="7430" max="7430" width="45.7109375" style="2610" customWidth="1"/>
    <col min="7431" max="7432" width="9.7109375" style="2610" customWidth="1"/>
    <col min="7433" max="7433" width="3.8515625" style="2610" customWidth="1"/>
    <col min="7434" max="7435" width="11.421875" style="2610" hidden="1" customWidth="1"/>
    <col min="7436" max="7437" width="16.421875" style="2610" customWidth="1"/>
    <col min="7438" max="7440" width="9.7109375" style="2610" customWidth="1"/>
    <col min="7441" max="7441" width="8.7109375" style="2610" customWidth="1"/>
    <col min="7442" max="7442" width="5.421875" style="2610" customWidth="1"/>
    <col min="7443" max="7443" width="5.7109375" style="2610" bestFit="1" customWidth="1"/>
    <col min="7444" max="7453" width="11.421875" style="2610" hidden="1" customWidth="1"/>
    <col min="7454" max="7454" width="9.7109375" style="2610" customWidth="1"/>
    <col min="7455" max="7455" width="15.7109375" style="2610" customWidth="1"/>
    <col min="7456" max="7456" width="4.140625" style="2610" customWidth="1"/>
    <col min="7457" max="7457" width="30.421875" style="2610" customWidth="1"/>
    <col min="7458" max="7458" width="3.140625" style="2610" customWidth="1"/>
    <col min="7459" max="7459" width="3.57421875" style="2610" customWidth="1"/>
    <col min="7460" max="7460" width="24.28125" style="2610" customWidth="1"/>
    <col min="7461" max="7461" width="4.7109375" style="2610" customWidth="1"/>
    <col min="7462" max="7462" width="7.57421875" style="2610" customWidth="1"/>
    <col min="7463" max="7464" width="4.140625" style="2610" customWidth="1"/>
    <col min="7465" max="7465" width="7.140625" style="2610" customWidth="1"/>
    <col min="7466" max="7466" width="5.28125" style="2610" customWidth="1"/>
    <col min="7467" max="7467" width="5.421875" style="2610" customWidth="1"/>
    <col min="7468" max="7468" width="4.7109375" style="2610" customWidth="1"/>
    <col min="7469" max="7469" width="5.28125" style="2610" customWidth="1"/>
    <col min="7470" max="7471" width="13.28125" style="2610" customWidth="1"/>
    <col min="7472" max="7472" width="6.57421875" style="2610" customWidth="1"/>
    <col min="7473" max="7473" width="6.421875" style="2610" customWidth="1"/>
    <col min="7474" max="7477" width="11.421875" style="2610" customWidth="1"/>
    <col min="7478" max="7478" width="12.7109375" style="2610" customWidth="1"/>
    <col min="7479" max="7481" width="11.421875" style="2610" customWidth="1"/>
    <col min="7482" max="7482" width="21.00390625" style="2610" customWidth="1"/>
    <col min="7483" max="7680" width="11.421875" style="2610" customWidth="1"/>
    <col min="7681" max="7682" width="4.140625" style="2610" customWidth="1"/>
    <col min="7683" max="7683" width="5.421875" style="2610" customWidth="1"/>
    <col min="7684" max="7685" width="13.7109375" style="2610" customWidth="1"/>
    <col min="7686" max="7686" width="45.7109375" style="2610" customWidth="1"/>
    <col min="7687" max="7688" width="9.7109375" style="2610" customWidth="1"/>
    <col min="7689" max="7689" width="3.8515625" style="2610" customWidth="1"/>
    <col min="7690" max="7691" width="11.421875" style="2610" hidden="1" customWidth="1"/>
    <col min="7692" max="7693" width="16.421875" style="2610" customWidth="1"/>
    <col min="7694" max="7696" width="9.7109375" style="2610" customWidth="1"/>
    <col min="7697" max="7697" width="8.7109375" style="2610" customWidth="1"/>
    <col min="7698" max="7698" width="5.421875" style="2610" customWidth="1"/>
    <col min="7699" max="7699" width="5.7109375" style="2610" bestFit="1" customWidth="1"/>
    <col min="7700" max="7709" width="11.421875" style="2610" hidden="1" customWidth="1"/>
    <col min="7710" max="7710" width="9.7109375" style="2610" customWidth="1"/>
    <col min="7711" max="7711" width="15.7109375" style="2610" customWidth="1"/>
    <col min="7712" max="7712" width="4.140625" style="2610" customWidth="1"/>
    <col min="7713" max="7713" width="30.421875" style="2610" customWidth="1"/>
    <col min="7714" max="7714" width="3.140625" style="2610" customWidth="1"/>
    <col min="7715" max="7715" width="3.57421875" style="2610" customWidth="1"/>
    <col min="7716" max="7716" width="24.28125" style="2610" customWidth="1"/>
    <col min="7717" max="7717" width="4.7109375" style="2610" customWidth="1"/>
    <col min="7718" max="7718" width="7.57421875" style="2610" customWidth="1"/>
    <col min="7719" max="7720" width="4.140625" style="2610" customWidth="1"/>
    <col min="7721" max="7721" width="7.140625" style="2610" customWidth="1"/>
    <col min="7722" max="7722" width="5.28125" style="2610" customWidth="1"/>
    <col min="7723" max="7723" width="5.421875" style="2610" customWidth="1"/>
    <col min="7724" max="7724" width="4.7109375" style="2610" customWidth="1"/>
    <col min="7725" max="7725" width="5.28125" style="2610" customWidth="1"/>
    <col min="7726" max="7727" width="13.28125" style="2610" customWidth="1"/>
    <col min="7728" max="7728" width="6.57421875" style="2610" customWidth="1"/>
    <col min="7729" max="7729" width="6.421875" style="2610" customWidth="1"/>
    <col min="7730" max="7733" width="11.421875" style="2610" customWidth="1"/>
    <col min="7734" max="7734" width="12.7109375" style="2610" customWidth="1"/>
    <col min="7735" max="7737" width="11.421875" style="2610" customWidth="1"/>
    <col min="7738" max="7738" width="21.00390625" style="2610" customWidth="1"/>
    <col min="7739" max="7936" width="11.421875" style="2610" customWidth="1"/>
    <col min="7937" max="7938" width="4.140625" style="2610" customWidth="1"/>
    <col min="7939" max="7939" width="5.421875" style="2610" customWidth="1"/>
    <col min="7940" max="7941" width="13.7109375" style="2610" customWidth="1"/>
    <col min="7942" max="7942" width="45.7109375" style="2610" customWidth="1"/>
    <col min="7943" max="7944" width="9.7109375" style="2610" customWidth="1"/>
    <col min="7945" max="7945" width="3.8515625" style="2610" customWidth="1"/>
    <col min="7946" max="7947" width="11.421875" style="2610" hidden="1" customWidth="1"/>
    <col min="7948" max="7949" width="16.421875" style="2610" customWidth="1"/>
    <col min="7950" max="7952" width="9.7109375" style="2610" customWidth="1"/>
    <col min="7953" max="7953" width="8.7109375" style="2610" customWidth="1"/>
    <col min="7954" max="7954" width="5.421875" style="2610" customWidth="1"/>
    <col min="7955" max="7955" width="5.7109375" style="2610" bestFit="1" customWidth="1"/>
    <col min="7956" max="7965" width="11.421875" style="2610" hidden="1" customWidth="1"/>
    <col min="7966" max="7966" width="9.7109375" style="2610" customWidth="1"/>
    <col min="7967" max="7967" width="15.7109375" style="2610" customWidth="1"/>
    <col min="7968" max="7968" width="4.140625" style="2610" customWidth="1"/>
    <col min="7969" max="7969" width="30.421875" style="2610" customWidth="1"/>
    <col min="7970" max="7970" width="3.140625" style="2610" customWidth="1"/>
    <col min="7971" max="7971" width="3.57421875" style="2610" customWidth="1"/>
    <col min="7972" max="7972" width="24.28125" style="2610" customWidth="1"/>
    <col min="7973" max="7973" width="4.7109375" style="2610" customWidth="1"/>
    <col min="7974" max="7974" width="7.57421875" style="2610" customWidth="1"/>
    <col min="7975" max="7976" width="4.140625" style="2610" customWidth="1"/>
    <col min="7977" max="7977" width="7.140625" style="2610" customWidth="1"/>
    <col min="7978" max="7978" width="5.28125" style="2610" customWidth="1"/>
    <col min="7979" max="7979" width="5.421875" style="2610" customWidth="1"/>
    <col min="7980" max="7980" width="4.7109375" style="2610" customWidth="1"/>
    <col min="7981" max="7981" width="5.28125" style="2610" customWidth="1"/>
    <col min="7982" max="7983" width="13.28125" style="2610" customWidth="1"/>
    <col min="7984" max="7984" width="6.57421875" style="2610" customWidth="1"/>
    <col min="7985" max="7985" width="6.421875" style="2610" customWidth="1"/>
    <col min="7986" max="7989" width="11.421875" style="2610" customWidth="1"/>
    <col min="7990" max="7990" width="12.7109375" style="2610" customWidth="1"/>
    <col min="7991" max="7993" width="11.421875" style="2610" customWidth="1"/>
    <col min="7994" max="7994" width="21.00390625" style="2610" customWidth="1"/>
    <col min="7995" max="8192" width="11.421875" style="2610" customWidth="1"/>
    <col min="8193" max="8194" width="4.140625" style="2610" customWidth="1"/>
    <col min="8195" max="8195" width="5.421875" style="2610" customWidth="1"/>
    <col min="8196" max="8197" width="13.7109375" style="2610" customWidth="1"/>
    <col min="8198" max="8198" width="45.7109375" style="2610" customWidth="1"/>
    <col min="8199" max="8200" width="9.7109375" style="2610" customWidth="1"/>
    <col min="8201" max="8201" width="3.8515625" style="2610" customWidth="1"/>
    <col min="8202" max="8203" width="11.421875" style="2610" hidden="1" customWidth="1"/>
    <col min="8204" max="8205" width="16.421875" style="2610" customWidth="1"/>
    <col min="8206" max="8208" width="9.7109375" style="2610" customWidth="1"/>
    <col min="8209" max="8209" width="8.7109375" style="2610" customWidth="1"/>
    <col min="8210" max="8210" width="5.421875" style="2610" customWidth="1"/>
    <col min="8211" max="8211" width="5.7109375" style="2610" bestFit="1" customWidth="1"/>
    <col min="8212" max="8221" width="11.421875" style="2610" hidden="1" customWidth="1"/>
    <col min="8222" max="8222" width="9.7109375" style="2610" customWidth="1"/>
    <col min="8223" max="8223" width="15.7109375" style="2610" customWidth="1"/>
    <col min="8224" max="8224" width="4.140625" style="2610" customWidth="1"/>
    <col min="8225" max="8225" width="30.421875" style="2610" customWidth="1"/>
    <col min="8226" max="8226" width="3.140625" style="2610" customWidth="1"/>
    <col min="8227" max="8227" width="3.57421875" style="2610" customWidth="1"/>
    <col min="8228" max="8228" width="24.28125" style="2610" customWidth="1"/>
    <col min="8229" max="8229" width="4.7109375" style="2610" customWidth="1"/>
    <col min="8230" max="8230" width="7.57421875" style="2610" customWidth="1"/>
    <col min="8231" max="8232" width="4.140625" style="2610" customWidth="1"/>
    <col min="8233" max="8233" width="7.140625" style="2610" customWidth="1"/>
    <col min="8234" max="8234" width="5.28125" style="2610" customWidth="1"/>
    <col min="8235" max="8235" width="5.421875" style="2610" customWidth="1"/>
    <col min="8236" max="8236" width="4.7109375" style="2610" customWidth="1"/>
    <col min="8237" max="8237" width="5.28125" style="2610" customWidth="1"/>
    <col min="8238" max="8239" width="13.28125" style="2610" customWidth="1"/>
    <col min="8240" max="8240" width="6.57421875" style="2610" customWidth="1"/>
    <col min="8241" max="8241" width="6.421875" style="2610" customWidth="1"/>
    <col min="8242" max="8245" width="11.421875" style="2610" customWidth="1"/>
    <col min="8246" max="8246" width="12.7109375" style="2610" customWidth="1"/>
    <col min="8247" max="8249" width="11.421875" style="2610" customWidth="1"/>
    <col min="8250" max="8250" width="21.00390625" style="2610" customWidth="1"/>
    <col min="8251" max="8448" width="11.421875" style="2610" customWidth="1"/>
    <col min="8449" max="8450" width="4.140625" style="2610" customWidth="1"/>
    <col min="8451" max="8451" width="5.421875" style="2610" customWidth="1"/>
    <col min="8452" max="8453" width="13.7109375" style="2610" customWidth="1"/>
    <col min="8454" max="8454" width="45.7109375" style="2610" customWidth="1"/>
    <col min="8455" max="8456" width="9.7109375" style="2610" customWidth="1"/>
    <col min="8457" max="8457" width="3.8515625" style="2610" customWidth="1"/>
    <col min="8458" max="8459" width="11.421875" style="2610" hidden="1" customWidth="1"/>
    <col min="8460" max="8461" width="16.421875" style="2610" customWidth="1"/>
    <col min="8462" max="8464" width="9.7109375" style="2610" customWidth="1"/>
    <col min="8465" max="8465" width="8.7109375" style="2610" customWidth="1"/>
    <col min="8466" max="8466" width="5.421875" style="2610" customWidth="1"/>
    <col min="8467" max="8467" width="5.7109375" style="2610" bestFit="1" customWidth="1"/>
    <col min="8468" max="8477" width="11.421875" style="2610" hidden="1" customWidth="1"/>
    <col min="8478" max="8478" width="9.7109375" style="2610" customWidth="1"/>
    <col min="8479" max="8479" width="15.7109375" style="2610" customWidth="1"/>
    <col min="8480" max="8480" width="4.140625" style="2610" customWidth="1"/>
    <col min="8481" max="8481" width="30.421875" style="2610" customWidth="1"/>
    <col min="8482" max="8482" width="3.140625" style="2610" customWidth="1"/>
    <col min="8483" max="8483" width="3.57421875" style="2610" customWidth="1"/>
    <col min="8484" max="8484" width="24.28125" style="2610" customWidth="1"/>
    <col min="8485" max="8485" width="4.7109375" style="2610" customWidth="1"/>
    <col min="8486" max="8486" width="7.57421875" style="2610" customWidth="1"/>
    <col min="8487" max="8488" width="4.140625" style="2610" customWidth="1"/>
    <col min="8489" max="8489" width="7.140625" style="2610" customWidth="1"/>
    <col min="8490" max="8490" width="5.28125" style="2610" customWidth="1"/>
    <col min="8491" max="8491" width="5.421875" style="2610" customWidth="1"/>
    <col min="8492" max="8492" width="4.7109375" style="2610" customWidth="1"/>
    <col min="8493" max="8493" width="5.28125" style="2610" customWidth="1"/>
    <col min="8494" max="8495" width="13.28125" style="2610" customWidth="1"/>
    <col min="8496" max="8496" width="6.57421875" style="2610" customWidth="1"/>
    <col min="8497" max="8497" width="6.421875" style="2610" customWidth="1"/>
    <col min="8498" max="8501" width="11.421875" style="2610" customWidth="1"/>
    <col min="8502" max="8502" width="12.7109375" style="2610" customWidth="1"/>
    <col min="8503" max="8505" width="11.421875" style="2610" customWidth="1"/>
    <col min="8506" max="8506" width="21.00390625" style="2610" customWidth="1"/>
    <col min="8507" max="8704" width="11.421875" style="2610" customWidth="1"/>
    <col min="8705" max="8706" width="4.140625" style="2610" customWidth="1"/>
    <col min="8707" max="8707" width="5.421875" style="2610" customWidth="1"/>
    <col min="8708" max="8709" width="13.7109375" style="2610" customWidth="1"/>
    <col min="8710" max="8710" width="45.7109375" style="2610" customWidth="1"/>
    <col min="8711" max="8712" width="9.7109375" style="2610" customWidth="1"/>
    <col min="8713" max="8713" width="3.8515625" style="2610" customWidth="1"/>
    <col min="8714" max="8715" width="11.421875" style="2610" hidden="1" customWidth="1"/>
    <col min="8716" max="8717" width="16.421875" style="2610" customWidth="1"/>
    <col min="8718" max="8720" width="9.7109375" style="2610" customWidth="1"/>
    <col min="8721" max="8721" width="8.7109375" style="2610" customWidth="1"/>
    <col min="8722" max="8722" width="5.421875" style="2610" customWidth="1"/>
    <col min="8723" max="8723" width="5.7109375" style="2610" bestFit="1" customWidth="1"/>
    <col min="8724" max="8733" width="11.421875" style="2610" hidden="1" customWidth="1"/>
    <col min="8734" max="8734" width="9.7109375" style="2610" customWidth="1"/>
    <col min="8735" max="8735" width="15.7109375" style="2610" customWidth="1"/>
    <col min="8736" max="8736" width="4.140625" style="2610" customWidth="1"/>
    <col min="8737" max="8737" width="30.421875" style="2610" customWidth="1"/>
    <col min="8738" max="8738" width="3.140625" style="2610" customWidth="1"/>
    <col min="8739" max="8739" width="3.57421875" style="2610" customWidth="1"/>
    <col min="8740" max="8740" width="24.28125" style="2610" customWidth="1"/>
    <col min="8741" max="8741" width="4.7109375" style="2610" customWidth="1"/>
    <col min="8742" max="8742" width="7.57421875" style="2610" customWidth="1"/>
    <col min="8743" max="8744" width="4.140625" style="2610" customWidth="1"/>
    <col min="8745" max="8745" width="7.140625" style="2610" customWidth="1"/>
    <col min="8746" max="8746" width="5.28125" style="2610" customWidth="1"/>
    <col min="8747" max="8747" width="5.421875" style="2610" customWidth="1"/>
    <col min="8748" max="8748" width="4.7109375" style="2610" customWidth="1"/>
    <col min="8749" max="8749" width="5.28125" style="2610" customWidth="1"/>
    <col min="8750" max="8751" width="13.28125" style="2610" customWidth="1"/>
    <col min="8752" max="8752" width="6.57421875" style="2610" customWidth="1"/>
    <col min="8753" max="8753" width="6.421875" style="2610" customWidth="1"/>
    <col min="8754" max="8757" width="11.421875" style="2610" customWidth="1"/>
    <col min="8758" max="8758" width="12.7109375" style="2610" customWidth="1"/>
    <col min="8759" max="8761" width="11.421875" style="2610" customWidth="1"/>
    <col min="8762" max="8762" width="21.00390625" style="2610" customWidth="1"/>
    <col min="8763" max="8960" width="11.421875" style="2610" customWidth="1"/>
    <col min="8961" max="8962" width="4.140625" style="2610" customWidth="1"/>
    <col min="8963" max="8963" width="5.421875" style="2610" customWidth="1"/>
    <col min="8964" max="8965" width="13.7109375" style="2610" customWidth="1"/>
    <col min="8966" max="8966" width="45.7109375" style="2610" customWidth="1"/>
    <col min="8967" max="8968" width="9.7109375" style="2610" customWidth="1"/>
    <col min="8969" max="8969" width="3.8515625" style="2610" customWidth="1"/>
    <col min="8970" max="8971" width="11.421875" style="2610" hidden="1" customWidth="1"/>
    <col min="8972" max="8973" width="16.421875" style="2610" customWidth="1"/>
    <col min="8974" max="8976" width="9.7109375" style="2610" customWidth="1"/>
    <col min="8977" max="8977" width="8.7109375" style="2610" customWidth="1"/>
    <col min="8978" max="8978" width="5.421875" style="2610" customWidth="1"/>
    <col min="8979" max="8979" width="5.7109375" style="2610" bestFit="1" customWidth="1"/>
    <col min="8980" max="8989" width="11.421875" style="2610" hidden="1" customWidth="1"/>
    <col min="8990" max="8990" width="9.7109375" style="2610" customWidth="1"/>
    <col min="8991" max="8991" width="15.7109375" style="2610" customWidth="1"/>
    <col min="8992" max="8992" width="4.140625" style="2610" customWidth="1"/>
    <col min="8993" max="8993" width="30.421875" style="2610" customWidth="1"/>
    <col min="8994" max="8994" width="3.140625" style="2610" customWidth="1"/>
    <col min="8995" max="8995" width="3.57421875" style="2610" customWidth="1"/>
    <col min="8996" max="8996" width="24.28125" style="2610" customWidth="1"/>
    <col min="8997" max="8997" width="4.7109375" style="2610" customWidth="1"/>
    <col min="8998" max="8998" width="7.57421875" style="2610" customWidth="1"/>
    <col min="8999" max="9000" width="4.140625" style="2610" customWidth="1"/>
    <col min="9001" max="9001" width="7.140625" style="2610" customWidth="1"/>
    <col min="9002" max="9002" width="5.28125" style="2610" customWidth="1"/>
    <col min="9003" max="9003" width="5.421875" style="2610" customWidth="1"/>
    <col min="9004" max="9004" width="4.7109375" style="2610" customWidth="1"/>
    <col min="9005" max="9005" width="5.28125" style="2610" customWidth="1"/>
    <col min="9006" max="9007" width="13.28125" style="2610" customWidth="1"/>
    <col min="9008" max="9008" width="6.57421875" style="2610" customWidth="1"/>
    <col min="9009" max="9009" width="6.421875" style="2610" customWidth="1"/>
    <col min="9010" max="9013" width="11.421875" style="2610" customWidth="1"/>
    <col min="9014" max="9014" width="12.7109375" style="2610" customWidth="1"/>
    <col min="9015" max="9017" width="11.421875" style="2610" customWidth="1"/>
    <col min="9018" max="9018" width="21.00390625" style="2610" customWidth="1"/>
    <col min="9019" max="9216" width="11.421875" style="2610" customWidth="1"/>
    <col min="9217" max="9218" width="4.140625" style="2610" customWidth="1"/>
    <col min="9219" max="9219" width="5.421875" style="2610" customWidth="1"/>
    <col min="9220" max="9221" width="13.7109375" style="2610" customWidth="1"/>
    <col min="9222" max="9222" width="45.7109375" style="2610" customWidth="1"/>
    <col min="9223" max="9224" width="9.7109375" style="2610" customWidth="1"/>
    <col min="9225" max="9225" width="3.8515625" style="2610" customWidth="1"/>
    <col min="9226" max="9227" width="11.421875" style="2610" hidden="1" customWidth="1"/>
    <col min="9228" max="9229" width="16.421875" style="2610" customWidth="1"/>
    <col min="9230" max="9232" width="9.7109375" style="2610" customWidth="1"/>
    <col min="9233" max="9233" width="8.7109375" style="2610" customWidth="1"/>
    <col min="9234" max="9234" width="5.421875" style="2610" customWidth="1"/>
    <col min="9235" max="9235" width="5.7109375" style="2610" bestFit="1" customWidth="1"/>
    <col min="9236" max="9245" width="11.421875" style="2610" hidden="1" customWidth="1"/>
    <col min="9246" max="9246" width="9.7109375" style="2610" customWidth="1"/>
    <col min="9247" max="9247" width="15.7109375" style="2610" customWidth="1"/>
    <col min="9248" max="9248" width="4.140625" style="2610" customWidth="1"/>
    <col min="9249" max="9249" width="30.421875" style="2610" customWidth="1"/>
    <col min="9250" max="9250" width="3.140625" style="2610" customWidth="1"/>
    <col min="9251" max="9251" width="3.57421875" style="2610" customWidth="1"/>
    <col min="9252" max="9252" width="24.28125" style="2610" customWidth="1"/>
    <col min="9253" max="9253" width="4.7109375" style="2610" customWidth="1"/>
    <col min="9254" max="9254" width="7.57421875" style="2610" customWidth="1"/>
    <col min="9255" max="9256" width="4.140625" style="2610" customWidth="1"/>
    <col min="9257" max="9257" width="7.140625" style="2610" customWidth="1"/>
    <col min="9258" max="9258" width="5.28125" style="2610" customWidth="1"/>
    <col min="9259" max="9259" width="5.421875" style="2610" customWidth="1"/>
    <col min="9260" max="9260" width="4.7109375" style="2610" customWidth="1"/>
    <col min="9261" max="9261" width="5.28125" style="2610" customWidth="1"/>
    <col min="9262" max="9263" width="13.28125" style="2610" customWidth="1"/>
    <col min="9264" max="9264" width="6.57421875" style="2610" customWidth="1"/>
    <col min="9265" max="9265" width="6.421875" style="2610" customWidth="1"/>
    <col min="9266" max="9269" width="11.421875" style="2610" customWidth="1"/>
    <col min="9270" max="9270" width="12.7109375" style="2610" customWidth="1"/>
    <col min="9271" max="9273" width="11.421875" style="2610" customWidth="1"/>
    <col min="9274" max="9274" width="21.00390625" style="2610" customWidth="1"/>
    <col min="9275" max="9472" width="11.421875" style="2610" customWidth="1"/>
    <col min="9473" max="9474" width="4.140625" style="2610" customWidth="1"/>
    <col min="9475" max="9475" width="5.421875" style="2610" customWidth="1"/>
    <col min="9476" max="9477" width="13.7109375" style="2610" customWidth="1"/>
    <col min="9478" max="9478" width="45.7109375" style="2610" customWidth="1"/>
    <col min="9479" max="9480" width="9.7109375" style="2610" customWidth="1"/>
    <col min="9481" max="9481" width="3.8515625" style="2610" customWidth="1"/>
    <col min="9482" max="9483" width="11.421875" style="2610" hidden="1" customWidth="1"/>
    <col min="9484" max="9485" width="16.421875" style="2610" customWidth="1"/>
    <col min="9486" max="9488" width="9.7109375" style="2610" customWidth="1"/>
    <col min="9489" max="9489" width="8.7109375" style="2610" customWidth="1"/>
    <col min="9490" max="9490" width="5.421875" style="2610" customWidth="1"/>
    <col min="9491" max="9491" width="5.7109375" style="2610" bestFit="1" customWidth="1"/>
    <col min="9492" max="9501" width="11.421875" style="2610" hidden="1" customWidth="1"/>
    <col min="9502" max="9502" width="9.7109375" style="2610" customWidth="1"/>
    <col min="9503" max="9503" width="15.7109375" style="2610" customWidth="1"/>
    <col min="9504" max="9504" width="4.140625" style="2610" customWidth="1"/>
    <col min="9505" max="9505" width="30.421875" style="2610" customWidth="1"/>
    <col min="9506" max="9506" width="3.140625" style="2610" customWidth="1"/>
    <col min="9507" max="9507" width="3.57421875" style="2610" customWidth="1"/>
    <col min="9508" max="9508" width="24.28125" style="2610" customWidth="1"/>
    <col min="9509" max="9509" width="4.7109375" style="2610" customWidth="1"/>
    <col min="9510" max="9510" width="7.57421875" style="2610" customWidth="1"/>
    <col min="9511" max="9512" width="4.140625" style="2610" customWidth="1"/>
    <col min="9513" max="9513" width="7.140625" style="2610" customWidth="1"/>
    <col min="9514" max="9514" width="5.28125" style="2610" customWidth="1"/>
    <col min="9515" max="9515" width="5.421875" style="2610" customWidth="1"/>
    <col min="9516" max="9516" width="4.7109375" style="2610" customWidth="1"/>
    <col min="9517" max="9517" width="5.28125" style="2610" customWidth="1"/>
    <col min="9518" max="9519" width="13.28125" style="2610" customWidth="1"/>
    <col min="9520" max="9520" width="6.57421875" style="2610" customWidth="1"/>
    <col min="9521" max="9521" width="6.421875" style="2610" customWidth="1"/>
    <col min="9522" max="9525" width="11.421875" style="2610" customWidth="1"/>
    <col min="9526" max="9526" width="12.7109375" style="2610" customWidth="1"/>
    <col min="9527" max="9529" width="11.421875" style="2610" customWidth="1"/>
    <col min="9530" max="9530" width="21.00390625" style="2610" customWidth="1"/>
    <col min="9531" max="9728" width="11.421875" style="2610" customWidth="1"/>
    <col min="9729" max="9730" width="4.140625" style="2610" customWidth="1"/>
    <col min="9731" max="9731" width="5.421875" style="2610" customWidth="1"/>
    <col min="9732" max="9733" width="13.7109375" style="2610" customWidth="1"/>
    <col min="9734" max="9734" width="45.7109375" style="2610" customWidth="1"/>
    <col min="9735" max="9736" width="9.7109375" style="2610" customWidth="1"/>
    <col min="9737" max="9737" width="3.8515625" style="2610" customWidth="1"/>
    <col min="9738" max="9739" width="11.421875" style="2610" hidden="1" customWidth="1"/>
    <col min="9740" max="9741" width="16.421875" style="2610" customWidth="1"/>
    <col min="9742" max="9744" width="9.7109375" style="2610" customWidth="1"/>
    <col min="9745" max="9745" width="8.7109375" style="2610" customWidth="1"/>
    <col min="9746" max="9746" width="5.421875" style="2610" customWidth="1"/>
    <col min="9747" max="9747" width="5.7109375" style="2610" bestFit="1" customWidth="1"/>
    <col min="9748" max="9757" width="11.421875" style="2610" hidden="1" customWidth="1"/>
    <col min="9758" max="9758" width="9.7109375" style="2610" customWidth="1"/>
    <col min="9759" max="9759" width="15.7109375" style="2610" customWidth="1"/>
    <col min="9760" max="9760" width="4.140625" style="2610" customWidth="1"/>
    <col min="9761" max="9761" width="30.421875" style="2610" customWidth="1"/>
    <col min="9762" max="9762" width="3.140625" style="2610" customWidth="1"/>
    <col min="9763" max="9763" width="3.57421875" style="2610" customWidth="1"/>
    <col min="9764" max="9764" width="24.28125" style="2610" customWidth="1"/>
    <col min="9765" max="9765" width="4.7109375" style="2610" customWidth="1"/>
    <col min="9766" max="9766" width="7.57421875" style="2610" customWidth="1"/>
    <col min="9767" max="9768" width="4.140625" style="2610" customWidth="1"/>
    <col min="9769" max="9769" width="7.140625" style="2610" customWidth="1"/>
    <col min="9770" max="9770" width="5.28125" style="2610" customWidth="1"/>
    <col min="9771" max="9771" width="5.421875" style="2610" customWidth="1"/>
    <col min="9772" max="9772" width="4.7109375" style="2610" customWidth="1"/>
    <col min="9773" max="9773" width="5.28125" style="2610" customWidth="1"/>
    <col min="9774" max="9775" width="13.28125" style="2610" customWidth="1"/>
    <col min="9776" max="9776" width="6.57421875" style="2610" customWidth="1"/>
    <col min="9777" max="9777" width="6.421875" style="2610" customWidth="1"/>
    <col min="9778" max="9781" width="11.421875" style="2610" customWidth="1"/>
    <col min="9782" max="9782" width="12.7109375" style="2610" customWidth="1"/>
    <col min="9783" max="9785" width="11.421875" style="2610" customWidth="1"/>
    <col min="9786" max="9786" width="21.00390625" style="2610" customWidth="1"/>
    <col min="9787" max="9984" width="11.421875" style="2610" customWidth="1"/>
    <col min="9985" max="9986" width="4.140625" style="2610" customWidth="1"/>
    <col min="9987" max="9987" width="5.421875" style="2610" customWidth="1"/>
    <col min="9988" max="9989" width="13.7109375" style="2610" customWidth="1"/>
    <col min="9990" max="9990" width="45.7109375" style="2610" customWidth="1"/>
    <col min="9991" max="9992" width="9.7109375" style="2610" customWidth="1"/>
    <col min="9993" max="9993" width="3.8515625" style="2610" customWidth="1"/>
    <col min="9994" max="9995" width="11.421875" style="2610" hidden="1" customWidth="1"/>
    <col min="9996" max="9997" width="16.421875" style="2610" customWidth="1"/>
    <col min="9998" max="10000" width="9.7109375" style="2610" customWidth="1"/>
    <col min="10001" max="10001" width="8.7109375" style="2610" customWidth="1"/>
    <col min="10002" max="10002" width="5.421875" style="2610" customWidth="1"/>
    <col min="10003" max="10003" width="5.7109375" style="2610" bestFit="1" customWidth="1"/>
    <col min="10004" max="10013" width="11.421875" style="2610" hidden="1" customWidth="1"/>
    <col min="10014" max="10014" width="9.7109375" style="2610" customWidth="1"/>
    <col min="10015" max="10015" width="15.7109375" style="2610" customWidth="1"/>
    <col min="10016" max="10016" width="4.140625" style="2610" customWidth="1"/>
    <col min="10017" max="10017" width="30.421875" style="2610" customWidth="1"/>
    <col min="10018" max="10018" width="3.140625" style="2610" customWidth="1"/>
    <col min="10019" max="10019" width="3.57421875" style="2610" customWidth="1"/>
    <col min="10020" max="10020" width="24.28125" style="2610" customWidth="1"/>
    <col min="10021" max="10021" width="4.7109375" style="2610" customWidth="1"/>
    <col min="10022" max="10022" width="7.57421875" style="2610" customWidth="1"/>
    <col min="10023" max="10024" width="4.140625" style="2610" customWidth="1"/>
    <col min="10025" max="10025" width="7.140625" style="2610" customWidth="1"/>
    <col min="10026" max="10026" width="5.28125" style="2610" customWidth="1"/>
    <col min="10027" max="10027" width="5.421875" style="2610" customWidth="1"/>
    <col min="10028" max="10028" width="4.7109375" style="2610" customWidth="1"/>
    <col min="10029" max="10029" width="5.28125" style="2610" customWidth="1"/>
    <col min="10030" max="10031" width="13.28125" style="2610" customWidth="1"/>
    <col min="10032" max="10032" width="6.57421875" style="2610" customWidth="1"/>
    <col min="10033" max="10033" width="6.421875" style="2610" customWidth="1"/>
    <col min="10034" max="10037" width="11.421875" style="2610" customWidth="1"/>
    <col min="10038" max="10038" width="12.7109375" style="2610" customWidth="1"/>
    <col min="10039" max="10041" width="11.421875" style="2610" customWidth="1"/>
    <col min="10042" max="10042" width="21.00390625" style="2610" customWidth="1"/>
    <col min="10043" max="10240" width="11.421875" style="2610" customWidth="1"/>
    <col min="10241" max="10242" width="4.140625" style="2610" customWidth="1"/>
    <col min="10243" max="10243" width="5.421875" style="2610" customWidth="1"/>
    <col min="10244" max="10245" width="13.7109375" style="2610" customWidth="1"/>
    <col min="10246" max="10246" width="45.7109375" style="2610" customWidth="1"/>
    <col min="10247" max="10248" width="9.7109375" style="2610" customWidth="1"/>
    <col min="10249" max="10249" width="3.8515625" style="2610" customWidth="1"/>
    <col min="10250" max="10251" width="11.421875" style="2610" hidden="1" customWidth="1"/>
    <col min="10252" max="10253" width="16.421875" style="2610" customWidth="1"/>
    <col min="10254" max="10256" width="9.7109375" style="2610" customWidth="1"/>
    <col min="10257" max="10257" width="8.7109375" style="2610" customWidth="1"/>
    <col min="10258" max="10258" width="5.421875" style="2610" customWidth="1"/>
    <col min="10259" max="10259" width="5.7109375" style="2610" bestFit="1" customWidth="1"/>
    <col min="10260" max="10269" width="11.421875" style="2610" hidden="1" customWidth="1"/>
    <col min="10270" max="10270" width="9.7109375" style="2610" customWidth="1"/>
    <col min="10271" max="10271" width="15.7109375" style="2610" customWidth="1"/>
    <col min="10272" max="10272" width="4.140625" style="2610" customWidth="1"/>
    <col min="10273" max="10273" width="30.421875" style="2610" customWidth="1"/>
    <col min="10274" max="10274" width="3.140625" style="2610" customWidth="1"/>
    <col min="10275" max="10275" width="3.57421875" style="2610" customWidth="1"/>
    <col min="10276" max="10276" width="24.28125" style="2610" customWidth="1"/>
    <col min="10277" max="10277" width="4.7109375" style="2610" customWidth="1"/>
    <col min="10278" max="10278" width="7.57421875" style="2610" customWidth="1"/>
    <col min="10279" max="10280" width="4.140625" style="2610" customWidth="1"/>
    <col min="10281" max="10281" width="7.140625" style="2610" customWidth="1"/>
    <col min="10282" max="10282" width="5.28125" style="2610" customWidth="1"/>
    <col min="10283" max="10283" width="5.421875" style="2610" customWidth="1"/>
    <col min="10284" max="10284" width="4.7109375" style="2610" customWidth="1"/>
    <col min="10285" max="10285" width="5.28125" style="2610" customWidth="1"/>
    <col min="10286" max="10287" width="13.28125" style="2610" customWidth="1"/>
    <col min="10288" max="10288" width="6.57421875" style="2610" customWidth="1"/>
    <col min="10289" max="10289" width="6.421875" style="2610" customWidth="1"/>
    <col min="10290" max="10293" width="11.421875" style="2610" customWidth="1"/>
    <col min="10294" max="10294" width="12.7109375" style="2610" customWidth="1"/>
    <col min="10295" max="10297" width="11.421875" style="2610" customWidth="1"/>
    <col min="10298" max="10298" width="21.00390625" style="2610" customWidth="1"/>
    <col min="10299" max="10496" width="11.421875" style="2610" customWidth="1"/>
    <col min="10497" max="10498" width="4.140625" style="2610" customWidth="1"/>
    <col min="10499" max="10499" width="5.421875" style="2610" customWidth="1"/>
    <col min="10500" max="10501" width="13.7109375" style="2610" customWidth="1"/>
    <col min="10502" max="10502" width="45.7109375" style="2610" customWidth="1"/>
    <col min="10503" max="10504" width="9.7109375" style="2610" customWidth="1"/>
    <col min="10505" max="10505" width="3.8515625" style="2610" customWidth="1"/>
    <col min="10506" max="10507" width="11.421875" style="2610" hidden="1" customWidth="1"/>
    <col min="10508" max="10509" width="16.421875" style="2610" customWidth="1"/>
    <col min="10510" max="10512" width="9.7109375" style="2610" customWidth="1"/>
    <col min="10513" max="10513" width="8.7109375" style="2610" customWidth="1"/>
    <col min="10514" max="10514" width="5.421875" style="2610" customWidth="1"/>
    <col min="10515" max="10515" width="5.7109375" style="2610" bestFit="1" customWidth="1"/>
    <col min="10516" max="10525" width="11.421875" style="2610" hidden="1" customWidth="1"/>
    <col min="10526" max="10526" width="9.7109375" style="2610" customWidth="1"/>
    <col min="10527" max="10527" width="15.7109375" style="2610" customWidth="1"/>
    <col min="10528" max="10528" width="4.140625" style="2610" customWidth="1"/>
    <col min="10529" max="10529" width="30.421875" style="2610" customWidth="1"/>
    <col min="10530" max="10530" width="3.140625" style="2610" customWidth="1"/>
    <col min="10531" max="10531" width="3.57421875" style="2610" customWidth="1"/>
    <col min="10532" max="10532" width="24.28125" style="2610" customWidth="1"/>
    <col min="10533" max="10533" width="4.7109375" style="2610" customWidth="1"/>
    <col min="10534" max="10534" width="7.57421875" style="2610" customWidth="1"/>
    <col min="10535" max="10536" width="4.140625" style="2610" customWidth="1"/>
    <col min="10537" max="10537" width="7.140625" style="2610" customWidth="1"/>
    <col min="10538" max="10538" width="5.28125" style="2610" customWidth="1"/>
    <col min="10539" max="10539" width="5.421875" style="2610" customWidth="1"/>
    <col min="10540" max="10540" width="4.7109375" style="2610" customWidth="1"/>
    <col min="10541" max="10541" width="5.28125" style="2610" customWidth="1"/>
    <col min="10542" max="10543" width="13.28125" style="2610" customWidth="1"/>
    <col min="10544" max="10544" width="6.57421875" style="2610" customWidth="1"/>
    <col min="10545" max="10545" width="6.421875" style="2610" customWidth="1"/>
    <col min="10546" max="10549" width="11.421875" style="2610" customWidth="1"/>
    <col min="10550" max="10550" width="12.7109375" style="2610" customWidth="1"/>
    <col min="10551" max="10553" width="11.421875" style="2610" customWidth="1"/>
    <col min="10554" max="10554" width="21.00390625" style="2610" customWidth="1"/>
    <col min="10555" max="10752" width="11.421875" style="2610" customWidth="1"/>
    <col min="10753" max="10754" width="4.140625" style="2610" customWidth="1"/>
    <col min="10755" max="10755" width="5.421875" style="2610" customWidth="1"/>
    <col min="10756" max="10757" width="13.7109375" style="2610" customWidth="1"/>
    <col min="10758" max="10758" width="45.7109375" style="2610" customWidth="1"/>
    <col min="10759" max="10760" width="9.7109375" style="2610" customWidth="1"/>
    <col min="10761" max="10761" width="3.8515625" style="2610" customWidth="1"/>
    <col min="10762" max="10763" width="11.421875" style="2610" hidden="1" customWidth="1"/>
    <col min="10764" max="10765" width="16.421875" style="2610" customWidth="1"/>
    <col min="10766" max="10768" width="9.7109375" style="2610" customWidth="1"/>
    <col min="10769" max="10769" width="8.7109375" style="2610" customWidth="1"/>
    <col min="10770" max="10770" width="5.421875" style="2610" customWidth="1"/>
    <col min="10771" max="10771" width="5.7109375" style="2610" bestFit="1" customWidth="1"/>
    <col min="10772" max="10781" width="11.421875" style="2610" hidden="1" customWidth="1"/>
    <col min="10782" max="10782" width="9.7109375" style="2610" customWidth="1"/>
    <col min="10783" max="10783" width="15.7109375" style="2610" customWidth="1"/>
    <col min="10784" max="10784" width="4.140625" style="2610" customWidth="1"/>
    <col min="10785" max="10785" width="30.421875" style="2610" customWidth="1"/>
    <col min="10786" max="10786" width="3.140625" style="2610" customWidth="1"/>
    <col min="10787" max="10787" width="3.57421875" style="2610" customWidth="1"/>
    <col min="10788" max="10788" width="24.28125" style="2610" customWidth="1"/>
    <col min="10789" max="10789" width="4.7109375" style="2610" customWidth="1"/>
    <col min="10790" max="10790" width="7.57421875" style="2610" customWidth="1"/>
    <col min="10791" max="10792" width="4.140625" style="2610" customWidth="1"/>
    <col min="10793" max="10793" width="7.140625" style="2610" customWidth="1"/>
    <col min="10794" max="10794" width="5.28125" style="2610" customWidth="1"/>
    <col min="10795" max="10795" width="5.421875" style="2610" customWidth="1"/>
    <col min="10796" max="10796" width="4.7109375" style="2610" customWidth="1"/>
    <col min="10797" max="10797" width="5.28125" style="2610" customWidth="1"/>
    <col min="10798" max="10799" width="13.28125" style="2610" customWidth="1"/>
    <col min="10800" max="10800" width="6.57421875" style="2610" customWidth="1"/>
    <col min="10801" max="10801" width="6.421875" style="2610" customWidth="1"/>
    <col min="10802" max="10805" width="11.421875" style="2610" customWidth="1"/>
    <col min="10806" max="10806" width="12.7109375" style="2610" customWidth="1"/>
    <col min="10807" max="10809" width="11.421875" style="2610" customWidth="1"/>
    <col min="10810" max="10810" width="21.00390625" style="2610" customWidth="1"/>
    <col min="10811" max="11008" width="11.421875" style="2610" customWidth="1"/>
    <col min="11009" max="11010" width="4.140625" style="2610" customWidth="1"/>
    <col min="11011" max="11011" width="5.421875" style="2610" customWidth="1"/>
    <col min="11012" max="11013" width="13.7109375" style="2610" customWidth="1"/>
    <col min="11014" max="11014" width="45.7109375" style="2610" customWidth="1"/>
    <col min="11015" max="11016" width="9.7109375" style="2610" customWidth="1"/>
    <col min="11017" max="11017" width="3.8515625" style="2610" customWidth="1"/>
    <col min="11018" max="11019" width="11.421875" style="2610" hidden="1" customWidth="1"/>
    <col min="11020" max="11021" width="16.421875" style="2610" customWidth="1"/>
    <col min="11022" max="11024" width="9.7109375" style="2610" customWidth="1"/>
    <col min="11025" max="11025" width="8.7109375" style="2610" customWidth="1"/>
    <col min="11026" max="11026" width="5.421875" style="2610" customWidth="1"/>
    <col min="11027" max="11027" width="5.7109375" style="2610" bestFit="1" customWidth="1"/>
    <col min="11028" max="11037" width="11.421875" style="2610" hidden="1" customWidth="1"/>
    <col min="11038" max="11038" width="9.7109375" style="2610" customWidth="1"/>
    <col min="11039" max="11039" width="15.7109375" style="2610" customWidth="1"/>
    <col min="11040" max="11040" width="4.140625" style="2610" customWidth="1"/>
    <col min="11041" max="11041" width="30.421875" style="2610" customWidth="1"/>
    <col min="11042" max="11042" width="3.140625" style="2610" customWidth="1"/>
    <col min="11043" max="11043" width="3.57421875" style="2610" customWidth="1"/>
    <col min="11044" max="11044" width="24.28125" style="2610" customWidth="1"/>
    <col min="11045" max="11045" width="4.7109375" style="2610" customWidth="1"/>
    <col min="11046" max="11046" width="7.57421875" style="2610" customWidth="1"/>
    <col min="11047" max="11048" width="4.140625" style="2610" customWidth="1"/>
    <col min="11049" max="11049" width="7.140625" style="2610" customWidth="1"/>
    <col min="11050" max="11050" width="5.28125" style="2610" customWidth="1"/>
    <col min="11051" max="11051" width="5.421875" style="2610" customWidth="1"/>
    <col min="11052" max="11052" width="4.7109375" style="2610" customWidth="1"/>
    <col min="11053" max="11053" width="5.28125" style="2610" customWidth="1"/>
    <col min="11054" max="11055" width="13.28125" style="2610" customWidth="1"/>
    <col min="11056" max="11056" width="6.57421875" style="2610" customWidth="1"/>
    <col min="11057" max="11057" width="6.421875" style="2610" customWidth="1"/>
    <col min="11058" max="11061" width="11.421875" style="2610" customWidth="1"/>
    <col min="11062" max="11062" width="12.7109375" style="2610" customWidth="1"/>
    <col min="11063" max="11065" width="11.421875" style="2610" customWidth="1"/>
    <col min="11066" max="11066" width="21.00390625" style="2610" customWidth="1"/>
    <col min="11067" max="11264" width="11.421875" style="2610" customWidth="1"/>
    <col min="11265" max="11266" width="4.140625" style="2610" customWidth="1"/>
    <col min="11267" max="11267" width="5.421875" style="2610" customWidth="1"/>
    <col min="11268" max="11269" width="13.7109375" style="2610" customWidth="1"/>
    <col min="11270" max="11270" width="45.7109375" style="2610" customWidth="1"/>
    <col min="11271" max="11272" width="9.7109375" style="2610" customWidth="1"/>
    <col min="11273" max="11273" width="3.8515625" style="2610" customWidth="1"/>
    <col min="11274" max="11275" width="11.421875" style="2610" hidden="1" customWidth="1"/>
    <col min="11276" max="11277" width="16.421875" style="2610" customWidth="1"/>
    <col min="11278" max="11280" width="9.7109375" style="2610" customWidth="1"/>
    <col min="11281" max="11281" width="8.7109375" style="2610" customWidth="1"/>
    <col min="11282" max="11282" width="5.421875" style="2610" customWidth="1"/>
    <col min="11283" max="11283" width="5.7109375" style="2610" bestFit="1" customWidth="1"/>
    <col min="11284" max="11293" width="11.421875" style="2610" hidden="1" customWidth="1"/>
    <col min="11294" max="11294" width="9.7109375" style="2610" customWidth="1"/>
    <col min="11295" max="11295" width="15.7109375" style="2610" customWidth="1"/>
    <col min="11296" max="11296" width="4.140625" style="2610" customWidth="1"/>
    <col min="11297" max="11297" width="30.421875" style="2610" customWidth="1"/>
    <col min="11298" max="11298" width="3.140625" style="2610" customWidth="1"/>
    <col min="11299" max="11299" width="3.57421875" style="2610" customWidth="1"/>
    <col min="11300" max="11300" width="24.28125" style="2610" customWidth="1"/>
    <col min="11301" max="11301" width="4.7109375" style="2610" customWidth="1"/>
    <col min="11302" max="11302" width="7.57421875" style="2610" customWidth="1"/>
    <col min="11303" max="11304" width="4.140625" style="2610" customWidth="1"/>
    <col min="11305" max="11305" width="7.140625" style="2610" customWidth="1"/>
    <col min="11306" max="11306" width="5.28125" style="2610" customWidth="1"/>
    <col min="11307" max="11307" width="5.421875" style="2610" customWidth="1"/>
    <col min="11308" max="11308" width="4.7109375" style="2610" customWidth="1"/>
    <col min="11309" max="11309" width="5.28125" style="2610" customWidth="1"/>
    <col min="11310" max="11311" width="13.28125" style="2610" customWidth="1"/>
    <col min="11312" max="11312" width="6.57421875" style="2610" customWidth="1"/>
    <col min="11313" max="11313" width="6.421875" style="2610" customWidth="1"/>
    <col min="11314" max="11317" width="11.421875" style="2610" customWidth="1"/>
    <col min="11318" max="11318" width="12.7109375" style="2610" customWidth="1"/>
    <col min="11319" max="11321" width="11.421875" style="2610" customWidth="1"/>
    <col min="11322" max="11322" width="21.00390625" style="2610" customWidth="1"/>
    <col min="11323" max="11520" width="11.421875" style="2610" customWidth="1"/>
    <col min="11521" max="11522" width="4.140625" style="2610" customWidth="1"/>
    <col min="11523" max="11523" width="5.421875" style="2610" customWidth="1"/>
    <col min="11524" max="11525" width="13.7109375" style="2610" customWidth="1"/>
    <col min="11526" max="11526" width="45.7109375" style="2610" customWidth="1"/>
    <col min="11527" max="11528" width="9.7109375" style="2610" customWidth="1"/>
    <col min="11529" max="11529" width="3.8515625" style="2610" customWidth="1"/>
    <col min="11530" max="11531" width="11.421875" style="2610" hidden="1" customWidth="1"/>
    <col min="11532" max="11533" width="16.421875" style="2610" customWidth="1"/>
    <col min="11534" max="11536" width="9.7109375" style="2610" customWidth="1"/>
    <col min="11537" max="11537" width="8.7109375" style="2610" customWidth="1"/>
    <col min="11538" max="11538" width="5.421875" style="2610" customWidth="1"/>
    <col min="11539" max="11539" width="5.7109375" style="2610" bestFit="1" customWidth="1"/>
    <col min="11540" max="11549" width="11.421875" style="2610" hidden="1" customWidth="1"/>
    <col min="11550" max="11550" width="9.7109375" style="2610" customWidth="1"/>
    <col min="11551" max="11551" width="15.7109375" style="2610" customWidth="1"/>
    <col min="11552" max="11552" width="4.140625" style="2610" customWidth="1"/>
    <col min="11553" max="11553" width="30.421875" style="2610" customWidth="1"/>
    <col min="11554" max="11554" width="3.140625" style="2610" customWidth="1"/>
    <col min="11555" max="11555" width="3.57421875" style="2610" customWidth="1"/>
    <col min="11556" max="11556" width="24.28125" style="2610" customWidth="1"/>
    <col min="11557" max="11557" width="4.7109375" style="2610" customWidth="1"/>
    <col min="11558" max="11558" width="7.57421875" style="2610" customWidth="1"/>
    <col min="11559" max="11560" width="4.140625" style="2610" customWidth="1"/>
    <col min="11561" max="11561" width="7.140625" style="2610" customWidth="1"/>
    <col min="11562" max="11562" width="5.28125" style="2610" customWidth="1"/>
    <col min="11563" max="11563" width="5.421875" style="2610" customWidth="1"/>
    <col min="11564" max="11564" width="4.7109375" style="2610" customWidth="1"/>
    <col min="11565" max="11565" width="5.28125" style="2610" customWidth="1"/>
    <col min="11566" max="11567" width="13.28125" style="2610" customWidth="1"/>
    <col min="11568" max="11568" width="6.57421875" style="2610" customWidth="1"/>
    <col min="11569" max="11569" width="6.421875" style="2610" customWidth="1"/>
    <col min="11570" max="11573" width="11.421875" style="2610" customWidth="1"/>
    <col min="11574" max="11574" width="12.7109375" style="2610" customWidth="1"/>
    <col min="11575" max="11577" width="11.421875" style="2610" customWidth="1"/>
    <col min="11578" max="11578" width="21.00390625" style="2610" customWidth="1"/>
    <col min="11579" max="11776" width="11.421875" style="2610" customWidth="1"/>
    <col min="11777" max="11778" width="4.140625" style="2610" customWidth="1"/>
    <col min="11779" max="11779" width="5.421875" style="2610" customWidth="1"/>
    <col min="11780" max="11781" width="13.7109375" style="2610" customWidth="1"/>
    <col min="11782" max="11782" width="45.7109375" style="2610" customWidth="1"/>
    <col min="11783" max="11784" width="9.7109375" style="2610" customWidth="1"/>
    <col min="11785" max="11785" width="3.8515625" style="2610" customWidth="1"/>
    <col min="11786" max="11787" width="11.421875" style="2610" hidden="1" customWidth="1"/>
    <col min="11788" max="11789" width="16.421875" style="2610" customWidth="1"/>
    <col min="11790" max="11792" width="9.7109375" style="2610" customWidth="1"/>
    <col min="11793" max="11793" width="8.7109375" style="2610" customWidth="1"/>
    <col min="11794" max="11794" width="5.421875" style="2610" customWidth="1"/>
    <col min="11795" max="11795" width="5.7109375" style="2610" bestFit="1" customWidth="1"/>
    <col min="11796" max="11805" width="11.421875" style="2610" hidden="1" customWidth="1"/>
    <col min="11806" max="11806" width="9.7109375" style="2610" customWidth="1"/>
    <col min="11807" max="11807" width="15.7109375" style="2610" customWidth="1"/>
    <col min="11808" max="11808" width="4.140625" style="2610" customWidth="1"/>
    <col min="11809" max="11809" width="30.421875" style="2610" customWidth="1"/>
    <col min="11810" max="11810" width="3.140625" style="2610" customWidth="1"/>
    <col min="11811" max="11811" width="3.57421875" style="2610" customWidth="1"/>
    <col min="11812" max="11812" width="24.28125" style="2610" customWidth="1"/>
    <col min="11813" max="11813" width="4.7109375" style="2610" customWidth="1"/>
    <col min="11814" max="11814" width="7.57421875" style="2610" customWidth="1"/>
    <col min="11815" max="11816" width="4.140625" style="2610" customWidth="1"/>
    <col min="11817" max="11817" width="7.140625" style="2610" customWidth="1"/>
    <col min="11818" max="11818" width="5.28125" style="2610" customWidth="1"/>
    <col min="11819" max="11819" width="5.421875" style="2610" customWidth="1"/>
    <col min="11820" max="11820" width="4.7109375" style="2610" customWidth="1"/>
    <col min="11821" max="11821" width="5.28125" style="2610" customWidth="1"/>
    <col min="11822" max="11823" width="13.28125" style="2610" customWidth="1"/>
    <col min="11824" max="11824" width="6.57421875" style="2610" customWidth="1"/>
    <col min="11825" max="11825" width="6.421875" style="2610" customWidth="1"/>
    <col min="11826" max="11829" width="11.421875" style="2610" customWidth="1"/>
    <col min="11830" max="11830" width="12.7109375" style="2610" customWidth="1"/>
    <col min="11831" max="11833" width="11.421875" style="2610" customWidth="1"/>
    <col min="11834" max="11834" width="21.00390625" style="2610" customWidth="1"/>
    <col min="11835" max="12032" width="11.421875" style="2610" customWidth="1"/>
    <col min="12033" max="12034" width="4.140625" style="2610" customWidth="1"/>
    <col min="12035" max="12035" width="5.421875" style="2610" customWidth="1"/>
    <col min="12036" max="12037" width="13.7109375" style="2610" customWidth="1"/>
    <col min="12038" max="12038" width="45.7109375" style="2610" customWidth="1"/>
    <col min="12039" max="12040" width="9.7109375" style="2610" customWidth="1"/>
    <col min="12041" max="12041" width="3.8515625" style="2610" customWidth="1"/>
    <col min="12042" max="12043" width="11.421875" style="2610" hidden="1" customWidth="1"/>
    <col min="12044" max="12045" width="16.421875" style="2610" customWidth="1"/>
    <col min="12046" max="12048" width="9.7109375" style="2610" customWidth="1"/>
    <col min="12049" max="12049" width="8.7109375" style="2610" customWidth="1"/>
    <col min="12050" max="12050" width="5.421875" style="2610" customWidth="1"/>
    <col min="12051" max="12051" width="5.7109375" style="2610" bestFit="1" customWidth="1"/>
    <col min="12052" max="12061" width="11.421875" style="2610" hidden="1" customWidth="1"/>
    <col min="12062" max="12062" width="9.7109375" style="2610" customWidth="1"/>
    <col min="12063" max="12063" width="15.7109375" style="2610" customWidth="1"/>
    <col min="12064" max="12064" width="4.140625" style="2610" customWidth="1"/>
    <col min="12065" max="12065" width="30.421875" style="2610" customWidth="1"/>
    <col min="12066" max="12066" width="3.140625" style="2610" customWidth="1"/>
    <col min="12067" max="12067" width="3.57421875" style="2610" customWidth="1"/>
    <col min="12068" max="12068" width="24.28125" style="2610" customWidth="1"/>
    <col min="12069" max="12069" width="4.7109375" style="2610" customWidth="1"/>
    <col min="12070" max="12070" width="7.57421875" style="2610" customWidth="1"/>
    <col min="12071" max="12072" width="4.140625" style="2610" customWidth="1"/>
    <col min="12073" max="12073" width="7.140625" style="2610" customWidth="1"/>
    <col min="12074" max="12074" width="5.28125" style="2610" customWidth="1"/>
    <col min="12075" max="12075" width="5.421875" style="2610" customWidth="1"/>
    <col min="12076" max="12076" width="4.7109375" style="2610" customWidth="1"/>
    <col min="12077" max="12077" width="5.28125" style="2610" customWidth="1"/>
    <col min="12078" max="12079" width="13.28125" style="2610" customWidth="1"/>
    <col min="12080" max="12080" width="6.57421875" style="2610" customWidth="1"/>
    <col min="12081" max="12081" width="6.421875" style="2610" customWidth="1"/>
    <col min="12082" max="12085" width="11.421875" style="2610" customWidth="1"/>
    <col min="12086" max="12086" width="12.7109375" style="2610" customWidth="1"/>
    <col min="12087" max="12089" width="11.421875" style="2610" customWidth="1"/>
    <col min="12090" max="12090" width="21.00390625" style="2610" customWidth="1"/>
    <col min="12091" max="12288" width="11.421875" style="2610" customWidth="1"/>
    <col min="12289" max="12290" width="4.140625" style="2610" customWidth="1"/>
    <col min="12291" max="12291" width="5.421875" style="2610" customWidth="1"/>
    <col min="12292" max="12293" width="13.7109375" style="2610" customWidth="1"/>
    <col min="12294" max="12294" width="45.7109375" style="2610" customWidth="1"/>
    <col min="12295" max="12296" width="9.7109375" style="2610" customWidth="1"/>
    <col min="12297" max="12297" width="3.8515625" style="2610" customWidth="1"/>
    <col min="12298" max="12299" width="11.421875" style="2610" hidden="1" customWidth="1"/>
    <col min="12300" max="12301" width="16.421875" style="2610" customWidth="1"/>
    <col min="12302" max="12304" width="9.7109375" style="2610" customWidth="1"/>
    <col min="12305" max="12305" width="8.7109375" style="2610" customWidth="1"/>
    <col min="12306" max="12306" width="5.421875" style="2610" customWidth="1"/>
    <col min="12307" max="12307" width="5.7109375" style="2610" bestFit="1" customWidth="1"/>
    <col min="12308" max="12317" width="11.421875" style="2610" hidden="1" customWidth="1"/>
    <col min="12318" max="12318" width="9.7109375" style="2610" customWidth="1"/>
    <col min="12319" max="12319" width="15.7109375" style="2610" customWidth="1"/>
    <col min="12320" max="12320" width="4.140625" style="2610" customWidth="1"/>
    <col min="12321" max="12321" width="30.421875" style="2610" customWidth="1"/>
    <col min="12322" max="12322" width="3.140625" style="2610" customWidth="1"/>
    <col min="12323" max="12323" width="3.57421875" style="2610" customWidth="1"/>
    <col min="12324" max="12324" width="24.28125" style="2610" customWidth="1"/>
    <col min="12325" max="12325" width="4.7109375" style="2610" customWidth="1"/>
    <col min="12326" max="12326" width="7.57421875" style="2610" customWidth="1"/>
    <col min="12327" max="12328" width="4.140625" style="2610" customWidth="1"/>
    <col min="12329" max="12329" width="7.140625" style="2610" customWidth="1"/>
    <col min="12330" max="12330" width="5.28125" style="2610" customWidth="1"/>
    <col min="12331" max="12331" width="5.421875" style="2610" customWidth="1"/>
    <col min="12332" max="12332" width="4.7109375" style="2610" customWidth="1"/>
    <col min="12333" max="12333" width="5.28125" style="2610" customWidth="1"/>
    <col min="12334" max="12335" width="13.28125" style="2610" customWidth="1"/>
    <col min="12336" max="12336" width="6.57421875" style="2610" customWidth="1"/>
    <col min="12337" max="12337" width="6.421875" style="2610" customWidth="1"/>
    <col min="12338" max="12341" width="11.421875" style="2610" customWidth="1"/>
    <col min="12342" max="12342" width="12.7109375" style="2610" customWidth="1"/>
    <col min="12343" max="12345" width="11.421875" style="2610" customWidth="1"/>
    <col min="12346" max="12346" width="21.00390625" style="2610" customWidth="1"/>
    <col min="12347" max="12544" width="11.421875" style="2610" customWidth="1"/>
    <col min="12545" max="12546" width="4.140625" style="2610" customWidth="1"/>
    <col min="12547" max="12547" width="5.421875" style="2610" customWidth="1"/>
    <col min="12548" max="12549" width="13.7109375" style="2610" customWidth="1"/>
    <col min="12550" max="12550" width="45.7109375" style="2610" customWidth="1"/>
    <col min="12551" max="12552" width="9.7109375" style="2610" customWidth="1"/>
    <col min="12553" max="12553" width="3.8515625" style="2610" customWidth="1"/>
    <col min="12554" max="12555" width="11.421875" style="2610" hidden="1" customWidth="1"/>
    <col min="12556" max="12557" width="16.421875" style="2610" customWidth="1"/>
    <col min="12558" max="12560" width="9.7109375" style="2610" customWidth="1"/>
    <col min="12561" max="12561" width="8.7109375" style="2610" customWidth="1"/>
    <col min="12562" max="12562" width="5.421875" style="2610" customWidth="1"/>
    <col min="12563" max="12563" width="5.7109375" style="2610" bestFit="1" customWidth="1"/>
    <col min="12564" max="12573" width="11.421875" style="2610" hidden="1" customWidth="1"/>
    <col min="12574" max="12574" width="9.7109375" style="2610" customWidth="1"/>
    <col min="12575" max="12575" width="15.7109375" style="2610" customWidth="1"/>
    <col min="12576" max="12576" width="4.140625" style="2610" customWidth="1"/>
    <col min="12577" max="12577" width="30.421875" style="2610" customWidth="1"/>
    <col min="12578" max="12578" width="3.140625" style="2610" customWidth="1"/>
    <col min="12579" max="12579" width="3.57421875" style="2610" customWidth="1"/>
    <col min="12580" max="12580" width="24.28125" style="2610" customWidth="1"/>
    <col min="12581" max="12581" width="4.7109375" style="2610" customWidth="1"/>
    <col min="12582" max="12582" width="7.57421875" style="2610" customWidth="1"/>
    <col min="12583" max="12584" width="4.140625" style="2610" customWidth="1"/>
    <col min="12585" max="12585" width="7.140625" style="2610" customWidth="1"/>
    <col min="12586" max="12586" width="5.28125" style="2610" customWidth="1"/>
    <col min="12587" max="12587" width="5.421875" style="2610" customWidth="1"/>
    <col min="12588" max="12588" width="4.7109375" style="2610" customWidth="1"/>
    <col min="12589" max="12589" width="5.28125" style="2610" customWidth="1"/>
    <col min="12590" max="12591" width="13.28125" style="2610" customWidth="1"/>
    <col min="12592" max="12592" width="6.57421875" style="2610" customWidth="1"/>
    <col min="12593" max="12593" width="6.421875" style="2610" customWidth="1"/>
    <col min="12594" max="12597" width="11.421875" style="2610" customWidth="1"/>
    <col min="12598" max="12598" width="12.7109375" style="2610" customWidth="1"/>
    <col min="12599" max="12601" width="11.421875" style="2610" customWidth="1"/>
    <col min="12602" max="12602" width="21.00390625" style="2610" customWidth="1"/>
    <col min="12603" max="12800" width="11.421875" style="2610" customWidth="1"/>
    <col min="12801" max="12802" width="4.140625" style="2610" customWidth="1"/>
    <col min="12803" max="12803" width="5.421875" style="2610" customWidth="1"/>
    <col min="12804" max="12805" width="13.7109375" style="2610" customWidth="1"/>
    <col min="12806" max="12806" width="45.7109375" style="2610" customWidth="1"/>
    <col min="12807" max="12808" width="9.7109375" style="2610" customWidth="1"/>
    <col min="12809" max="12809" width="3.8515625" style="2610" customWidth="1"/>
    <col min="12810" max="12811" width="11.421875" style="2610" hidden="1" customWidth="1"/>
    <col min="12812" max="12813" width="16.421875" style="2610" customWidth="1"/>
    <col min="12814" max="12816" width="9.7109375" style="2610" customWidth="1"/>
    <col min="12817" max="12817" width="8.7109375" style="2610" customWidth="1"/>
    <col min="12818" max="12818" width="5.421875" style="2610" customWidth="1"/>
    <col min="12819" max="12819" width="5.7109375" style="2610" bestFit="1" customWidth="1"/>
    <col min="12820" max="12829" width="11.421875" style="2610" hidden="1" customWidth="1"/>
    <col min="12830" max="12830" width="9.7109375" style="2610" customWidth="1"/>
    <col min="12831" max="12831" width="15.7109375" style="2610" customWidth="1"/>
    <col min="12832" max="12832" width="4.140625" style="2610" customWidth="1"/>
    <col min="12833" max="12833" width="30.421875" style="2610" customWidth="1"/>
    <col min="12834" max="12834" width="3.140625" style="2610" customWidth="1"/>
    <col min="12835" max="12835" width="3.57421875" style="2610" customWidth="1"/>
    <col min="12836" max="12836" width="24.28125" style="2610" customWidth="1"/>
    <col min="12837" max="12837" width="4.7109375" style="2610" customWidth="1"/>
    <col min="12838" max="12838" width="7.57421875" style="2610" customWidth="1"/>
    <col min="12839" max="12840" width="4.140625" style="2610" customWidth="1"/>
    <col min="12841" max="12841" width="7.140625" style="2610" customWidth="1"/>
    <col min="12842" max="12842" width="5.28125" style="2610" customWidth="1"/>
    <col min="12843" max="12843" width="5.421875" style="2610" customWidth="1"/>
    <col min="12844" max="12844" width="4.7109375" style="2610" customWidth="1"/>
    <col min="12845" max="12845" width="5.28125" style="2610" customWidth="1"/>
    <col min="12846" max="12847" width="13.28125" style="2610" customWidth="1"/>
    <col min="12848" max="12848" width="6.57421875" style="2610" customWidth="1"/>
    <col min="12849" max="12849" width="6.421875" style="2610" customWidth="1"/>
    <col min="12850" max="12853" width="11.421875" style="2610" customWidth="1"/>
    <col min="12854" max="12854" width="12.7109375" style="2610" customWidth="1"/>
    <col min="12855" max="12857" width="11.421875" style="2610" customWidth="1"/>
    <col min="12858" max="12858" width="21.00390625" style="2610" customWidth="1"/>
    <col min="12859" max="13056" width="11.421875" style="2610" customWidth="1"/>
    <col min="13057" max="13058" width="4.140625" style="2610" customWidth="1"/>
    <col min="13059" max="13059" width="5.421875" style="2610" customWidth="1"/>
    <col min="13060" max="13061" width="13.7109375" style="2610" customWidth="1"/>
    <col min="13062" max="13062" width="45.7109375" style="2610" customWidth="1"/>
    <col min="13063" max="13064" width="9.7109375" style="2610" customWidth="1"/>
    <col min="13065" max="13065" width="3.8515625" style="2610" customWidth="1"/>
    <col min="13066" max="13067" width="11.421875" style="2610" hidden="1" customWidth="1"/>
    <col min="13068" max="13069" width="16.421875" style="2610" customWidth="1"/>
    <col min="13070" max="13072" width="9.7109375" style="2610" customWidth="1"/>
    <col min="13073" max="13073" width="8.7109375" style="2610" customWidth="1"/>
    <col min="13074" max="13074" width="5.421875" style="2610" customWidth="1"/>
    <col min="13075" max="13075" width="5.7109375" style="2610" bestFit="1" customWidth="1"/>
    <col min="13076" max="13085" width="11.421875" style="2610" hidden="1" customWidth="1"/>
    <col min="13086" max="13086" width="9.7109375" style="2610" customWidth="1"/>
    <col min="13087" max="13087" width="15.7109375" style="2610" customWidth="1"/>
    <col min="13088" max="13088" width="4.140625" style="2610" customWidth="1"/>
    <col min="13089" max="13089" width="30.421875" style="2610" customWidth="1"/>
    <col min="13090" max="13090" width="3.140625" style="2610" customWidth="1"/>
    <col min="13091" max="13091" width="3.57421875" style="2610" customWidth="1"/>
    <col min="13092" max="13092" width="24.28125" style="2610" customWidth="1"/>
    <col min="13093" max="13093" width="4.7109375" style="2610" customWidth="1"/>
    <col min="13094" max="13094" width="7.57421875" style="2610" customWidth="1"/>
    <col min="13095" max="13096" width="4.140625" style="2610" customWidth="1"/>
    <col min="13097" max="13097" width="7.140625" style="2610" customWidth="1"/>
    <col min="13098" max="13098" width="5.28125" style="2610" customWidth="1"/>
    <col min="13099" max="13099" width="5.421875" style="2610" customWidth="1"/>
    <col min="13100" max="13100" width="4.7109375" style="2610" customWidth="1"/>
    <col min="13101" max="13101" width="5.28125" style="2610" customWidth="1"/>
    <col min="13102" max="13103" width="13.28125" style="2610" customWidth="1"/>
    <col min="13104" max="13104" width="6.57421875" style="2610" customWidth="1"/>
    <col min="13105" max="13105" width="6.421875" style="2610" customWidth="1"/>
    <col min="13106" max="13109" width="11.421875" style="2610" customWidth="1"/>
    <col min="13110" max="13110" width="12.7109375" style="2610" customWidth="1"/>
    <col min="13111" max="13113" width="11.421875" style="2610" customWidth="1"/>
    <col min="13114" max="13114" width="21.00390625" style="2610" customWidth="1"/>
    <col min="13115" max="13312" width="11.421875" style="2610" customWidth="1"/>
    <col min="13313" max="13314" width="4.140625" style="2610" customWidth="1"/>
    <col min="13315" max="13315" width="5.421875" style="2610" customWidth="1"/>
    <col min="13316" max="13317" width="13.7109375" style="2610" customWidth="1"/>
    <col min="13318" max="13318" width="45.7109375" style="2610" customWidth="1"/>
    <col min="13319" max="13320" width="9.7109375" style="2610" customWidth="1"/>
    <col min="13321" max="13321" width="3.8515625" style="2610" customWidth="1"/>
    <col min="13322" max="13323" width="11.421875" style="2610" hidden="1" customWidth="1"/>
    <col min="13324" max="13325" width="16.421875" style="2610" customWidth="1"/>
    <col min="13326" max="13328" width="9.7109375" style="2610" customWidth="1"/>
    <col min="13329" max="13329" width="8.7109375" style="2610" customWidth="1"/>
    <col min="13330" max="13330" width="5.421875" style="2610" customWidth="1"/>
    <col min="13331" max="13331" width="5.7109375" style="2610" bestFit="1" customWidth="1"/>
    <col min="13332" max="13341" width="11.421875" style="2610" hidden="1" customWidth="1"/>
    <col min="13342" max="13342" width="9.7109375" style="2610" customWidth="1"/>
    <col min="13343" max="13343" width="15.7109375" style="2610" customWidth="1"/>
    <col min="13344" max="13344" width="4.140625" style="2610" customWidth="1"/>
    <col min="13345" max="13345" width="30.421875" style="2610" customWidth="1"/>
    <col min="13346" max="13346" width="3.140625" style="2610" customWidth="1"/>
    <col min="13347" max="13347" width="3.57421875" style="2610" customWidth="1"/>
    <col min="13348" max="13348" width="24.28125" style="2610" customWidth="1"/>
    <col min="13349" max="13349" width="4.7109375" style="2610" customWidth="1"/>
    <col min="13350" max="13350" width="7.57421875" style="2610" customWidth="1"/>
    <col min="13351" max="13352" width="4.140625" style="2610" customWidth="1"/>
    <col min="13353" max="13353" width="7.140625" style="2610" customWidth="1"/>
    <col min="13354" max="13354" width="5.28125" style="2610" customWidth="1"/>
    <col min="13355" max="13355" width="5.421875" style="2610" customWidth="1"/>
    <col min="13356" max="13356" width="4.7109375" style="2610" customWidth="1"/>
    <col min="13357" max="13357" width="5.28125" style="2610" customWidth="1"/>
    <col min="13358" max="13359" width="13.28125" style="2610" customWidth="1"/>
    <col min="13360" max="13360" width="6.57421875" style="2610" customWidth="1"/>
    <col min="13361" max="13361" width="6.421875" style="2610" customWidth="1"/>
    <col min="13362" max="13365" width="11.421875" style="2610" customWidth="1"/>
    <col min="13366" max="13366" width="12.7109375" style="2610" customWidth="1"/>
    <col min="13367" max="13369" width="11.421875" style="2610" customWidth="1"/>
    <col min="13370" max="13370" width="21.00390625" style="2610" customWidth="1"/>
    <col min="13371" max="13568" width="11.421875" style="2610" customWidth="1"/>
    <col min="13569" max="13570" width="4.140625" style="2610" customWidth="1"/>
    <col min="13571" max="13571" width="5.421875" style="2610" customWidth="1"/>
    <col min="13572" max="13573" width="13.7109375" style="2610" customWidth="1"/>
    <col min="13574" max="13574" width="45.7109375" style="2610" customWidth="1"/>
    <col min="13575" max="13576" width="9.7109375" style="2610" customWidth="1"/>
    <col min="13577" max="13577" width="3.8515625" style="2610" customWidth="1"/>
    <col min="13578" max="13579" width="11.421875" style="2610" hidden="1" customWidth="1"/>
    <col min="13580" max="13581" width="16.421875" style="2610" customWidth="1"/>
    <col min="13582" max="13584" width="9.7109375" style="2610" customWidth="1"/>
    <col min="13585" max="13585" width="8.7109375" style="2610" customWidth="1"/>
    <col min="13586" max="13586" width="5.421875" style="2610" customWidth="1"/>
    <col min="13587" max="13587" width="5.7109375" style="2610" bestFit="1" customWidth="1"/>
    <col min="13588" max="13597" width="11.421875" style="2610" hidden="1" customWidth="1"/>
    <col min="13598" max="13598" width="9.7109375" style="2610" customWidth="1"/>
    <col min="13599" max="13599" width="15.7109375" style="2610" customWidth="1"/>
    <col min="13600" max="13600" width="4.140625" style="2610" customWidth="1"/>
    <col min="13601" max="13601" width="30.421875" style="2610" customWidth="1"/>
    <col min="13602" max="13602" width="3.140625" style="2610" customWidth="1"/>
    <col min="13603" max="13603" width="3.57421875" style="2610" customWidth="1"/>
    <col min="13604" max="13604" width="24.28125" style="2610" customWidth="1"/>
    <col min="13605" max="13605" width="4.7109375" style="2610" customWidth="1"/>
    <col min="13606" max="13606" width="7.57421875" style="2610" customWidth="1"/>
    <col min="13607" max="13608" width="4.140625" style="2610" customWidth="1"/>
    <col min="13609" max="13609" width="7.140625" style="2610" customWidth="1"/>
    <col min="13610" max="13610" width="5.28125" style="2610" customWidth="1"/>
    <col min="13611" max="13611" width="5.421875" style="2610" customWidth="1"/>
    <col min="13612" max="13612" width="4.7109375" style="2610" customWidth="1"/>
    <col min="13613" max="13613" width="5.28125" style="2610" customWidth="1"/>
    <col min="13614" max="13615" width="13.28125" style="2610" customWidth="1"/>
    <col min="13616" max="13616" width="6.57421875" style="2610" customWidth="1"/>
    <col min="13617" max="13617" width="6.421875" style="2610" customWidth="1"/>
    <col min="13618" max="13621" width="11.421875" style="2610" customWidth="1"/>
    <col min="13622" max="13622" width="12.7109375" style="2610" customWidth="1"/>
    <col min="13623" max="13625" width="11.421875" style="2610" customWidth="1"/>
    <col min="13626" max="13626" width="21.00390625" style="2610" customWidth="1"/>
    <col min="13627" max="13824" width="11.421875" style="2610" customWidth="1"/>
    <col min="13825" max="13826" width="4.140625" style="2610" customWidth="1"/>
    <col min="13827" max="13827" width="5.421875" style="2610" customWidth="1"/>
    <col min="13828" max="13829" width="13.7109375" style="2610" customWidth="1"/>
    <col min="13830" max="13830" width="45.7109375" style="2610" customWidth="1"/>
    <col min="13831" max="13832" width="9.7109375" style="2610" customWidth="1"/>
    <col min="13833" max="13833" width="3.8515625" style="2610" customWidth="1"/>
    <col min="13834" max="13835" width="11.421875" style="2610" hidden="1" customWidth="1"/>
    <col min="13836" max="13837" width="16.421875" style="2610" customWidth="1"/>
    <col min="13838" max="13840" width="9.7109375" style="2610" customWidth="1"/>
    <col min="13841" max="13841" width="8.7109375" style="2610" customWidth="1"/>
    <col min="13842" max="13842" width="5.421875" style="2610" customWidth="1"/>
    <col min="13843" max="13843" width="5.7109375" style="2610" bestFit="1" customWidth="1"/>
    <col min="13844" max="13853" width="11.421875" style="2610" hidden="1" customWidth="1"/>
    <col min="13854" max="13854" width="9.7109375" style="2610" customWidth="1"/>
    <col min="13855" max="13855" width="15.7109375" style="2610" customWidth="1"/>
    <col min="13856" max="13856" width="4.140625" style="2610" customWidth="1"/>
    <col min="13857" max="13857" width="30.421875" style="2610" customWidth="1"/>
    <col min="13858" max="13858" width="3.140625" style="2610" customWidth="1"/>
    <col min="13859" max="13859" width="3.57421875" style="2610" customWidth="1"/>
    <col min="13860" max="13860" width="24.28125" style="2610" customWidth="1"/>
    <col min="13861" max="13861" width="4.7109375" style="2610" customWidth="1"/>
    <col min="13862" max="13862" width="7.57421875" style="2610" customWidth="1"/>
    <col min="13863" max="13864" width="4.140625" style="2610" customWidth="1"/>
    <col min="13865" max="13865" width="7.140625" style="2610" customWidth="1"/>
    <col min="13866" max="13866" width="5.28125" style="2610" customWidth="1"/>
    <col min="13867" max="13867" width="5.421875" style="2610" customWidth="1"/>
    <col min="13868" max="13868" width="4.7109375" style="2610" customWidth="1"/>
    <col min="13869" max="13869" width="5.28125" style="2610" customWidth="1"/>
    <col min="13870" max="13871" width="13.28125" style="2610" customWidth="1"/>
    <col min="13872" max="13872" width="6.57421875" style="2610" customWidth="1"/>
    <col min="13873" max="13873" width="6.421875" style="2610" customWidth="1"/>
    <col min="13874" max="13877" width="11.421875" style="2610" customWidth="1"/>
    <col min="13878" max="13878" width="12.7109375" style="2610" customWidth="1"/>
    <col min="13879" max="13881" width="11.421875" style="2610" customWidth="1"/>
    <col min="13882" max="13882" width="21.00390625" style="2610" customWidth="1"/>
    <col min="13883" max="14080" width="11.421875" style="2610" customWidth="1"/>
    <col min="14081" max="14082" width="4.140625" style="2610" customWidth="1"/>
    <col min="14083" max="14083" width="5.421875" style="2610" customWidth="1"/>
    <col min="14084" max="14085" width="13.7109375" style="2610" customWidth="1"/>
    <col min="14086" max="14086" width="45.7109375" style="2610" customWidth="1"/>
    <col min="14087" max="14088" width="9.7109375" style="2610" customWidth="1"/>
    <col min="14089" max="14089" width="3.8515625" style="2610" customWidth="1"/>
    <col min="14090" max="14091" width="11.421875" style="2610" hidden="1" customWidth="1"/>
    <col min="14092" max="14093" width="16.421875" style="2610" customWidth="1"/>
    <col min="14094" max="14096" width="9.7109375" style="2610" customWidth="1"/>
    <col min="14097" max="14097" width="8.7109375" style="2610" customWidth="1"/>
    <col min="14098" max="14098" width="5.421875" style="2610" customWidth="1"/>
    <col min="14099" max="14099" width="5.7109375" style="2610" bestFit="1" customWidth="1"/>
    <col min="14100" max="14109" width="11.421875" style="2610" hidden="1" customWidth="1"/>
    <col min="14110" max="14110" width="9.7109375" style="2610" customWidth="1"/>
    <col min="14111" max="14111" width="15.7109375" style="2610" customWidth="1"/>
    <col min="14112" max="14112" width="4.140625" style="2610" customWidth="1"/>
    <col min="14113" max="14113" width="30.421875" style="2610" customWidth="1"/>
    <col min="14114" max="14114" width="3.140625" style="2610" customWidth="1"/>
    <col min="14115" max="14115" width="3.57421875" style="2610" customWidth="1"/>
    <col min="14116" max="14116" width="24.28125" style="2610" customWidth="1"/>
    <col min="14117" max="14117" width="4.7109375" style="2610" customWidth="1"/>
    <col min="14118" max="14118" width="7.57421875" style="2610" customWidth="1"/>
    <col min="14119" max="14120" width="4.140625" style="2610" customWidth="1"/>
    <col min="14121" max="14121" width="7.140625" style="2610" customWidth="1"/>
    <col min="14122" max="14122" width="5.28125" style="2610" customWidth="1"/>
    <col min="14123" max="14123" width="5.421875" style="2610" customWidth="1"/>
    <col min="14124" max="14124" width="4.7109375" style="2610" customWidth="1"/>
    <col min="14125" max="14125" width="5.28125" style="2610" customWidth="1"/>
    <col min="14126" max="14127" width="13.28125" style="2610" customWidth="1"/>
    <col min="14128" max="14128" width="6.57421875" style="2610" customWidth="1"/>
    <col min="14129" max="14129" width="6.421875" style="2610" customWidth="1"/>
    <col min="14130" max="14133" width="11.421875" style="2610" customWidth="1"/>
    <col min="14134" max="14134" width="12.7109375" style="2610" customWidth="1"/>
    <col min="14135" max="14137" width="11.421875" style="2610" customWidth="1"/>
    <col min="14138" max="14138" width="21.00390625" style="2610" customWidth="1"/>
    <col min="14139" max="14336" width="11.421875" style="2610" customWidth="1"/>
    <col min="14337" max="14338" width="4.140625" style="2610" customWidth="1"/>
    <col min="14339" max="14339" width="5.421875" style="2610" customWidth="1"/>
    <col min="14340" max="14341" width="13.7109375" style="2610" customWidth="1"/>
    <col min="14342" max="14342" width="45.7109375" style="2610" customWidth="1"/>
    <col min="14343" max="14344" width="9.7109375" style="2610" customWidth="1"/>
    <col min="14345" max="14345" width="3.8515625" style="2610" customWidth="1"/>
    <col min="14346" max="14347" width="11.421875" style="2610" hidden="1" customWidth="1"/>
    <col min="14348" max="14349" width="16.421875" style="2610" customWidth="1"/>
    <col min="14350" max="14352" width="9.7109375" style="2610" customWidth="1"/>
    <col min="14353" max="14353" width="8.7109375" style="2610" customWidth="1"/>
    <col min="14354" max="14354" width="5.421875" style="2610" customWidth="1"/>
    <col min="14355" max="14355" width="5.7109375" style="2610" bestFit="1" customWidth="1"/>
    <col min="14356" max="14365" width="11.421875" style="2610" hidden="1" customWidth="1"/>
    <col min="14366" max="14366" width="9.7109375" style="2610" customWidth="1"/>
    <col min="14367" max="14367" width="15.7109375" style="2610" customWidth="1"/>
    <col min="14368" max="14368" width="4.140625" style="2610" customWidth="1"/>
    <col min="14369" max="14369" width="30.421875" style="2610" customWidth="1"/>
    <col min="14370" max="14370" width="3.140625" style="2610" customWidth="1"/>
    <col min="14371" max="14371" width="3.57421875" style="2610" customWidth="1"/>
    <col min="14372" max="14372" width="24.28125" style="2610" customWidth="1"/>
    <col min="14373" max="14373" width="4.7109375" style="2610" customWidth="1"/>
    <col min="14374" max="14374" width="7.57421875" style="2610" customWidth="1"/>
    <col min="14375" max="14376" width="4.140625" style="2610" customWidth="1"/>
    <col min="14377" max="14377" width="7.140625" style="2610" customWidth="1"/>
    <col min="14378" max="14378" width="5.28125" style="2610" customWidth="1"/>
    <col min="14379" max="14379" width="5.421875" style="2610" customWidth="1"/>
    <col min="14380" max="14380" width="4.7109375" style="2610" customWidth="1"/>
    <col min="14381" max="14381" width="5.28125" style="2610" customWidth="1"/>
    <col min="14382" max="14383" width="13.28125" style="2610" customWidth="1"/>
    <col min="14384" max="14384" width="6.57421875" style="2610" customWidth="1"/>
    <col min="14385" max="14385" width="6.421875" style="2610" customWidth="1"/>
    <col min="14386" max="14389" width="11.421875" style="2610" customWidth="1"/>
    <col min="14390" max="14390" width="12.7109375" style="2610" customWidth="1"/>
    <col min="14391" max="14393" width="11.421875" style="2610" customWidth="1"/>
    <col min="14394" max="14394" width="21.00390625" style="2610" customWidth="1"/>
    <col min="14395" max="14592" width="11.421875" style="2610" customWidth="1"/>
    <col min="14593" max="14594" width="4.140625" style="2610" customWidth="1"/>
    <col min="14595" max="14595" width="5.421875" style="2610" customWidth="1"/>
    <col min="14596" max="14597" width="13.7109375" style="2610" customWidth="1"/>
    <col min="14598" max="14598" width="45.7109375" style="2610" customWidth="1"/>
    <col min="14599" max="14600" width="9.7109375" style="2610" customWidth="1"/>
    <col min="14601" max="14601" width="3.8515625" style="2610" customWidth="1"/>
    <col min="14602" max="14603" width="11.421875" style="2610" hidden="1" customWidth="1"/>
    <col min="14604" max="14605" width="16.421875" style="2610" customWidth="1"/>
    <col min="14606" max="14608" width="9.7109375" style="2610" customWidth="1"/>
    <col min="14609" max="14609" width="8.7109375" style="2610" customWidth="1"/>
    <col min="14610" max="14610" width="5.421875" style="2610" customWidth="1"/>
    <col min="14611" max="14611" width="5.7109375" style="2610" bestFit="1" customWidth="1"/>
    <col min="14612" max="14621" width="11.421875" style="2610" hidden="1" customWidth="1"/>
    <col min="14622" max="14622" width="9.7109375" style="2610" customWidth="1"/>
    <col min="14623" max="14623" width="15.7109375" style="2610" customWidth="1"/>
    <col min="14624" max="14624" width="4.140625" style="2610" customWidth="1"/>
    <col min="14625" max="14625" width="30.421875" style="2610" customWidth="1"/>
    <col min="14626" max="14626" width="3.140625" style="2610" customWidth="1"/>
    <col min="14627" max="14627" width="3.57421875" style="2610" customWidth="1"/>
    <col min="14628" max="14628" width="24.28125" style="2610" customWidth="1"/>
    <col min="14629" max="14629" width="4.7109375" style="2610" customWidth="1"/>
    <col min="14630" max="14630" width="7.57421875" style="2610" customWidth="1"/>
    <col min="14631" max="14632" width="4.140625" style="2610" customWidth="1"/>
    <col min="14633" max="14633" width="7.140625" style="2610" customWidth="1"/>
    <col min="14634" max="14634" width="5.28125" style="2610" customWidth="1"/>
    <col min="14635" max="14635" width="5.421875" style="2610" customWidth="1"/>
    <col min="14636" max="14636" width="4.7109375" style="2610" customWidth="1"/>
    <col min="14637" max="14637" width="5.28125" style="2610" customWidth="1"/>
    <col min="14638" max="14639" width="13.28125" style="2610" customWidth="1"/>
    <col min="14640" max="14640" width="6.57421875" style="2610" customWidth="1"/>
    <col min="14641" max="14641" width="6.421875" style="2610" customWidth="1"/>
    <col min="14642" max="14645" width="11.421875" style="2610" customWidth="1"/>
    <col min="14646" max="14646" width="12.7109375" style="2610" customWidth="1"/>
    <col min="14647" max="14649" width="11.421875" style="2610" customWidth="1"/>
    <col min="14650" max="14650" width="21.00390625" style="2610" customWidth="1"/>
    <col min="14651" max="14848" width="11.421875" style="2610" customWidth="1"/>
    <col min="14849" max="14850" width="4.140625" style="2610" customWidth="1"/>
    <col min="14851" max="14851" width="5.421875" style="2610" customWidth="1"/>
    <col min="14852" max="14853" width="13.7109375" style="2610" customWidth="1"/>
    <col min="14854" max="14854" width="45.7109375" style="2610" customWidth="1"/>
    <col min="14855" max="14856" width="9.7109375" style="2610" customWidth="1"/>
    <col min="14857" max="14857" width="3.8515625" style="2610" customWidth="1"/>
    <col min="14858" max="14859" width="11.421875" style="2610" hidden="1" customWidth="1"/>
    <col min="14860" max="14861" width="16.421875" style="2610" customWidth="1"/>
    <col min="14862" max="14864" width="9.7109375" style="2610" customWidth="1"/>
    <col min="14865" max="14865" width="8.7109375" style="2610" customWidth="1"/>
    <col min="14866" max="14866" width="5.421875" style="2610" customWidth="1"/>
    <col min="14867" max="14867" width="5.7109375" style="2610" bestFit="1" customWidth="1"/>
    <col min="14868" max="14877" width="11.421875" style="2610" hidden="1" customWidth="1"/>
    <col min="14878" max="14878" width="9.7109375" style="2610" customWidth="1"/>
    <col min="14879" max="14879" width="15.7109375" style="2610" customWidth="1"/>
    <col min="14880" max="14880" width="4.140625" style="2610" customWidth="1"/>
    <col min="14881" max="14881" width="30.421875" style="2610" customWidth="1"/>
    <col min="14882" max="14882" width="3.140625" style="2610" customWidth="1"/>
    <col min="14883" max="14883" width="3.57421875" style="2610" customWidth="1"/>
    <col min="14884" max="14884" width="24.28125" style="2610" customWidth="1"/>
    <col min="14885" max="14885" width="4.7109375" style="2610" customWidth="1"/>
    <col min="14886" max="14886" width="7.57421875" style="2610" customWidth="1"/>
    <col min="14887" max="14888" width="4.140625" style="2610" customWidth="1"/>
    <col min="14889" max="14889" width="7.140625" style="2610" customWidth="1"/>
    <col min="14890" max="14890" width="5.28125" style="2610" customWidth="1"/>
    <col min="14891" max="14891" width="5.421875" style="2610" customWidth="1"/>
    <col min="14892" max="14892" width="4.7109375" style="2610" customWidth="1"/>
    <col min="14893" max="14893" width="5.28125" style="2610" customWidth="1"/>
    <col min="14894" max="14895" width="13.28125" style="2610" customWidth="1"/>
    <col min="14896" max="14896" width="6.57421875" style="2610" customWidth="1"/>
    <col min="14897" max="14897" width="6.421875" style="2610" customWidth="1"/>
    <col min="14898" max="14901" width="11.421875" style="2610" customWidth="1"/>
    <col min="14902" max="14902" width="12.7109375" style="2610" customWidth="1"/>
    <col min="14903" max="14905" width="11.421875" style="2610" customWidth="1"/>
    <col min="14906" max="14906" width="21.00390625" style="2610" customWidth="1"/>
    <col min="14907" max="15104" width="11.421875" style="2610" customWidth="1"/>
    <col min="15105" max="15106" width="4.140625" style="2610" customWidth="1"/>
    <col min="15107" max="15107" width="5.421875" style="2610" customWidth="1"/>
    <col min="15108" max="15109" width="13.7109375" style="2610" customWidth="1"/>
    <col min="15110" max="15110" width="45.7109375" style="2610" customWidth="1"/>
    <col min="15111" max="15112" width="9.7109375" style="2610" customWidth="1"/>
    <col min="15113" max="15113" width="3.8515625" style="2610" customWidth="1"/>
    <col min="15114" max="15115" width="11.421875" style="2610" hidden="1" customWidth="1"/>
    <col min="15116" max="15117" width="16.421875" style="2610" customWidth="1"/>
    <col min="15118" max="15120" width="9.7109375" style="2610" customWidth="1"/>
    <col min="15121" max="15121" width="8.7109375" style="2610" customWidth="1"/>
    <col min="15122" max="15122" width="5.421875" style="2610" customWidth="1"/>
    <col min="15123" max="15123" width="5.7109375" style="2610" bestFit="1" customWidth="1"/>
    <col min="15124" max="15133" width="11.421875" style="2610" hidden="1" customWidth="1"/>
    <col min="15134" max="15134" width="9.7109375" style="2610" customWidth="1"/>
    <col min="15135" max="15135" width="15.7109375" style="2610" customWidth="1"/>
    <col min="15136" max="15136" width="4.140625" style="2610" customWidth="1"/>
    <col min="15137" max="15137" width="30.421875" style="2610" customWidth="1"/>
    <col min="15138" max="15138" width="3.140625" style="2610" customWidth="1"/>
    <col min="15139" max="15139" width="3.57421875" style="2610" customWidth="1"/>
    <col min="15140" max="15140" width="24.28125" style="2610" customWidth="1"/>
    <col min="15141" max="15141" width="4.7109375" style="2610" customWidth="1"/>
    <col min="15142" max="15142" width="7.57421875" style="2610" customWidth="1"/>
    <col min="15143" max="15144" width="4.140625" style="2610" customWidth="1"/>
    <col min="15145" max="15145" width="7.140625" style="2610" customWidth="1"/>
    <col min="15146" max="15146" width="5.28125" style="2610" customWidth="1"/>
    <col min="15147" max="15147" width="5.421875" style="2610" customWidth="1"/>
    <col min="15148" max="15148" width="4.7109375" style="2610" customWidth="1"/>
    <col min="15149" max="15149" width="5.28125" style="2610" customWidth="1"/>
    <col min="15150" max="15151" width="13.28125" style="2610" customWidth="1"/>
    <col min="15152" max="15152" width="6.57421875" style="2610" customWidth="1"/>
    <col min="15153" max="15153" width="6.421875" style="2610" customWidth="1"/>
    <col min="15154" max="15157" width="11.421875" style="2610" customWidth="1"/>
    <col min="15158" max="15158" width="12.7109375" style="2610" customWidth="1"/>
    <col min="15159" max="15161" width="11.421875" style="2610" customWidth="1"/>
    <col min="15162" max="15162" width="21.00390625" style="2610" customWidth="1"/>
    <col min="15163" max="15360" width="11.421875" style="2610" customWidth="1"/>
    <col min="15361" max="15362" width="4.140625" style="2610" customWidth="1"/>
    <col min="15363" max="15363" width="5.421875" style="2610" customWidth="1"/>
    <col min="15364" max="15365" width="13.7109375" style="2610" customWidth="1"/>
    <col min="15366" max="15366" width="45.7109375" style="2610" customWidth="1"/>
    <col min="15367" max="15368" width="9.7109375" style="2610" customWidth="1"/>
    <col min="15369" max="15369" width="3.8515625" style="2610" customWidth="1"/>
    <col min="15370" max="15371" width="11.421875" style="2610" hidden="1" customWidth="1"/>
    <col min="15372" max="15373" width="16.421875" style="2610" customWidth="1"/>
    <col min="15374" max="15376" width="9.7109375" style="2610" customWidth="1"/>
    <col min="15377" max="15377" width="8.7109375" style="2610" customWidth="1"/>
    <col min="15378" max="15378" width="5.421875" style="2610" customWidth="1"/>
    <col min="15379" max="15379" width="5.7109375" style="2610" bestFit="1" customWidth="1"/>
    <col min="15380" max="15389" width="11.421875" style="2610" hidden="1" customWidth="1"/>
    <col min="15390" max="15390" width="9.7109375" style="2610" customWidth="1"/>
    <col min="15391" max="15391" width="15.7109375" style="2610" customWidth="1"/>
    <col min="15392" max="15392" width="4.140625" style="2610" customWidth="1"/>
    <col min="15393" max="15393" width="30.421875" style="2610" customWidth="1"/>
    <col min="15394" max="15394" width="3.140625" style="2610" customWidth="1"/>
    <col min="15395" max="15395" width="3.57421875" style="2610" customWidth="1"/>
    <col min="15396" max="15396" width="24.28125" style="2610" customWidth="1"/>
    <col min="15397" max="15397" width="4.7109375" style="2610" customWidth="1"/>
    <col min="15398" max="15398" width="7.57421875" style="2610" customWidth="1"/>
    <col min="15399" max="15400" width="4.140625" style="2610" customWidth="1"/>
    <col min="15401" max="15401" width="7.140625" style="2610" customWidth="1"/>
    <col min="15402" max="15402" width="5.28125" style="2610" customWidth="1"/>
    <col min="15403" max="15403" width="5.421875" style="2610" customWidth="1"/>
    <col min="15404" max="15404" width="4.7109375" style="2610" customWidth="1"/>
    <col min="15405" max="15405" width="5.28125" style="2610" customWidth="1"/>
    <col min="15406" max="15407" width="13.28125" style="2610" customWidth="1"/>
    <col min="15408" max="15408" width="6.57421875" style="2610" customWidth="1"/>
    <col min="15409" max="15409" width="6.421875" style="2610" customWidth="1"/>
    <col min="15410" max="15413" width="11.421875" style="2610" customWidth="1"/>
    <col min="15414" max="15414" width="12.7109375" style="2610" customWidth="1"/>
    <col min="15415" max="15417" width="11.421875" style="2610" customWidth="1"/>
    <col min="15418" max="15418" width="21.00390625" style="2610" customWidth="1"/>
    <col min="15419" max="15616" width="11.421875" style="2610" customWidth="1"/>
    <col min="15617" max="15618" width="4.140625" style="2610" customWidth="1"/>
    <col min="15619" max="15619" width="5.421875" style="2610" customWidth="1"/>
    <col min="15620" max="15621" width="13.7109375" style="2610" customWidth="1"/>
    <col min="15622" max="15622" width="45.7109375" style="2610" customWidth="1"/>
    <col min="15623" max="15624" width="9.7109375" style="2610" customWidth="1"/>
    <col min="15625" max="15625" width="3.8515625" style="2610" customWidth="1"/>
    <col min="15626" max="15627" width="11.421875" style="2610" hidden="1" customWidth="1"/>
    <col min="15628" max="15629" width="16.421875" style="2610" customWidth="1"/>
    <col min="15630" max="15632" width="9.7109375" style="2610" customWidth="1"/>
    <col min="15633" max="15633" width="8.7109375" style="2610" customWidth="1"/>
    <col min="15634" max="15634" width="5.421875" style="2610" customWidth="1"/>
    <col min="15635" max="15635" width="5.7109375" style="2610" bestFit="1" customWidth="1"/>
    <col min="15636" max="15645" width="11.421875" style="2610" hidden="1" customWidth="1"/>
    <col min="15646" max="15646" width="9.7109375" style="2610" customWidth="1"/>
    <col min="15647" max="15647" width="15.7109375" style="2610" customWidth="1"/>
    <col min="15648" max="15648" width="4.140625" style="2610" customWidth="1"/>
    <col min="15649" max="15649" width="30.421875" style="2610" customWidth="1"/>
    <col min="15650" max="15650" width="3.140625" style="2610" customWidth="1"/>
    <col min="15651" max="15651" width="3.57421875" style="2610" customWidth="1"/>
    <col min="15652" max="15652" width="24.28125" style="2610" customWidth="1"/>
    <col min="15653" max="15653" width="4.7109375" style="2610" customWidth="1"/>
    <col min="15654" max="15654" width="7.57421875" style="2610" customWidth="1"/>
    <col min="15655" max="15656" width="4.140625" style="2610" customWidth="1"/>
    <col min="15657" max="15657" width="7.140625" style="2610" customWidth="1"/>
    <col min="15658" max="15658" width="5.28125" style="2610" customWidth="1"/>
    <col min="15659" max="15659" width="5.421875" style="2610" customWidth="1"/>
    <col min="15660" max="15660" width="4.7109375" style="2610" customWidth="1"/>
    <col min="15661" max="15661" width="5.28125" style="2610" customWidth="1"/>
    <col min="15662" max="15663" width="13.28125" style="2610" customWidth="1"/>
    <col min="15664" max="15664" width="6.57421875" style="2610" customWidth="1"/>
    <col min="15665" max="15665" width="6.421875" style="2610" customWidth="1"/>
    <col min="15666" max="15669" width="11.421875" style="2610" customWidth="1"/>
    <col min="15670" max="15670" width="12.7109375" style="2610" customWidth="1"/>
    <col min="15671" max="15673" width="11.421875" style="2610" customWidth="1"/>
    <col min="15674" max="15674" width="21.00390625" style="2610" customWidth="1"/>
    <col min="15675" max="15872" width="11.421875" style="2610" customWidth="1"/>
    <col min="15873" max="15874" width="4.140625" style="2610" customWidth="1"/>
    <col min="15875" max="15875" width="5.421875" style="2610" customWidth="1"/>
    <col min="15876" max="15877" width="13.7109375" style="2610" customWidth="1"/>
    <col min="15878" max="15878" width="45.7109375" style="2610" customWidth="1"/>
    <col min="15879" max="15880" width="9.7109375" style="2610" customWidth="1"/>
    <col min="15881" max="15881" width="3.8515625" style="2610" customWidth="1"/>
    <col min="15882" max="15883" width="11.421875" style="2610" hidden="1" customWidth="1"/>
    <col min="15884" max="15885" width="16.421875" style="2610" customWidth="1"/>
    <col min="15886" max="15888" width="9.7109375" style="2610" customWidth="1"/>
    <col min="15889" max="15889" width="8.7109375" style="2610" customWidth="1"/>
    <col min="15890" max="15890" width="5.421875" style="2610" customWidth="1"/>
    <col min="15891" max="15891" width="5.7109375" style="2610" bestFit="1" customWidth="1"/>
    <col min="15892" max="15901" width="11.421875" style="2610" hidden="1" customWidth="1"/>
    <col min="15902" max="15902" width="9.7109375" style="2610" customWidth="1"/>
    <col min="15903" max="15903" width="15.7109375" style="2610" customWidth="1"/>
    <col min="15904" max="15904" width="4.140625" style="2610" customWidth="1"/>
    <col min="15905" max="15905" width="30.421875" style="2610" customWidth="1"/>
    <col min="15906" max="15906" width="3.140625" style="2610" customWidth="1"/>
    <col min="15907" max="15907" width="3.57421875" style="2610" customWidth="1"/>
    <col min="15908" max="15908" width="24.28125" style="2610" customWidth="1"/>
    <col min="15909" max="15909" width="4.7109375" style="2610" customWidth="1"/>
    <col min="15910" max="15910" width="7.57421875" style="2610" customWidth="1"/>
    <col min="15911" max="15912" width="4.140625" style="2610" customWidth="1"/>
    <col min="15913" max="15913" width="7.140625" style="2610" customWidth="1"/>
    <col min="15914" max="15914" width="5.28125" style="2610" customWidth="1"/>
    <col min="15915" max="15915" width="5.421875" style="2610" customWidth="1"/>
    <col min="15916" max="15916" width="4.7109375" style="2610" customWidth="1"/>
    <col min="15917" max="15917" width="5.28125" style="2610" customWidth="1"/>
    <col min="15918" max="15919" width="13.28125" style="2610" customWidth="1"/>
    <col min="15920" max="15920" width="6.57421875" style="2610" customWidth="1"/>
    <col min="15921" max="15921" width="6.421875" style="2610" customWidth="1"/>
    <col min="15922" max="15925" width="11.421875" style="2610" customWidth="1"/>
    <col min="15926" max="15926" width="12.7109375" style="2610" customWidth="1"/>
    <col min="15927" max="15929" width="11.421875" style="2610" customWidth="1"/>
    <col min="15930" max="15930" width="21.00390625" style="2610" customWidth="1"/>
    <col min="15931" max="16128" width="11.421875" style="2610" customWidth="1"/>
    <col min="16129" max="16130" width="4.140625" style="2610" customWidth="1"/>
    <col min="16131" max="16131" width="5.421875" style="2610" customWidth="1"/>
    <col min="16132" max="16133" width="13.7109375" style="2610" customWidth="1"/>
    <col min="16134" max="16134" width="45.7109375" style="2610" customWidth="1"/>
    <col min="16135" max="16136" width="9.7109375" style="2610" customWidth="1"/>
    <col min="16137" max="16137" width="3.8515625" style="2610" customWidth="1"/>
    <col min="16138" max="16139" width="11.421875" style="2610" hidden="1" customWidth="1"/>
    <col min="16140" max="16141" width="16.421875" style="2610" customWidth="1"/>
    <col min="16142" max="16144" width="9.7109375" style="2610" customWidth="1"/>
    <col min="16145" max="16145" width="8.7109375" style="2610" customWidth="1"/>
    <col min="16146" max="16146" width="5.421875" style="2610" customWidth="1"/>
    <col min="16147" max="16147" width="5.7109375" style="2610" bestFit="1" customWidth="1"/>
    <col min="16148" max="16157" width="11.421875" style="2610" hidden="1" customWidth="1"/>
    <col min="16158" max="16158" width="9.7109375" style="2610" customWidth="1"/>
    <col min="16159" max="16159" width="15.7109375" style="2610" customWidth="1"/>
    <col min="16160" max="16160" width="4.140625" style="2610" customWidth="1"/>
    <col min="16161" max="16161" width="30.421875" style="2610" customWidth="1"/>
    <col min="16162" max="16162" width="3.140625" style="2610" customWidth="1"/>
    <col min="16163" max="16163" width="3.57421875" style="2610" customWidth="1"/>
    <col min="16164" max="16164" width="24.28125" style="2610" customWidth="1"/>
    <col min="16165" max="16165" width="4.7109375" style="2610" customWidth="1"/>
    <col min="16166" max="16166" width="7.57421875" style="2610" customWidth="1"/>
    <col min="16167" max="16168" width="4.140625" style="2610" customWidth="1"/>
    <col min="16169" max="16169" width="7.140625" style="2610" customWidth="1"/>
    <col min="16170" max="16170" width="5.28125" style="2610" customWidth="1"/>
    <col min="16171" max="16171" width="5.421875" style="2610" customWidth="1"/>
    <col min="16172" max="16172" width="4.7109375" style="2610" customWidth="1"/>
    <col min="16173" max="16173" width="5.28125" style="2610" customWidth="1"/>
    <col min="16174" max="16175" width="13.28125" style="2610" customWidth="1"/>
    <col min="16176" max="16176" width="6.57421875" style="2610" customWidth="1"/>
    <col min="16177" max="16177" width="6.421875" style="2610" customWidth="1"/>
    <col min="16178" max="16181" width="11.421875" style="2610" customWidth="1"/>
    <col min="16182" max="16182" width="12.7109375" style="2610" customWidth="1"/>
    <col min="16183" max="16185" width="11.421875" style="2610" customWidth="1"/>
    <col min="16186" max="16186" width="21.00390625" style="2610" customWidth="1"/>
    <col min="16187" max="16384" width="11.421875" style="2610" customWidth="1"/>
  </cols>
  <sheetData>
    <row r="1" spans="1:32" s="2503" customFormat="1" ht="26.25">
      <c r="A1" s="2610"/>
      <c r="E1" s="2610"/>
      <c r="G1" s="2610"/>
      <c r="I1" s="2610"/>
      <c r="K1" s="2610"/>
      <c r="M1" s="2610"/>
      <c r="O1" s="2610"/>
      <c r="Q1" s="2610"/>
      <c r="S1" s="2610"/>
      <c r="U1" s="2610"/>
      <c r="W1" s="2610"/>
      <c r="Y1" s="2610"/>
      <c r="AA1" s="2610"/>
      <c r="AF1" s="2504"/>
    </row>
    <row r="2" spans="1:32" s="2503" customFormat="1" ht="26.25">
      <c r="A2" s="2505"/>
      <c r="B2" s="2506" t="str">
        <f>'TOT-0216'!B2</f>
        <v>ANEXO III al Memorándum D.T.E.E. N° 231 / 2017</v>
      </c>
      <c r="C2" s="2506"/>
      <c r="D2" s="2506"/>
      <c r="E2" s="2506"/>
      <c r="F2" s="2506"/>
      <c r="G2" s="2506"/>
      <c r="H2" s="2506"/>
      <c r="I2" s="2506"/>
      <c r="J2" s="2506"/>
      <c r="K2" s="2506"/>
      <c r="L2" s="2506"/>
      <c r="M2" s="2506"/>
      <c r="N2" s="2506"/>
      <c r="O2" s="2506"/>
      <c r="P2" s="2506"/>
      <c r="Q2" s="2506"/>
      <c r="R2" s="2506"/>
      <c r="S2" s="2506"/>
      <c r="T2" s="2506"/>
      <c r="U2" s="2506"/>
      <c r="V2" s="2506"/>
      <c r="W2" s="2506"/>
      <c r="X2" s="2506"/>
      <c r="Y2" s="2506"/>
      <c r="Z2" s="2506"/>
      <c r="AA2" s="2506"/>
      <c r="AB2" s="2506"/>
      <c r="AC2" s="2506"/>
      <c r="AD2" s="2506"/>
      <c r="AE2" s="2506"/>
      <c r="AF2" s="2506"/>
    </row>
    <row r="3" s="2508" customFormat="1" ht="23.25" customHeight="1">
      <c r="A3" s="2507"/>
    </row>
    <row r="4" spans="1:4" s="2511" customFormat="1" ht="11.25">
      <c r="A4" s="2509" t="s">
        <v>2</v>
      </c>
      <c r="B4" s="2510"/>
      <c r="C4" s="2510"/>
      <c r="D4" s="2510"/>
    </row>
    <row r="5" spans="1:4" s="2511" customFormat="1" ht="11.25">
      <c r="A5" s="2509" t="s">
        <v>3</v>
      </c>
      <c r="B5" s="2510"/>
      <c r="C5" s="2510"/>
      <c r="D5" s="2510"/>
    </row>
    <row r="6" s="2508" customFormat="1" ht="13.5" thickBot="1"/>
    <row r="7" spans="2:32" s="2508" customFormat="1" ht="13.5" thickTop="1">
      <c r="B7" s="2512"/>
      <c r="C7" s="2513"/>
      <c r="D7" s="2513"/>
      <c r="E7" s="2513"/>
      <c r="F7" s="2513"/>
      <c r="G7" s="3729"/>
      <c r="H7" s="2513"/>
      <c r="I7" s="2513"/>
      <c r="J7" s="2513"/>
      <c r="K7" s="2513"/>
      <c r="L7" s="2513"/>
      <c r="M7" s="2513"/>
      <c r="N7" s="2513"/>
      <c r="O7" s="2513"/>
      <c r="P7" s="2513"/>
      <c r="Q7" s="2513"/>
      <c r="R7" s="2513"/>
      <c r="S7" s="2513"/>
      <c r="T7" s="2513"/>
      <c r="U7" s="2513"/>
      <c r="V7" s="2513"/>
      <c r="W7" s="2513"/>
      <c r="X7" s="2513"/>
      <c r="Y7" s="2513"/>
      <c r="Z7" s="2513"/>
      <c r="AA7" s="2513"/>
      <c r="AB7" s="2513"/>
      <c r="AC7" s="2513"/>
      <c r="AD7" s="2513"/>
      <c r="AE7" s="2513"/>
      <c r="AF7" s="3593"/>
    </row>
    <row r="8" spans="2:32" s="2515" customFormat="1" ht="20.25">
      <c r="B8" s="2516"/>
      <c r="C8" s="2517"/>
      <c r="D8" s="2517"/>
      <c r="E8" s="2517"/>
      <c r="F8" s="3730" t="s">
        <v>69</v>
      </c>
      <c r="G8" s="2517"/>
      <c r="H8" s="2517"/>
      <c r="I8" s="2517"/>
      <c r="J8" s="2517"/>
      <c r="P8" s="2517"/>
      <c r="Q8" s="2517"/>
      <c r="R8" s="3731"/>
      <c r="S8" s="3731"/>
      <c r="T8" s="2517"/>
      <c r="U8" s="2517"/>
      <c r="V8" s="2517"/>
      <c r="W8" s="2517"/>
      <c r="X8" s="2517"/>
      <c r="Y8" s="2517"/>
      <c r="Z8" s="2517"/>
      <c r="AA8" s="2517"/>
      <c r="AB8" s="2517"/>
      <c r="AC8" s="2517"/>
      <c r="AD8" s="2517"/>
      <c r="AE8" s="2517"/>
      <c r="AF8" s="3597"/>
    </row>
    <row r="9" spans="2:32" s="2508" customFormat="1" ht="16.5" customHeight="1">
      <c r="B9" s="2522"/>
      <c r="C9" s="2523"/>
      <c r="D9" s="2523"/>
      <c r="E9" s="2523"/>
      <c r="F9" s="2523"/>
      <c r="G9" s="2523"/>
      <c r="H9" s="2523"/>
      <c r="I9" s="2523"/>
      <c r="J9" s="2523"/>
      <c r="K9" s="2523"/>
      <c r="L9" s="2523"/>
      <c r="M9" s="2523"/>
      <c r="N9" s="2523"/>
      <c r="O9" s="2523"/>
      <c r="P9" s="2523"/>
      <c r="Q9" s="2523"/>
      <c r="R9" s="2523"/>
      <c r="S9" s="2523"/>
      <c r="T9" s="2523"/>
      <c r="U9" s="2523"/>
      <c r="V9" s="2523"/>
      <c r="W9" s="2523"/>
      <c r="X9" s="2523"/>
      <c r="Y9" s="2523"/>
      <c r="Z9" s="2523"/>
      <c r="AA9" s="2523"/>
      <c r="AB9" s="2523"/>
      <c r="AC9" s="2523"/>
      <c r="AD9" s="2523"/>
      <c r="AE9" s="2523"/>
      <c r="AF9" s="3600"/>
    </row>
    <row r="10" spans="2:32" s="3607" customFormat="1" ht="33" customHeight="1">
      <c r="B10" s="3732"/>
      <c r="C10" s="3733"/>
      <c r="D10" s="3733"/>
      <c r="E10" s="3733"/>
      <c r="F10" s="3734" t="s">
        <v>12</v>
      </c>
      <c r="G10" s="3733"/>
      <c r="H10" s="3733"/>
      <c r="I10" s="3733"/>
      <c r="K10" s="3733"/>
      <c r="L10" s="3733"/>
      <c r="M10" s="3733"/>
      <c r="N10" s="3733"/>
      <c r="O10" s="3733"/>
      <c r="P10" s="3733"/>
      <c r="Q10" s="3733"/>
      <c r="R10" s="3734"/>
      <c r="S10" s="3734"/>
      <c r="T10" s="3733"/>
      <c r="U10" s="3733"/>
      <c r="V10" s="3733"/>
      <c r="W10" s="3733"/>
      <c r="X10" s="3733"/>
      <c r="Y10" s="3733"/>
      <c r="Z10" s="3733"/>
      <c r="AA10" s="3733"/>
      <c r="AB10" s="3733"/>
      <c r="AC10" s="3733"/>
      <c r="AD10" s="3733"/>
      <c r="AE10" s="3733"/>
      <c r="AF10" s="3606"/>
    </row>
    <row r="11" spans="2:32" s="3614" customFormat="1" ht="33" customHeight="1">
      <c r="B11" s="3735"/>
      <c r="C11" s="3736"/>
      <c r="D11" s="3736"/>
      <c r="E11" s="3736"/>
      <c r="F11" s="3611" t="s">
        <v>416</v>
      </c>
      <c r="J11" s="3737"/>
      <c r="K11" s="3737"/>
      <c r="L11" s="3737"/>
      <c r="M11" s="3737"/>
      <c r="N11" s="3737"/>
      <c r="O11" s="3737"/>
      <c r="P11" s="3737"/>
      <c r="Q11" s="3737"/>
      <c r="R11" s="3737"/>
      <c r="S11" s="3737"/>
      <c r="T11" s="3736"/>
      <c r="U11" s="3736"/>
      <c r="V11" s="3736"/>
      <c r="W11" s="3736"/>
      <c r="X11" s="3736"/>
      <c r="Y11" s="3736"/>
      <c r="Z11" s="3736"/>
      <c r="AA11" s="3736"/>
      <c r="AB11" s="3736"/>
      <c r="AC11" s="3736"/>
      <c r="AD11" s="3736"/>
      <c r="AE11" s="3736"/>
      <c r="AF11" s="3613"/>
    </row>
    <row r="12" spans="2:32" s="3619" customFormat="1" ht="19.5">
      <c r="B12" s="2532" t="str">
        <f>'TOT-0216'!B14</f>
        <v>Desde el 01 al 29 de Febrero de 2016</v>
      </c>
      <c r="C12" s="2533"/>
      <c r="D12" s="2533"/>
      <c r="E12" s="2533"/>
      <c r="F12" s="2533"/>
      <c r="G12" s="2533"/>
      <c r="H12" s="2533"/>
      <c r="I12" s="2533"/>
      <c r="J12" s="2533"/>
      <c r="K12" s="2533"/>
      <c r="L12" s="2533"/>
      <c r="M12" s="2533"/>
      <c r="N12" s="2533"/>
      <c r="O12" s="2533"/>
      <c r="P12" s="3738"/>
      <c r="Q12" s="3738"/>
      <c r="R12" s="2533"/>
      <c r="S12" s="2533"/>
      <c r="T12" s="2533"/>
      <c r="U12" s="2533"/>
      <c r="V12" s="2533"/>
      <c r="W12" s="2533"/>
      <c r="X12" s="2533"/>
      <c r="Y12" s="2533"/>
      <c r="Z12" s="2533"/>
      <c r="AA12" s="2533"/>
      <c r="AB12" s="2533"/>
      <c r="AC12" s="2533"/>
      <c r="AD12" s="2533"/>
      <c r="AE12" s="2533"/>
      <c r="AF12" s="3739"/>
    </row>
    <row r="13" spans="2:32" s="2508" customFormat="1" ht="17.1" customHeight="1" thickBot="1">
      <c r="B13" s="2522"/>
      <c r="C13" s="2523"/>
      <c r="D13" s="2523"/>
      <c r="E13" s="2523"/>
      <c r="F13" s="2523"/>
      <c r="G13" s="3740"/>
      <c r="H13" s="3740"/>
      <c r="I13" s="2523"/>
      <c r="J13" s="2523"/>
      <c r="K13" s="2523"/>
      <c r="L13" s="3741"/>
      <c r="M13" s="2523"/>
      <c r="N13" s="2523"/>
      <c r="O13" s="2523"/>
      <c r="R13" s="2523"/>
      <c r="S13" s="2523"/>
      <c r="T13" s="2523"/>
      <c r="U13" s="2523"/>
      <c r="V13" s="2523"/>
      <c r="W13" s="2523"/>
      <c r="X13" s="2523"/>
      <c r="Y13" s="2523"/>
      <c r="Z13" s="2523"/>
      <c r="AA13" s="2523"/>
      <c r="AB13" s="2523"/>
      <c r="AC13" s="2523"/>
      <c r="AD13" s="2523"/>
      <c r="AE13" s="2523"/>
      <c r="AF13" s="3600"/>
    </row>
    <row r="14" spans="2:32" s="2508" customFormat="1" ht="17.1" customHeight="1" thickBot="1" thickTop="1">
      <c r="B14" s="2522"/>
      <c r="C14" s="2523"/>
      <c r="D14" s="2523"/>
      <c r="E14" s="2523"/>
      <c r="F14" s="3742" t="s">
        <v>89</v>
      </c>
      <c r="G14" s="3743">
        <f>0.6*506.119</f>
        <v>303.6714</v>
      </c>
      <c r="H14" s="3744"/>
      <c r="I14" s="2523"/>
      <c r="J14" s="2523"/>
      <c r="K14" s="2523"/>
      <c r="L14" s="2523"/>
      <c r="M14" s="2523"/>
      <c r="N14" s="2523"/>
      <c r="O14" s="2523"/>
      <c r="P14" s="2523"/>
      <c r="Q14" s="2523"/>
      <c r="R14" s="2523"/>
      <c r="S14" s="2523"/>
      <c r="T14" s="2523"/>
      <c r="U14" s="2523"/>
      <c r="V14" s="2523"/>
      <c r="W14" s="2523"/>
      <c r="X14" s="2523"/>
      <c r="Y14" s="2523"/>
      <c r="Z14" s="2523"/>
      <c r="AA14" s="2523"/>
      <c r="AB14" s="2523"/>
      <c r="AC14" s="2523"/>
      <c r="AD14" s="2523"/>
      <c r="AE14" s="2523"/>
      <c r="AF14" s="3600"/>
    </row>
    <row r="15" spans="2:32" s="2508" customFormat="1" ht="17.1" customHeight="1" thickBot="1" thickTop="1">
      <c r="B15" s="2522"/>
      <c r="C15" s="2523"/>
      <c r="D15" s="2523"/>
      <c r="E15" s="2523"/>
      <c r="F15" s="3742" t="s">
        <v>90</v>
      </c>
      <c r="G15" s="3743" t="s">
        <v>318</v>
      </c>
      <c r="H15" s="3744"/>
      <c r="I15" s="2523"/>
      <c r="J15" s="2523"/>
      <c r="K15" s="2523"/>
      <c r="L15" s="2549"/>
      <c r="M15" s="2550"/>
      <c r="N15" s="2523"/>
      <c r="O15" s="2523"/>
      <c r="P15" s="2523"/>
      <c r="Q15" s="2523"/>
      <c r="R15" s="2523"/>
      <c r="S15" s="2523"/>
      <c r="T15" s="2523"/>
      <c r="U15" s="2523"/>
      <c r="V15" s="2523"/>
      <c r="W15" s="2523"/>
      <c r="X15" s="2545"/>
      <c r="Y15" s="2545"/>
      <c r="Z15" s="2545"/>
      <c r="AA15" s="2545"/>
      <c r="AB15" s="2545"/>
      <c r="AC15" s="2545"/>
      <c r="AD15" s="2545"/>
      <c r="AF15" s="3600"/>
    </row>
    <row r="16" spans="2:32" s="2508" customFormat="1" ht="17.1" customHeight="1" thickBot="1" thickTop="1">
      <c r="B16" s="2522"/>
      <c r="C16" s="2551">
        <v>3</v>
      </c>
      <c r="D16" s="2551">
        <v>4</v>
      </c>
      <c r="E16" s="2551">
        <v>5</v>
      </c>
      <c r="F16" s="2551">
        <v>6</v>
      </c>
      <c r="G16" s="2551">
        <v>7</v>
      </c>
      <c r="H16" s="2551">
        <v>8</v>
      </c>
      <c r="I16" s="2551">
        <v>9</v>
      </c>
      <c r="J16" s="2551">
        <v>10</v>
      </c>
      <c r="K16" s="2551">
        <v>11</v>
      </c>
      <c r="L16" s="2551">
        <v>12</v>
      </c>
      <c r="M16" s="2551">
        <v>13</v>
      </c>
      <c r="N16" s="2551">
        <v>14</v>
      </c>
      <c r="O16" s="2551">
        <v>15</v>
      </c>
      <c r="P16" s="2551">
        <v>16</v>
      </c>
      <c r="Q16" s="2551">
        <v>17</v>
      </c>
      <c r="R16" s="2551">
        <v>18</v>
      </c>
      <c r="S16" s="2551">
        <v>19</v>
      </c>
      <c r="T16" s="2551">
        <v>20</v>
      </c>
      <c r="U16" s="2551">
        <v>21</v>
      </c>
      <c r="V16" s="2551">
        <v>22</v>
      </c>
      <c r="W16" s="2551">
        <v>23</v>
      </c>
      <c r="X16" s="2551">
        <v>24</v>
      </c>
      <c r="Y16" s="2551">
        <v>25</v>
      </c>
      <c r="Z16" s="2551">
        <v>26</v>
      </c>
      <c r="AA16" s="2551">
        <v>27</v>
      </c>
      <c r="AB16" s="2551">
        <v>28</v>
      </c>
      <c r="AC16" s="2551">
        <v>29</v>
      </c>
      <c r="AD16" s="2551">
        <v>30</v>
      </c>
      <c r="AE16" s="2551">
        <v>31</v>
      </c>
      <c r="AF16" s="3600"/>
    </row>
    <row r="17" spans="2:32" s="2508" customFormat="1" ht="33.95" customHeight="1" thickBot="1" thickTop="1">
      <c r="B17" s="2522"/>
      <c r="C17" s="2553" t="s">
        <v>13</v>
      </c>
      <c r="D17" s="2553" t="s">
        <v>233</v>
      </c>
      <c r="E17" s="2553" t="s">
        <v>234</v>
      </c>
      <c r="F17" s="2558" t="s">
        <v>0</v>
      </c>
      <c r="G17" s="3745" t="s">
        <v>14</v>
      </c>
      <c r="H17" s="2554" t="s">
        <v>15</v>
      </c>
      <c r="I17" s="3746" t="s">
        <v>71</v>
      </c>
      <c r="J17" s="3747" t="s">
        <v>37</v>
      </c>
      <c r="K17" s="3748" t="s">
        <v>16</v>
      </c>
      <c r="L17" s="2558" t="s">
        <v>17</v>
      </c>
      <c r="M17" s="2561" t="s">
        <v>18</v>
      </c>
      <c r="N17" s="2560" t="s">
        <v>36</v>
      </c>
      <c r="O17" s="2554" t="s">
        <v>31</v>
      </c>
      <c r="P17" s="2560" t="s">
        <v>19</v>
      </c>
      <c r="Q17" s="2554" t="s">
        <v>58</v>
      </c>
      <c r="R17" s="2561" t="s">
        <v>59</v>
      </c>
      <c r="S17" s="2558" t="s">
        <v>32</v>
      </c>
      <c r="T17" s="3749" t="s">
        <v>20</v>
      </c>
      <c r="U17" s="3750" t="s">
        <v>21</v>
      </c>
      <c r="V17" s="3636" t="s">
        <v>60</v>
      </c>
      <c r="W17" s="3751"/>
      <c r="X17" s="3637"/>
      <c r="Y17" s="3752" t="s">
        <v>146</v>
      </c>
      <c r="Z17" s="3753"/>
      <c r="AA17" s="3754"/>
      <c r="AB17" s="3755" t="s">
        <v>22</v>
      </c>
      <c r="AC17" s="3756" t="s">
        <v>73</v>
      </c>
      <c r="AD17" s="2567" t="s">
        <v>74</v>
      </c>
      <c r="AE17" s="2567" t="s">
        <v>24</v>
      </c>
      <c r="AF17" s="3757"/>
    </row>
    <row r="18" spans="2:32" s="2508" customFormat="1" ht="17.1" customHeight="1" thickTop="1">
      <c r="B18" s="2522"/>
      <c r="C18" s="3644"/>
      <c r="D18" s="3644"/>
      <c r="E18" s="3644"/>
      <c r="F18" s="3646"/>
      <c r="G18" s="3646"/>
      <c r="H18" s="3758"/>
      <c r="I18" s="3759"/>
      <c r="J18" s="3760"/>
      <c r="K18" s="3761"/>
      <c r="L18" s="3762"/>
      <c r="M18" s="3762"/>
      <c r="N18" s="3759"/>
      <c r="O18" s="3759"/>
      <c r="P18" s="3759"/>
      <c r="Q18" s="3759"/>
      <c r="R18" s="3759"/>
      <c r="S18" s="3759"/>
      <c r="T18" s="3763"/>
      <c r="U18" s="3764"/>
      <c r="V18" s="3765"/>
      <c r="W18" s="3766"/>
      <c r="X18" s="3767"/>
      <c r="Y18" s="3768"/>
      <c r="Z18" s="3769"/>
      <c r="AA18" s="3770"/>
      <c r="AB18" s="3771"/>
      <c r="AC18" s="3772"/>
      <c r="AD18" s="3759"/>
      <c r="AE18" s="3773"/>
      <c r="AF18" s="3600"/>
    </row>
    <row r="19" spans="2:32" s="2508" customFormat="1" ht="17.1" customHeight="1">
      <c r="B19" s="2522"/>
      <c r="C19" s="3774"/>
      <c r="D19" s="3774"/>
      <c r="E19" s="3774"/>
      <c r="F19" s="702"/>
      <c r="G19" s="703"/>
      <c r="H19" s="743"/>
      <c r="I19" s="703"/>
      <c r="J19" s="3775">
        <f aca="true" t="shared" si="0" ref="J19:J39">IF(I19="A",200,IF(I19="B",60,20))</f>
        <v>20</v>
      </c>
      <c r="K19" s="3776" t="e">
        <f aca="true" t="shared" si="1" ref="K19:K39">IF(G19=500,IF(H19&lt;100,100*$G$14/100,H19*$G$14/100),IF(H19&lt;100,100*$G$15/100,H19*$G$15/100))</f>
        <v>#VALUE!</v>
      </c>
      <c r="L19" s="3777"/>
      <c r="M19" s="3778"/>
      <c r="N19" s="3779" t="str">
        <f aca="true" t="shared" si="2" ref="N19:N39">IF(F19="","",(M19-L19)*24)</f>
        <v/>
      </c>
      <c r="O19" s="3780" t="str">
        <f aca="true" t="shared" si="3" ref="O19:O39">IF(F19="","",ROUND((M19-L19)*24*60,0))</f>
        <v/>
      </c>
      <c r="P19" s="1472"/>
      <c r="Q19" s="3781" t="str">
        <f aca="true" t="shared" si="4" ref="Q19:Q39">IF(F19="","","--")</f>
        <v/>
      </c>
      <c r="R19" s="2592" t="str">
        <f aca="true" t="shared" si="5" ref="R19:R39">IF(F19="","","NO")</f>
        <v/>
      </c>
      <c r="S19" s="2592" t="str">
        <f aca="true" t="shared" si="6" ref="S19:S39">IF(F19="","",IF(OR(P19="P",P19="RP"),"--","NO"))</f>
        <v/>
      </c>
      <c r="T19" s="3782" t="str">
        <f aca="true" t="shared" si="7" ref="T19:T39">IF(P19="P",K19*J19*ROUND(O19/60,2)*0.01,"--")</f>
        <v>--</v>
      </c>
      <c r="U19" s="3783" t="str">
        <f aca="true" t="shared" si="8" ref="U19:U39">IF(P19="RP",K19*J19*ROUND(O19/60,2)*0.01*Q19/100,"--")</f>
        <v>--</v>
      </c>
      <c r="V19" s="3784" t="str">
        <f aca="true" t="shared" si="9" ref="V19:V39">IF(AND(P19="F",S19="NO"),K19*J19*IF(R19="SI",1.2,1),"--")</f>
        <v>--</v>
      </c>
      <c r="W19" s="3785" t="str">
        <f aca="true" t="shared" si="10" ref="W19:W39">IF(AND(P19="F",O19&gt;=10),K19*J19*IF(R19="SI",1.2,1)*IF(O19&lt;=300,ROUND(O19/60,2),5),"--")</f>
        <v>--</v>
      </c>
      <c r="X19" s="3786" t="str">
        <f aca="true" t="shared" si="11" ref="X19:X39">IF(AND(P19="F",O19&gt;300),(ROUND(O19/60,2)-5)*K19*J19*0.1*IF(R19="SI",1.2,1),"--")</f>
        <v>--</v>
      </c>
      <c r="Y19" s="3787" t="str">
        <f aca="true" t="shared" si="12" ref="Y19:Y39">IF(AND(P19="R",S19="NO"),K19*J19*Q19/100*IF(R19="SI",1.2,1),"--")</f>
        <v>--</v>
      </c>
      <c r="Z19" s="3788" t="str">
        <f aca="true" t="shared" si="13" ref="Z19:Z39">IF(AND(P19="R",O19&gt;=10),K19*J19*Q19/100*IF(R19="SI",1.2,1)*IF(O19&lt;=300,ROUND(O19/60,2),5),"--")</f>
        <v>--</v>
      </c>
      <c r="AA19" s="3789" t="str">
        <f aca="true" t="shared" si="14" ref="AA19:AA39">IF(AND(P19="R",O19&gt;300),(ROUND(O19/60,2)-5)*K19*J19*0.1*Q19/100*IF(R19="SI",1.2,1),"--")</f>
        <v>--</v>
      </c>
      <c r="AB19" s="3790" t="str">
        <f aca="true" t="shared" si="15" ref="AB19:AB39">IF(P19="RF",ROUND(O19/60,2)*K19*J19*0.1*IF(R19="SI",1.2,1),"--")</f>
        <v>--</v>
      </c>
      <c r="AC19" s="3791" t="str">
        <f aca="true" t="shared" si="16" ref="AC19:AC39">IF(P19="RR",ROUND(O19/60,2)*K19*J19*0.1*Q19/100*IF(R19="SI",1.2,1),"--")</f>
        <v>--</v>
      </c>
      <c r="AD19" s="3792" t="str">
        <f aca="true" t="shared" si="17" ref="AD19:AD39">IF(F19="","","SI")</f>
        <v/>
      </c>
      <c r="AE19" s="3793" t="str">
        <f aca="true" t="shared" si="18" ref="AE19:AE39">IF(F19="","",SUM(T19:AC19)*IF(AD19="SI",1,2))</f>
        <v/>
      </c>
      <c r="AF19" s="3600"/>
    </row>
    <row r="20" spans="2:32" s="2508" customFormat="1" ht="17.1" customHeight="1">
      <c r="B20" s="2522"/>
      <c r="C20" s="3774">
        <v>21</v>
      </c>
      <c r="D20" s="3774">
        <v>299482</v>
      </c>
      <c r="E20" s="3774">
        <v>5120</v>
      </c>
      <c r="F20" s="702" t="s">
        <v>417</v>
      </c>
      <c r="G20" s="703">
        <v>500</v>
      </c>
      <c r="H20" s="743">
        <v>519.32</v>
      </c>
      <c r="I20" s="703" t="s">
        <v>292</v>
      </c>
      <c r="J20" s="3775">
        <f t="shared" si="0"/>
        <v>20</v>
      </c>
      <c r="K20" s="3776">
        <f t="shared" si="1"/>
        <v>1577.0263144800003</v>
      </c>
      <c r="L20" s="3777">
        <v>42428.24722222222</v>
      </c>
      <c r="M20" s="3778">
        <v>42428.45972222222</v>
      </c>
      <c r="N20" s="3779">
        <f t="shared" si="2"/>
        <v>5.100000000034925</v>
      </c>
      <c r="O20" s="3780">
        <f t="shared" si="3"/>
        <v>306</v>
      </c>
      <c r="P20" s="1472" t="s">
        <v>293</v>
      </c>
      <c r="Q20" s="3781" t="str">
        <f t="shared" si="4"/>
        <v>--</v>
      </c>
      <c r="R20" s="2592" t="str">
        <f t="shared" si="5"/>
        <v>NO</v>
      </c>
      <c r="S20" s="2592" t="str">
        <f t="shared" si="6"/>
        <v>--</v>
      </c>
      <c r="T20" s="3782">
        <f t="shared" si="7"/>
        <v>1608.5668407696003</v>
      </c>
      <c r="U20" s="3783" t="str">
        <f t="shared" si="8"/>
        <v>--</v>
      </c>
      <c r="V20" s="3784" t="str">
        <f t="shared" si="9"/>
        <v>--</v>
      </c>
      <c r="W20" s="3785" t="str">
        <f t="shared" si="10"/>
        <v>--</v>
      </c>
      <c r="X20" s="3786" t="str">
        <f t="shared" si="11"/>
        <v>--</v>
      </c>
      <c r="Y20" s="3787" t="str">
        <f t="shared" si="12"/>
        <v>--</v>
      </c>
      <c r="Z20" s="3788" t="str">
        <f t="shared" si="13"/>
        <v>--</v>
      </c>
      <c r="AA20" s="3789" t="str">
        <f t="shared" si="14"/>
        <v>--</v>
      </c>
      <c r="AB20" s="3790" t="str">
        <f t="shared" si="15"/>
        <v>--</v>
      </c>
      <c r="AC20" s="3791" t="str">
        <f t="shared" si="16"/>
        <v>--</v>
      </c>
      <c r="AD20" s="3794" t="str">
        <f t="shared" si="17"/>
        <v>SI</v>
      </c>
      <c r="AE20" s="3793">
        <f t="shared" si="18"/>
        <v>1608.5668407696003</v>
      </c>
      <c r="AF20" s="3795"/>
    </row>
    <row r="21" spans="2:32" s="2508" customFormat="1" ht="17.1" customHeight="1">
      <c r="B21" s="2522"/>
      <c r="C21" s="1475"/>
      <c r="D21" s="1475"/>
      <c r="E21" s="1475"/>
      <c r="F21" s="702"/>
      <c r="G21" s="703"/>
      <c r="H21" s="743"/>
      <c r="I21" s="703"/>
      <c r="J21" s="3775">
        <f t="shared" si="0"/>
        <v>20</v>
      </c>
      <c r="K21" s="3776" t="e">
        <f t="shared" si="1"/>
        <v>#VALUE!</v>
      </c>
      <c r="L21" s="3777"/>
      <c r="M21" s="3778"/>
      <c r="N21" s="3779" t="str">
        <f t="shared" si="2"/>
        <v/>
      </c>
      <c r="O21" s="3780" t="str">
        <f t="shared" si="3"/>
        <v/>
      </c>
      <c r="P21" s="1472"/>
      <c r="Q21" s="3781" t="str">
        <f t="shared" si="4"/>
        <v/>
      </c>
      <c r="R21" s="2592" t="str">
        <f t="shared" si="5"/>
        <v/>
      </c>
      <c r="S21" s="2592" t="str">
        <f t="shared" si="6"/>
        <v/>
      </c>
      <c r="T21" s="3782" t="str">
        <f t="shared" si="7"/>
        <v>--</v>
      </c>
      <c r="U21" s="3783" t="str">
        <f t="shared" si="8"/>
        <v>--</v>
      </c>
      <c r="V21" s="3784" t="str">
        <f t="shared" si="9"/>
        <v>--</v>
      </c>
      <c r="W21" s="3785" t="str">
        <f t="shared" si="10"/>
        <v>--</v>
      </c>
      <c r="X21" s="3786" t="str">
        <f t="shared" si="11"/>
        <v>--</v>
      </c>
      <c r="Y21" s="3787" t="str">
        <f t="shared" si="12"/>
        <v>--</v>
      </c>
      <c r="Z21" s="3788" t="str">
        <f t="shared" si="13"/>
        <v>--</v>
      </c>
      <c r="AA21" s="3789" t="str">
        <f t="shared" si="14"/>
        <v>--</v>
      </c>
      <c r="AB21" s="3790" t="str">
        <f t="shared" si="15"/>
        <v>--</v>
      </c>
      <c r="AC21" s="3791" t="str">
        <f t="shared" si="16"/>
        <v>--</v>
      </c>
      <c r="AD21" s="3794" t="str">
        <f t="shared" si="17"/>
        <v/>
      </c>
      <c r="AE21" s="3793" t="str">
        <f t="shared" si="18"/>
        <v/>
      </c>
      <c r="AF21" s="3795"/>
    </row>
    <row r="22" spans="2:32" s="2508" customFormat="1" ht="17.1" customHeight="1">
      <c r="B22" s="2522"/>
      <c r="C22" s="1466"/>
      <c r="D22" s="1466"/>
      <c r="E22" s="1466"/>
      <c r="F22" s="702"/>
      <c r="G22" s="703"/>
      <c r="H22" s="743"/>
      <c r="I22" s="703"/>
      <c r="J22" s="3775">
        <f t="shared" si="0"/>
        <v>20</v>
      </c>
      <c r="K22" s="3776" t="e">
        <f t="shared" si="1"/>
        <v>#VALUE!</v>
      </c>
      <c r="L22" s="704"/>
      <c r="M22" s="705"/>
      <c r="N22" s="3779" t="str">
        <f t="shared" si="2"/>
        <v/>
      </c>
      <c r="O22" s="3780" t="str">
        <f t="shared" si="3"/>
        <v/>
      </c>
      <c r="P22" s="1472"/>
      <c r="Q22" s="3781" t="str">
        <f t="shared" si="4"/>
        <v/>
      </c>
      <c r="R22" s="2592" t="str">
        <f t="shared" si="5"/>
        <v/>
      </c>
      <c r="S22" s="2592" t="str">
        <f t="shared" si="6"/>
        <v/>
      </c>
      <c r="T22" s="3782" t="str">
        <f t="shared" si="7"/>
        <v>--</v>
      </c>
      <c r="U22" s="3783" t="str">
        <f t="shared" si="8"/>
        <v>--</v>
      </c>
      <c r="V22" s="3784" t="str">
        <f t="shared" si="9"/>
        <v>--</v>
      </c>
      <c r="W22" s="3785" t="str">
        <f t="shared" si="10"/>
        <v>--</v>
      </c>
      <c r="X22" s="3786" t="str">
        <f t="shared" si="11"/>
        <v>--</v>
      </c>
      <c r="Y22" s="3787" t="str">
        <f t="shared" si="12"/>
        <v>--</v>
      </c>
      <c r="Z22" s="3788" t="str">
        <f t="shared" si="13"/>
        <v>--</v>
      </c>
      <c r="AA22" s="3789" t="str">
        <f t="shared" si="14"/>
        <v>--</v>
      </c>
      <c r="AB22" s="3790" t="str">
        <f t="shared" si="15"/>
        <v>--</v>
      </c>
      <c r="AC22" s="3791" t="str">
        <f t="shared" si="16"/>
        <v>--</v>
      </c>
      <c r="AD22" s="3794" t="str">
        <f t="shared" si="17"/>
        <v/>
      </c>
      <c r="AE22" s="3793" t="str">
        <f t="shared" si="18"/>
        <v/>
      </c>
      <c r="AF22" s="3795"/>
    </row>
    <row r="23" spans="2:32" s="2508" customFormat="1" ht="17.1" customHeight="1">
      <c r="B23" s="2522"/>
      <c r="C23" s="1475"/>
      <c r="D23" s="1475"/>
      <c r="E23" s="1475"/>
      <c r="F23" s="702"/>
      <c r="G23" s="703"/>
      <c r="H23" s="743"/>
      <c r="I23" s="703"/>
      <c r="J23" s="3775">
        <f t="shared" si="0"/>
        <v>20</v>
      </c>
      <c r="K23" s="3776" t="e">
        <f t="shared" si="1"/>
        <v>#VALUE!</v>
      </c>
      <c r="L23" s="704"/>
      <c r="M23" s="705"/>
      <c r="N23" s="3779" t="str">
        <f t="shared" si="2"/>
        <v/>
      </c>
      <c r="O23" s="3780" t="str">
        <f t="shared" si="3"/>
        <v/>
      </c>
      <c r="P23" s="1472"/>
      <c r="Q23" s="3781" t="str">
        <f t="shared" si="4"/>
        <v/>
      </c>
      <c r="R23" s="2592" t="str">
        <f t="shared" si="5"/>
        <v/>
      </c>
      <c r="S23" s="2592" t="str">
        <f t="shared" si="6"/>
        <v/>
      </c>
      <c r="T23" s="3782" t="str">
        <f t="shared" si="7"/>
        <v>--</v>
      </c>
      <c r="U23" s="3783" t="str">
        <f t="shared" si="8"/>
        <v>--</v>
      </c>
      <c r="V23" s="3784" t="str">
        <f t="shared" si="9"/>
        <v>--</v>
      </c>
      <c r="W23" s="3785" t="str">
        <f t="shared" si="10"/>
        <v>--</v>
      </c>
      <c r="X23" s="3786" t="str">
        <f t="shared" si="11"/>
        <v>--</v>
      </c>
      <c r="Y23" s="3787" t="str">
        <f t="shared" si="12"/>
        <v>--</v>
      </c>
      <c r="Z23" s="3788" t="str">
        <f t="shared" si="13"/>
        <v>--</v>
      </c>
      <c r="AA23" s="3789" t="str">
        <f t="shared" si="14"/>
        <v>--</v>
      </c>
      <c r="AB23" s="3790" t="str">
        <f t="shared" si="15"/>
        <v>--</v>
      </c>
      <c r="AC23" s="3791" t="str">
        <f t="shared" si="16"/>
        <v>--</v>
      </c>
      <c r="AD23" s="3794" t="str">
        <f t="shared" si="17"/>
        <v/>
      </c>
      <c r="AE23" s="3793" t="str">
        <f t="shared" si="18"/>
        <v/>
      </c>
      <c r="AF23" s="3795"/>
    </row>
    <row r="24" spans="2:32" s="2508" customFormat="1" ht="17.1" customHeight="1">
      <c r="B24" s="2522"/>
      <c r="C24" s="1466"/>
      <c r="D24" s="1466"/>
      <c r="E24" s="1466"/>
      <c r="F24" s="1466"/>
      <c r="G24" s="3796"/>
      <c r="H24" s="3797"/>
      <c r="I24" s="3796"/>
      <c r="J24" s="3775">
        <f t="shared" si="0"/>
        <v>20</v>
      </c>
      <c r="K24" s="3776" t="e">
        <f t="shared" si="1"/>
        <v>#VALUE!</v>
      </c>
      <c r="L24" s="3777"/>
      <c r="M24" s="3778"/>
      <c r="N24" s="3779" t="str">
        <f t="shared" si="2"/>
        <v/>
      </c>
      <c r="O24" s="3780" t="str">
        <f t="shared" si="3"/>
        <v/>
      </c>
      <c r="P24" s="1472"/>
      <c r="Q24" s="3781" t="str">
        <f t="shared" si="4"/>
        <v/>
      </c>
      <c r="R24" s="2592" t="str">
        <f t="shared" si="5"/>
        <v/>
      </c>
      <c r="S24" s="2592" t="str">
        <f t="shared" si="6"/>
        <v/>
      </c>
      <c r="T24" s="3782" t="str">
        <f t="shared" si="7"/>
        <v>--</v>
      </c>
      <c r="U24" s="3783" t="str">
        <f t="shared" si="8"/>
        <v>--</v>
      </c>
      <c r="V24" s="3784" t="str">
        <f t="shared" si="9"/>
        <v>--</v>
      </c>
      <c r="W24" s="3785" t="str">
        <f t="shared" si="10"/>
        <v>--</v>
      </c>
      <c r="X24" s="3786" t="str">
        <f t="shared" si="11"/>
        <v>--</v>
      </c>
      <c r="Y24" s="3787" t="str">
        <f t="shared" si="12"/>
        <v>--</v>
      </c>
      <c r="Z24" s="3788" t="str">
        <f t="shared" si="13"/>
        <v>--</v>
      </c>
      <c r="AA24" s="3789" t="str">
        <f t="shared" si="14"/>
        <v>--</v>
      </c>
      <c r="AB24" s="3790" t="str">
        <f t="shared" si="15"/>
        <v>--</v>
      </c>
      <c r="AC24" s="3791" t="str">
        <f t="shared" si="16"/>
        <v>--</v>
      </c>
      <c r="AD24" s="3794" t="str">
        <f t="shared" si="17"/>
        <v/>
      </c>
      <c r="AE24" s="3793" t="str">
        <f t="shared" si="18"/>
        <v/>
      </c>
      <c r="AF24" s="3795"/>
    </row>
    <row r="25" spans="2:32" s="2508" customFormat="1" ht="17.1" customHeight="1">
      <c r="B25" s="2522"/>
      <c r="C25" s="1475"/>
      <c r="D25" s="1475"/>
      <c r="E25" s="1475"/>
      <c r="F25" s="1466"/>
      <c r="G25" s="3796"/>
      <c r="H25" s="3797"/>
      <c r="I25" s="3796"/>
      <c r="J25" s="3775">
        <f t="shared" si="0"/>
        <v>20</v>
      </c>
      <c r="K25" s="3776" t="e">
        <f t="shared" si="1"/>
        <v>#VALUE!</v>
      </c>
      <c r="L25" s="3777"/>
      <c r="M25" s="3778"/>
      <c r="N25" s="3779" t="str">
        <f t="shared" si="2"/>
        <v/>
      </c>
      <c r="O25" s="3780" t="str">
        <f t="shared" si="3"/>
        <v/>
      </c>
      <c r="P25" s="1472"/>
      <c r="Q25" s="3781" t="str">
        <f t="shared" si="4"/>
        <v/>
      </c>
      <c r="R25" s="2592" t="str">
        <f t="shared" si="5"/>
        <v/>
      </c>
      <c r="S25" s="2592" t="str">
        <f t="shared" si="6"/>
        <v/>
      </c>
      <c r="T25" s="3782" t="str">
        <f t="shared" si="7"/>
        <v>--</v>
      </c>
      <c r="U25" s="3783" t="str">
        <f t="shared" si="8"/>
        <v>--</v>
      </c>
      <c r="V25" s="3784" t="str">
        <f t="shared" si="9"/>
        <v>--</v>
      </c>
      <c r="W25" s="3785" t="str">
        <f t="shared" si="10"/>
        <v>--</v>
      </c>
      <c r="X25" s="3786" t="str">
        <f t="shared" si="11"/>
        <v>--</v>
      </c>
      <c r="Y25" s="3787" t="str">
        <f t="shared" si="12"/>
        <v>--</v>
      </c>
      <c r="Z25" s="3788" t="str">
        <f t="shared" si="13"/>
        <v>--</v>
      </c>
      <c r="AA25" s="3789" t="str">
        <f t="shared" si="14"/>
        <v>--</v>
      </c>
      <c r="AB25" s="3790" t="str">
        <f t="shared" si="15"/>
        <v>--</v>
      </c>
      <c r="AC25" s="3791" t="str">
        <f t="shared" si="16"/>
        <v>--</v>
      </c>
      <c r="AD25" s="3794" t="str">
        <f t="shared" si="17"/>
        <v/>
      </c>
      <c r="AE25" s="3793" t="str">
        <f t="shared" si="18"/>
        <v/>
      </c>
      <c r="AF25" s="3795"/>
    </row>
    <row r="26" spans="2:32" s="2508" customFormat="1" ht="17.1" customHeight="1">
      <c r="B26" s="2522"/>
      <c r="C26" s="1466"/>
      <c r="D26" s="1466"/>
      <c r="E26" s="1466"/>
      <c r="F26" s="1467"/>
      <c r="G26" s="3798"/>
      <c r="H26" s="1469"/>
      <c r="I26" s="3798"/>
      <c r="J26" s="3775">
        <f t="shared" si="0"/>
        <v>20</v>
      </c>
      <c r="K26" s="3776" t="e">
        <f t="shared" si="1"/>
        <v>#VALUE!</v>
      </c>
      <c r="L26" s="1470"/>
      <c r="M26" s="1471"/>
      <c r="N26" s="3779" t="str">
        <f t="shared" si="2"/>
        <v/>
      </c>
      <c r="O26" s="3780" t="str">
        <f t="shared" si="3"/>
        <v/>
      </c>
      <c r="P26" s="1472"/>
      <c r="Q26" s="3781" t="str">
        <f t="shared" si="4"/>
        <v/>
      </c>
      <c r="R26" s="2592" t="str">
        <f t="shared" si="5"/>
        <v/>
      </c>
      <c r="S26" s="2592" t="str">
        <f t="shared" si="6"/>
        <v/>
      </c>
      <c r="T26" s="3782" t="str">
        <f t="shared" si="7"/>
        <v>--</v>
      </c>
      <c r="U26" s="3783" t="str">
        <f t="shared" si="8"/>
        <v>--</v>
      </c>
      <c r="V26" s="3784" t="str">
        <f t="shared" si="9"/>
        <v>--</v>
      </c>
      <c r="W26" s="3785" t="str">
        <f t="shared" si="10"/>
        <v>--</v>
      </c>
      <c r="X26" s="3786" t="str">
        <f t="shared" si="11"/>
        <v>--</v>
      </c>
      <c r="Y26" s="3787" t="str">
        <f t="shared" si="12"/>
        <v>--</v>
      </c>
      <c r="Z26" s="3788" t="str">
        <f t="shared" si="13"/>
        <v>--</v>
      </c>
      <c r="AA26" s="3789" t="str">
        <f t="shared" si="14"/>
        <v>--</v>
      </c>
      <c r="AB26" s="3790" t="str">
        <f t="shared" si="15"/>
        <v>--</v>
      </c>
      <c r="AC26" s="3791" t="str">
        <f t="shared" si="16"/>
        <v>--</v>
      </c>
      <c r="AD26" s="3794" t="str">
        <f t="shared" si="17"/>
        <v/>
      </c>
      <c r="AE26" s="3793" t="str">
        <f t="shared" si="18"/>
        <v/>
      </c>
      <c r="AF26" s="3795"/>
    </row>
    <row r="27" spans="2:32" s="2508" customFormat="1" ht="17.1" customHeight="1">
      <c r="B27" s="2522"/>
      <c r="C27" s="1475"/>
      <c r="D27" s="1475"/>
      <c r="E27" s="1475"/>
      <c r="F27" s="1467"/>
      <c r="G27" s="3798"/>
      <c r="H27" s="1469"/>
      <c r="I27" s="3798"/>
      <c r="J27" s="3775">
        <f t="shared" si="0"/>
        <v>20</v>
      </c>
      <c r="K27" s="3776" t="e">
        <f t="shared" si="1"/>
        <v>#VALUE!</v>
      </c>
      <c r="L27" s="1470"/>
      <c r="M27" s="1471"/>
      <c r="N27" s="3779" t="str">
        <f t="shared" si="2"/>
        <v/>
      </c>
      <c r="O27" s="3780" t="str">
        <f t="shared" si="3"/>
        <v/>
      </c>
      <c r="P27" s="1472"/>
      <c r="Q27" s="3781" t="str">
        <f t="shared" si="4"/>
        <v/>
      </c>
      <c r="R27" s="2592" t="str">
        <f t="shared" si="5"/>
        <v/>
      </c>
      <c r="S27" s="2592" t="str">
        <f t="shared" si="6"/>
        <v/>
      </c>
      <c r="T27" s="3782" t="str">
        <f t="shared" si="7"/>
        <v>--</v>
      </c>
      <c r="U27" s="3783" t="str">
        <f t="shared" si="8"/>
        <v>--</v>
      </c>
      <c r="V27" s="3784" t="str">
        <f t="shared" si="9"/>
        <v>--</v>
      </c>
      <c r="W27" s="3785" t="str">
        <f t="shared" si="10"/>
        <v>--</v>
      </c>
      <c r="X27" s="3786" t="str">
        <f t="shared" si="11"/>
        <v>--</v>
      </c>
      <c r="Y27" s="3787" t="str">
        <f t="shared" si="12"/>
        <v>--</v>
      </c>
      <c r="Z27" s="3788" t="str">
        <f t="shared" si="13"/>
        <v>--</v>
      </c>
      <c r="AA27" s="3789" t="str">
        <f t="shared" si="14"/>
        <v>--</v>
      </c>
      <c r="AB27" s="3790" t="str">
        <f t="shared" si="15"/>
        <v>--</v>
      </c>
      <c r="AC27" s="3791" t="str">
        <f t="shared" si="16"/>
        <v>--</v>
      </c>
      <c r="AD27" s="3794" t="str">
        <f t="shared" si="17"/>
        <v/>
      </c>
      <c r="AE27" s="3793" t="str">
        <f t="shared" si="18"/>
        <v/>
      </c>
      <c r="AF27" s="3795"/>
    </row>
    <row r="28" spans="2:32" s="2508" customFormat="1" ht="17.1" customHeight="1">
      <c r="B28" s="2522"/>
      <c r="C28" s="1466"/>
      <c r="D28" s="1466"/>
      <c r="E28" s="1466"/>
      <c r="F28" s="1467"/>
      <c r="G28" s="3798"/>
      <c r="H28" s="1469"/>
      <c r="I28" s="3798"/>
      <c r="J28" s="3775">
        <f t="shared" si="0"/>
        <v>20</v>
      </c>
      <c r="K28" s="3776" t="e">
        <f t="shared" si="1"/>
        <v>#VALUE!</v>
      </c>
      <c r="L28" s="1470"/>
      <c r="M28" s="1471"/>
      <c r="N28" s="3779" t="str">
        <f t="shared" si="2"/>
        <v/>
      </c>
      <c r="O28" s="3780" t="str">
        <f t="shared" si="3"/>
        <v/>
      </c>
      <c r="P28" s="1472"/>
      <c r="Q28" s="3781" t="str">
        <f t="shared" si="4"/>
        <v/>
      </c>
      <c r="R28" s="2592" t="str">
        <f t="shared" si="5"/>
        <v/>
      </c>
      <c r="S28" s="2592" t="str">
        <f t="shared" si="6"/>
        <v/>
      </c>
      <c r="T28" s="3782" t="str">
        <f t="shared" si="7"/>
        <v>--</v>
      </c>
      <c r="U28" s="3783" t="str">
        <f t="shared" si="8"/>
        <v>--</v>
      </c>
      <c r="V28" s="3784" t="str">
        <f t="shared" si="9"/>
        <v>--</v>
      </c>
      <c r="W28" s="3785" t="str">
        <f t="shared" si="10"/>
        <v>--</v>
      </c>
      <c r="X28" s="3786" t="str">
        <f t="shared" si="11"/>
        <v>--</v>
      </c>
      <c r="Y28" s="3787" t="str">
        <f t="shared" si="12"/>
        <v>--</v>
      </c>
      <c r="Z28" s="3788" t="str">
        <f t="shared" si="13"/>
        <v>--</v>
      </c>
      <c r="AA28" s="3789" t="str">
        <f t="shared" si="14"/>
        <v>--</v>
      </c>
      <c r="AB28" s="3790" t="str">
        <f t="shared" si="15"/>
        <v>--</v>
      </c>
      <c r="AC28" s="3791" t="str">
        <f t="shared" si="16"/>
        <v>--</v>
      </c>
      <c r="AD28" s="3794" t="str">
        <f t="shared" si="17"/>
        <v/>
      </c>
      <c r="AE28" s="3793" t="str">
        <f t="shared" si="18"/>
        <v/>
      </c>
      <c r="AF28" s="3795"/>
    </row>
    <row r="29" spans="2:32" s="2508" customFormat="1" ht="17.1" customHeight="1">
      <c r="B29" s="2522"/>
      <c r="C29" s="1475"/>
      <c r="D29" s="1475"/>
      <c r="E29" s="1475"/>
      <c r="F29" s="1467"/>
      <c r="G29" s="3798"/>
      <c r="H29" s="1469"/>
      <c r="I29" s="3798"/>
      <c r="J29" s="3775">
        <f t="shared" si="0"/>
        <v>20</v>
      </c>
      <c r="K29" s="3776" t="e">
        <f t="shared" si="1"/>
        <v>#VALUE!</v>
      </c>
      <c r="L29" s="1470"/>
      <c r="M29" s="1471"/>
      <c r="N29" s="3779" t="str">
        <f t="shared" si="2"/>
        <v/>
      </c>
      <c r="O29" s="3780" t="str">
        <f t="shared" si="3"/>
        <v/>
      </c>
      <c r="P29" s="1472"/>
      <c r="Q29" s="3781" t="str">
        <f t="shared" si="4"/>
        <v/>
      </c>
      <c r="R29" s="2592" t="str">
        <f t="shared" si="5"/>
        <v/>
      </c>
      <c r="S29" s="2592" t="str">
        <f t="shared" si="6"/>
        <v/>
      </c>
      <c r="T29" s="3782" t="str">
        <f t="shared" si="7"/>
        <v>--</v>
      </c>
      <c r="U29" s="3783" t="str">
        <f t="shared" si="8"/>
        <v>--</v>
      </c>
      <c r="V29" s="3784" t="str">
        <f t="shared" si="9"/>
        <v>--</v>
      </c>
      <c r="W29" s="3785" t="str">
        <f t="shared" si="10"/>
        <v>--</v>
      </c>
      <c r="X29" s="3786" t="str">
        <f t="shared" si="11"/>
        <v>--</v>
      </c>
      <c r="Y29" s="3787" t="str">
        <f t="shared" si="12"/>
        <v>--</v>
      </c>
      <c r="Z29" s="3788" t="str">
        <f t="shared" si="13"/>
        <v>--</v>
      </c>
      <c r="AA29" s="3789" t="str">
        <f t="shared" si="14"/>
        <v>--</v>
      </c>
      <c r="AB29" s="3790" t="str">
        <f t="shared" si="15"/>
        <v>--</v>
      </c>
      <c r="AC29" s="3791" t="str">
        <f t="shared" si="16"/>
        <v>--</v>
      </c>
      <c r="AD29" s="3794" t="str">
        <f t="shared" si="17"/>
        <v/>
      </c>
      <c r="AE29" s="3793" t="str">
        <f t="shared" si="18"/>
        <v/>
      </c>
      <c r="AF29" s="3795"/>
    </row>
    <row r="30" spans="2:32" s="2508" customFormat="1" ht="17.1" customHeight="1">
      <c r="B30" s="2522"/>
      <c r="C30" s="1466"/>
      <c r="D30" s="1466"/>
      <c r="E30" s="1466"/>
      <c r="F30" s="1467"/>
      <c r="G30" s="3798"/>
      <c r="H30" s="1469"/>
      <c r="I30" s="3798"/>
      <c r="J30" s="3775">
        <f t="shared" si="0"/>
        <v>20</v>
      </c>
      <c r="K30" s="3776" t="e">
        <f t="shared" si="1"/>
        <v>#VALUE!</v>
      </c>
      <c r="L30" s="1470"/>
      <c r="M30" s="1471"/>
      <c r="N30" s="3779" t="str">
        <f t="shared" si="2"/>
        <v/>
      </c>
      <c r="O30" s="3780" t="str">
        <f t="shared" si="3"/>
        <v/>
      </c>
      <c r="P30" s="1472"/>
      <c r="Q30" s="3781" t="str">
        <f t="shared" si="4"/>
        <v/>
      </c>
      <c r="R30" s="2592" t="str">
        <f t="shared" si="5"/>
        <v/>
      </c>
      <c r="S30" s="2592" t="str">
        <f t="shared" si="6"/>
        <v/>
      </c>
      <c r="T30" s="3782" t="str">
        <f t="shared" si="7"/>
        <v>--</v>
      </c>
      <c r="U30" s="3783" t="str">
        <f t="shared" si="8"/>
        <v>--</v>
      </c>
      <c r="V30" s="3784" t="str">
        <f t="shared" si="9"/>
        <v>--</v>
      </c>
      <c r="W30" s="3785" t="str">
        <f t="shared" si="10"/>
        <v>--</v>
      </c>
      <c r="X30" s="3786" t="str">
        <f t="shared" si="11"/>
        <v>--</v>
      </c>
      <c r="Y30" s="3787" t="str">
        <f t="shared" si="12"/>
        <v>--</v>
      </c>
      <c r="Z30" s="3788" t="str">
        <f t="shared" si="13"/>
        <v>--</v>
      </c>
      <c r="AA30" s="3789" t="str">
        <f t="shared" si="14"/>
        <v>--</v>
      </c>
      <c r="AB30" s="3790" t="str">
        <f t="shared" si="15"/>
        <v>--</v>
      </c>
      <c r="AC30" s="3791" t="str">
        <f t="shared" si="16"/>
        <v>--</v>
      </c>
      <c r="AD30" s="3794" t="str">
        <f t="shared" si="17"/>
        <v/>
      </c>
      <c r="AE30" s="3793" t="str">
        <f t="shared" si="18"/>
        <v/>
      </c>
      <c r="AF30" s="3795"/>
    </row>
    <row r="31" spans="2:32" s="2508" customFormat="1" ht="17.1" customHeight="1">
      <c r="B31" s="2522"/>
      <c r="C31" s="1475"/>
      <c r="D31" s="1475"/>
      <c r="E31" s="1475"/>
      <c r="F31" s="1467"/>
      <c r="G31" s="3798"/>
      <c r="H31" s="1469"/>
      <c r="I31" s="3798"/>
      <c r="J31" s="3775">
        <f t="shared" si="0"/>
        <v>20</v>
      </c>
      <c r="K31" s="3776" t="e">
        <f t="shared" si="1"/>
        <v>#VALUE!</v>
      </c>
      <c r="L31" s="1470"/>
      <c r="M31" s="1870"/>
      <c r="N31" s="3779" t="str">
        <f t="shared" si="2"/>
        <v/>
      </c>
      <c r="O31" s="3780" t="str">
        <f t="shared" si="3"/>
        <v/>
      </c>
      <c r="P31" s="1472"/>
      <c r="Q31" s="3781" t="str">
        <f t="shared" si="4"/>
        <v/>
      </c>
      <c r="R31" s="2592" t="str">
        <f t="shared" si="5"/>
        <v/>
      </c>
      <c r="S31" s="2592" t="str">
        <f t="shared" si="6"/>
        <v/>
      </c>
      <c r="T31" s="3782" t="str">
        <f t="shared" si="7"/>
        <v>--</v>
      </c>
      <c r="U31" s="3783" t="str">
        <f t="shared" si="8"/>
        <v>--</v>
      </c>
      <c r="V31" s="3784" t="str">
        <f t="shared" si="9"/>
        <v>--</v>
      </c>
      <c r="W31" s="3785" t="str">
        <f t="shared" si="10"/>
        <v>--</v>
      </c>
      <c r="X31" s="3786" t="str">
        <f t="shared" si="11"/>
        <v>--</v>
      </c>
      <c r="Y31" s="3787" t="str">
        <f t="shared" si="12"/>
        <v>--</v>
      </c>
      <c r="Z31" s="3788" t="str">
        <f t="shared" si="13"/>
        <v>--</v>
      </c>
      <c r="AA31" s="3789" t="str">
        <f t="shared" si="14"/>
        <v>--</v>
      </c>
      <c r="AB31" s="3790" t="str">
        <f t="shared" si="15"/>
        <v>--</v>
      </c>
      <c r="AC31" s="3791" t="str">
        <f t="shared" si="16"/>
        <v>--</v>
      </c>
      <c r="AD31" s="3794" t="str">
        <f t="shared" si="17"/>
        <v/>
      </c>
      <c r="AE31" s="3793" t="str">
        <f t="shared" si="18"/>
        <v/>
      </c>
      <c r="AF31" s="3795"/>
    </row>
    <row r="32" spans="2:32" s="2508" customFormat="1" ht="17.1" customHeight="1">
      <c r="B32" s="2522"/>
      <c r="C32" s="1466"/>
      <c r="D32" s="1466"/>
      <c r="E32" s="1466"/>
      <c r="F32" s="1467"/>
      <c r="G32" s="3798"/>
      <c r="H32" s="1469"/>
      <c r="I32" s="3798"/>
      <c r="J32" s="3775">
        <f t="shared" si="0"/>
        <v>20</v>
      </c>
      <c r="K32" s="3776" t="e">
        <f t="shared" si="1"/>
        <v>#VALUE!</v>
      </c>
      <c r="L32" s="1470"/>
      <c r="M32" s="1870"/>
      <c r="N32" s="3779" t="str">
        <f t="shared" si="2"/>
        <v/>
      </c>
      <c r="O32" s="3780" t="str">
        <f t="shared" si="3"/>
        <v/>
      </c>
      <c r="P32" s="1472"/>
      <c r="Q32" s="3781" t="str">
        <f t="shared" si="4"/>
        <v/>
      </c>
      <c r="R32" s="2592" t="str">
        <f t="shared" si="5"/>
        <v/>
      </c>
      <c r="S32" s="2592" t="str">
        <f t="shared" si="6"/>
        <v/>
      </c>
      <c r="T32" s="3782" t="str">
        <f t="shared" si="7"/>
        <v>--</v>
      </c>
      <c r="U32" s="3783" t="str">
        <f t="shared" si="8"/>
        <v>--</v>
      </c>
      <c r="V32" s="3784" t="str">
        <f t="shared" si="9"/>
        <v>--</v>
      </c>
      <c r="W32" s="3785" t="str">
        <f t="shared" si="10"/>
        <v>--</v>
      </c>
      <c r="X32" s="3786" t="str">
        <f t="shared" si="11"/>
        <v>--</v>
      </c>
      <c r="Y32" s="3787" t="str">
        <f t="shared" si="12"/>
        <v>--</v>
      </c>
      <c r="Z32" s="3788" t="str">
        <f t="shared" si="13"/>
        <v>--</v>
      </c>
      <c r="AA32" s="3789" t="str">
        <f t="shared" si="14"/>
        <v>--</v>
      </c>
      <c r="AB32" s="3790" t="str">
        <f t="shared" si="15"/>
        <v>--</v>
      </c>
      <c r="AC32" s="3791" t="str">
        <f t="shared" si="16"/>
        <v>--</v>
      </c>
      <c r="AD32" s="3794" t="str">
        <f t="shared" si="17"/>
        <v/>
      </c>
      <c r="AE32" s="3793" t="str">
        <f t="shared" si="18"/>
        <v/>
      </c>
      <c r="AF32" s="3795"/>
    </row>
    <row r="33" spans="2:32" s="2508" customFormat="1" ht="17.1" customHeight="1">
      <c r="B33" s="2522"/>
      <c r="C33" s="1475"/>
      <c r="D33" s="1475"/>
      <c r="E33" s="1475"/>
      <c r="F33" s="1467"/>
      <c r="G33" s="3798"/>
      <c r="H33" s="1469"/>
      <c r="I33" s="3798"/>
      <c r="J33" s="3775">
        <f t="shared" si="0"/>
        <v>20</v>
      </c>
      <c r="K33" s="3776" t="e">
        <f t="shared" si="1"/>
        <v>#VALUE!</v>
      </c>
      <c r="L33" s="1470"/>
      <c r="M33" s="1870"/>
      <c r="N33" s="3779" t="str">
        <f t="shared" si="2"/>
        <v/>
      </c>
      <c r="O33" s="3780" t="str">
        <f t="shared" si="3"/>
        <v/>
      </c>
      <c r="P33" s="1472"/>
      <c r="Q33" s="3781" t="str">
        <f t="shared" si="4"/>
        <v/>
      </c>
      <c r="R33" s="2592" t="str">
        <f t="shared" si="5"/>
        <v/>
      </c>
      <c r="S33" s="2592" t="str">
        <f t="shared" si="6"/>
        <v/>
      </c>
      <c r="T33" s="3782" t="str">
        <f t="shared" si="7"/>
        <v>--</v>
      </c>
      <c r="U33" s="3783" t="str">
        <f t="shared" si="8"/>
        <v>--</v>
      </c>
      <c r="V33" s="3784" t="str">
        <f t="shared" si="9"/>
        <v>--</v>
      </c>
      <c r="W33" s="3785" t="str">
        <f t="shared" si="10"/>
        <v>--</v>
      </c>
      <c r="X33" s="3786" t="str">
        <f t="shared" si="11"/>
        <v>--</v>
      </c>
      <c r="Y33" s="3787" t="str">
        <f t="shared" si="12"/>
        <v>--</v>
      </c>
      <c r="Z33" s="3788" t="str">
        <f t="shared" si="13"/>
        <v>--</v>
      </c>
      <c r="AA33" s="3789" t="str">
        <f t="shared" si="14"/>
        <v>--</v>
      </c>
      <c r="AB33" s="3790" t="str">
        <f t="shared" si="15"/>
        <v>--</v>
      </c>
      <c r="AC33" s="3791" t="str">
        <f t="shared" si="16"/>
        <v>--</v>
      </c>
      <c r="AD33" s="3794" t="str">
        <f t="shared" si="17"/>
        <v/>
      </c>
      <c r="AE33" s="3793" t="str">
        <f t="shared" si="18"/>
        <v/>
      </c>
      <c r="AF33" s="3795"/>
    </row>
    <row r="34" spans="2:32" s="2508" customFormat="1" ht="17.1" customHeight="1">
      <c r="B34" s="2522"/>
      <c r="C34" s="1466"/>
      <c r="D34" s="1466"/>
      <c r="E34" s="1466"/>
      <c r="F34" s="1467"/>
      <c r="G34" s="3798"/>
      <c r="H34" s="1469"/>
      <c r="I34" s="3798"/>
      <c r="J34" s="3775">
        <f t="shared" si="0"/>
        <v>20</v>
      </c>
      <c r="K34" s="3776" t="e">
        <f t="shared" si="1"/>
        <v>#VALUE!</v>
      </c>
      <c r="L34" s="1470"/>
      <c r="M34" s="1870"/>
      <c r="N34" s="3779" t="str">
        <f t="shared" si="2"/>
        <v/>
      </c>
      <c r="O34" s="3780" t="str">
        <f t="shared" si="3"/>
        <v/>
      </c>
      <c r="P34" s="1472"/>
      <c r="Q34" s="3781" t="str">
        <f t="shared" si="4"/>
        <v/>
      </c>
      <c r="R34" s="2592" t="str">
        <f t="shared" si="5"/>
        <v/>
      </c>
      <c r="S34" s="2592" t="str">
        <f t="shared" si="6"/>
        <v/>
      </c>
      <c r="T34" s="3782" t="str">
        <f t="shared" si="7"/>
        <v>--</v>
      </c>
      <c r="U34" s="3783" t="str">
        <f t="shared" si="8"/>
        <v>--</v>
      </c>
      <c r="V34" s="3784" t="str">
        <f t="shared" si="9"/>
        <v>--</v>
      </c>
      <c r="W34" s="3785" t="str">
        <f t="shared" si="10"/>
        <v>--</v>
      </c>
      <c r="X34" s="3786" t="str">
        <f t="shared" si="11"/>
        <v>--</v>
      </c>
      <c r="Y34" s="3787" t="str">
        <f t="shared" si="12"/>
        <v>--</v>
      </c>
      <c r="Z34" s="3788" t="str">
        <f t="shared" si="13"/>
        <v>--</v>
      </c>
      <c r="AA34" s="3789" t="str">
        <f t="shared" si="14"/>
        <v>--</v>
      </c>
      <c r="AB34" s="3790" t="str">
        <f t="shared" si="15"/>
        <v>--</v>
      </c>
      <c r="AC34" s="3791" t="str">
        <f t="shared" si="16"/>
        <v>--</v>
      </c>
      <c r="AD34" s="3794" t="str">
        <f t="shared" si="17"/>
        <v/>
      </c>
      <c r="AE34" s="3793" t="str">
        <f t="shared" si="18"/>
        <v/>
      </c>
      <c r="AF34" s="3795"/>
    </row>
    <row r="35" spans="2:32" s="2508" customFormat="1" ht="17.1" customHeight="1">
      <c r="B35" s="2522"/>
      <c r="C35" s="1475"/>
      <c r="D35" s="1475"/>
      <c r="E35" s="1475"/>
      <c r="F35" s="1467"/>
      <c r="G35" s="3798"/>
      <c r="H35" s="1469"/>
      <c r="I35" s="3798"/>
      <c r="J35" s="3775">
        <f t="shared" si="0"/>
        <v>20</v>
      </c>
      <c r="K35" s="3776" t="e">
        <f t="shared" si="1"/>
        <v>#VALUE!</v>
      </c>
      <c r="L35" s="1470"/>
      <c r="M35" s="1870"/>
      <c r="N35" s="3779" t="str">
        <f t="shared" si="2"/>
        <v/>
      </c>
      <c r="O35" s="3780" t="str">
        <f t="shared" si="3"/>
        <v/>
      </c>
      <c r="P35" s="1472"/>
      <c r="Q35" s="3781" t="str">
        <f t="shared" si="4"/>
        <v/>
      </c>
      <c r="R35" s="2592" t="str">
        <f t="shared" si="5"/>
        <v/>
      </c>
      <c r="S35" s="2592" t="str">
        <f t="shared" si="6"/>
        <v/>
      </c>
      <c r="T35" s="3782" t="str">
        <f t="shared" si="7"/>
        <v>--</v>
      </c>
      <c r="U35" s="3783" t="str">
        <f t="shared" si="8"/>
        <v>--</v>
      </c>
      <c r="V35" s="3784" t="str">
        <f t="shared" si="9"/>
        <v>--</v>
      </c>
      <c r="W35" s="3785" t="str">
        <f t="shared" si="10"/>
        <v>--</v>
      </c>
      <c r="X35" s="3786" t="str">
        <f t="shared" si="11"/>
        <v>--</v>
      </c>
      <c r="Y35" s="3787" t="str">
        <f t="shared" si="12"/>
        <v>--</v>
      </c>
      <c r="Z35" s="3788" t="str">
        <f t="shared" si="13"/>
        <v>--</v>
      </c>
      <c r="AA35" s="3789" t="str">
        <f t="shared" si="14"/>
        <v>--</v>
      </c>
      <c r="AB35" s="3790" t="str">
        <f t="shared" si="15"/>
        <v>--</v>
      </c>
      <c r="AC35" s="3791" t="str">
        <f t="shared" si="16"/>
        <v>--</v>
      </c>
      <c r="AD35" s="3794" t="str">
        <f t="shared" si="17"/>
        <v/>
      </c>
      <c r="AE35" s="3793" t="str">
        <f t="shared" si="18"/>
        <v/>
      </c>
      <c r="AF35" s="3795"/>
    </row>
    <row r="36" spans="2:32" s="2508" customFormat="1" ht="17.1" customHeight="1">
      <c r="B36" s="2522"/>
      <c r="C36" s="1466"/>
      <c r="D36" s="1466"/>
      <c r="E36" s="1466"/>
      <c r="F36" s="1467"/>
      <c r="G36" s="3798"/>
      <c r="H36" s="1469"/>
      <c r="I36" s="3798"/>
      <c r="J36" s="3775">
        <f t="shared" si="0"/>
        <v>20</v>
      </c>
      <c r="K36" s="3776" t="e">
        <f t="shared" si="1"/>
        <v>#VALUE!</v>
      </c>
      <c r="L36" s="1470"/>
      <c r="M36" s="1870"/>
      <c r="N36" s="3779" t="str">
        <f t="shared" si="2"/>
        <v/>
      </c>
      <c r="O36" s="3780" t="str">
        <f t="shared" si="3"/>
        <v/>
      </c>
      <c r="P36" s="1472"/>
      <c r="Q36" s="3781" t="str">
        <f t="shared" si="4"/>
        <v/>
      </c>
      <c r="R36" s="2592" t="str">
        <f t="shared" si="5"/>
        <v/>
      </c>
      <c r="S36" s="2592" t="str">
        <f t="shared" si="6"/>
        <v/>
      </c>
      <c r="T36" s="3782" t="str">
        <f t="shared" si="7"/>
        <v>--</v>
      </c>
      <c r="U36" s="3783" t="str">
        <f t="shared" si="8"/>
        <v>--</v>
      </c>
      <c r="V36" s="3784" t="str">
        <f t="shared" si="9"/>
        <v>--</v>
      </c>
      <c r="W36" s="3785" t="str">
        <f t="shared" si="10"/>
        <v>--</v>
      </c>
      <c r="X36" s="3786" t="str">
        <f t="shared" si="11"/>
        <v>--</v>
      </c>
      <c r="Y36" s="3787" t="str">
        <f t="shared" si="12"/>
        <v>--</v>
      </c>
      <c r="Z36" s="3788" t="str">
        <f t="shared" si="13"/>
        <v>--</v>
      </c>
      <c r="AA36" s="3789" t="str">
        <f t="shared" si="14"/>
        <v>--</v>
      </c>
      <c r="AB36" s="3790" t="str">
        <f t="shared" si="15"/>
        <v>--</v>
      </c>
      <c r="AC36" s="3791" t="str">
        <f t="shared" si="16"/>
        <v>--</v>
      </c>
      <c r="AD36" s="3794" t="str">
        <f t="shared" si="17"/>
        <v/>
      </c>
      <c r="AE36" s="3793" t="str">
        <f t="shared" si="18"/>
        <v/>
      </c>
      <c r="AF36" s="3795"/>
    </row>
    <row r="37" spans="2:32" s="2508" customFormat="1" ht="17.1" customHeight="1">
      <c r="B37" s="2522"/>
      <c r="C37" s="1475"/>
      <c r="D37" s="1475"/>
      <c r="E37" s="1475"/>
      <c r="F37" s="1467"/>
      <c r="G37" s="3798"/>
      <c r="H37" s="1469"/>
      <c r="I37" s="3798"/>
      <c r="J37" s="3775">
        <f t="shared" si="0"/>
        <v>20</v>
      </c>
      <c r="K37" s="3776" t="e">
        <f t="shared" si="1"/>
        <v>#VALUE!</v>
      </c>
      <c r="L37" s="1470"/>
      <c r="M37" s="1870"/>
      <c r="N37" s="3779" t="str">
        <f t="shared" si="2"/>
        <v/>
      </c>
      <c r="O37" s="3780" t="str">
        <f t="shared" si="3"/>
        <v/>
      </c>
      <c r="P37" s="1472"/>
      <c r="Q37" s="3781" t="str">
        <f t="shared" si="4"/>
        <v/>
      </c>
      <c r="R37" s="2592" t="str">
        <f t="shared" si="5"/>
        <v/>
      </c>
      <c r="S37" s="2592" t="str">
        <f t="shared" si="6"/>
        <v/>
      </c>
      <c r="T37" s="3782" t="str">
        <f t="shared" si="7"/>
        <v>--</v>
      </c>
      <c r="U37" s="3783" t="str">
        <f t="shared" si="8"/>
        <v>--</v>
      </c>
      <c r="V37" s="3784" t="str">
        <f t="shared" si="9"/>
        <v>--</v>
      </c>
      <c r="W37" s="3785" t="str">
        <f t="shared" si="10"/>
        <v>--</v>
      </c>
      <c r="X37" s="3786" t="str">
        <f t="shared" si="11"/>
        <v>--</v>
      </c>
      <c r="Y37" s="3787" t="str">
        <f t="shared" si="12"/>
        <v>--</v>
      </c>
      <c r="Z37" s="3788" t="str">
        <f t="shared" si="13"/>
        <v>--</v>
      </c>
      <c r="AA37" s="3789" t="str">
        <f t="shared" si="14"/>
        <v>--</v>
      </c>
      <c r="AB37" s="3790" t="str">
        <f t="shared" si="15"/>
        <v>--</v>
      </c>
      <c r="AC37" s="3791" t="str">
        <f t="shared" si="16"/>
        <v>--</v>
      </c>
      <c r="AD37" s="3794" t="str">
        <f t="shared" si="17"/>
        <v/>
      </c>
      <c r="AE37" s="3793" t="str">
        <f t="shared" si="18"/>
        <v/>
      </c>
      <c r="AF37" s="3795"/>
    </row>
    <row r="38" spans="2:32" s="2508" customFormat="1" ht="17.1" customHeight="1">
      <c r="B38" s="2522"/>
      <c r="C38" s="1466"/>
      <c r="D38" s="1466"/>
      <c r="E38" s="1466"/>
      <c r="F38" s="1467"/>
      <c r="G38" s="3798"/>
      <c r="H38" s="1469"/>
      <c r="I38" s="3798"/>
      <c r="J38" s="3775">
        <f t="shared" si="0"/>
        <v>20</v>
      </c>
      <c r="K38" s="3776" t="e">
        <f t="shared" si="1"/>
        <v>#VALUE!</v>
      </c>
      <c r="L38" s="1470"/>
      <c r="M38" s="1870"/>
      <c r="N38" s="3779" t="str">
        <f t="shared" si="2"/>
        <v/>
      </c>
      <c r="O38" s="3780" t="str">
        <f t="shared" si="3"/>
        <v/>
      </c>
      <c r="P38" s="1472"/>
      <c r="Q38" s="3781" t="str">
        <f t="shared" si="4"/>
        <v/>
      </c>
      <c r="R38" s="2592" t="str">
        <f t="shared" si="5"/>
        <v/>
      </c>
      <c r="S38" s="2592" t="str">
        <f t="shared" si="6"/>
        <v/>
      </c>
      <c r="T38" s="3782" t="str">
        <f t="shared" si="7"/>
        <v>--</v>
      </c>
      <c r="U38" s="3783" t="str">
        <f t="shared" si="8"/>
        <v>--</v>
      </c>
      <c r="V38" s="3784" t="str">
        <f t="shared" si="9"/>
        <v>--</v>
      </c>
      <c r="W38" s="3785" t="str">
        <f t="shared" si="10"/>
        <v>--</v>
      </c>
      <c r="X38" s="3786" t="str">
        <f t="shared" si="11"/>
        <v>--</v>
      </c>
      <c r="Y38" s="3787" t="str">
        <f t="shared" si="12"/>
        <v>--</v>
      </c>
      <c r="Z38" s="3788" t="str">
        <f t="shared" si="13"/>
        <v>--</v>
      </c>
      <c r="AA38" s="3789" t="str">
        <f t="shared" si="14"/>
        <v>--</v>
      </c>
      <c r="AB38" s="3790" t="str">
        <f t="shared" si="15"/>
        <v>--</v>
      </c>
      <c r="AC38" s="3791" t="str">
        <f t="shared" si="16"/>
        <v>--</v>
      </c>
      <c r="AD38" s="3794" t="str">
        <f t="shared" si="17"/>
        <v/>
      </c>
      <c r="AE38" s="3793" t="str">
        <f t="shared" si="18"/>
        <v/>
      </c>
      <c r="AF38" s="3795"/>
    </row>
    <row r="39" spans="2:32" s="2508" customFormat="1" ht="17.1" customHeight="1">
      <c r="B39" s="2522"/>
      <c r="C39" s="1475"/>
      <c r="D39" s="1475"/>
      <c r="E39" s="1475"/>
      <c r="F39" s="1467"/>
      <c r="G39" s="3798"/>
      <c r="H39" s="1469"/>
      <c r="I39" s="3798"/>
      <c r="J39" s="3775">
        <f t="shared" si="0"/>
        <v>20</v>
      </c>
      <c r="K39" s="3776" t="e">
        <f t="shared" si="1"/>
        <v>#VALUE!</v>
      </c>
      <c r="L39" s="1470"/>
      <c r="M39" s="1870"/>
      <c r="N39" s="3779" t="str">
        <f t="shared" si="2"/>
        <v/>
      </c>
      <c r="O39" s="3780" t="str">
        <f t="shared" si="3"/>
        <v/>
      </c>
      <c r="P39" s="1472"/>
      <c r="Q39" s="3781" t="str">
        <f t="shared" si="4"/>
        <v/>
      </c>
      <c r="R39" s="2592" t="str">
        <f t="shared" si="5"/>
        <v/>
      </c>
      <c r="S39" s="2592" t="str">
        <f t="shared" si="6"/>
        <v/>
      </c>
      <c r="T39" s="3782" t="str">
        <f t="shared" si="7"/>
        <v>--</v>
      </c>
      <c r="U39" s="3783" t="str">
        <f t="shared" si="8"/>
        <v>--</v>
      </c>
      <c r="V39" s="3784" t="str">
        <f t="shared" si="9"/>
        <v>--</v>
      </c>
      <c r="W39" s="3785" t="str">
        <f t="shared" si="10"/>
        <v>--</v>
      </c>
      <c r="X39" s="3786" t="str">
        <f t="shared" si="11"/>
        <v>--</v>
      </c>
      <c r="Y39" s="3787" t="str">
        <f t="shared" si="12"/>
        <v>--</v>
      </c>
      <c r="Z39" s="3788" t="str">
        <f t="shared" si="13"/>
        <v>--</v>
      </c>
      <c r="AA39" s="3789" t="str">
        <f t="shared" si="14"/>
        <v>--</v>
      </c>
      <c r="AB39" s="3790" t="str">
        <f t="shared" si="15"/>
        <v>--</v>
      </c>
      <c r="AC39" s="3791" t="str">
        <f t="shared" si="16"/>
        <v>--</v>
      </c>
      <c r="AD39" s="3794" t="str">
        <f t="shared" si="17"/>
        <v/>
      </c>
      <c r="AE39" s="3793" t="str">
        <f t="shared" si="18"/>
        <v/>
      </c>
      <c r="AF39" s="3795"/>
    </row>
    <row r="40" spans="2:32" s="2508" customFormat="1" ht="17.1" customHeight="1" thickBot="1">
      <c r="B40" s="2522"/>
      <c r="C40" s="1466"/>
      <c r="D40" s="3799"/>
      <c r="E40" s="1466"/>
      <c r="F40" s="3800"/>
      <c r="G40" s="2596"/>
      <c r="H40" s="3801"/>
      <c r="I40" s="3802"/>
      <c r="J40" s="3803"/>
      <c r="K40" s="3804"/>
      <c r="L40" s="3805"/>
      <c r="M40" s="3805"/>
      <c r="N40" s="3806"/>
      <c r="O40" s="3806"/>
      <c r="P40" s="2600"/>
      <c r="Q40" s="3699"/>
      <c r="R40" s="2600"/>
      <c r="S40" s="2600"/>
      <c r="T40" s="3807"/>
      <c r="U40" s="3808"/>
      <c r="V40" s="3809"/>
      <c r="W40" s="3810"/>
      <c r="X40" s="3811"/>
      <c r="Y40" s="3812"/>
      <c r="Z40" s="3813"/>
      <c r="AA40" s="3814"/>
      <c r="AB40" s="3815"/>
      <c r="AC40" s="3816"/>
      <c r="AD40" s="3817"/>
      <c r="AE40" s="3818"/>
      <c r="AF40" s="3795"/>
    </row>
    <row r="41" spans="2:32" s="2508" customFormat="1" ht="17.1" customHeight="1" thickBot="1" thickTop="1">
      <c r="B41" s="2522"/>
      <c r="C41" s="2607" t="s">
        <v>25</v>
      </c>
      <c r="D41" s="2608" t="s">
        <v>327</v>
      </c>
      <c r="E41" s="2607"/>
      <c r="F41" s="2609"/>
      <c r="G41" s="3819"/>
      <c r="H41" s="3820"/>
      <c r="I41" s="3821"/>
      <c r="J41" s="3820"/>
      <c r="K41" s="3822"/>
      <c r="L41" s="3822"/>
      <c r="M41" s="3822"/>
      <c r="N41" s="3822"/>
      <c r="O41" s="3822"/>
      <c r="P41" s="3822"/>
      <c r="Q41" s="3823"/>
      <c r="R41" s="3822"/>
      <c r="S41" s="3822"/>
      <c r="T41" s="3824">
        <f aca="true" t="shared" si="19" ref="T41:AC41">SUM(T18:T40)</f>
        <v>1608.5668407696003</v>
      </c>
      <c r="U41" s="3825">
        <f t="shared" si="19"/>
        <v>0</v>
      </c>
      <c r="V41" s="3826">
        <f t="shared" si="19"/>
        <v>0</v>
      </c>
      <c r="W41" s="3826">
        <f t="shared" si="19"/>
        <v>0</v>
      </c>
      <c r="X41" s="3826">
        <f t="shared" si="19"/>
        <v>0</v>
      </c>
      <c r="Y41" s="3827">
        <f t="shared" si="19"/>
        <v>0</v>
      </c>
      <c r="Z41" s="3827">
        <f t="shared" si="19"/>
        <v>0</v>
      </c>
      <c r="AA41" s="3827">
        <f t="shared" si="19"/>
        <v>0</v>
      </c>
      <c r="AB41" s="3828">
        <f t="shared" si="19"/>
        <v>0</v>
      </c>
      <c r="AC41" s="3829">
        <f t="shared" si="19"/>
        <v>0</v>
      </c>
      <c r="AD41" s="3830"/>
      <c r="AE41" s="3831">
        <f>ROUND(SUM(AE18:AE40),2)</f>
        <v>1608.57</v>
      </c>
      <c r="AF41" s="3795"/>
    </row>
    <row r="42" spans="2:32" s="2508" customFormat="1" ht="17.1" customHeight="1" thickBot="1" thickTop="1">
      <c r="B42" s="2617"/>
      <c r="C42" s="2618"/>
      <c r="D42" s="2618"/>
      <c r="E42" s="2618"/>
      <c r="F42" s="2618"/>
      <c r="G42" s="2618"/>
      <c r="H42" s="2618"/>
      <c r="I42" s="2618"/>
      <c r="J42" s="2618"/>
      <c r="K42" s="2618"/>
      <c r="L42" s="2618"/>
      <c r="M42" s="2618"/>
      <c r="N42" s="2618"/>
      <c r="O42" s="2618"/>
      <c r="P42" s="2618"/>
      <c r="Q42" s="2618"/>
      <c r="R42" s="2618"/>
      <c r="S42" s="2618"/>
      <c r="T42" s="2618"/>
      <c r="U42" s="2618"/>
      <c r="V42" s="2618"/>
      <c r="W42" s="2618"/>
      <c r="X42" s="2618"/>
      <c r="Y42" s="2618"/>
      <c r="Z42" s="2618"/>
      <c r="AA42" s="2618"/>
      <c r="AB42" s="2618"/>
      <c r="AC42" s="2618"/>
      <c r="AD42" s="2618"/>
      <c r="AE42" s="2618"/>
      <c r="AF42" s="2619"/>
    </row>
    <row r="43" spans="2:32" ht="17.1" customHeight="1" thickTop="1">
      <c r="B43" s="3832"/>
      <c r="C43" s="3832"/>
      <c r="D43" s="3832"/>
      <c r="AF43" s="3832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8145" r:id="rId4" name="Button 1">
              <controlPr defaultSize="0" print="0" autoFill="0" autoPict="0" macro="[1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0">
    <pageSetUpPr fitToPage="1"/>
  </sheetPr>
  <dimension ref="A1:AF43"/>
  <sheetViews>
    <sheetView zoomScale="80" zoomScaleNormal="80" workbookViewId="0" topLeftCell="B1">
      <selection activeCell="A33" sqref="A33"/>
    </sheetView>
  </sheetViews>
  <sheetFormatPr defaultColWidth="11.421875" defaultRowHeight="12.75"/>
  <cols>
    <col min="1" max="2" width="4.140625" style="1355" customWidth="1"/>
    <col min="3" max="3" width="5.421875" style="1355" customWidth="1"/>
    <col min="4" max="5" width="13.7109375" style="1355" customWidth="1"/>
    <col min="6" max="6" width="45.7109375" style="1355" customWidth="1"/>
    <col min="7" max="8" width="9.7109375" style="1355" customWidth="1"/>
    <col min="9" max="9" width="3.8515625" style="1355" customWidth="1"/>
    <col min="10" max="10" width="3.421875" style="1355" hidden="1" customWidth="1"/>
    <col min="11" max="11" width="10.00390625" style="1355" hidden="1" customWidth="1"/>
    <col min="12" max="13" width="16.28125" style="1355" customWidth="1"/>
    <col min="14" max="16" width="9.7109375" style="1355" customWidth="1"/>
    <col min="17" max="17" width="8.7109375" style="1355" customWidth="1"/>
    <col min="18" max="18" width="5.421875" style="1355" customWidth="1"/>
    <col min="19" max="19" width="6.00390625" style="1355" customWidth="1"/>
    <col min="20" max="21" width="12.57421875" style="1355" hidden="1" customWidth="1"/>
    <col min="22" max="27" width="6.00390625" style="1355" hidden="1" customWidth="1"/>
    <col min="28" max="28" width="12.00390625" style="1355" hidden="1" customWidth="1"/>
    <col min="29" max="29" width="13.140625" style="1355" hidden="1" customWidth="1"/>
    <col min="30" max="30" width="9.7109375" style="1355" customWidth="1"/>
    <col min="31" max="31" width="15.7109375" style="1355" customWidth="1"/>
    <col min="32" max="32" width="4.140625" style="1355" customWidth="1"/>
    <col min="33" max="33" width="30.421875" style="1355" customWidth="1"/>
    <col min="34" max="34" width="3.140625" style="1355" customWidth="1"/>
    <col min="35" max="35" width="3.57421875" style="1355" customWidth="1"/>
    <col min="36" max="36" width="24.28125" style="1355" customWidth="1"/>
    <col min="37" max="37" width="4.7109375" style="1355" customWidth="1"/>
    <col min="38" max="38" width="7.57421875" style="1355" customWidth="1"/>
    <col min="39" max="40" width="4.140625" style="1355" customWidth="1"/>
    <col min="41" max="41" width="7.140625" style="1355" customWidth="1"/>
    <col min="42" max="42" width="5.28125" style="1355" customWidth="1"/>
    <col min="43" max="43" width="5.421875" style="1355" customWidth="1"/>
    <col min="44" max="44" width="4.7109375" style="1355" customWidth="1"/>
    <col min="45" max="45" width="5.28125" style="1355" customWidth="1"/>
    <col min="46" max="47" width="13.28125" style="1355" customWidth="1"/>
    <col min="48" max="48" width="6.57421875" style="1355" customWidth="1"/>
    <col min="49" max="49" width="6.421875" style="1355" customWidth="1"/>
    <col min="50" max="53" width="11.421875" style="1355" customWidth="1"/>
    <col min="54" max="54" width="12.7109375" style="1355" customWidth="1"/>
    <col min="55" max="57" width="11.421875" style="1355" customWidth="1"/>
    <col min="58" max="58" width="21.00390625" style="1355" customWidth="1"/>
    <col min="59" max="256" width="11.421875" style="1355" customWidth="1"/>
    <col min="257" max="258" width="4.140625" style="1355" customWidth="1"/>
    <col min="259" max="259" width="5.421875" style="1355" customWidth="1"/>
    <col min="260" max="261" width="13.7109375" style="1355" customWidth="1"/>
    <col min="262" max="262" width="45.7109375" style="1355" customWidth="1"/>
    <col min="263" max="264" width="9.7109375" style="1355" customWidth="1"/>
    <col min="265" max="265" width="3.8515625" style="1355" customWidth="1"/>
    <col min="266" max="267" width="11.421875" style="1355" hidden="1" customWidth="1"/>
    <col min="268" max="269" width="16.28125" style="1355" customWidth="1"/>
    <col min="270" max="272" width="9.7109375" style="1355" customWidth="1"/>
    <col min="273" max="273" width="8.7109375" style="1355" customWidth="1"/>
    <col min="274" max="274" width="5.421875" style="1355" customWidth="1"/>
    <col min="275" max="275" width="6.00390625" style="1355" customWidth="1"/>
    <col min="276" max="285" width="11.421875" style="1355" hidden="1" customWidth="1"/>
    <col min="286" max="286" width="9.7109375" style="1355" customWidth="1"/>
    <col min="287" max="287" width="15.7109375" style="1355" customWidth="1"/>
    <col min="288" max="288" width="4.140625" style="1355" customWidth="1"/>
    <col min="289" max="289" width="30.421875" style="1355" customWidth="1"/>
    <col min="290" max="290" width="3.140625" style="1355" customWidth="1"/>
    <col min="291" max="291" width="3.57421875" style="1355" customWidth="1"/>
    <col min="292" max="292" width="24.28125" style="1355" customWidth="1"/>
    <col min="293" max="293" width="4.7109375" style="1355" customWidth="1"/>
    <col min="294" max="294" width="7.57421875" style="1355" customWidth="1"/>
    <col min="295" max="296" width="4.140625" style="1355" customWidth="1"/>
    <col min="297" max="297" width="7.140625" style="1355" customWidth="1"/>
    <col min="298" max="298" width="5.28125" style="1355" customWidth="1"/>
    <col min="299" max="299" width="5.421875" style="1355" customWidth="1"/>
    <col min="300" max="300" width="4.7109375" style="1355" customWidth="1"/>
    <col min="301" max="301" width="5.28125" style="1355" customWidth="1"/>
    <col min="302" max="303" width="13.28125" style="1355" customWidth="1"/>
    <col min="304" max="304" width="6.57421875" style="1355" customWidth="1"/>
    <col min="305" max="305" width="6.421875" style="1355" customWidth="1"/>
    <col min="306" max="309" width="11.421875" style="1355" customWidth="1"/>
    <col min="310" max="310" width="12.7109375" style="1355" customWidth="1"/>
    <col min="311" max="313" width="11.421875" style="1355" customWidth="1"/>
    <col min="314" max="314" width="21.00390625" style="1355" customWidth="1"/>
    <col min="315" max="512" width="11.421875" style="1355" customWidth="1"/>
    <col min="513" max="514" width="4.140625" style="1355" customWidth="1"/>
    <col min="515" max="515" width="5.421875" style="1355" customWidth="1"/>
    <col min="516" max="517" width="13.7109375" style="1355" customWidth="1"/>
    <col min="518" max="518" width="45.7109375" style="1355" customWidth="1"/>
    <col min="519" max="520" width="9.7109375" style="1355" customWidth="1"/>
    <col min="521" max="521" width="3.8515625" style="1355" customWidth="1"/>
    <col min="522" max="523" width="11.421875" style="1355" hidden="1" customWidth="1"/>
    <col min="524" max="525" width="16.28125" style="1355" customWidth="1"/>
    <col min="526" max="528" width="9.7109375" style="1355" customWidth="1"/>
    <col min="529" max="529" width="8.7109375" style="1355" customWidth="1"/>
    <col min="530" max="530" width="5.421875" style="1355" customWidth="1"/>
    <col min="531" max="531" width="6.00390625" style="1355" customWidth="1"/>
    <col min="532" max="541" width="11.421875" style="1355" hidden="1" customWidth="1"/>
    <col min="542" max="542" width="9.7109375" style="1355" customWidth="1"/>
    <col min="543" max="543" width="15.7109375" style="1355" customWidth="1"/>
    <col min="544" max="544" width="4.140625" style="1355" customWidth="1"/>
    <col min="545" max="545" width="30.421875" style="1355" customWidth="1"/>
    <col min="546" max="546" width="3.140625" style="1355" customWidth="1"/>
    <col min="547" max="547" width="3.57421875" style="1355" customWidth="1"/>
    <col min="548" max="548" width="24.28125" style="1355" customWidth="1"/>
    <col min="549" max="549" width="4.7109375" style="1355" customWidth="1"/>
    <col min="550" max="550" width="7.57421875" style="1355" customWidth="1"/>
    <col min="551" max="552" width="4.140625" style="1355" customWidth="1"/>
    <col min="553" max="553" width="7.140625" style="1355" customWidth="1"/>
    <col min="554" max="554" width="5.28125" style="1355" customWidth="1"/>
    <col min="555" max="555" width="5.421875" style="1355" customWidth="1"/>
    <col min="556" max="556" width="4.7109375" style="1355" customWidth="1"/>
    <col min="557" max="557" width="5.28125" style="1355" customWidth="1"/>
    <col min="558" max="559" width="13.28125" style="1355" customWidth="1"/>
    <col min="560" max="560" width="6.57421875" style="1355" customWidth="1"/>
    <col min="561" max="561" width="6.421875" style="1355" customWidth="1"/>
    <col min="562" max="565" width="11.421875" style="1355" customWidth="1"/>
    <col min="566" max="566" width="12.7109375" style="1355" customWidth="1"/>
    <col min="567" max="569" width="11.421875" style="1355" customWidth="1"/>
    <col min="570" max="570" width="21.00390625" style="1355" customWidth="1"/>
    <col min="571" max="768" width="11.421875" style="1355" customWidth="1"/>
    <col min="769" max="770" width="4.140625" style="1355" customWidth="1"/>
    <col min="771" max="771" width="5.421875" style="1355" customWidth="1"/>
    <col min="772" max="773" width="13.7109375" style="1355" customWidth="1"/>
    <col min="774" max="774" width="45.7109375" style="1355" customWidth="1"/>
    <col min="775" max="776" width="9.7109375" style="1355" customWidth="1"/>
    <col min="777" max="777" width="3.8515625" style="1355" customWidth="1"/>
    <col min="778" max="779" width="11.421875" style="1355" hidden="1" customWidth="1"/>
    <col min="780" max="781" width="16.28125" style="1355" customWidth="1"/>
    <col min="782" max="784" width="9.7109375" style="1355" customWidth="1"/>
    <col min="785" max="785" width="8.7109375" style="1355" customWidth="1"/>
    <col min="786" max="786" width="5.421875" style="1355" customWidth="1"/>
    <col min="787" max="787" width="6.00390625" style="1355" customWidth="1"/>
    <col min="788" max="797" width="11.421875" style="1355" hidden="1" customWidth="1"/>
    <col min="798" max="798" width="9.7109375" style="1355" customWidth="1"/>
    <col min="799" max="799" width="15.7109375" style="1355" customWidth="1"/>
    <col min="800" max="800" width="4.140625" style="1355" customWidth="1"/>
    <col min="801" max="801" width="30.421875" style="1355" customWidth="1"/>
    <col min="802" max="802" width="3.140625" style="1355" customWidth="1"/>
    <col min="803" max="803" width="3.57421875" style="1355" customWidth="1"/>
    <col min="804" max="804" width="24.28125" style="1355" customWidth="1"/>
    <col min="805" max="805" width="4.7109375" style="1355" customWidth="1"/>
    <col min="806" max="806" width="7.57421875" style="1355" customWidth="1"/>
    <col min="807" max="808" width="4.140625" style="1355" customWidth="1"/>
    <col min="809" max="809" width="7.140625" style="1355" customWidth="1"/>
    <col min="810" max="810" width="5.28125" style="1355" customWidth="1"/>
    <col min="811" max="811" width="5.421875" style="1355" customWidth="1"/>
    <col min="812" max="812" width="4.7109375" style="1355" customWidth="1"/>
    <col min="813" max="813" width="5.28125" style="1355" customWidth="1"/>
    <col min="814" max="815" width="13.28125" style="1355" customWidth="1"/>
    <col min="816" max="816" width="6.57421875" style="1355" customWidth="1"/>
    <col min="817" max="817" width="6.421875" style="1355" customWidth="1"/>
    <col min="818" max="821" width="11.421875" style="1355" customWidth="1"/>
    <col min="822" max="822" width="12.7109375" style="1355" customWidth="1"/>
    <col min="823" max="825" width="11.421875" style="1355" customWidth="1"/>
    <col min="826" max="826" width="21.00390625" style="1355" customWidth="1"/>
    <col min="827" max="1024" width="11.421875" style="1355" customWidth="1"/>
    <col min="1025" max="1026" width="4.140625" style="1355" customWidth="1"/>
    <col min="1027" max="1027" width="5.421875" style="1355" customWidth="1"/>
    <col min="1028" max="1029" width="13.7109375" style="1355" customWidth="1"/>
    <col min="1030" max="1030" width="45.7109375" style="1355" customWidth="1"/>
    <col min="1031" max="1032" width="9.7109375" style="1355" customWidth="1"/>
    <col min="1033" max="1033" width="3.8515625" style="1355" customWidth="1"/>
    <col min="1034" max="1035" width="11.421875" style="1355" hidden="1" customWidth="1"/>
    <col min="1036" max="1037" width="16.28125" style="1355" customWidth="1"/>
    <col min="1038" max="1040" width="9.7109375" style="1355" customWidth="1"/>
    <col min="1041" max="1041" width="8.7109375" style="1355" customWidth="1"/>
    <col min="1042" max="1042" width="5.421875" style="1355" customWidth="1"/>
    <col min="1043" max="1043" width="6.00390625" style="1355" customWidth="1"/>
    <col min="1044" max="1053" width="11.421875" style="1355" hidden="1" customWidth="1"/>
    <col min="1054" max="1054" width="9.7109375" style="1355" customWidth="1"/>
    <col min="1055" max="1055" width="15.7109375" style="1355" customWidth="1"/>
    <col min="1056" max="1056" width="4.140625" style="1355" customWidth="1"/>
    <col min="1057" max="1057" width="30.421875" style="1355" customWidth="1"/>
    <col min="1058" max="1058" width="3.140625" style="1355" customWidth="1"/>
    <col min="1059" max="1059" width="3.57421875" style="1355" customWidth="1"/>
    <col min="1060" max="1060" width="24.28125" style="1355" customWidth="1"/>
    <col min="1061" max="1061" width="4.7109375" style="1355" customWidth="1"/>
    <col min="1062" max="1062" width="7.57421875" style="1355" customWidth="1"/>
    <col min="1063" max="1064" width="4.140625" style="1355" customWidth="1"/>
    <col min="1065" max="1065" width="7.140625" style="1355" customWidth="1"/>
    <col min="1066" max="1066" width="5.28125" style="1355" customWidth="1"/>
    <col min="1067" max="1067" width="5.421875" style="1355" customWidth="1"/>
    <col min="1068" max="1068" width="4.7109375" style="1355" customWidth="1"/>
    <col min="1069" max="1069" width="5.28125" style="1355" customWidth="1"/>
    <col min="1070" max="1071" width="13.28125" style="1355" customWidth="1"/>
    <col min="1072" max="1072" width="6.57421875" style="1355" customWidth="1"/>
    <col min="1073" max="1073" width="6.421875" style="1355" customWidth="1"/>
    <col min="1074" max="1077" width="11.421875" style="1355" customWidth="1"/>
    <col min="1078" max="1078" width="12.7109375" style="1355" customWidth="1"/>
    <col min="1079" max="1081" width="11.421875" style="1355" customWidth="1"/>
    <col min="1082" max="1082" width="21.00390625" style="1355" customWidth="1"/>
    <col min="1083" max="1280" width="11.421875" style="1355" customWidth="1"/>
    <col min="1281" max="1282" width="4.140625" style="1355" customWidth="1"/>
    <col min="1283" max="1283" width="5.421875" style="1355" customWidth="1"/>
    <col min="1284" max="1285" width="13.7109375" style="1355" customWidth="1"/>
    <col min="1286" max="1286" width="45.7109375" style="1355" customWidth="1"/>
    <col min="1287" max="1288" width="9.7109375" style="1355" customWidth="1"/>
    <col min="1289" max="1289" width="3.8515625" style="1355" customWidth="1"/>
    <col min="1290" max="1291" width="11.421875" style="1355" hidden="1" customWidth="1"/>
    <col min="1292" max="1293" width="16.28125" style="1355" customWidth="1"/>
    <col min="1294" max="1296" width="9.7109375" style="1355" customWidth="1"/>
    <col min="1297" max="1297" width="8.7109375" style="1355" customWidth="1"/>
    <col min="1298" max="1298" width="5.421875" style="1355" customWidth="1"/>
    <col min="1299" max="1299" width="6.00390625" style="1355" customWidth="1"/>
    <col min="1300" max="1309" width="11.421875" style="1355" hidden="1" customWidth="1"/>
    <col min="1310" max="1310" width="9.7109375" style="1355" customWidth="1"/>
    <col min="1311" max="1311" width="15.7109375" style="1355" customWidth="1"/>
    <col min="1312" max="1312" width="4.140625" style="1355" customWidth="1"/>
    <col min="1313" max="1313" width="30.421875" style="1355" customWidth="1"/>
    <col min="1314" max="1314" width="3.140625" style="1355" customWidth="1"/>
    <col min="1315" max="1315" width="3.57421875" style="1355" customWidth="1"/>
    <col min="1316" max="1316" width="24.28125" style="1355" customWidth="1"/>
    <col min="1317" max="1317" width="4.7109375" style="1355" customWidth="1"/>
    <col min="1318" max="1318" width="7.57421875" style="1355" customWidth="1"/>
    <col min="1319" max="1320" width="4.140625" style="1355" customWidth="1"/>
    <col min="1321" max="1321" width="7.140625" style="1355" customWidth="1"/>
    <col min="1322" max="1322" width="5.28125" style="1355" customWidth="1"/>
    <col min="1323" max="1323" width="5.421875" style="1355" customWidth="1"/>
    <col min="1324" max="1324" width="4.7109375" style="1355" customWidth="1"/>
    <col min="1325" max="1325" width="5.28125" style="1355" customWidth="1"/>
    <col min="1326" max="1327" width="13.28125" style="1355" customWidth="1"/>
    <col min="1328" max="1328" width="6.57421875" style="1355" customWidth="1"/>
    <col min="1329" max="1329" width="6.421875" style="1355" customWidth="1"/>
    <col min="1330" max="1333" width="11.421875" style="1355" customWidth="1"/>
    <col min="1334" max="1334" width="12.7109375" style="1355" customWidth="1"/>
    <col min="1335" max="1337" width="11.421875" style="1355" customWidth="1"/>
    <col min="1338" max="1338" width="21.00390625" style="1355" customWidth="1"/>
    <col min="1339" max="1536" width="11.421875" style="1355" customWidth="1"/>
    <col min="1537" max="1538" width="4.140625" style="1355" customWidth="1"/>
    <col min="1539" max="1539" width="5.421875" style="1355" customWidth="1"/>
    <col min="1540" max="1541" width="13.7109375" style="1355" customWidth="1"/>
    <col min="1542" max="1542" width="45.7109375" style="1355" customWidth="1"/>
    <col min="1543" max="1544" width="9.7109375" style="1355" customWidth="1"/>
    <col min="1545" max="1545" width="3.8515625" style="1355" customWidth="1"/>
    <col min="1546" max="1547" width="11.421875" style="1355" hidden="1" customWidth="1"/>
    <col min="1548" max="1549" width="16.28125" style="1355" customWidth="1"/>
    <col min="1550" max="1552" width="9.7109375" style="1355" customWidth="1"/>
    <col min="1553" max="1553" width="8.7109375" style="1355" customWidth="1"/>
    <col min="1554" max="1554" width="5.421875" style="1355" customWidth="1"/>
    <col min="1555" max="1555" width="6.00390625" style="1355" customWidth="1"/>
    <col min="1556" max="1565" width="11.421875" style="1355" hidden="1" customWidth="1"/>
    <col min="1566" max="1566" width="9.7109375" style="1355" customWidth="1"/>
    <col min="1567" max="1567" width="15.7109375" style="1355" customWidth="1"/>
    <col min="1568" max="1568" width="4.140625" style="1355" customWidth="1"/>
    <col min="1569" max="1569" width="30.421875" style="1355" customWidth="1"/>
    <col min="1570" max="1570" width="3.140625" style="1355" customWidth="1"/>
    <col min="1571" max="1571" width="3.57421875" style="1355" customWidth="1"/>
    <col min="1572" max="1572" width="24.28125" style="1355" customWidth="1"/>
    <col min="1573" max="1573" width="4.7109375" style="1355" customWidth="1"/>
    <col min="1574" max="1574" width="7.57421875" style="1355" customWidth="1"/>
    <col min="1575" max="1576" width="4.140625" style="1355" customWidth="1"/>
    <col min="1577" max="1577" width="7.140625" style="1355" customWidth="1"/>
    <col min="1578" max="1578" width="5.28125" style="1355" customWidth="1"/>
    <col min="1579" max="1579" width="5.421875" style="1355" customWidth="1"/>
    <col min="1580" max="1580" width="4.7109375" style="1355" customWidth="1"/>
    <col min="1581" max="1581" width="5.28125" style="1355" customWidth="1"/>
    <col min="1582" max="1583" width="13.28125" style="1355" customWidth="1"/>
    <col min="1584" max="1584" width="6.57421875" style="1355" customWidth="1"/>
    <col min="1585" max="1585" width="6.421875" style="1355" customWidth="1"/>
    <col min="1586" max="1589" width="11.421875" style="1355" customWidth="1"/>
    <col min="1590" max="1590" width="12.7109375" style="1355" customWidth="1"/>
    <col min="1591" max="1593" width="11.421875" style="1355" customWidth="1"/>
    <col min="1594" max="1594" width="21.00390625" style="1355" customWidth="1"/>
    <col min="1595" max="1792" width="11.421875" style="1355" customWidth="1"/>
    <col min="1793" max="1794" width="4.140625" style="1355" customWidth="1"/>
    <col min="1795" max="1795" width="5.421875" style="1355" customWidth="1"/>
    <col min="1796" max="1797" width="13.7109375" style="1355" customWidth="1"/>
    <col min="1798" max="1798" width="45.7109375" style="1355" customWidth="1"/>
    <col min="1799" max="1800" width="9.7109375" style="1355" customWidth="1"/>
    <col min="1801" max="1801" width="3.8515625" style="1355" customWidth="1"/>
    <col min="1802" max="1803" width="11.421875" style="1355" hidden="1" customWidth="1"/>
    <col min="1804" max="1805" width="16.28125" style="1355" customWidth="1"/>
    <col min="1806" max="1808" width="9.7109375" style="1355" customWidth="1"/>
    <col min="1809" max="1809" width="8.7109375" style="1355" customWidth="1"/>
    <col min="1810" max="1810" width="5.421875" style="1355" customWidth="1"/>
    <col min="1811" max="1811" width="6.00390625" style="1355" customWidth="1"/>
    <col min="1812" max="1821" width="11.421875" style="1355" hidden="1" customWidth="1"/>
    <col min="1822" max="1822" width="9.7109375" style="1355" customWidth="1"/>
    <col min="1823" max="1823" width="15.7109375" style="1355" customWidth="1"/>
    <col min="1824" max="1824" width="4.140625" style="1355" customWidth="1"/>
    <col min="1825" max="1825" width="30.421875" style="1355" customWidth="1"/>
    <col min="1826" max="1826" width="3.140625" style="1355" customWidth="1"/>
    <col min="1827" max="1827" width="3.57421875" style="1355" customWidth="1"/>
    <col min="1828" max="1828" width="24.28125" style="1355" customWidth="1"/>
    <col min="1829" max="1829" width="4.7109375" style="1355" customWidth="1"/>
    <col min="1830" max="1830" width="7.57421875" style="1355" customWidth="1"/>
    <col min="1831" max="1832" width="4.140625" style="1355" customWidth="1"/>
    <col min="1833" max="1833" width="7.140625" style="1355" customWidth="1"/>
    <col min="1834" max="1834" width="5.28125" style="1355" customWidth="1"/>
    <col min="1835" max="1835" width="5.421875" style="1355" customWidth="1"/>
    <col min="1836" max="1836" width="4.7109375" style="1355" customWidth="1"/>
    <col min="1837" max="1837" width="5.28125" style="1355" customWidth="1"/>
    <col min="1838" max="1839" width="13.28125" style="1355" customWidth="1"/>
    <col min="1840" max="1840" width="6.57421875" style="1355" customWidth="1"/>
    <col min="1841" max="1841" width="6.421875" style="1355" customWidth="1"/>
    <col min="1842" max="1845" width="11.421875" style="1355" customWidth="1"/>
    <col min="1846" max="1846" width="12.7109375" style="1355" customWidth="1"/>
    <col min="1847" max="1849" width="11.421875" style="1355" customWidth="1"/>
    <col min="1850" max="1850" width="21.00390625" style="1355" customWidth="1"/>
    <col min="1851" max="2048" width="11.421875" style="1355" customWidth="1"/>
    <col min="2049" max="2050" width="4.140625" style="1355" customWidth="1"/>
    <col min="2051" max="2051" width="5.421875" style="1355" customWidth="1"/>
    <col min="2052" max="2053" width="13.7109375" style="1355" customWidth="1"/>
    <col min="2054" max="2054" width="45.7109375" style="1355" customWidth="1"/>
    <col min="2055" max="2056" width="9.7109375" style="1355" customWidth="1"/>
    <col min="2057" max="2057" width="3.8515625" style="1355" customWidth="1"/>
    <col min="2058" max="2059" width="11.421875" style="1355" hidden="1" customWidth="1"/>
    <col min="2060" max="2061" width="16.28125" style="1355" customWidth="1"/>
    <col min="2062" max="2064" width="9.7109375" style="1355" customWidth="1"/>
    <col min="2065" max="2065" width="8.7109375" style="1355" customWidth="1"/>
    <col min="2066" max="2066" width="5.421875" style="1355" customWidth="1"/>
    <col min="2067" max="2067" width="6.00390625" style="1355" customWidth="1"/>
    <col min="2068" max="2077" width="11.421875" style="1355" hidden="1" customWidth="1"/>
    <col min="2078" max="2078" width="9.7109375" style="1355" customWidth="1"/>
    <col min="2079" max="2079" width="15.7109375" style="1355" customWidth="1"/>
    <col min="2080" max="2080" width="4.140625" style="1355" customWidth="1"/>
    <col min="2081" max="2081" width="30.421875" style="1355" customWidth="1"/>
    <col min="2082" max="2082" width="3.140625" style="1355" customWidth="1"/>
    <col min="2083" max="2083" width="3.57421875" style="1355" customWidth="1"/>
    <col min="2084" max="2084" width="24.28125" style="1355" customWidth="1"/>
    <col min="2085" max="2085" width="4.7109375" style="1355" customWidth="1"/>
    <col min="2086" max="2086" width="7.57421875" style="1355" customWidth="1"/>
    <col min="2087" max="2088" width="4.140625" style="1355" customWidth="1"/>
    <col min="2089" max="2089" width="7.140625" style="1355" customWidth="1"/>
    <col min="2090" max="2090" width="5.28125" style="1355" customWidth="1"/>
    <col min="2091" max="2091" width="5.421875" style="1355" customWidth="1"/>
    <col min="2092" max="2092" width="4.7109375" style="1355" customWidth="1"/>
    <col min="2093" max="2093" width="5.28125" style="1355" customWidth="1"/>
    <col min="2094" max="2095" width="13.28125" style="1355" customWidth="1"/>
    <col min="2096" max="2096" width="6.57421875" style="1355" customWidth="1"/>
    <col min="2097" max="2097" width="6.421875" style="1355" customWidth="1"/>
    <col min="2098" max="2101" width="11.421875" style="1355" customWidth="1"/>
    <col min="2102" max="2102" width="12.7109375" style="1355" customWidth="1"/>
    <col min="2103" max="2105" width="11.421875" style="1355" customWidth="1"/>
    <col min="2106" max="2106" width="21.00390625" style="1355" customWidth="1"/>
    <col min="2107" max="2304" width="11.421875" style="1355" customWidth="1"/>
    <col min="2305" max="2306" width="4.140625" style="1355" customWidth="1"/>
    <col min="2307" max="2307" width="5.421875" style="1355" customWidth="1"/>
    <col min="2308" max="2309" width="13.7109375" style="1355" customWidth="1"/>
    <col min="2310" max="2310" width="45.7109375" style="1355" customWidth="1"/>
    <col min="2311" max="2312" width="9.7109375" style="1355" customWidth="1"/>
    <col min="2313" max="2313" width="3.8515625" style="1355" customWidth="1"/>
    <col min="2314" max="2315" width="11.421875" style="1355" hidden="1" customWidth="1"/>
    <col min="2316" max="2317" width="16.28125" style="1355" customWidth="1"/>
    <col min="2318" max="2320" width="9.7109375" style="1355" customWidth="1"/>
    <col min="2321" max="2321" width="8.7109375" style="1355" customWidth="1"/>
    <col min="2322" max="2322" width="5.421875" style="1355" customWidth="1"/>
    <col min="2323" max="2323" width="6.00390625" style="1355" customWidth="1"/>
    <col min="2324" max="2333" width="11.421875" style="1355" hidden="1" customWidth="1"/>
    <col min="2334" max="2334" width="9.7109375" style="1355" customWidth="1"/>
    <col min="2335" max="2335" width="15.7109375" style="1355" customWidth="1"/>
    <col min="2336" max="2336" width="4.140625" style="1355" customWidth="1"/>
    <col min="2337" max="2337" width="30.421875" style="1355" customWidth="1"/>
    <col min="2338" max="2338" width="3.140625" style="1355" customWidth="1"/>
    <col min="2339" max="2339" width="3.57421875" style="1355" customWidth="1"/>
    <col min="2340" max="2340" width="24.28125" style="1355" customWidth="1"/>
    <col min="2341" max="2341" width="4.7109375" style="1355" customWidth="1"/>
    <col min="2342" max="2342" width="7.57421875" style="1355" customWidth="1"/>
    <col min="2343" max="2344" width="4.140625" style="1355" customWidth="1"/>
    <col min="2345" max="2345" width="7.140625" style="1355" customWidth="1"/>
    <col min="2346" max="2346" width="5.28125" style="1355" customWidth="1"/>
    <col min="2347" max="2347" width="5.421875" style="1355" customWidth="1"/>
    <col min="2348" max="2348" width="4.7109375" style="1355" customWidth="1"/>
    <col min="2349" max="2349" width="5.28125" style="1355" customWidth="1"/>
    <col min="2350" max="2351" width="13.28125" style="1355" customWidth="1"/>
    <col min="2352" max="2352" width="6.57421875" style="1355" customWidth="1"/>
    <col min="2353" max="2353" width="6.421875" style="1355" customWidth="1"/>
    <col min="2354" max="2357" width="11.421875" style="1355" customWidth="1"/>
    <col min="2358" max="2358" width="12.7109375" style="1355" customWidth="1"/>
    <col min="2359" max="2361" width="11.421875" style="1355" customWidth="1"/>
    <col min="2362" max="2362" width="21.00390625" style="1355" customWidth="1"/>
    <col min="2363" max="2560" width="11.421875" style="1355" customWidth="1"/>
    <col min="2561" max="2562" width="4.140625" style="1355" customWidth="1"/>
    <col min="2563" max="2563" width="5.421875" style="1355" customWidth="1"/>
    <col min="2564" max="2565" width="13.7109375" style="1355" customWidth="1"/>
    <col min="2566" max="2566" width="45.7109375" style="1355" customWidth="1"/>
    <col min="2567" max="2568" width="9.7109375" style="1355" customWidth="1"/>
    <col min="2569" max="2569" width="3.8515625" style="1355" customWidth="1"/>
    <col min="2570" max="2571" width="11.421875" style="1355" hidden="1" customWidth="1"/>
    <col min="2572" max="2573" width="16.28125" style="1355" customWidth="1"/>
    <col min="2574" max="2576" width="9.7109375" style="1355" customWidth="1"/>
    <col min="2577" max="2577" width="8.7109375" style="1355" customWidth="1"/>
    <col min="2578" max="2578" width="5.421875" style="1355" customWidth="1"/>
    <col min="2579" max="2579" width="6.00390625" style="1355" customWidth="1"/>
    <col min="2580" max="2589" width="11.421875" style="1355" hidden="1" customWidth="1"/>
    <col min="2590" max="2590" width="9.7109375" style="1355" customWidth="1"/>
    <col min="2591" max="2591" width="15.7109375" style="1355" customWidth="1"/>
    <col min="2592" max="2592" width="4.140625" style="1355" customWidth="1"/>
    <col min="2593" max="2593" width="30.421875" style="1355" customWidth="1"/>
    <col min="2594" max="2594" width="3.140625" style="1355" customWidth="1"/>
    <col min="2595" max="2595" width="3.57421875" style="1355" customWidth="1"/>
    <col min="2596" max="2596" width="24.28125" style="1355" customWidth="1"/>
    <col min="2597" max="2597" width="4.7109375" style="1355" customWidth="1"/>
    <col min="2598" max="2598" width="7.57421875" style="1355" customWidth="1"/>
    <col min="2599" max="2600" width="4.140625" style="1355" customWidth="1"/>
    <col min="2601" max="2601" width="7.140625" style="1355" customWidth="1"/>
    <col min="2602" max="2602" width="5.28125" style="1355" customWidth="1"/>
    <col min="2603" max="2603" width="5.421875" style="1355" customWidth="1"/>
    <col min="2604" max="2604" width="4.7109375" style="1355" customWidth="1"/>
    <col min="2605" max="2605" width="5.28125" style="1355" customWidth="1"/>
    <col min="2606" max="2607" width="13.28125" style="1355" customWidth="1"/>
    <col min="2608" max="2608" width="6.57421875" style="1355" customWidth="1"/>
    <col min="2609" max="2609" width="6.421875" style="1355" customWidth="1"/>
    <col min="2610" max="2613" width="11.421875" style="1355" customWidth="1"/>
    <col min="2614" max="2614" width="12.7109375" style="1355" customWidth="1"/>
    <col min="2615" max="2617" width="11.421875" style="1355" customWidth="1"/>
    <col min="2618" max="2618" width="21.00390625" style="1355" customWidth="1"/>
    <col min="2619" max="2816" width="11.421875" style="1355" customWidth="1"/>
    <col min="2817" max="2818" width="4.140625" style="1355" customWidth="1"/>
    <col min="2819" max="2819" width="5.421875" style="1355" customWidth="1"/>
    <col min="2820" max="2821" width="13.7109375" style="1355" customWidth="1"/>
    <col min="2822" max="2822" width="45.7109375" style="1355" customWidth="1"/>
    <col min="2823" max="2824" width="9.7109375" style="1355" customWidth="1"/>
    <col min="2825" max="2825" width="3.8515625" style="1355" customWidth="1"/>
    <col min="2826" max="2827" width="11.421875" style="1355" hidden="1" customWidth="1"/>
    <col min="2828" max="2829" width="16.28125" style="1355" customWidth="1"/>
    <col min="2830" max="2832" width="9.7109375" style="1355" customWidth="1"/>
    <col min="2833" max="2833" width="8.7109375" style="1355" customWidth="1"/>
    <col min="2834" max="2834" width="5.421875" style="1355" customWidth="1"/>
    <col min="2835" max="2835" width="6.00390625" style="1355" customWidth="1"/>
    <col min="2836" max="2845" width="11.421875" style="1355" hidden="1" customWidth="1"/>
    <col min="2846" max="2846" width="9.7109375" style="1355" customWidth="1"/>
    <col min="2847" max="2847" width="15.7109375" style="1355" customWidth="1"/>
    <col min="2848" max="2848" width="4.140625" style="1355" customWidth="1"/>
    <col min="2849" max="2849" width="30.421875" style="1355" customWidth="1"/>
    <col min="2850" max="2850" width="3.140625" style="1355" customWidth="1"/>
    <col min="2851" max="2851" width="3.57421875" style="1355" customWidth="1"/>
    <col min="2852" max="2852" width="24.28125" style="1355" customWidth="1"/>
    <col min="2853" max="2853" width="4.7109375" style="1355" customWidth="1"/>
    <col min="2854" max="2854" width="7.57421875" style="1355" customWidth="1"/>
    <col min="2855" max="2856" width="4.140625" style="1355" customWidth="1"/>
    <col min="2857" max="2857" width="7.140625" style="1355" customWidth="1"/>
    <col min="2858" max="2858" width="5.28125" style="1355" customWidth="1"/>
    <col min="2859" max="2859" width="5.421875" style="1355" customWidth="1"/>
    <col min="2860" max="2860" width="4.7109375" style="1355" customWidth="1"/>
    <col min="2861" max="2861" width="5.28125" style="1355" customWidth="1"/>
    <col min="2862" max="2863" width="13.28125" style="1355" customWidth="1"/>
    <col min="2864" max="2864" width="6.57421875" style="1355" customWidth="1"/>
    <col min="2865" max="2865" width="6.421875" style="1355" customWidth="1"/>
    <col min="2866" max="2869" width="11.421875" style="1355" customWidth="1"/>
    <col min="2870" max="2870" width="12.7109375" style="1355" customWidth="1"/>
    <col min="2871" max="2873" width="11.421875" style="1355" customWidth="1"/>
    <col min="2874" max="2874" width="21.00390625" style="1355" customWidth="1"/>
    <col min="2875" max="3072" width="11.421875" style="1355" customWidth="1"/>
    <col min="3073" max="3074" width="4.140625" style="1355" customWidth="1"/>
    <col min="3075" max="3075" width="5.421875" style="1355" customWidth="1"/>
    <col min="3076" max="3077" width="13.7109375" style="1355" customWidth="1"/>
    <col min="3078" max="3078" width="45.7109375" style="1355" customWidth="1"/>
    <col min="3079" max="3080" width="9.7109375" style="1355" customWidth="1"/>
    <col min="3081" max="3081" width="3.8515625" style="1355" customWidth="1"/>
    <col min="3082" max="3083" width="11.421875" style="1355" hidden="1" customWidth="1"/>
    <col min="3084" max="3085" width="16.28125" style="1355" customWidth="1"/>
    <col min="3086" max="3088" width="9.7109375" style="1355" customWidth="1"/>
    <col min="3089" max="3089" width="8.7109375" style="1355" customWidth="1"/>
    <col min="3090" max="3090" width="5.421875" style="1355" customWidth="1"/>
    <col min="3091" max="3091" width="6.00390625" style="1355" customWidth="1"/>
    <col min="3092" max="3101" width="11.421875" style="1355" hidden="1" customWidth="1"/>
    <col min="3102" max="3102" width="9.7109375" style="1355" customWidth="1"/>
    <col min="3103" max="3103" width="15.7109375" style="1355" customWidth="1"/>
    <col min="3104" max="3104" width="4.140625" style="1355" customWidth="1"/>
    <col min="3105" max="3105" width="30.421875" style="1355" customWidth="1"/>
    <col min="3106" max="3106" width="3.140625" style="1355" customWidth="1"/>
    <col min="3107" max="3107" width="3.57421875" style="1355" customWidth="1"/>
    <col min="3108" max="3108" width="24.28125" style="1355" customWidth="1"/>
    <col min="3109" max="3109" width="4.7109375" style="1355" customWidth="1"/>
    <col min="3110" max="3110" width="7.57421875" style="1355" customWidth="1"/>
    <col min="3111" max="3112" width="4.140625" style="1355" customWidth="1"/>
    <col min="3113" max="3113" width="7.140625" style="1355" customWidth="1"/>
    <col min="3114" max="3114" width="5.28125" style="1355" customWidth="1"/>
    <col min="3115" max="3115" width="5.421875" style="1355" customWidth="1"/>
    <col min="3116" max="3116" width="4.7109375" style="1355" customWidth="1"/>
    <col min="3117" max="3117" width="5.28125" style="1355" customWidth="1"/>
    <col min="3118" max="3119" width="13.28125" style="1355" customWidth="1"/>
    <col min="3120" max="3120" width="6.57421875" style="1355" customWidth="1"/>
    <col min="3121" max="3121" width="6.421875" style="1355" customWidth="1"/>
    <col min="3122" max="3125" width="11.421875" style="1355" customWidth="1"/>
    <col min="3126" max="3126" width="12.7109375" style="1355" customWidth="1"/>
    <col min="3127" max="3129" width="11.421875" style="1355" customWidth="1"/>
    <col min="3130" max="3130" width="21.00390625" style="1355" customWidth="1"/>
    <col min="3131" max="3328" width="11.421875" style="1355" customWidth="1"/>
    <col min="3329" max="3330" width="4.140625" style="1355" customWidth="1"/>
    <col min="3331" max="3331" width="5.421875" style="1355" customWidth="1"/>
    <col min="3332" max="3333" width="13.7109375" style="1355" customWidth="1"/>
    <col min="3334" max="3334" width="45.7109375" style="1355" customWidth="1"/>
    <col min="3335" max="3336" width="9.7109375" style="1355" customWidth="1"/>
    <col min="3337" max="3337" width="3.8515625" style="1355" customWidth="1"/>
    <col min="3338" max="3339" width="11.421875" style="1355" hidden="1" customWidth="1"/>
    <col min="3340" max="3341" width="16.28125" style="1355" customWidth="1"/>
    <col min="3342" max="3344" width="9.7109375" style="1355" customWidth="1"/>
    <col min="3345" max="3345" width="8.7109375" style="1355" customWidth="1"/>
    <col min="3346" max="3346" width="5.421875" style="1355" customWidth="1"/>
    <col min="3347" max="3347" width="6.00390625" style="1355" customWidth="1"/>
    <col min="3348" max="3357" width="11.421875" style="1355" hidden="1" customWidth="1"/>
    <col min="3358" max="3358" width="9.7109375" style="1355" customWidth="1"/>
    <col min="3359" max="3359" width="15.7109375" style="1355" customWidth="1"/>
    <col min="3360" max="3360" width="4.140625" style="1355" customWidth="1"/>
    <col min="3361" max="3361" width="30.421875" style="1355" customWidth="1"/>
    <col min="3362" max="3362" width="3.140625" style="1355" customWidth="1"/>
    <col min="3363" max="3363" width="3.57421875" style="1355" customWidth="1"/>
    <col min="3364" max="3364" width="24.28125" style="1355" customWidth="1"/>
    <col min="3365" max="3365" width="4.7109375" style="1355" customWidth="1"/>
    <col min="3366" max="3366" width="7.57421875" style="1355" customWidth="1"/>
    <col min="3367" max="3368" width="4.140625" style="1355" customWidth="1"/>
    <col min="3369" max="3369" width="7.140625" style="1355" customWidth="1"/>
    <col min="3370" max="3370" width="5.28125" style="1355" customWidth="1"/>
    <col min="3371" max="3371" width="5.421875" style="1355" customWidth="1"/>
    <col min="3372" max="3372" width="4.7109375" style="1355" customWidth="1"/>
    <col min="3373" max="3373" width="5.28125" style="1355" customWidth="1"/>
    <col min="3374" max="3375" width="13.28125" style="1355" customWidth="1"/>
    <col min="3376" max="3376" width="6.57421875" style="1355" customWidth="1"/>
    <col min="3377" max="3377" width="6.421875" style="1355" customWidth="1"/>
    <col min="3378" max="3381" width="11.421875" style="1355" customWidth="1"/>
    <col min="3382" max="3382" width="12.7109375" style="1355" customWidth="1"/>
    <col min="3383" max="3385" width="11.421875" style="1355" customWidth="1"/>
    <col min="3386" max="3386" width="21.00390625" style="1355" customWidth="1"/>
    <col min="3387" max="3584" width="11.421875" style="1355" customWidth="1"/>
    <col min="3585" max="3586" width="4.140625" style="1355" customWidth="1"/>
    <col min="3587" max="3587" width="5.421875" style="1355" customWidth="1"/>
    <col min="3588" max="3589" width="13.7109375" style="1355" customWidth="1"/>
    <col min="3590" max="3590" width="45.7109375" style="1355" customWidth="1"/>
    <col min="3591" max="3592" width="9.7109375" style="1355" customWidth="1"/>
    <col min="3593" max="3593" width="3.8515625" style="1355" customWidth="1"/>
    <col min="3594" max="3595" width="11.421875" style="1355" hidden="1" customWidth="1"/>
    <col min="3596" max="3597" width="16.28125" style="1355" customWidth="1"/>
    <col min="3598" max="3600" width="9.7109375" style="1355" customWidth="1"/>
    <col min="3601" max="3601" width="8.7109375" style="1355" customWidth="1"/>
    <col min="3602" max="3602" width="5.421875" style="1355" customWidth="1"/>
    <col min="3603" max="3603" width="6.00390625" style="1355" customWidth="1"/>
    <col min="3604" max="3613" width="11.421875" style="1355" hidden="1" customWidth="1"/>
    <col min="3614" max="3614" width="9.7109375" style="1355" customWidth="1"/>
    <col min="3615" max="3615" width="15.7109375" style="1355" customWidth="1"/>
    <col min="3616" max="3616" width="4.140625" style="1355" customWidth="1"/>
    <col min="3617" max="3617" width="30.421875" style="1355" customWidth="1"/>
    <col min="3618" max="3618" width="3.140625" style="1355" customWidth="1"/>
    <col min="3619" max="3619" width="3.57421875" style="1355" customWidth="1"/>
    <col min="3620" max="3620" width="24.28125" style="1355" customWidth="1"/>
    <col min="3621" max="3621" width="4.7109375" style="1355" customWidth="1"/>
    <col min="3622" max="3622" width="7.57421875" style="1355" customWidth="1"/>
    <col min="3623" max="3624" width="4.140625" style="1355" customWidth="1"/>
    <col min="3625" max="3625" width="7.140625" style="1355" customWidth="1"/>
    <col min="3626" max="3626" width="5.28125" style="1355" customWidth="1"/>
    <col min="3627" max="3627" width="5.421875" style="1355" customWidth="1"/>
    <col min="3628" max="3628" width="4.7109375" style="1355" customWidth="1"/>
    <col min="3629" max="3629" width="5.28125" style="1355" customWidth="1"/>
    <col min="3630" max="3631" width="13.28125" style="1355" customWidth="1"/>
    <col min="3632" max="3632" width="6.57421875" style="1355" customWidth="1"/>
    <col min="3633" max="3633" width="6.421875" style="1355" customWidth="1"/>
    <col min="3634" max="3637" width="11.421875" style="1355" customWidth="1"/>
    <col min="3638" max="3638" width="12.7109375" style="1355" customWidth="1"/>
    <col min="3639" max="3641" width="11.421875" style="1355" customWidth="1"/>
    <col min="3642" max="3642" width="21.00390625" style="1355" customWidth="1"/>
    <col min="3643" max="3840" width="11.421875" style="1355" customWidth="1"/>
    <col min="3841" max="3842" width="4.140625" style="1355" customWidth="1"/>
    <col min="3843" max="3843" width="5.421875" style="1355" customWidth="1"/>
    <col min="3844" max="3845" width="13.7109375" style="1355" customWidth="1"/>
    <col min="3846" max="3846" width="45.7109375" style="1355" customWidth="1"/>
    <col min="3847" max="3848" width="9.7109375" style="1355" customWidth="1"/>
    <col min="3849" max="3849" width="3.8515625" style="1355" customWidth="1"/>
    <col min="3850" max="3851" width="11.421875" style="1355" hidden="1" customWidth="1"/>
    <col min="3852" max="3853" width="16.28125" style="1355" customWidth="1"/>
    <col min="3854" max="3856" width="9.7109375" style="1355" customWidth="1"/>
    <col min="3857" max="3857" width="8.7109375" style="1355" customWidth="1"/>
    <col min="3858" max="3858" width="5.421875" style="1355" customWidth="1"/>
    <col min="3859" max="3859" width="6.00390625" style="1355" customWidth="1"/>
    <col min="3860" max="3869" width="11.421875" style="1355" hidden="1" customWidth="1"/>
    <col min="3870" max="3870" width="9.7109375" style="1355" customWidth="1"/>
    <col min="3871" max="3871" width="15.7109375" style="1355" customWidth="1"/>
    <col min="3872" max="3872" width="4.140625" style="1355" customWidth="1"/>
    <col min="3873" max="3873" width="30.421875" style="1355" customWidth="1"/>
    <col min="3874" max="3874" width="3.140625" style="1355" customWidth="1"/>
    <col min="3875" max="3875" width="3.57421875" style="1355" customWidth="1"/>
    <col min="3876" max="3876" width="24.28125" style="1355" customWidth="1"/>
    <col min="3877" max="3877" width="4.7109375" style="1355" customWidth="1"/>
    <col min="3878" max="3878" width="7.57421875" style="1355" customWidth="1"/>
    <col min="3879" max="3880" width="4.140625" style="1355" customWidth="1"/>
    <col min="3881" max="3881" width="7.140625" style="1355" customWidth="1"/>
    <col min="3882" max="3882" width="5.28125" style="1355" customWidth="1"/>
    <col min="3883" max="3883" width="5.421875" style="1355" customWidth="1"/>
    <col min="3884" max="3884" width="4.7109375" style="1355" customWidth="1"/>
    <col min="3885" max="3885" width="5.28125" style="1355" customWidth="1"/>
    <col min="3886" max="3887" width="13.28125" style="1355" customWidth="1"/>
    <col min="3888" max="3888" width="6.57421875" style="1355" customWidth="1"/>
    <col min="3889" max="3889" width="6.421875" style="1355" customWidth="1"/>
    <col min="3890" max="3893" width="11.421875" style="1355" customWidth="1"/>
    <col min="3894" max="3894" width="12.7109375" style="1355" customWidth="1"/>
    <col min="3895" max="3897" width="11.421875" style="1355" customWidth="1"/>
    <col min="3898" max="3898" width="21.00390625" style="1355" customWidth="1"/>
    <col min="3899" max="4096" width="11.421875" style="1355" customWidth="1"/>
    <col min="4097" max="4098" width="4.140625" style="1355" customWidth="1"/>
    <col min="4099" max="4099" width="5.421875" style="1355" customWidth="1"/>
    <col min="4100" max="4101" width="13.7109375" style="1355" customWidth="1"/>
    <col min="4102" max="4102" width="45.7109375" style="1355" customWidth="1"/>
    <col min="4103" max="4104" width="9.7109375" style="1355" customWidth="1"/>
    <col min="4105" max="4105" width="3.8515625" style="1355" customWidth="1"/>
    <col min="4106" max="4107" width="11.421875" style="1355" hidden="1" customWidth="1"/>
    <col min="4108" max="4109" width="16.28125" style="1355" customWidth="1"/>
    <col min="4110" max="4112" width="9.7109375" style="1355" customWidth="1"/>
    <col min="4113" max="4113" width="8.7109375" style="1355" customWidth="1"/>
    <col min="4114" max="4114" width="5.421875" style="1355" customWidth="1"/>
    <col min="4115" max="4115" width="6.00390625" style="1355" customWidth="1"/>
    <col min="4116" max="4125" width="11.421875" style="1355" hidden="1" customWidth="1"/>
    <col min="4126" max="4126" width="9.7109375" style="1355" customWidth="1"/>
    <col min="4127" max="4127" width="15.7109375" style="1355" customWidth="1"/>
    <col min="4128" max="4128" width="4.140625" style="1355" customWidth="1"/>
    <col min="4129" max="4129" width="30.421875" style="1355" customWidth="1"/>
    <col min="4130" max="4130" width="3.140625" style="1355" customWidth="1"/>
    <col min="4131" max="4131" width="3.57421875" style="1355" customWidth="1"/>
    <col min="4132" max="4132" width="24.28125" style="1355" customWidth="1"/>
    <col min="4133" max="4133" width="4.7109375" style="1355" customWidth="1"/>
    <col min="4134" max="4134" width="7.57421875" style="1355" customWidth="1"/>
    <col min="4135" max="4136" width="4.140625" style="1355" customWidth="1"/>
    <col min="4137" max="4137" width="7.140625" style="1355" customWidth="1"/>
    <col min="4138" max="4138" width="5.28125" style="1355" customWidth="1"/>
    <col min="4139" max="4139" width="5.421875" style="1355" customWidth="1"/>
    <col min="4140" max="4140" width="4.7109375" style="1355" customWidth="1"/>
    <col min="4141" max="4141" width="5.28125" style="1355" customWidth="1"/>
    <col min="4142" max="4143" width="13.28125" style="1355" customWidth="1"/>
    <col min="4144" max="4144" width="6.57421875" style="1355" customWidth="1"/>
    <col min="4145" max="4145" width="6.421875" style="1355" customWidth="1"/>
    <col min="4146" max="4149" width="11.421875" style="1355" customWidth="1"/>
    <col min="4150" max="4150" width="12.7109375" style="1355" customWidth="1"/>
    <col min="4151" max="4153" width="11.421875" style="1355" customWidth="1"/>
    <col min="4154" max="4154" width="21.00390625" style="1355" customWidth="1"/>
    <col min="4155" max="4352" width="11.421875" style="1355" customWidth="1"/>
    <col min="4353" max="4354" width="4.140625" style="1355" customWidth="1"/>
    <col min="4355" max="4355" width="5.421875" style="1355" customWidth="1"/>
    <col min="4356" max="4357" width="13.7109375" style="1355" customWidth="1"/>
    <col min="4358" max="4358" width="45.7109375" style="1355" customWidth="1"/>
    <col min="4359" max="4360" width="9.7109375" style="1355" customWidth="1"/>
    <col min="4361" max="4361" width="3.8515625" style="1355" customWidth="1"/>
    <col min="4362" max="4363" width="11.421875" style="1355" hidden="1" customWidth="1"/>
    <col min="4364" max="4365" width="16.28125" style="1355" customWidth="1"/>
    <col min="4366" max="4368" width="9.7109375" style="1355" customWidth="1"/>
    <col min="4369" max="4369" width="8.7109375" style="1355" customWidth="1"/>
    <col min="4370" max="4370" width="5.421875" style="1355" customWidth="1"/>
    <col min="4371" max="4371" width="6.00390625" style="1355" customWidth="1"/>
    <col min="4372" max="4381" width="11.421875" style="1355" hidden="1" customWidth="1"/>
    <col min="4382" max="4382" width="9.7109375" style="1355" customWidth="1"/>
    <col min="4383" max="4383" width="15.7109375" style="1355" customWidth="1"/>
    <col min="4384" max="4384" width="4.140625" style="1355" customWidth="1"/>
    <col min="4385" max="4385" width="30.421875" style="1355" customWidth="1"/>
    <col min="4386" max="4386" width="3.140625" style="1355" customWidth="1"/>
    <col min="4387" max="4387" width="3.57421875" style="1355" customWidth="1"/>
    <col min="4388" max="4388" width="24.28125" style="1355" customWidth="1"/>
    <col min="4389" max="4389" width="4.7109375" style="1355" customWidth="1"/>
    <col min="4390" max="4390" width="7.57421875" style="1355" customWidth="1"/>
    <col min="4391" max="4392" width="4.140625" style="1355" customWidth="1"/>
    <col min="4393" max="4393" width="7.140625" style="1355" customWidth="1"/>
    <col min="4394" max="4394" width="5.28125" style="1355" customWidth="1"/>
    <col min="4395" max="4395" width="5.421875" style="1355" customWidth="1"/>
    <col min="4396" max="4396" width="4.7109375" style="1355" customWidth="1"/>
    <col min="4397" max="4397" width="5.28125" style="1355" customWidth="1"/>
    <col min="4398" max="4399" width="13.28125" style="1355" customWidth="1"/>
    <col min="4400" max="4400" width="6.57421875" style="1355" customWidth="1"/>
    <col min="4401" max="4401" width="6.421875" style="1355" customWidth="1"/>
    <col min="4402" max="4405" width="11.421875" style="1355" customWidth="1"/>
    <col min="4406" max="4406" width="12.7109375" style="1355" customWidth="1"/>
    <col min="4407" max="4409" width="11.421875" style="1355" customWidth="1"/>
    <col min="4410" max="4410" width="21.00390625" style="1355" customWidth="1"/>
    <col min="4411" max="4608" width="11.421875" style="1355" customWidth="1"/>
    <col min="4609" max="4610" width="4.140625" style="1355" customWidth="1"/>
    <col min="4611" max="4611" width="5.421875" style="1355" customWidth="1"/>
    <col min="4612" max="4613" width="13.7109375" style="1355" customWidth="1"/>
    <col min="4614" max="4614" width="45.7109375" style="1355" customWidth="1"/>
    <col min="4615" max="4616" width="9.7109375" style="1355" customWidth="1"/>
    <col min="4617" max="4617" width="3.8515625" style="1355" customWidth="1"/>
    <col min="4618" max="4619" width="11.421875" style="1355" hidden="1" customWidth="1"/>
    <col min="4620" max="4621" width="16.28125" style="1355" customWidth="1"/>
    <col min="4622" max="4624" width="9.7109375" style="1355" customWidth="1"/>
    <col min="4625" max="4625" width="8.7109375" style="1355" customWidth="1"/>
    <col min="4626" max="4626" width="5.421875" style="1355" customWidth="1"/>
    <col min="4627" max="4627" width="6.00390625" style="1355" customWidth="1"/>
    <col min="4628" max="4637" width="11.421875" style="1355" hidden="1" customWidth="1"/>
    <col min="4638" max="4638" width="9.7109375" style="1355" customWidth="1"/>
    <col min="4639" max="4639" width="15.7109375" style="1355" customWidth="1"/>
    <col min="4640" max="4640" width="4.140625" style="1355" customWidth="1"/>
    <col min="4641" max="4641" width="30.421875" style="1355" customWidth="1"/>
    <col min="4642" max="4642" width="3.140625" style="1355" customWidth="1"/>
    <col min="4643" max="4643" width="3.57421875" style="1355" customWidth="1"/>
    <col min="4644" max="4644" width="24.28125" style="1355" customWidth="1"/>
    <col min="4645" max="4645" width="4.7109375" style="1355" customWidth="1"/>
    <col min="4646" max="4646" width="7.57421875" style="1355" customWidth="1"/>
    <col min="4647" max="4648" width="4.140625" style="1355" customWidth="1"/>
    <col min="4649" max="4649" width="7.140625" style="1355" customWidth="1"/>
    <col min="4650" max="4650" width="5.28125" style="1355" customWidth="1"/>
    <col min="4651" max="4651" width="5.421875" style="1355" customWidth="1"/>
    <col min="4652" max="4652" width="4.7109375" style="1355" customWidth="1"/>
    <col min="4653" max="4653" width="5.28125" style="1355" customWidth="1"/>
    <col min="4654" max="4655" width="13.28125" style="1355" customWidth="1"/>
    <col min="4656" max="4656" width="6.57421875" style="1355" customWidth="1"/>
    <col min="4657" max="4657" width="6.421875" style="1355" customWidth="1"/>
    <col min="4658" max="4661" width="11.421875" style="1355" customWidth="1"/>
    <col min="4662" max="4662" width="12.7109375" style="1355" customWidth="1"/>
    <col min="4663" max="4665" width="11.421875" style="1355" customWidth="1"/>
    <col min="4666" max="4666" width="21.00390625" style="1355" customWidth="1"/>
    <col min="4667" max="4864" width="11.421875" style="1355" customWidth="1"/>
    <col min="4865" max="4866" width="4.140625" style="1355" customWidth="1"/>
    <col min="4867" max="4867" width="5.421875" style="1355" customWidth="1"/>
    <col min="4868" max="4869" width="13.7109375" style="1355" customWidth="1"/>
    <col min="4870" max="4870" width="45.7109375" style="1355" customWidth="1"/>
    <col min="4871" max="4872" width="9.7109375" style="1355" customWidth="1"/>
    <col min="4873" max="4873" width="3.8515625" style="1355" customWidth="1"/>
    <col min="4874" max="4875" width="11.421875" style="1355" hidden="1" customWidth="1"/>
    <col min="4876" max="4877" width="16.28125" style="1355" customWidth="1"/>
    <col min="4878" max="4880" width="9.7109375" style="1355" customWidth="1"/>
    <col min="4881" max="4881" width="8.7109375" style="1355" customWidth="1"/>
    <col min="4882" max="4882" width="5.421875" style="1355" customWidth="1"/>
    <col min="4883" max="4883" width="6.00390625" style="1355" customWidth="1"/>
    <col min="4884" max="4893" width="11.421875" style="1355" hidden="1" customWidth="1"/>
    <col min="4894" max="4894" width="9.7109375" style="1355" customWidth="1"/>
    <col min="4895" max="4895" width="15.7109375" style="1355" customWidth="1"/>
    <col min="4896" max="4896" width="4.140625" style="1355" customWidth="1"/>
    <col min="4897" max="4897" width="30.421875" style="1355" customWidth="1"/>
    <col min="4898" max="4898" width="3.140625" style="1355" customWidth="1"/>
    <col min="4899" max="4899" width="3.57421875" style="1355" customWidth="1"/>
    <col min="4900" max="4900" width="24.28125" style="1355" customWidth="1"/>
    <col min="4901" max="4901" width="4.7109375" style="1355" customWidth="1"/>
    <col min="4902" max="4902" width="7.57421875" style="1355" customWidth="1"/>
    <col min="4903" max="4904" width="4.140625" style="1355" customWidth="1"/>
    <col min="4905" max="4905" width="7.140625" style="1355" customWidth="1"/>
    <col min="4906" max="4906" width="5.28125" style="1355" customWidth="1"/>
    <col min="4907" max="4907" width="5.421875" style="1355" customWidth="1"/>
    <col min="4908" max="4908" width="4.7109375" style="1355" customWidth="1"/>
    <col min="4909" max="4909" width="5.28125" style="1355" customWidth="1"/>
    <col min="4910" max="4911" width="13.28125" style="1355" customWidth="1"/>
    <col min="4912" max="4912" width="6.57421875" style="1355" customWidth="1"/>
    <col min="4913" max="4913" width="6.421875" style="1355" customWidth="1"/>
    <col min="4914" max="4917" width="11.421875" style="1355" customWidth="1"/>
    <col min="4918" max="4918" width="12.7109375" style="1355" customWidth="1"/>
    <col min="4919" max="4921" width="11.421875" style="1355" customWidth="1"/>
    <col min="4922" max="4922" width="21.00390625" style="1355" customWidth="1"/>
    <col min="4923" max="5120" width="11.421875" style="1355" customWidth="1"/>
    <col min="5121" max="5122" width="4.140625" style="1355" customWidth="1"/>
    <col min="5123" max="5123" width="5.421875" style="1355" customWidth="1"/>
    <col min="5124" max="5125" width="13.7109375" style="1355" customWidth="1"/>
    <col min="5126" max="5126" width="45.7109375" style="1355" customWidth="1"/>
    <col min="5127" max="5128" width="9.7109375" style="1355" customWidth="1"/>
    <col min="5129" max="5129" width="3.8515625" style="1355" customWidth="1"/>
    <col min="5130" max="5131" width="11.421875" style="1355" hidden="1" customWidth="1"/>
    <col min="5132" max="5133" width="16.28125" style="1355" customWidth="1"/>
    <col min="5134" max="5136" width="9.7109375" style="1355" customWidth="1"/>
    <col min="5137" max="5137" width="8.7109375" style="1355" customWidth="1"/>
    <col min="5138" max="5138" width="5.421875" style="1355" customWidth="1"/>
    <col min="5139" max="5139" width="6.00390625" style="1355" customWidth="1"/>
    <col min="5140" max="5149" width="11.421875" style="1355" hidden="1" customWidth="1"/>
    <col min="5150" max="5150" width="9.7109375" style="1355" customWidth="1"/>
    <col min="5151" max="5151" width="15.7109375" style="1355" customWidth="1"/>
    <col min="5152" max="5152" width="4.140625" style="1355" customWidth="1"/>
    <col min="5153" max="5153" width="30.421875" style="1355" customWidth="1"/>
    <col min="5154" max="5154" width="3.140625" style="1355" customWidth="1"/>
    <col min="5155" max="5155" width="3.57421875" style="1355" customWidth="1"/>
    <col min="5156" max="5156" width="24.28125" style="1355" customWidth="1"/>
    <col min="5157" max="5157" width="4.7109375" style="1355" customWidth="1"/>
    <col min="5158" max="5158" width="7.57421875" style="1355" customWidth="1"/>
    <col min="5159" max="5160" width="4.140625" style="1355" customWidth="1"/>
    <col min="5161" max="5161" width="7.140625" style="1355" customWidth="1"/>
    <col min="5162" max="5162" width="5.28125" style="1355" customWidth="1"/>
    <col min="5163" max="5163" width="5.421875" style="1355" customWidth="1"/>
    <col min="5164" max="5164" width="4.7109375" style="1355" customWidth="1"/>
    <col min="5165" max="5165" width="5.28125" style="1355" customWidth="1"/>
    <col min="5166" max="5167" width="13.28125" style="1355" customWidth="1"/>
    <col min="5168" max="5168" width="6.57421875" style="1355" customWidth="1"/>
    <col min="5169" max="5169" width="6.421875" style="1355" customWidth="1"/>
    <col min="5170" max="5173" width="11.421875" style="1355" customWidth="1"/>
    <col min="5174" max="5174" width="12.7109375" style="1355" customWidth="1"/>
    <col min="5175" max="5177" width="11.421875" style="1355" customWidth="1"/>
    <col min="5178" max="5178" width="21.00390625" style="1355" customWidth="1"/>
    <col min="5179" max="5376" width="11.421875" style="1355" customWidth="1"/>
    <col min="5377" max="5378" width="4.140625" style="1355" customWidth="1"/>
    <col min="5379" max="5379" width="5.421875" style="1355" customWidth="1"/>
    <col min="5380" max="5381" width="13.7109375" style="1355" customWidth="1"/>
    <col min="5382" max="5382" width="45.7109375" style="1355" customWidth="1"/>
    <col min="5383" max="5384" width="9.7109375" style="1355" customWidth="1"/>
    <col min="5385" max="5385" width="3.8515625" style="1355" customWidth="1"/>
    <col min="5386" max="5387" width="11.421875" style="1355" hidden="1" customWidth="1"/>
    <col min="5388" max="5389" width="16.28125" style="1355" customWidth="1"/>
    <col min="5390" max="5392" width="9.7109375" style="1355" customWidth="1"/>
    <col min="5393" max="5393" width="8.7109375" style="1355" customWidth="1"/>
    <col min="5394" max="5394" width="5.421875" style="1355" customWidth="1"/>
    <col min="5395" max="5395" width="6.00390625" style="1355" customWidth="1"/>
    <col min="5396" max="5405" width="11.421875" style="1355" hidden="1" customWidth="1"/>
    <col min="5406" max="5406" width="9.7109375" style="1355" customWidth="1"/>
    <col min="5407" max="5407" width="15.7109375" style="1355" customWidth="1"/>
    <col min="5408" max="5408" width="4.140625" style="1355" customWidth="1"/>
    <col min="5409" max="5409" width="30.421875" style="1355" customWidth="1"/>
    <col min="5410" max="5410" width="3.140625" style="1355" customWidth="1"/>
    <col min="5411" max="5411" width="3.57421875" style="1355" customWidth="1"/>
    <col min="5412" max="5412" width="24.28125" style="1355" customWidth="1"/>
    <col min="5413" max="5413" width="4.7109375" style="1355" customWidth="1"/>
    <col min="5414" max="5414" width="7.57421875" style="1355" customWidth="1"/>
    <col min="5415" max="5416" width="4.140625" style="1355" customWidth="1"/>
    <col min="5417" max="5417" width="7.140625" style="1355" customWidth="1"/>
    <col min="5418" max="5418" width="5.28125" style="1355" customWidth="1"/>
    <col min="5419" max="5419" width="5.421875" style="1355" customWidth="1"/>
    <col min="5420" max="5420" width="4.7109375" style="1355" customWidth="1"/>
    <col min="5421" max="5421" width="5.28125" style="1355" customWidth="1"/>
    <col min="5422" max="5423" width="13.28125" style="1355" customWidth="1"/>
    <col min="5424" max="5424" width="6.57421875" style="1355" customWidth="1"/>
    <col min="5425" max="5425" width="6.421875" style="1355" customWidth="1"/>
    <col min="5426" max="5429" width="11.421875" style="1355" customWidth="1"/>
    <col min="5430" max="5430" width="12.7109375" style="1355" customWidth="1"/>
    <col min="5431" max="5433" width="11.421875" style="1355" customWidth="1"/>
    <col min="5434" max="5434" width="21.00390625" style="1355" customWidth="1"/>
    <col min="5435" max="5632" width="11.421875" style="1355" customWidth="1"/>
    <col min="5633" max="5634" width="4.140625" style="1355" customWidth="1"/>
    <col min="5635" max="5635" width="5.421875" style="1355" customWidth="1"/>
    <col min="5636" max="5637" width="13.7109375" style="1355" customWidth="1"/>
    <col min="5638" max="5638" width="45.7109375" style="1355" customWidth="1"/>
    <col min="5639" max="5640" width="9.7109375" style="1355" customWidth="1"/>
    <col min="5641" max="5641" width="3.8515625" style="1355" customWidth="1"/>
    <col min="5642" max="5643" width="11.421875" style="1355" hidden="1" customWidth="1"/>
    <col min="5644" max="5645" width="16.28125" style="1355" customWidth="1"/>
    <col min="5646" max="5648" width="9.7109375" style="1355" customWidth="1"/>
    <col min="5649" max="5649" width="8.7109375" style="1355" customWidth="1"/>
    <col min="5650" max="5650" width="5.421875" style="1355" customWidth="1"/>
    <col min="5651" max="5651" width="6.00390625" style="1355" customWidth="1"/>
    <col min="5652" max="5661" width="11.421875" style="1355" hidden="1" customWidth="1"/>
    <col min="5662" max="5662" width="9.7109375" style="1355" customWidth="1"/>
    <col min="5663" max="5663" width="15.7109375" style="1355" customWidth="1"/>
    <col min="5664" max="5664" width="4.140625" style="1355" customWidth="1"/>
    <col min="5665" max="5665" width="30.421875" style="1355" customWidth="1"/>
    <col min="5666" max="5666" width="3.140625" style="1355" customWidth="1"/>
    <col min="5667" max="5667" width="3.57421875" style="1355" customWidth="1"/>
    <col min="5668" max="5668" width="24.28125" style="1355" customWidth="1"/>
    <col min="5669" max="5669" width="4.7109375" style="1355" customWidth="1"/>
    <col min="5670" max="5670" width="7.57421875" style="1355" customWidth="1"/>
    <col min="5671" max="5672" width="4.140625" style="1355" customWidth="1"/>
    <col min="5673" max="5673" width="7.140625" style="1355" customWidth="1"/>
    <col min="5674" max="5674" width="5.28125" style="1355" customWidth="1"/>
    <col min="5675" max="5675" width="5.421875" style="1355" customWidth="1"/>
    <col min="5676" max="5676" width="4.7109375" style="1355" customWidth="1"/>
    <col min="5677" max="5677" width="5.28125" style="1355" customWidth="1"/>
    <col min="5678" max="5679" width="13.28125" style="1355" customWidth="1"/>
    <col min="5680" max="5680" width="6.57421875" style="1355" customWidth="1"/>
    <col min="5681" max="5681" width="6.421875" style="1355" customWidth="1"/>
    <col min="5682" max="5685" width="11.421875" style="1355" customWidth="1"/>
    <col min="5686" max="5686" width="12.7109375" style="1355" customWidth="1"/>
    <col min="5687" max="5689" width="11.421875" style="1355" customWidth="1"/>
    <col min="5690" max="5690" width="21.00390625" style="1355" customWidth="1"/>
    <col min="5691" max="5888" width="11.421875" style="1355" customWidth="1"/>
    <col min="5889" max="5890" width="4.140625" style="1355" customWidth="1"/>
    <col min="5891" max="5891" width="5.421875" style="1355" customWidth="1"/>
    <col min="5892" max="5893" width="13.7109375" style="1355" customWidth="1"/>
    <col min="5894" max="5894" width="45.7109375" style="1355" customWidth="1"/>
    <col min="5895" max="5896" width="9.7109375" style="1355" customWidth="1"/>
    <col min="5897" max="5897" width="3.8515625" style="1355" customWidth="1"/>
    <col min="5898" max="5899" width="11.421875" style="1355" hidden="1" customWidth="1"/>
    <col min="5900" max="5901" width="16.28125" style="1355" customWidth="1"/>
    <col min="5902" max="5904" width="9.7109375" style="1355" customWidth="1"/>
    <col min="5905" max="5905" width="8.7109375" style="1355" customWidth="1"/>
    <col min="5906" max="5906" width="5.421875" style="1355" customWidth="1"/>
    <col min="5907" max="5907" width="6.00390625" style="1355" customWidth="1"/>
    <col min="5908" max="5917" width="11.421875" style="1355" hidden="1" customWidth="1"/>
    <col min="5918" max="5918" width="9.7109375" style="1355" customWidth="1"/>
    <col min="5919" max="5919" width="15.7109375" style="1355" customWidth="1"/>
    <col min="5920" max="5920" width="4.140625" style="1355" customWidth="1"/>
    <col min="5921" max="5921" width="30.421875" style="1355" customWidth="1"/>
    <col min="5922" max="5922" width="3.140625" style="1355" customWidth="1"/>
    <col min="5923" max="5923" width="3.57421875" style="1355" customWidth="1"/>
    <col min="5924" max="5924" width="24.28125" style="1355" customWidth="1"/>
    <col min="5925" max="5925" width="4.7109375" style="1355" customWidth="1"/>
    <col min="5926" max="5926" width="7.57421875" style="1355" customWidth="1"/>
    <col min="5927" max="5928" width="4.140625" style="1355" customWidth="1"/>
    <col min="5929" max="5929" width="7.140625" style="1355" customWidth="1"/>
    <col min="5930" max="5930" width="5.28125" style="1355" customWidth="1"/>
    <col min="5931" max="5931" width="5.421875" style="1355" customWidth="1"/>
    <col min="5932" max="5932" width="4.7109375" style="1355" customWidth="1"/>
    <col min="5933" max="5933" width="5.28125" style="1355" customWidth="1"/>
    <col min="5934" max="5935" width="13.28125" style="1355" customWidth="1"/>
    <col min="5936" max="5936" width="6.57421875" style="1355" customWidth="1"/>
    <col min="5937" max="5937" width="6.421875" style="1355" customWidth="1"/>
    <col min="5938" max="5941" width="11.421875" style="1355" customWidth="1"/>
    <col min="5942" max="5942" width="12.7109375" style="1355" customWidth="1"/>
    <col min="5943" max="5945" width="11.421875" style="1355" customWidth="1"/>
    <col min="5946" max="5946" width="21.00390625" style="1355" customWidth="1"/>
    <col min="5947" max="6144" width="11.421875" style="1355" customWidth="1"/>
    <col min="6145" max="6146" width="4.140625" style="1355" customWidth="1"/>
    <col min="6147" max="6147" width="5.421875" style="1355" customWidth="1"/>
    <col min="6148" max="6149" width="13.7109375" style="1355" customWidth="1"/>
    <col min="6150" max="6150" width="45.7109375" style="1355" customWidth="1"/>
    <col min="6151" max="6152" width="9.7109375" style="1355" customWidth="1"/>
    <col min="6153" max="6153" width="3.8515625" style="1355" customWidth="1"/>
    <col min="6154" max="6155" width="11.421875" style="1355" hidden="1" customWidth="1"/>
    <col min="6156" max="6157" width="16.28125" style="1355" customWidth="1"/>
    <col min="6158" max="6160" width="9.7109375" style="1355" customWidth="1"/>
    <col min="6161" max="6161" width="8.7109375" style="1355" customWidth="1"/>
    <col min="6162" max="6162" width="5.421875" style="1355" customWidth="1"/>
    <col min="6163" max="6163" width="6.00390625" style="1355" customWidth="1"/>
    <col min="6164" max="6173" width="11.421875" style="1355" hidden="1" customWidth="1"/>
    <col min="6174" max="6174" width="9.7109375" style="1355" customWidth="1"/>
    <col min="6175" max="6175" width="15.7109375" style="1355" customWidth="1"/>
    <col min="6176" max="6176" width="4.140625" style="1355" customWidth="1"/>
    <col min="6177" max="6177" width="30.421875" style="1355" customWidth="1"/>
    <col min="6178" max="6178" width="3.140625" style="1355" customWidth="1"/>
    <col min="6179" max="6179" width="3.57421875" style="1355" customWidth="1"/>
    <col min="6180" max="6180" width="24.28125" style="1355" customWidth="1"/>
    <col min="6181" max="6181" width="4.7109375" style="1355" customWidth="1"/>
    <col min="6182" max="6182" width="7.57421875" style="1355" customWidth="1"/>
    <col min="6183" max="6184" width="4.140625" style="1355" customWidth="1"/>
    <col min="6185" max="6185" width="7.140625" style="1355" customWidth="1"/>
    <col min="6186" max="6186" width="5.28125" style="1355" customWidth="1"/>
    <col min="6187" max="6187" width="5.421875" style="1355" customWidth="1"/>
    <col min="6188" max="6188" width="4.7109375" style="1355" customWidth="1"/>
    <col min="6189" max="6189" width="5.28125" style="1355" customWidth="1"/>
    <col min="6190" max="6191" width="13.28125" style="1355" customWidth="1"/>
    <col min="6192" max="6192" width="6.57421875" style="1355" customWidth="1"/>
    <col min="6193" max="6193" width="6.421875" style="1355" customWidth="1"/>
    <col min="6194" max="6197" width="11.421875" style="1355" customWidth="1"/>
    <col min="6198" max="6198" width="12.7109375" style="1355" customWidth="1"/>
    <col min="6199" max="6201" width="11.421875" style="1355" customWidth="1"/>
    <col min="6202" max="6202" width="21.00390625" style="1355" customWidth="1"/>
    <col min="6203" max="6400" width="11.421875" style="1355" customWidth="1"/>
    <col min="6401" max="6402" width="4.140625" style="1355" customWidth="1"/>
    <col min="6403" max="6403" width="5.421875" style="1355" customWidth="1"/>
    <col min="6404" max="6405" width="13.7109375" style="1355" customWidth="1"/>
    <col min="6406" max="6406" width="45.7109375" style="1355" customWidth="1"/>
    <col min="6407" max="6408" width="9.7109375" style="1355" customWidth="1"/>
    <col min="6409" max="6409" width="3.8515625" style="1355" customWidth="1"/>
    <col min="6410" max="6411" width="11.421875" style="1355" hidden="1" customWidth="1"/>
    <col min="6412" max="6413" width="16.28125" style="1355" customWidth="1"/>
    <col min="6414" max="6416" width="9.7109375" style="1355" customWidth="1"/>
    <col min="6417" max="6417" width="8.7109375" style="1355" customWidth="1"/>
    <col min="6418" max="6418" width="5.421875" style="1355" customWidth="1"/>
    <col min="6419" max="6419" width="6.00390625" style="1355" customWidth="1"/>
    <col min="6420" max="6429" width="11.421875" style="1355" hidden="1" customWidth="1"/>
    <col min="6430" max="6430" width="9.7109375" style="1355" customWidth="1"/>
    <col min="6431" max="6431" width="15.7109375" style="1355" customWidth="1"/>
    <col min="6432" max="6432" width="4.140625" style="1355" customWidth="1"/>
    <col min="6433" max="6433" width="30.421875" style="1355" customWidth="1"/>
    <col min="6434" max="6434" width="3.140625" style="1355" customWidth="1"/>
    <col min="6435" max="6435" width="3.57421875" style="1355" customWidth="1"/>
    <col min="6436" max="6436" width="24.28125" style="1355" customWidth="1"/>
    <col min="6437" max="6437" width="4.7109375" style="1355" customWidth="1"/>
    <col min="6438" max="6438" width="7.57421875" style="1355" customWidth="1"/>
    <col min="6439" max="6440" width="4.140625" style="1355" customWidth="1"/>
    <col min="6441" max="6441" width="7.140625" style="1355" customWidth="1"/>
    <col min="6442" max="6442" width="5.28125" style="1355" customWidth="1"/>
    <col min="6443" max="6443" width="5.421875" style="1355" customWidth="1"/>
    <col min="6444" max="6444" width="4.7109375" style="1355" customWidth="1"/>
    <col min="6445" max="6445" width="5.28125" style="1355" customWidth="1"/>
    <col min="6446" max="6447" width="13.28125" style="1355" customWidth="1"/>
    <col min="6448" max="6448" width="6.57421875" style="1355" customWidth="1"/>
    <col min="6449" max="6449" width="6.421875" style="1355" customWidth="1"/>
    <col min="6450" max="6453" width="11.421875" style="1355" customWidth="1"/>
    <col min="6454" max="6454" width="12.7109375" style="1355" customWidth="1"/>
    <col min="6455" max="6457" width="11.421875" style="1355" customWidth="1"/>
    <col min="6458" max="6458" width="21.00390625" style="1355" customWidth="1"/>
    <col min="6459" max="6656" width="11.421875" style="1355" customWidth="1"/>
    <col min="6657" max="6658" width="4.140625" style="1355" customWidth="1"/>
    <col min="6659" max="6659" width="5.421875" style="1355" customWidth="1"/>
    <col min="6660" max="6661" width="13.7109375" style="1355" customWidth="1"/>
    <col min="6662" max="6662" width="45.7109375" style="1355" customWidth="1"/>
    <col min="6663" max="6664" width="9.7109375" style="1355" customWidth="1"/>
    <col min="6665" max="6665" width="3.8515625" style="1355" customWidth="1"/>
    <col min="6666" max="6667" width="11.421875" style="1355" hidden="1" customWidth="1"/>
    <col min="6668" max="6669" width="16.28125" style="1355" customWidth="1"/>
    <col min="6670" max="6672" width="9.7109375" style="1355" customWidth="1"/>
    <col min="6673" max="6673" width="8.7109375" style="1355" customWidth="1"/>
    <col min="6674" max="6674" width="5.421875" style="1355" customWidth="1"/>
    <col min="6675" max="6675" width="6.00390625" style="1355" customWidth="1"/>
    <col min="6676" max="6685" width="11.421875" style="1355" hidden="1" customWidth="1"/>
    <col min="6686" max="6686" width="9.7109375" style="1355" customWidth="1"/>
    <col min="6687" max="6687" width="15.7109375" style="1355" customWidth="1"/>
    <col min="6688" max="6688" width="4.140625" style="1355" customWidth="1"/>
    <col min="6689" max="6689" width="30.421875" style="1355" customWidth="1"/>
    <col min="6690" max="6690" width="3.140625" style="1355" customWidth="1"/>
    <col min="6691" max="6691" width="3.57421875" style="1355" customWidth="1"/>
    <col min="6692" max="6692" width="24.28125" style="1355" customWidth="1"/>
    <col min="6693" max="6693" width="4.7109375" style="1355" customWidth="1"/>
    <col min="6694" max="6694" width="7.57421875" style="1355" customWidth="1"/>
    <col min="6695" max="6696" width="4.140625" style="1355" customWidth="1"/>
    <col min="6697" max="6697" width="7.140625" style="1355" customWidth="1"/>
    <col min="6698" max="6698" width="5.28125" style="1355" customWidth="1"/>
    <col min="6699" max="6699" width="5.421875" style="1355" customWidth="1"/>
    <col min="6700" max="6700" width="4.7109375" style="1355" customWidth="1"/>
    <col min="6701" max="6701" width="5.28125" style="1355" customWidth="1"/>
    <col min="6702" max="6703" width="13.28125" style="1355" customWidth="1"/>
    <col min="6704" max="6704" width="6.57421875" style="1355" customWidth="1"/>
    <col min="6705" max="6705" width="6.421875" style="1355" customWidth="1"/>
    <col min="6706" max="6709" width="11.421875" style="1355" customWidth="1"/>
    <col min="6710" max="6710" width="12.7109375" style="1355" customWidth="1"/>
    <col min="6711" max="6713" width="11.421875" style="1355" customWidth="1"/>
    <col min="6714" max="6714" width="21.00390625" style="1355" customWidth="1"/>
    <col min="6715" max="6912" width="11.421875" style="1355" customWidth="1"/>
    <col min="6913" max="6914" width="4.140625" style="1355" customWidth="1"/>
    <col min="6915" max="6915" width="5.421875" style="1355" customWidth="1"/>
    <col min="6916" max="6917" width="13.7109375" style="1355" customWidth="1"/>
    <col min="6918" max="6918" width="45.7109375" style="1355" customWidth="1"/>
    <col min="6919" max="6920" width="9.7109375" style="1355" customWidth="1"/>
    <col min="6921" max="6921" width="3.8515625" style="1355" customWidth="1"/>
    <col min="6922" max="6923" width="11.421875" style="1355" hidden="1" customWidth="1"/>
    <col min="6924" max="6925" width="16.28125" style="1355" customWidth="1"/>
    <col min="6926" max="6928" width="9.7109375" style="1355" customWidth="1"/>
    <col min="6929" max="6929" width="8.7109375" style="1355" customWidth="1"/>
    <col min="6930" max="6930" width="5.421875" style="1355" customWidth="1"/>
    <col min="6931" max="6931" width="6.00390625" style="1355" customWidth="1"/>
    <col min="6932" max="6941" width="11.421875" style="1355" hidden="1" customWidth="1"/>
    <col min="6942" max="6942" width="9.7109375" style="1355" customWidth="1"/>
    <col min="6943" max="6943" width="15.7109375" style="1355" customWidth="1"/>
    <col min="6944" max="6944" width="4.140625" style="1355" customWidth="1"/>
    <col min="6945" max="6945" width="30.421875" style="1355" customWidth="1"/>
    <col min="6946" max="6946" width="3.140625" style="1355" customWidth="1"/>
    <col min="6947" max="6947" width="3.57421875" style="1355" customWidth="1"/>
    <col min="6948" max="6948" width="24.28125" style="1355" customWidth="1"/>
    <col min="6949" max="6949" width="4.7109375" style="1355" customWidth="1"/>
    <col min="6950" max="6950" width="7.57421875" style="1355" customWidth="1"/>
    <col min="6951" max="6952" width="4.140625" style="1355" customWidth="1"/>
    <col min="6953" max="6953" width="7.140625" style="1355" customWidth="1"/>
    <col min="6954" max="6954" width="5.28125" style="1355" customWidth="1"/>
    <col min="6955" max="6955" width="5.421875" style="1355" customWidth="1"/>
    <col min="6956" max="6956" width="4.7109375" style="1355" customWidth="1"/>
    <col min="6957" max="6957" width="5.28125" style="1355" customWidth="1"/>
    <col min="6958" max="6959" width="13.28125" style="1355" customWidth="1"/>
    <col min="6960" max="6960" width="6.57421875" style="1355" customWidth="1"/>
    <col min="6961" max="6961" width="6.421875" style="1355" customWidth="1"/>
    <col min="6962" max="6965" width="11.421875" style="1355" customWidth="1"/>
    <col min="6966" max="6966" width="12.7109375" style="1355" customWidth="1"/>
    <col min="6967" max="6969" width="11.421875" style="1355" customWidth="1"/>
    <col min="6970" max="6970" width="21.00390625" style="1355" customWidth="1"/>
    <col min="6971" max="7168" width="11.421875" style="1355" customWidth="1"/>
    <col min="7169" max="7170" width="4.140625" style="1355" customWidth="1"/>
    <col min="7171" max="7171" width="5.421875" style="1355" customWidth="1"/>
    <col min="7172" max="7173" width="13.7109375" style="1355" customWidth="1"/>
    <col min="7174" max="7174" width="45.7109375" style="1355" customWidth="1"/>
    <col min="7175" max="7176" width="9.7109375" style="1355" customWidth="1"/>
    <col min="7177" max="7177" width="3.8515625" style="1355" customWidth="1"/>
    <col min="7178" max="7179" width="11.421875" style="1355" hidden="1" customWidth="1"/>
    <col min="7180" max="7181" width="16.28125" style="1355" customWidth="1"/>
    <col min="7182" max="7184" width="9.7109375" style="1355" customWidth="1"/>
    <col min="7185" max="7185" width="8.7109375" style="1355" customWidth="1"/>
    <col min="7186" max="7186" width="5.421875" style="1355" customWidth="1"/>
    <col min="7187" max="7187" width="6.00390625" style="1355" customWidth="1"/>
    <col min="7188" max="7197" width="11.421875" style="1355" hidden="1" customWidth="1"/>
    <col min="7198" max="7198" width="9.7109375" style="1355" customWidth="1"/>
    <col min="7199" max="7199" width="15.7109375" style="1355" customWidth="1"/>
    <col min="7200" max="7200" width="4.140625" style="1355" customWidth="1"/>
    <col min="7201" max="7201" width="30.421875" style="1355" customWidth="1"/>
    <col min="7202" max="7202" width="3.140625" style="1355" customWidth="1"/>
    <col min="7203" max="7203" width="3.57421875" style="1355" customWidth="1"/>
    <col min="7204" max="7204" width="24.28125" style="1355" customWidth="1"/>
    <col min="7205" max="7205" width="4.7109375" style="1355" customWidth="1"/>
    <col min="7206" max="7206" width="7.57421875" style="1355" customWidth="1"/>
    <col min="7207" max="7208" width="4.140625" style="1355" customWidth="1"/>
    <col min="7209" max="7209" width="7.140625" style="1355" customWidth="1"/>
    <col min="7210" max="7210" width="5.28125" style="1355" customWidth="1"/>
    <col min="7211" max="7211" width="5.421875" style="1355" customWidth="1"/>
    <col min="7212" max="7212" width="4.7109375" style="1355" customWidth="1"/>
    <col min="7213" max="7213" width="5.28125" style="1355" customWidth="1"/>
    <col min="7214" max="7215" width="13.28125" style="1355" customWidth="1"/>
    <col min="7216" max="7216" width="6.57421875" style="1355" customWidth="1"/>
    <col min="7217" max="7217" width="6.421875" style="1355" customWidth="1"/>
    <col min="7218" max="7221" width="11.421875" style="1355" customWidth="1"/>
    <col min="7222" max="7222" width="12.7109375" style="1355" customWidth="1"/>
    <col min="7223" max="7225" width="11.421875" style="1355" customWidth="1"/>
    <col min="7226" max="7226" width="21.00390625" style="1355" customWidth="1"/>
    <col min="7227" max="7424" width="11.421875" style="1355" customWidth="1"/>
    <col min="7425" max="7426" width="4.140625" style="1355" customWidth="1"/>
    <col min="7427" max="7427" width="5.421875" style="1355" customWidth="1"/>
    <col min="7428" max="7429" width="13.7109375" style="1355" customWidth="1"/>
    <col min="7430" max="7430" width="45.7109375" style="1355" customWidth="1"/>
    <col min="7431" max="7432" width="9.7109375" style="1355" customWidth="1"/>
    <col min="7433" max="7433" width="3.8515625" style="1355" customWidth="1"/>
    <col min="7434" max="7435" width="11.421875" style="1355" hidden="1" customWidth="1"/>
    <col min="7436" max="7437" width="16.28125" style="1355" customWidth="1"/>
    <col min="7438" max="7440" width="9.7109375" style="1355" customWidth="1"/>
    <col min="7441" max="7441" width="8.7109375" style="1355" customWidth="1"/>
    <col min="7442" max="7442" width="5.421875" style="1355" customWidth="1"/>
    <col min="7443" max="7443" width="6.00390625" style="1355" customWidth="1"/>
    <col min="7444" max="7453" width="11.421875" style="1355" hidden="1" customWidth="1"/>
    <col min="7454" max="7454" width="9.7109375" style="1355" customWidth="1"/>
    <col min="7455" max="7455" width="15.7109375" style="1355" customWidth="1"/>
    <col min="7456" max="7456" width="4.140625" style="1355" customWidth="1"/>
    <col min="7457" max="7457" width="30.421875" style="1355" customWidth="1"/>
    <col min="7458" max="7458" width="3.140625" style="1355" customWidth="1"/>
    <col min="7459" max="7459" width="3.57421875" style="1355" customWidth="1"/>
    <col min="7460" max="7460" width="24.28125" style="1355" customWidth="1"/>
    <col min="7461" max="7461" width="4.7109375" style="1355" customWidth="1"/>
    <col min="7462" max="7462" width="7.57421875" style="1355" customWidth="1"/>
    <col min="7463" max="7464" width="4.140625" style="1355" customWidth="1"/>
    <col min="7465" max="7465" width="7.140625" style="1355" customWidth="1"/>
    <col min="7466" max="7466" width="5.28125" style="1355" customWidth="1"/>
    <col min="7467" max="7467" width="5.421875" style="1355" customWidth="1"/>
    <col min="7468" max="7468" width="4.7109375" style="1355" customWidth="1"/>
    <col min="7469" max="7469" width="5.28125" style="1355" customWidth="1"/>
    <col min="7470" max="7471" width="13.28125" style="1355" customWidth="1"/>
    <col min="7472" max="7472" width="6.57421875" style="1355" customWidth="1"/>
    <col min="7473" max="7473" width="6.421875" style="1355" customWidth="1"/>
    <col min="7474" max="7477" width="11.421875" style="1355" customWidth="1"/>
    <col min="7478" max="7478" width="12.7109375" style="1355" customWidth="1"/>
    <col min="7479" max="7481" width="11.421875" style="1355" customWidth="1"/>
    <col min="7482" max="7482" width="21.00390625" style="1355" customWidth="1"/>
    <col min="7483" max="7680" width="11.421875" style="1355" customWidth="1"/>
    <col min="7681" max="7682" width="4.140625" style="1355" customWidth="1"/>
    <col min="7683" max="7683" width="5.421875" style="1355" customWidth="1"/>
    <col min="7684" max="7685" width="13.7109375" style="1355" customWidth="1"/>
    <col min="7686" max="7686" width="45.7109375" style="1355" customWidth="1"/>
    <col min="7687" max="7688" width="9.7109375" style="1355" customWidth="1"/>
    <col min="7689" max="7689" width="3.8515625" style="1355" customWidth="1"/>
    <col min="7690" max="7691" width="11.421875" style="1355" hidden="1" customWidth="1"/>
    <col min="7692" max="7693" width="16.28125" style="1355" customWidth="1"/>
    <col min="7694" max="7696" width="9.7109375" style="1355" customWidth="1"/>
    <col min="7697" max="7697" width="8.7109375" style="1355" customWidth="1"/>
    <col min="7698" max="7698" width="5.421875" style="1355" customWidth="1"/>
    <col min="7699" max="7699" width="6.00390625" style="1355" customWidth="1"/>
    <col min="7700" max="7709" width="11.421875" style="1355" hidden="1" customWidth="1"/>
    <col min="7710" max="7710" width="9.7109375" style="1355" customWidth="1"/>
    <col min="7711" max="7711" width="15.7109375" style="1355" customWidth="1"/>
    <col min="7712" max="7712" width="4.140625" style="1355" customWidth="1"/>
    <col min="7713" max="7713" width="30.421875" style="1355" customWidth="1"/>
    <col min="7714" max="7714" width="3.140625" style="1355" customWidth="1"/>
    <col min="7715" max="7715" width="3.57421875" style="1355" customWidth="1"/>
    <col min="7716" max="7716" width="24.28125" style="1355" customWidth="1"/>
    <col min="7717" max="7717" width="4.7109375" style="1355" customWidth="1"/>
    <col min="7718" max="7718" width="7.57421875" style="1355" customWidth="1"/>
    <col min="7719" max="7720" width="4.140625" style="1355" customWidth="1"/>
    <col min="7721" max="7721" width="7.140625" style="1355" customWidth="1"/>
    <col min="7722" max="7722" width="5.28125" style="1355" customWidth="1"/>
    <col min="7723" max="7723" width="5.421875" style="1355" customWidth="1"/>
    <col min="7724" max="7724" width="4.7109375" style="1355" customWidth="1"/>
    <col min="7725" max="7725" width="5.28125" style="1355" customWidth="1"/>
    <col min="7726" max="7727" width="13.28125" style="1355" customWidth="1"/>
    <col min="7728" max="7728" width="6.57421875" style="1355" customWidth="1"/>
    <col min="7729" max="7729" width="6.421875" style="1355" customWidth="1"/>
    <col min="7730" max="7733" width="11.421875" style="1355" customWidth="1"/>
    <col min="7734" max="7734" width="12.7109375" style="1355" customWidth="1"/>
    <col min="7735" max="7737" width="11.421875" style="1355" customWidth="1"/>
    <col min="7738" max="7738" width="21.00390625" style="1355" customWidth="1"/>
    <col min="7739" max="7936" width="11.421875" style="1355" customWidth="1"/>
    <col min="7937" max="7938" width="4.140625" style="1355" customWidth="1"/>
    <col min="7939" max="7939" width="5.421875" style="1355" customWidth="1"/>
    <col min="7940" max="7941" width="13.7109375" style="1355" customWidth="1"/>
    <col min="7942" max="7942" width="45.7109375" style="1355" customWidth="1"/>
    <col min="7943" max="7944" width="9.7109375" style="1355" customWidth="1"/>
    <col min="7945" max="7945" width="3.8515625" style="1355" customWidth="1"/>
    <col min="7946" max="7947" width="11.421875" style="1355" hidden="1" customWidth="1"/>
    <col min="7948" max="7949" width="16.28125" style="1355" customWidth="1"/>
    <col min="7950" max="7952" width="9.7109375" style="1355" customWidth="1"/>
    <col min="7953" max="7953" width="8.7109375" style="1355" customWidth="1"/>
    <col min="7954" max="7954" width="5.421875" style="1355" customWidth="1"/>
    <col min="7955" max="7955" width="6.00390625" style="1355" customWidth="1"/>
    <col min="7956" max="7965" width="11.421875" style="1355" hidden="1" customWidth="1"/>
    <col min="7966" max="7966" width="9.7109375" style="1355" customWidth="1"/>
    <col min="7967" max="7967" width="15.7109375" style="1355" customWidth="1"/>
    <col min="7968" max="7968" width="4.140625" style="1355" customWidth="1"/>
    <col min="7969" max="7969" width="30.421875" style="1355" customWidth="1"/>
    <col min="7970" max="7970" width="3.140625" style="1355" customWidth="1"/>
    <col min="7971" max="7971" width="3.57421875" style="1355" customWidth="1"/>
    <col min="7972" max="7972" width="24.28125" style="1355" customWidth="1"/>
    <col min="7973" max="7973" width="4.7109375" style="1355" customWidth="1"/>
    <col min="7974" max="7974" width="7.57421875" style="1355" customWidth="1"/>
    <col min="7975" max="7976" width="4.140625" style="1355" customWidth="1"/>
    <col min="7977" max="7977" width="7.140625" style="1355" customWidth="1"/>
    <col min="7978" max="7978" width="5.28125" style="1355" customWidth="1"/>
    <col min="7979" max="7979" width="5.421875" style="1355" customWidth="1"/>
    <col min="7980" max="7980" width="4.7109375" style="1355" customWidth="1"/>
    <col min="7981" max="7981" width="5.28125" style="1355" customWidth="1"/>
    <col min="7982" max="7983" width="13.28125" style="1355" customWidth="1"/>
    <col min="7984" max="7984" width="6.57421875" style="1355" customWidth="1"/>
    <col min="7985" max="7985" width="6.421875" style="1355" customWidth="1"/>
    <col min="7986" max="7989" width="11.421875" style="1355" customWidth="1"/>
    <col min="7990" max="7990" width="12.7109375" style="1355" customWidth="1"/>
    <col min="7991" max="7993" width="11.421875" style="1355" customWidth="1"/>
    <col min="7994" max="7994" width="21.00390625" style="1355" customWidth="1"/>
    <col min="7995" max="8192" width="11.421875" style="1355" customWidth="1"/>
    <col min="8193" max="8194" width="4.140625" style="1355" customWidth="1"/>
    <col min="8195" max="8195" width="5.421875" style="1355" customWidth="1"/>
    <col min="8196" max="8197" width="13.7109375" style="1355" customWidth="1"/>
    <col min="8198" max="8198" width="45.7109375" style="1355" customWidth="1"/>
    <col min="8199" max="8200" width="9.7109375" style="1355" customWidth="1"/>
    <col min="8201" max="8201" width="3.8515625" style="1355" customWidth="1"/>
    <col min="8202" max="8203" width="11.421875" style="1355" hidden="1" customWidth="1"/>
    <col min="8204" max="8205" width="16.28125" style="1355" customWidth="1"/>
    <col min="8206" max="8208" width="9.7109375" style="1355" customWidth="1"/>
    <col min="8209" max="8209" width="8.7109375" style="1355" customWidth="1"/>
    <col min="8210" max="8210" width="5.421875" style="1355" customWidth="1"/>
    <col min="8211" max="8211" width="6.00390625" style="1355" customWidth="1"/>
    <col min="8212" max="8221" width="11.421875" style="1355" hidden="1" customWidth="1"/>
    <col min="8222" max="8222" width="9.7109375" style="1355" customWidth="1"/>
    <col min="8223" max="8223" width="15.7109375" style="1355" customWidth="1"/>
    <col min="8224" max="8224" width="4.140625" style="1355" customWidth="1"/>
    <col min="8225" max="8225" width="30.421875" style="1355" customWidth="1"/>
    <col min="8226" max="8226" width="3.140625" style="1355" customWidth="1"/>
    <col min="8227" max="8227" width="3.57421875" style="1355" customWidth="1"/>
    <col min="8228" max="8228" width="24.28125" style="1355" customWidth="1"/>
    <col min="8229" max="8229" width="4.7109375" style="1355" customWidth="1"/>
    <col min="8230" max="8230" width="7.57421875" style="1355" customWidth="1"/>
    <col min="8231" max="8232" width="4.140625" style="1355" customWidth="1"/>
    <col min="8233" max="8233" width="7.140625" style="1355" customWidth="1"/>
    <col min="8234" max="8234" width="5.28125" style="1355" customWidth="1"/>
    <col min="8235" max="8235" width="5.421875" style="1355" customWidth="1"/>
    <col min="8236" max="8236" width="4.7109375" style="1355" customWidth="1"/>
    <col min="8237" max="8237" width="5.28125" style="1355" customWidth="1"/>
    <col min="8238" max="8239" width="13.28125" style="1355" customWidth="1"/>
    <col min="8240" max="8240" width="6.57421875" style="1355" customWidth="1"/>
    <col min="8241" max="8241" width="6.421875" style="1355" customWidth="1"/>
    <col min="8242" max="8245" width="11.421875" style="1355" customWidth="1"/>
    <col min="8246" max="8246" width="12.7109375" style="1355" customWidth="1"/>
    <col min="8247" max="8249" width="11.421875" style="1355" customWidth="1"/>
    <col min="8250" max="8250" width="21.00390625" style="1355" customWidth="1"/>
    <col min="8251" max="8448" width="11.421875" style="1355" customWidth="1"/>
    <col min="8449" max="8450" width="4.140625" style="1355" customWidth="1"/>
    <col min="8451" max="8451" width="5.421875" style="1355" customWidth="1"/>
    <col min="8452" max="8453" width="13.7109375" style="1355" customWidth="1"/>
    <col min="8454" max="8454" width="45.7109375" style="1355" customWidth="1"/>
    <col min="8455" max="8456" width="9.7109375" style="1355" customWidth="1"/>
    <col min="8457" max="8457" width="3.8515625" style="1355" customWidth="1"/>
    <col min="8458" max="8459" width="11.421875" style="1355" hidden="1" customWidth="1"/>
    <col min="8460" max="8461" width="16.28125" style="1355" customWidth="1"/>
    <col min="8462" max="8464" width="9.7109375" style="1355" customWidth="1"/>
    <col min="8465" max="8465" width="8.7109375" style="1355" customWidth="1"/>
    <col min="8466" max="8466" width="5.421875" style="1355" customWidth="1"/>
    <col min="8467" max="8467" width="6.00390625" style="1355" customWidth="1"/>
    <col min="8468" max="8477" width="11.421875" style="1355" hidden="1" customWidth="1"/>
    <col min="8478" max="8478" width="9.7109375" style="1355" customWidth="1"/>
    <col min="8479" max="8479" width="15.7109375" style="1355" customWidth="1"/>
    <col min="8480" max="8480" width="4.140625" style="1355" customWidth="1"/>
    <col min="8481" max="8481" width="30.421875" style="1355" customWidth="1"/>
    <col min="8482" max="8482" width="3.140625" style="1355" customWidth="1"/>
    <col min="8483" max="8483" width="3.57421875" style="1355" customWidth="1"/>
    <col min="8484" max="8484" width="24.28125" style="1355" customWidth="1"/>
    <col min="8485" max="8485" width="4.7109375" style="1355" customWidth="1"/>
    <col min="8486" max="8486" width="7.57421875" style="1355" customWidth="1"/>
    <col min="8487" max="8488" width="4.140625" style="1355" customWidth="1"/>
    <col min="8489" max="8489" width="7.140625" style="1355" customWidth="1"/>
    <col min="8490" max="8490" width="5.28125" style="1355" customWidth="1"/>
    <col min="8491" max="8491" width="5.421875" style="1355" customWidth="1"/>
    <col min="8492" max="8492" width="4.7109375" style="1355" customWidth="1"/>
    <col min="8493" max="8493" width="5.28125" style="1355" customWidth="1"/>
    <col min="8494" max="8495" width="13.28125" style="1355" customWidth="1"/>
    <col min="8496" max="8496" width="6.57421875" style="1355" customWidth="1"/>
    <col min="8497" max="8497" width="6.421875" style="1355" customWidth="1"/>
    <col min="8498" max="8501" width="11.421875" style="1355" customWidth="1"/>
    <col min="8502" max="8502" width="12.7109375" style="1355" customWidth="1"/>
    <col min="8503" max="8505" width="11.421875" style="1355" customWidth="1"/>
    <col min="8506" max="8506" width="21.00390625" style="1355" customWidth="1"/>
    <col min="8507" max="8704" width="11.421875" style="1355" customWidth="1"/>
    <col min="8705" max="8706" width="4.140625" style="1355" customWidth="1"/>
    <col min="8707" max="8707" width="5.421875" style="1355" customWidth="1"/>
    <col min="8708" max="8709" width="13.7109375" style="1355" customWidth="1"/>
    <col min="8710" max="8710" width="45.7109375" style="1355" customWidth="1"/>
    <col min="8711" max="8712" width="9.7109375" style="1355" customWidth="1"/>
    <col min="8713" max="8713" width="3.8515625" style="1355" customWidth="1"/>
    <col min="8714" max="8715" width="11.421875" style="1355" hidden="1" customWidth="1"/>
    <col min="8716" max="8717" width="16.28125" style="1355" customWidth="1"/>
    <col min="8718" max="8720" width="9.7109375" style="1355" customWidth="1"/>
    <col min="8721" max="8721" width="8.7109375" style="1355" customWidth="1"/>
    <col min="8722" max="8722" width="5.421875" style="1355" customWidth="1"/>
    <col min="8723" max="8723" width="6.00390625" style="1355" customWidth="1"/>
    <col min="8724" max="8733" width="11.421875" style="1355" hidden="1" customWidth="1"/>
    <col min="8734" max="8734" width="9.7109375" style="1355" customWidth="1"/>
    <col min="8735" max="8735" width="15.7109375" style="1355" customWidth="1"/>
    <col min="8736" max="8736" width="4.140625" style="1355" customWidth="1"/>
    <col min="8737" max="8737" width="30.421875" style="1355" customWidth="1"/>
    <col min="8738" max="8738" width="3.140625" style="1355" customWidth="1"/>
    <col min="8739" max="8739" width="3.57421875" style="1355" customWidth="1"/>
    <col min="8740" max="8740" width="24.28125" style="1355" customWidth="1"/>
    <col min="8741" max="8741" width="4.7109375" style="1355" customWidth="1"/>
    <col min="8742" max="8742" width="7.57421875" style="1355" customWidth="1"/>
    <col min="8743" max="8744" width="4.140625" style="1355" customWidth="1"/>
    <col min="8745" max="8745" width="7.140625" style="1355" customWidth="1"/>
    <col min="8746" max="8746" width="5.28125" style="1355" customWidth="1"/>
    <col min="8747" max="8747" width="5.421875" style="1355" customWidth="1"/>
    <col min="8748" max="8748" width="4.7109375" style="1355" customWidth="1"/>
    <col min="8749" max="8749" width="5.28125" style="1355" customWidth="1"/>
    <col min="8750" max="8751" width="13.28125" style="1355" customWidth="1"/>
    <col min="8752" max="8752" width="6.57421875" style="1355" customWidth="1"/>
    <col min="8753" max="8753" width="6.421875" style="1355" customWidth="1"/>
    <col min="8754" max="8757" width="11.421875" style="1355" customWidth="1"/>
    <col min="8758" max="8758" width="12.7109375" style="1355" customWidth="1"/>
    <col min="8759" max="8761" width="11.421875" style="1355" customWidth="1"/>
    <col min="8762" max="8762" width="21.00390625" style="1355" customWidth="1"/>
    <col min="8763" max="8960" width="11.421875" style="1355" customWidth="1"/>
    <col min="8961" max="8962" width="4.140625" style="1355" customWidth="1"/>
    <col min="8963" max="8963" width="5.421875" style="1355" customWidth="1"/>
    <col min="8964" max="8965" width="13.7109375" style="1355" customWidth="1"/>
    <col min="8966" max="8966" width="45.7109375" style="1355" customWidth="1"/>
    <col min="8967" max="8968" width="9.7109375" style="1355" customWidth="1"/>
    <col min="8969" max="8969" width="3.8515625" style="1355" customWidth="1"/>
    <col min="8970" max="8971" width="11.421875" style="1355" hidden="1" customWidth="1"/>
    <col min="8972" max="8973" width="16.28125" style="1355" customWidth="1"/>
    <col min="8974" max="8976" width="9.7109375" style="1355" customWidth="1"/>
    <col min="8977" max="8977" width="8.7109375" style="1355" customWidth="1"/>
    <col min="8978" max="8978" width="5.421875" style="1355" customWidth="1"/>
    <col min="8979" max="8979" width="6.00390625" style="1355" customWidth="1"/>
    <col min="8980" max="8989" width="11.421875" style="1355" hidden="1" customWidth="1"/>
    <col min="8990" max="8990" width="9.7109375" style="1355" customWidth="1"/>
    <col min="8991" max="8991" width="15.7109375" style="1355" customWidth="1"/>
    <col min="8992" max="8992" width="4.140625" style="1355" customWidth="1"/>
    <col min="8993" max="8993" width="30.421875" style="1355" customWidth="1"/>
    <col min="8994" max="8994" width="3.140625" style="1355" customWidth="1"/>
    <col min="8995" max="8995" width="3.57421875" style="1355" customWidth="1"/>
    <col min="8996" max="8996" width="24.28125" style="1355" customWidth="1"/>
    <col min="8997" max="8997" width="4.7109375" style="1355" customWidth="1"/>
    <col min="8998" max="8998" width="7.57421875" style="1355" customWidth="1"/>
    <col min="8999" max="9000" width="4.140625" style="1355" customWidth="1"/>
    <col min="9001" max="9001" width="7.140625" style="1355" customWidth="1"/>
    <col min="9002" max="9002" width="5.28125" style="1355" customWidth="1"/>
    <col min="9003" max="9003" width="5.421875" style="1355" customWidth="1"/>
    <col min="9004" max="9004" width="4.7109375" style="1355" customWidth="1"/>
    <col min="9005" max="9005" width="5.28125" style="1355" customWidth="1"/>
    <col min="9006" max="9007" width="13.28125" style="1355" customWidth="1"/>
    <col min="9008" max="9008" width="6.57421875" style="1355" customWidth="1"/>
    <col min="9009" max="9009" width="6.421875" style="1355" customWidth="1"/>
    <col min="9010" max="9013" width="11.421875" style="1355" customWidth="1"/>
    <col min="9014" max="9014" width="12.7109375" style="1355" customWidth="1"/>
    <col min="9015" max="9017" width="11.421875" style="1355" customWidth="1"/>
    <col min="9018" max="9018" width="21.00390625" style="1355" customWidth="1"/>
    <col min="9019" max="9216" width="11.421875" style="1355" customWidth="1"/>
    <col min="9217" max="9218" width="4.140625" style="1355" customWidth="1"/>
    <col min="9219" max="9219" width="5.421875" style="1355" customWidth="1"/>
    <col min="9220" max="9221" width="13.7109375" style="1355" customWidth="1"/>
    <col min="9222" max="9222" width="45.7109375" style="1355" customWidth="1"/>
    <col min="9223" max="9224" width="9.7109375" style="1355" customWidth="1"/>
    <col min="9225" max="9225" width="3.8515625" style="1355" customWidth="1"/>
    <col min="9226" max="9227" width="11.421875" style="1355" hidden="1" customWidth="1"/>
    <col min="9228" max="9229" width="16.28125" style="1355" customWidth="1"/>
    <col min="9230" max="9232" width="9.7109375" style="1355" customWidth="1"/>
    <col min="9233" max="9233" width="8.7109375" style="1355" customWidth="1"/>
    <col min="9234" max="9234" width="5.421875" style="1355" customWidth="1"/>
    <col min="9235" max="9235" width="6.00390625" style="1355" customWidth="1"/>
    <col min="9236" max="9245" width="11.421875" style="1355" hidden="1" customWidth="1"/>
    <col min="9246" max="9246" width="9.7109375" style="1355" customWidth="1"/>
    <col min="9247" max="9247" width="15.7109375" style="1355" customWidth="1"/>
    <col min="9248" max="9248" width="4.140625" style="1355" customWidth="1"/>
    <col min="9249" max="9249" width="30.421875" style="1355" customWidth="1"/>
    <col min="9250" max="9250" width="3.140625" style="1355" customWidth="1"/>
    <col min="9251" max="9251" width="3.57421875" style="1355" customWidth="1"/>
    <col min="9252" max="9252" width="24.28125" style="1355" customWidth="1"/>
    <col min="9253" max="9253" width="4.7109375" style="1355" customWidth="1"/>
    <col min="9254" max="9254" width="7.57421875" style="1355" customWidth="1"/>
    <col min="9255" max="9256" width="4.140625" style="1355" customWidth="1"/>
    <col min="9257" max="9257" width="7.140625" style="1355" customWidth="1"/>
    <col min="9258" max="9258" width="5.28125" style="1355" customWidth="1"/>
    <col min="9259" max="9259" width="5.421875" style="1355" customWidth="1"/>
    <col min="9260" max="9260" width="4.7109375" style="1355" customWidth="1"/>
    <col min="9261" max="9261" width="5.28125" style="1355" customWidth="1"/>
    <col min="9262" max="9263" width="13.28125" style="1355" customWidth="1"/>
    <col min="9264" max="9264" width="6.57421875" style="1355" customWidth="1"/>
    <col min="9265" max="9265" width="6.421875" style="1355" customWidth="1"/>
    <col min="9266" max="9269" width="11.421875" style="1355" customWidth="1"/>
    <col min="9270" max="9270" width="12.7109375" style="1355" customWidth="1"/>
    <col min="9271" max="9273" width="11.421875" style="1355" customWidth="1"/>
    <col min="9274" max="9274" width="21.00390625" style="1355" customWidth="1"/>
    <col min="9275" max="9472" width="11.421875" style="1355" customWidth="1"/>
    <col min="9473" max="9474" width="4.140625" style="1355" customWidth="1"/>
    <col min="9475" max="9475" width="5.421875" style="1355" customWidth="1"/>
    <col min="9476" max="9477" width="13.7109375" style="1355" customWidth="1"/>
    <col min="9478" max="9478" width="45.7109375" style="1355" customWidth="1"/>
    <col min="9479" max="9480" width="9.7109375" style="1355" customWidth="1"/>
    <col min="9481" max="9481" width="3.8515625" style="1355" customWidth="1"/>
    <col min="9482" max="9483" width="11.421875" style="1355" hidden="1" customWidth="1"/>
    <col min="9484" max="9485" width="16.28125" style="1355" customWidth="1"/>
    <col min="9486" max="9488" width="9.7109375" style="1355" customWidth="1"/>
    <col min="9489" max="9489" width="8.7109375" style="1355" customWidth="1"/>
    <col min="9490" max="9490" width="5.421875" style="1355" customWidth="1"/>
    <col min="9491" max="9491" width="6.00390625" style="1355" customWidth="1"/>
    <col min="9492" max="9501" width="11.421875" style="1355" hidden="1" customWidth="1"/>
    <col min="9502" max="9502" width="9.7109375" style="1355" customWidth="1"/>
    <col min="9503" max="9503" width="15.7109375" style="1355" customWidth="1"/>
    <col min="9504" max="9504" width="4.140625" style="1355" customWidth="1"/>
    <col min="9505" max="9505" width="30.421875" style="1355" customWidth="1"/>
    <col min="9506" max="9506" width="3.140625" style="1355" customWidth="1"/>
    <col min="9507" max="9507" width="3.57421875" style="1355" customWidth="1"/>
    <col min="9508" max="9508" width="24.28125" style="1355" customWidth="1"/>
    <col min="9509" max="9509" width="4.7109375" style="1355" customWidth="1"/>
    <col min="9510" max="9510" width="7.57421875" style="1355" customWidth="1"/>
    <col min="9511" max="9512" width="4.140625" style="1355" customWidth="1"/>
    <col min="9513" max="9513" width="7.140625" style="1355" customWidth="1"/>
    <col min="9514" max="9514" width="5.28125" style="1355" customWidth="1"/>
    <col min="9515" max="9515" width="5.421875" style="1355" customWidth="1"/>
    <col min="9516" max="9516" width="4.7109375" style="1355" customWidth="1"/>
    <col min="9517" max="9517" width="5.28125" style="1355" customWidth="1"/>
    <col min="9518" max="9519" width="13.28125" style="1355" customWidth="1"/>
    <col min="9520" max="9520" width="6.57421875" style="1355" customWidth="1"/>
    <col min="9521" max="9521" width="6.421875" style="1355" customWidth="1"/>
    <col min="9522" max="9525" width="11.421875" style="1355" customWidth="1"/>
    <col min="9526" max="9526" width="12.7109375" style="1355" customWidth="1"/>
    <col min="9527" max="9529" width="11.421875" style="1355" customWidth="1"/>
    <col min="9530" max="9530" width="21.00390625" style="1355" customWidth="1"/>
    <col min="9531" max="9728" width="11.421875" style="1355" customWidth="1"/>
    <col min="9729" max="9730" width="4.140625" style="1355" customWidth="1"/>
    <col min="9731" max="9731" width="5.421875" style="1355" customWidth="1"/>
    <col min="9732" max="9733" width="13.7109375" style="1355" customWidth="1"/>
    <col min="9734" max="9734" width="45.7109375" style="1355" customWidth="1"/>
    <col min="9735" max="9736" width="9.7109375" style="1355" customWidth="1"/>
    <col min="9737" max="9737" width="3.8515625" style="1355" customWidth="1"/>
    <col min="9738" max="9739" width="11.421875" style="1355" hidden="1" customWidth="1"/>
    <col min="9740" max="9741" width="16.28125" style="1355" customWidth="1"/>
    <col min="9742" max="9744" width="9.7109375" style="1355" customWidth="1"/>
    <col min="9745" max="9745" width="8.7109375" style="1355" customWidth="1"/>
    <col min="9746" max="9746" width="5.421875" style="1355" customWidth="1"/>
    <col min="9747" max="9747" width="6.00390625" style="1355" customWidth="1"/>
    <col min="9748" max="9757" width="11.421875" style="1355" hidden="1" customWidth="1"/>
    <col min="9758" max="9758" width="9.7109375" style="1355" customWidth="1"/>
    <col min="9759" max="9759" width="15.7109375" style="1355" customWidth="1"/>
    <col min="9760" max="9760" width="4.140625" style="1355" customWidth="1"/>
    <col min="9761" max="9761" width="30.421875" style="1355" customWidth="1"/>
    <col min="9762" max="9762" width="3.140625" style="1355" customWidth="1"/>
    <col min="9763" max="9763" width="3.57421875" style="1355" customWidth="1"/>
    <col min="9764" max="9764" width="24.28125" style="1355" customWidth="1"/>
    <col min="9765" max="9765" width="4.7109375" style="1355" customWidth="1"/>
    <col min="9766" max="9766" width="7.57421875" style="1355" customWidth="1"/>
    <col min="9767" max="9768" width="4.140625" style="1355" customWidth="1"/>
    <col min="9769" max="9769" width="7.140625" style="1355" customWidth="1"/>
    <col min="9770" max="9770" width="5.28125" style="1355" customWidth="1"/>
    <col min="9771" max="9771" width="5.421875" style="1355" customWidth="1"/>
    <col min="9772" max="9772" width="4.7109375" style="1355" customWidth="1"/>
    <col min="9773" max="9773" width="5.28125" style="1355" customWidth="1"/>
    <col min="9774" max="9775" width="13.28125" style="1355" customWidth="1"/>
    <col min="9776" max="9776" width="6.57421875" style="1355" customWidth="1"/>
    <col min="9777" max="9777" width="6.421875" style="1355" customWidth="1"/>
    <col min="9778" max="9781" width="11.421875" style="1355" customWidth="1"/>
    <col min="9782" max="9782" width="12.7109375" style="1355" customWidth="1"/>
    <col min="9783" max="9785" width="11.421875" style="1355" customWidth="1"/>
    <col min="9786" max="9786" width="21.00390625" style="1355" customWidth="1"/>
    <col min="9787" max="9984" width="11.421875" style="1355" customWidth="1"/>
    <col min="9985" max="9986" width="4.140625" style="1355" customWidth="1"/>
    <col min="9987" max="9987" width="5.421875" style="1355" customWidth="1"/>
    <col min="9988" max="9989" width="13.7109375" style="1355" customWidth="1"/>
    <col min="9990" max="9990" width="45.7109375" style="1355" customWidth="1"/>
    <col min="9991" max="9992" width="9.7109375" style="1355" customWidth="1"/>
    <col min="9993" max="9993" width="3.8515625" style="1355" customWidth="1"/>
    <col min="9994" max="9995" width="11.421875" style="1355" hidden="1" customWidth="1"/>
    <col min="9996" max="9997" width="16.28125" style="1355" customWidth="1"/>
    <col min="9998" max="10000" width="9.7109375" style="1355" customWidth="1"/>
    <col min="10001" max="10001" width="8.7109375" style="1355" customWidth="1"/>
    <col min="10002" max="10002" width="5.421875" style="1355" customWidth="1"/>
    <col min="10003" max="10003" width="6.00390625" style="1355" customWidth="1"/>
    <col min="10004" max="10013" width="11.421875" style="1355" hidden="1" customWidth="1"/>
    <col min="10014" max="10014" width="9.7109375" style="1355" customWidth="1"/>
    <col min="10015" max="10015" width="15.7109375" style="1355" customWidth="1"/>
    <col min="10016" max="10016" width="4.140625" style="1355" customWidth="1"/>
    <col min="10017" max="10017" width="30.421875" style="1355" customWidth="1"/>
    <col min="10018" max="10018" width="3.140625" style="1355" customWidth="1"/>
    <col min="10019" max="10019" width="3.57421875" style="1355" customWidth="1"/>
    <col min="10020" max="10020" width="24.28125" style="1355" customWidth="1"/>
    <col min="10021" max="10021" width="4.7109375" style="1355" customWidth="1"/>
    <col min="10022" max="10022" width="7.57421875" style="1355" customWidth="1"/>
    <col min="10023" max="10024" width="4.140625" style="1355" customWidth="1"/>
    <col min="10025" max="10025" width="7.140625" style="1355" customWidth="1"/>
    <col min="10026" max="10026" width="5.28125" style="1355" customWidth="1"/>
    <col min="10027" max="10027" width="5.421875" style="1355" customWidth="1"/>
    <col min="10028" max="10028" width="4.7109375" style="1355" customWidth="1"/>
    <col min="10029" max="10029" width="5.28125" style="1355" customWidth="1"/>
    <col min="10030" max="10031" width="13.28125" style="1355" customWidth="1"/>
    <col min="10032" max="10032" width="6.57421875" style="1355" customWidth="1"/>
    <col min="10033" max="10033" width="6.421875" style="1355" customWidth="1"/>
    <col min="10034" max="10037" width="11.421875" style="1355" customWidth="1"/>
    <col min="10038" max="10038" width="12.7109375" style="1355" customWidth="1"/>
    <col min="10039" max="10041" width="11.421875" style="1355" customWidth="1"/>
    <col min="10042" max="10042" width="21.00390625" style="1355" customWidth="1"/>
    <col min="10043" max="10240" width="11.421875" style="1355" customWidth="1"/>
    <col min="10241" max="10242" width="4.140625" style="1355" customWidth="1"/>
    <col min="10243" max="10243" width="5.421875" style="1355" customWidth="1"/>
    <col min="10244" max="10245" width="13.7109375" style="1355" customWidth="1"/>
    <col min="10246" max="10246" width="45.7109375" style="1355" customWidth="1"/>
    <col min="10247" max="10248" width="9.7109375" style="1355" customWidth="1"/>
    <col min="10249" max="10249" width="3.8515625" style="1355" customWidth="1"/>
    <col min="10250" max="10251" width="11.421875" style="1355" hidden="1" customWidth="1"/>
    <col min="10252" max="10253" width="16.28125" style="1355" customWidth="1"/>
    <col min="10254" max="10256" width="9.7109375" style="1355" customWidth="1"/>
    <col min="10257" max="10257" width="8.7109375" style="1355" customWidth="1"/>
    <col min="10258" max="10258" width="5.421875" style="1355" customWidth="1"/>
    <col min="10259" max="10259" width="6.00390625" style="1355" customWidth="1"/>
    <col min="10260" max="10269" width="11.421875" style="1355" hidden="1" customWidth="1"/>
    <col min="10270" max="10270" width="9.7109375" style="1355" customWidth="1"/>
    <col min="10271" max="10271" width="15.7109375" style="1355" customWidth="1"/>
    <col min="10272" max="10272" width="4.140625" style="1355" customWidth="1"/>
    <col min="10273" max="10273" width="30.421875" style="1355" customWidth="1"/>
    <col min="10274" max="10274" width="3.140625" style="1355" customWidth="1"/>
    <col min="10275" max="10275" width="3.57421875" style="1355" customWidth="1"/>
    <col min="10276" max="10276" width="24.28125" style="1355" customWidth="1"/>
    <col min="10277" max="10277" width="4.7109375" style="1355" customWidth="1"/>
    <col min="10278" max="10278" width="7.57421875" style="1355" customWidth="1"/>
    <col min="10279" max="10280" width="4.140625" style="1355" customWidth="1"/>
    <col min="10281" max="10281" width="7.140625" style="1355" customWidth="1"/>
    <col min="10282" max="10282" width="5.28125" style="1355" customWidth="1"/>
    <col min="10283" max="10283" width="5.421875" style="1355" customWidth="1"/>
    <col min="10284" max="10284" width="4.7109375" style="1355" customWidth="1"/>
    <col min="10285" max="10285" width="5.28125" style="1355" customWidth="1"/>
    <col min="10286" max="10287" width="13.28125" style="1355" customWidth="1"/>
    <col min="10288" max="10288" width="6.57421875" style="1355" customWidth="1"/>
    <col min="10289" max="10289" width="6.421875" style="1355" customWidth="1"/>
    <col min="10290" max="10293" width="11.421875" style="1355" customWidth="1"/>
    <col min="10294" max="10294" width="12.7109375" style="1355" customWidth="1"/>
    <col min="10295" max="10297" width="11.421875" style="1355" customWidth="1"/>
    <col min="10298" max="10298" width="21.00390625" style="1355" customWidth="1"/>
    <col min="10299" max="10496" width="11.421875" style="1355" customWidth="1"/>
    <col min="10497" max="10498" width="4.140625" style="1355" customWidth="1"/>
    <col min="10499" max="10499" width="5.421875" style="1355" customWidth="1"/>
    <col min="10500" max="10501" width="13.7109375" style="1355" customWidth="1"/>
    <col min="10502" max="10502" width="45.7109375" style="1355" customWidth="1"/>
    <col min="10503" max="10504" width="9.7109375" style="1355" customWidth="1"/>
    <col min="10505" max="10505" width="3.8515625" style="1355" customWidth="1"/>
    <col min="10506" max="10507" width="11.421875" style="1355" hidden="1" customWidth="1"/>
    <col min="10508" max="10509" width="16.28125" style="1355" customWidth="1"/>
    <col min="10510" max="10512" width="9.7109375" style="1355" customWidth="1"/>
    <col min="10513" max="10513" width="8.7109375" style="1355" customWidth="1"/>
    <col min="10514" max="10514" width="5.421875" style="1355" customWidth="1"/>
    <col min="10515" max="10515" width="6.00390625" style="1355" customWidth="1"/>
    <col min="10516" max="10525" width="11.421875" style="1355" hidden="1" customWidth="1"/>
    <col min="10526" max="10526" width="9.7109375" style="1355" customWidth="1"/>
    <col min="10527" max="10527" width="15.7109375" style="1355" customWidth="1"/>
    <col min="10528" max="10528" width="4.140625" style="1355" customWidth="1"/>
    <col min="10529" max="10529" width="30.421875" style="1355" customWidth="1"/>
    <col min="10530" max="10530" width="3.140625" style="1355" customWidth="1"/>
    <col min="10531" max="10531" width="3.57421875" style="1355" customWidth="1"/>
    <col min="10532" max="10532" width="24.28125" style="1355" customWidth="1"/>
    <col min="10533" max="10533" width="4.7109375" style="1355" customWidth="1"/>
    <col min="10534" max="10534" width="7.57421875" style="1355" customWidth="1"/>
    <col min="10535" max="10536" width="4.140625" style="1355" customWidth="1"/>
    <col min="10537" max="10537" width="7.140625" style="1355" customWidth="1"/>
    <col min="10538" max="10538" width="5.28125" style="1355" customWidth="1"/>
    <col min="10539" max="10539" width="5.421875" style="1355" customWidth="1"/>
    <col min="10540" max="10540" width="4.7109375" style="1355" customWidth="1"/>
    <col min="10541" max="10541" width="5.28125" style="1355" customWidth="1"/>
    <col min="10542" max="10543" width="13.28125" style="1355" customWidth="1"/>
    <col min="10544" max="10544" width="6.57421875" style="1355" customWidth="1"/>
    <col min="10545" max="10545" width="6.421875" style="1355" customWidth="1"/>
    <col min="10546" max="10549" width="11.421875" style="1355" customWidth="1"/>
    <col min="10550" max="10550" width="12.7109375" style="1355" customWidth="1"/>
    <col min="10551" max="10553" width="11.421875" style="1355" customWidth="1"/>
    <col min="10554" max="10554" width="21.00390625" style="1355" customWidth="1"/>
    <col min="10555" max="10752" width="11.421875" style="1355" customWidth="1"/>
    <col min="10753" max="10754" width="4.140625" style="1355" customWidth="1"/>
    <col min="10755" max="10755" width="5.421875" style="1355" customWidth="1"/>
    <col min="10756" max="10757" width="13.7109375" style="1355" customWidth="1"/>
    <col min="10758" max="10758" width="45.7109375" style="1355" customWidth="1"/>
    <col min="10759" max="10760" width="9.7109375" style="1355" customWidth="1"/>
    <col min="10761" max="10761" width="3.8515625" style="1355" customWidth="1"/>
    <col min="10762" max="10763" width="11.421875" style="1355" hidden="1" customWidth="1"/>
    <col min="10764" max="10765" width="16.28125" style="1355" customWidth="1"/>
    <col min="10766" max="10768" width="9.7109375" style="1355" customWidth="1"/>
    <col min="10769" max="10769" width="8.7109375" style="1355" customWidth="1"/>
    <col min="10770" max="10770" width="5.421875" style="1355" customWidth="1"/>
    <col min="10771" max="10771" width="6.00390625" style="1355" customWidth="1"/>
    <col min="10772" max="10781" width="11.421875" style="1355" hidden="1" customWidth="1"/>
    <col min="10782" max="10782" width="9.7109375" style="1355" customWidth="1"/>
    <col min="10783" max="10783" width="15.7109375" style="1355" customWidth="1"/>
    <col min="10784" max="10784" width="4.140625" style="1355" customWidth="1"/>
    <col min="10785" max="10785" width="30.421875" style="1355" customWidth="1"/>
    <col min="10786" max="10786" width="3.140625" style="1355" customWidth="1"/>
    <col min="10787" max="10787" width="3.57421875" style="1355" customWidth="1"/>
    <col min="10788" max="10788" width="24.28125" style="1355" customWidth="1"/>
    <col min="10789" max="10789" width="4.7109375" style="1355" customWidth="1"/>
    <col min="10790" max="10790" width="7.57421875" style="1355" customWidth="1"/>
    <col min="10791" max="10792" width="4.140625" style="1355" customWidth="1"/>
    <col min="10793" max="10793" width="7.140625" style="1355" customWidth="1"/>
    <col min="10794" max="10794" width="5.28125" style="1355" customWidth="1"/>
    <col min="10795" max="10795" width="5.421875" style="1355" customWidth="1"/>
    <col min="10796" max="10796" width="4.7109375" style="1355" customWidth="1"/>
    <col min="10797" max="10797" width="5.28125" style="1355" customWidth="1"/>
    <col min="10798" max="10799" width="13.28125" style="1355" customWidth="1"/>
    <col min="10800" max="10800" width="6.57421875" style="1355" customWidth="1"/>
    <col min="10801" max="10801" width="6.421875" style="1355" customWidth="1"/>
    <col min="10802" max="10805" width="11.421875" style="1355" customWidth="1"/>
    <col min="10806" max="10806" width="12.7109375" style="1355" customWidth="1"/>
    <col min="10807" max="10809" width="11.421875" style="1355" customWidth="1"/>
    <col min="10810" max="10810" width="21.00390625" style="1355" customWidth="1"/>
    <col min="10811" max="11008" width="11.421875" style="1355" customWidth="1"/>
    <col min="11009" max="11010" width="4.140625" style="1355" customWidth="1"/>
    <col min="11011" max="11011" width="5.421875" style="1355" customWidth="1"/>
    <col min="11012" max="11013" width="13.7109375" style="1355" customWidth="1"/>
    <col min="11014" max="11014" width="45.7109375" style="1355" customWidth="1"/>
    <col min="11015" max="11016" width="9.7109375" style="1355" customWidth="1"/>
    <col min="11017" max="11017" width="3.8515625" style="1355" customWidth="1"/>
    <col min="11018" max="11019" width="11.421875" style="1355" hidden="1" customWidth="1"/>
    <col min="11020" max="11021" width="16.28125" style="1355" customWidth="1"/>
    <col min="11022" max="11024" width="9.7109375" style="1355" customWidth="1"/>
    <col min="11025" max="11025" width="8.7109375" style="1355" customWidth="1"/>
    <col min="11026" max="11026" width="5.421875" style="1355" customWidth="1"/>
    <col min="11027" max="11027" width="6.00390625" style="1355" customWidth="1"/>
    <col min="11028" max="11037" width="11.421875" style="1355" hidden="1" customWidth="1"/>
    <col min="11038" max="11038" width="9.7109375" style="1355" customWidth="1"/>
    <col min="11039" max="11039" width="15.7109375" style="1355" customWidth="1"/>
    <col min="11040" max="11040" width="4.140625" style="1355" customWidth="1"/>
    <col min="11041" max="11041" width="30.421875" style="1355" customWidth="1"/>
    <col min="11042" max="11042" width="3.140625" style="1355" customWidth="1"/>
    <col min="11043" max="11043" width="3.57421875" style="1355" customWidth="1"/>
    <col min="11044" max="11044" width="24.28125" style="1355" customWidth="1"/>
    <col min="11045" max="11045" width="4.7109375" style="1355" customWidth="1"/>
    <col min="11046" max="11046" width="7.57421875" style="1355" customWidth="1"/>
    <col min="11047" max="11048" width="4.140625" style="1355" customWidth="1"/>
    <col min="11049" max="11049" width="7.140625" style="1355" customWidth="1"/>
    <col min="11050" max="11050" width="5.28125" style="1355" customWidth="1"/>
    <col min="11051" max="11051" width="5.421875" style="1355" customWidth="1"/>
    <col min="11052" max="11052" width="4.7109375" style="1355" customWidth="1"/>
    <col min="11053" max="11053" width="5.28125" style="1355" customWidth="1"/>
    <col min="11054" max="11055" width="13.28125" style="1355" customWidth="1"/>
    <col min="11056" max="11056" width="6.57421875" style="1355" customWidth="1"/>
    <col min="11057" max="11057" width="6.421875" style="1355" customWidth="1"/>
    <col min="11058" max="11061" width="11.421875" style="1355" customWidth="1"/>
    <col min="11062" max="11062" width="12.7109375" style="1355" customWidth="1"/>
    <col min="11063" max="11065" width="11.421875" style="1355" customWidth="1"/>
    <col min="11066" max="11066" width="21.00390625" style="1355" customWidth="1"/>
    <col min="11067" max="11264" width="11.421875" style="1355" customWidth="1"/>
    <col min="11265" max="11266" width="4.140625" style="1355" customWidth="1"/>
    <col min="11267" max="11267" width="5.421875" style="1355" customWidth="1"/>
    <col min="11268" max="11269" width="13.7109375" style="1355" customWidth="1"/>
    <col min="11270" max="11270" width="45.7109375" style="1355" customWidth="1"/>
    <col min="11271" max="11272" width="9.7109375" style="1355" customWidth="1"/>
    <col min="11273" max="11273" width="3.8515625" style="1355" customWidth="1"/>
    <col min="11274" max="11275" width="11.421875" style="1355" hidden="1" customWidth="1"/>
    <col min="11276" max="11277" width="16.28125" style="1355" customWidth="1"/>
    <col min="11278" max="11280" width="9.7109375" style="1355" customWidth="1"/>
    <col min="11281" max="11281" width="8.7109375" style="1355" customWidth="1"/>
    <col min="11282" max="11282" width="5.421875" style="1355" customWidth="1"/>
    <col min="11283" max="11283" width="6.00390625" style="1355" customWidth="1"/>
    <col min="11284" max="11293" width="11.421875" style="1355" hidden="1" customWidth="1"/>
    <col min="11294" max="11294" width="9.7109375" style="1355" customWidth="1"/>
    <col min="11295" max="11295" width="15.7109375" style="1355" customWidth="1"/>
    <col min="11296" max="11296" width="4.140625" style="1355" customWidth="1"/>
    <col min="11297" max="11297" width="30.421875" style="1355" customWidth="1"/>
    <col min="11298" max="11298" width="3.140625" style="1355" customWidth="1"/>
    <col min="11299" max="11299" width="3.57421875" style="1355" customWidth="1"/>
    <col min="11300" max="11300" width="24.28125" style="1355" customWidth="1"/>
    <col min="11301" max="11301" width="4.7109375" style="1355" customWidth="1"/>
    <col min="11302" max="11302" width="7.57421875" style="1355" customWidth="1"/>
    <col min="11303" max="11304" width="4.140625" style="1355" customWidth="1"/>
    <col min="11305" max="11305" width="7.140625" style="1355" customWidth="1"/>
    <col min="11306" max="11306" width="5.28125" style="1355" customWidth="1"/>
    <col min="11307" max="11307" width="5.421875" style="1355" customWidth="1"/>
    <col min="11308" max="11308" width="4.7109375" style="1355" customWidth="1"/>
    <col min="11309" max="11309" width="5.28125" style="1355" customWidth="1"/>
    <col min="11310" max="11311" width="13.28125" style="1355" customWidth="1"/>
    <col min="11312" max="11312" width="6.57421875" style="1355" customWidth="1"/>
    <col min="11313" max="11313" width="6.421875" style="1355" customWidth="1"/>
    <col min="11314" max="11317" width="11.421875" style="1355" customWidth="1"/>
    <col min="11318" max="11318" width="12.7109375" style="1355" customWidth="1"/>
    <col min="11319" max="11321" width="11.421875" style="1355" customWidth="1"/>
    <col min="11322" max="11322" width="21.00390625" style="1355" customWidth="1"/>
    <col min="11323" max="11520" width="11.421875" style="1355" customWidth="1"/>
    <col min="11521" max="11522" width="4.140625" style="1355" customWidth="1"/>
    <col min="11523" max="11523" width="5.421875" style="1355" customWidth="1"/>
    <col min="11524" max="11525" width="13.7109375" style="1355" customWidth="1"/>
    <col min="11526" max="11526" width="45.7109375" style="1355" customWidth="1"/>
    <col min="11527" max="11528" width="9.7109375" style="1355" customWidth="1"/>
    <col min="11529" max="11529" width="3.8515625" style="1355" customWidth="1"/>
    <col min="11530" max="11531" width="11.421875" style="1355" hidden="1" customWidth="1"/>
    <col min="11532" max="11533" width="16.28125" style="1355" customWidth="1"/>
    <col min="11534" max="11536" width="9.7109375" style="1355" customWidth="1"/>
    <col min="11537" max="11537" width="8.7109375" style="1355" customWidth="1"/>
    <col min="11538" max="11538" width="5.421875" style="1355" customWidth="1"/>
    <col min="11539" max="11539" width="6.00390625" style="1355" customWidth="1"/>
    <col min="11540" max="11549" width="11.421875" style="1355" hidden="1" customWidth="1"/>
    <col min="11550" max="11550" width="9.7109375" style="1355" customWidth="1"/>
    <col min="11551" max="11551" width="15.7109375" style="1355" customWidth="1"/>
    <col min="11552" max="11552" width="4.140625" style="1355" customWidth="1"/>
    <col min="11553" max="11553" width="30.421875" style="1355" customWidth="1"/>
    <col min="11554" max="11554" width="3.140625" style="1355" customWidth="1"/>
    <col min="11555" max="11555" width="3.57421875" style="1355" customWidth="1"/>
    <col min="11556" max="11556" width="24.28125" style="1355" customWidth="1"/>
    <col min="11557" max="11557" width="4.7109375" style="1355" customWidth="1"/>
    <col min="11558" max="11558" width="7.57421875" style="1355" customWidth="1"/>
    <col min="11559" max="11560" width="4.140625" style="1355" customWidth="1"/>
    <col min="11561" max="11561" width="7.140625" style="1355" customWidth="1"/>
    <col min="11562" max="11562" width="5.28125" style="1355" customWidth="1"/>
    <col min="11563" max="11563" width="5.421875" style="1355" customWidth="1"/>
    <col min="11564" max="11564" width="4.7109375" style="1355" customWidth="1"/>
    <col min="11565" max="11565" width="5.28125" style="1355" customWidth="1"/>
    <col min="11566" max="11567" width="13.28125" style="1355" customWidth="1"/>
    <col min="11568" max="11568" width="6.57421875" style="1355" customWidth="1"/>
    <col min="11569" max="11569" width="6.421875" style="1355" customWidth="1"/>
    <col min="11570" max="11573" width="11.421875" style="1355" customWidth="1"/>
    <col min="11574" max="11574" width="12.7109375" style="1355" customWidth="1"/>
    <col min="11575" max="11577" width="11.421875" style="1355" customWidth="1"/>
    <col min="11578" max="11578" width="21.00390625" style="1355" customWidth="1"/>
    <col min="11579" max="11776" width="11.421875" style="1355" customWidth="1"/>
    <col min="11777" max="11778" width="4.140625" style="1355" customWidth="1"/>
    <col min="11779" max="11779" width="5.421875" style="1355" customWidth="1"/>
    <col min="11780" max="11781" width="13.7109375" style="1355" customWidth="1"/>
    <col min="11782" max="11782" width="45.7109375" style="1355" customWidth="1"/>
    <col min="11783" max="11784" width="9.7109375" style="1355" customWidth="1"/>
    <col min="11785" max="11785" width="3.8515625" style="1355" customWidth="1"/>
    <col min="11786" max="11787" width="11.421875" style="1355" hidden="1" customWidth="1"/>
    <col min="11788" max="11789" width="16.28125" style="1355" customWidth="1"/>
    <col min="11790" max="11792" width="9.7109375" style="1355" customWidth="1"/>
    <col min="11793" max="11793" width="8.7109375" style="1355" customWidth="1"/>
    <col min="11794" max="11794" width="5.421875" style="1355" customWidth="1"/>
    <col min="11795" max="11795" width="6.00390625" style="1355" customWidth="1"/>
    <col min="11796" max="11805" width="11.421875" style="1355" hidden="1" customWidth="1"/>
    <col min="11806" max="11806" width="9.7109375" style="1355" customWidth="1"/>
    <col min="11807" max="11807" width="15.7109375" style="1355" customWidth="1"/>
    <col min="11808" max="11808" width="4.140625" style="1355" customWidth="1"/>
    <col min="11809" max="11809" width="30.421875" style="1355" customWidth="1"/>
    <col min="11810" max="11810" width="3.140625" style="1355" customWidth="1"/>
    <col min="11811" max="11811" width="3.57421875" style="1355" customWidth="1"/>
    <col min="11812" max="11812" width="24.28125" style="1355" customWidth="1"/>
    <col min="11813" max="11813" width="4.7109375" style="1355" customWidth="1"/>
    <col min="11814" max="11814" width="7.57421875" style="1355" customWidth="1"/>
    <col min="11815" max="11816" width="4.140625" style="1355" customWidth="1"/>
    <col min="11817" max="11817" width="7.140625" style="1355" customWidth="1"/>
    <col min="11818" max="11818" width="5.28125" style="1355" customWidth="1"/>
    <col min="11819" max="11819" width="5.421875" style="1355" customWidth="1"/>
    <col min="11820" max="11820" width="4.7109375" style="1355" customWidth="1"/>
    <col min="11821" max="11821" width="5.28125" style="1355" customWidth="1"/>
    <col min="11822" max="11823" width="13.28125" style="1355" customWidth="1"/>
    <col min="11824" max="11824" width="6.57421875" style="1355" customWidth="1"/>
    <col min="11825" max="11825" width="6.421875" style="1355" customWidth="1"/>
    <col min="11826" max="11829" width="11.421875" style="1355" customWidth="1"/>
    <col min="11830" max="11830" width="12.7109375" style="1355" customWidth="1"/>
    <col min="11831" max="11833" width="11.421875" style="1355" customWidth="1"/>
    <col min="11834" max="11834" width="21.00390625" style="1355" customWidth="1"/>
    <col min="11835" max="12032" width="11.421875" style="1355" customWidth="1"/>
    <col min="12033" max="12034" width="4.140625" style="1355" customWidth="1"/>
    <col min="12035" max="12035" width="5.421875" style="1355" customWidth="1"/>
    <col min="12036" max="12037" width="13.7109375" style="1355" customWidth="1"/>
    <col min="12038" max="12038" width="45.7109375" style="1355" customWidth="1"/>
    <col min="12039" max="12040" width="9.7109375" style="1355" customWidth="1"/>
    <col min="12041" max="12041" width="3.8515625" style="1355" customWidth="1"/>
    <col min="12042" max="12043" width="11.421875" style="1355" hidden="1" customWidth="1"/>
    <col min="12044" max="12045" width="16.28125" style="1355" customWidth="1"/>
    <col min="12046" max="12048" width="9.7109375" style="1355" customWidth="1"/>
    <col min="12049" max="12049" width="8.7109375" style="1355" customWidth="1"/>
    <col min="12050" max="12050" width="5.421875" style="1355" customWidth="1"/>
    <col min="12051" max="12051" width="6.00390625" style="1355" customWidth="1"/>
    <col min="12052" max="12061" width="11.421875" style="1355" hidden="1" customWidth="1"/>
    <col min="12062" max="12062" width="9.7109375" style="1355" customWidth="1"/>
    <col min="12063" max="12063" width="15.7109375" style="1355" customWidth="1"/>
    <col min="12064" max="12064" width="4.140625" style="1355" customWidth="1"/>
    <col min="12065" max="12065" width="30.421875" style="1355" customWidth="1"/>
    <col min="12066" max="12066" width="3.140625" style="1355" customWidth="1"/>
    <col min="12067" max="12067" width="3.57421875" style="1355" customWidth="1"/>
    <col min="12068" max="12068" width="24.28125" style="1355" customWidth="1"/>
    <col min="12069" max="12069" width="4.7109375" style="1355" customWidth="1"/>
    <col min="12070" max="12070" width="7.57421875" style="1355" customWidth="1"/>
    <col min="12071" max="12072" width="4.140625" style="1355" customWidth="1"/>
    <col min="12073" max="12073" width="7.140625" style="1355" customWidth="1"/>
    <col min="12074" max="12074" width="5.28125" style="1355" customWidth="1"/>
    <col min="12075" max="12075" width="5.421875" style="1355" customWidth="1"/>
    <col min="12076" max="12076" width="4.7109375" style="1355" customWidth="1"/>
    <col min="12077" max="12077" width="5.28125" style="1355" customWidth="1"/>
    <col min="12078" max="12079" width="13.28125" style="1355" customWidth="1"/>
    <col min="12080" max="12080" width="6.57421875" style="1355" customWidth="1"/>
    <col min="12081" max="12081" width="6.421875" style="1355" customWidth="1"/>
    <col min="12082" max="12085" width="11.421875" style="1355" customWidth="1"/>
    <col min="12086" max="12086" width="12.7109375" style="1355" customWidth="1"/>
    <col min="12087" max="12089" width="11.421875" style="1355" customWidth="1"/>
    <col min="12090" max="12090" width="21.00390625" style="1355" customWidth="1"/>
    <col min="12091" max="12288" width="11.421875" style="1355" customWidth="1"/>
    <col min="12289" max="12290" width="4.140625" style="1355" customWidth="1"/>
    <col min="12291" max="12291" width="5.421875" style="1355" customWidth="1"/>
    <col min="12292" max="12293" width="13.7109375" style="1355" customWidth="1"/>
    <col min="12294" max="12294" width="45.7109375" style="1355" customWidth="1"/>
    <col min="12295" max="12296" width="9.7109375" style="1355" customWidth="1"/>
    <col min="12297" max="12297" width="3.8515625" style="1355" customWidth="1"/>
    <col min="12298" max="12299" width="11.421875" style="1355" hidden="1" customWidth="1"/>
    <col min="12300" max="12301" width="16.28125" style="1355" customWidth="1"/>
    <col min="12302" max="12304" width="9.7109375" style="1355" customWidth="1"/>
    <col min="12305" max="12305" width="8.7109375" style="1355" customWidth="1"/>
    <col min="12306" max="12306" width="5.421875" style="1355" customWidth="1"/>
    <col min="12307" max="12307" width="6.00390625" style="1355" customWidth="1"/>
    <col min="12308" max="12317" width="11.421875" style="1355" hidden="1" customWidth="1"/>
    <col min="12318" max="12318" width="9.7109375" style="1355" customWidth="1"/>
    <col min="12319" max="12319" width="15.7109375" style="1355" customWidth="1"/>
    <col min="12320" max="12320" width="4.140625" style="1355" customWidth="1"/>
    <col min="12321" max="12321" width="30.421875" style="1355" customWidth="1"/>
    <col min="12322" max="12322" width="3.140625" style="1355" customWidth="1"/>
    <col min="12323" max="12323" width="3.57421875" style="1355" customWidth="1"/>
    <col min="12324" max="12324" width="24.28125" style="1355" customWidth="1"/>
    <col min="12325" max="12325" width="4.7109375" style="1355" customWidth="1"/>
    <col min="12326" max="12326" width="7.57421875" style="1355" customWidth="1"/>
    <col min="12327" max="12328" width="4.140625" style="1355" customWidth="1"/>
    <col min="12329" max="12329" width="7.140625" style="1355" customWidth="1"/>
    <col min="12330" max="12330" width="5.28125" style="1355" customWidth="1"/>
    <col min="12331" max="12331" width="5.421875" style="1355" customWidth="1"/>
    <col min="12332" max="12332" width="4.7109375" style="1355" customWidth="1"/>
    <col min="12333" max="12333" width="5.28125" style="1355" customWidth="1"/>
    <col min="12334" max="12335" width="13.28125" style="1355" customWidth="1"/>
    <col min="12336" max="12336" width="6.57421875" style="1355" customWidth="1"/>
    <col min="12337" max="12337" width="6.421875" style="1355" customWidth="1"/>
    <col min="12338" max="12341" width="11.421875" style="1355" customWidth="1"/>
    <col min="12342" max="12342" width="12.7109375" style="1355" customWidth="1"/>
    <col min="12343" max="12345" width="11.421875" style="1355" customWidth="1"/>
    <col min="12346" max="12346" width="21.00390625" style="1355" customWidth="1"/>
    <col min="12347" max="12544" width="11.421875" style="1355" customWidth="1"/>
    <col min="12545" max="12546" width="4.140625" style="1355" customWidth="1"/>
    <col min="12547" max="12547" width="5.421875" style="1355" customWidth="1"/>
    <col min="12548" max="12549" width="13.7109375" style="1355" customWidth="1"/>
    <col min="12550" max="12550" width="45.7109375" style="1355" customWidth="1"/>
    <col min="12551" max="12552" width="9.7109375" style="1355" customWidth="1"/>
    <col min="12553" max="12553" width="3.8515625" style="1355" customWidth="1"/>
    <col min="12554" max="12555" width="11.421875" style="1355" hidden="1" customWidth="1"/>
    <col min="12556" max="12557" width="16.28125" style="1355" customWidth="1"/>
    <col min="12558" max="12560" width="9.7109375" style="1355" customWidth="1"/>
    <col min="12561" max="12561" width="8.7109375" style="1355" customWidth="1"/>
    <col min="12562" max="12562" width="5.421875" style="1355" customWidth="1"/>
    <col min="12563" max="12563" width="6.00390625" style="1355" customWidth="1"/>
    <col min="12564" max="12573" width="11.421875" style="1355" hidden="1" customWidth="1"/>
    <col min="12574" max="12574" width="9.7109375" style="1355" customWidth="1"/>
    <col min="12575" max="12575" width="15.7109375" style="1355" customWidth="1"/>
    <col min="12576" max="12576" width="4.140625" style="1355" customWidth="1"/>
    <col min="12577" max="12577" width="30.421875" style="1355" customWidth="1"/>
    <col min="12578" max="12578" width="3.140625" style="1355" customWidth="1"/>
    <col min="12579" max="12579" width="3.57421875" style="1355" customWidth="1"/>
    <col min="12580" max="12580" width="24.28125" style="1355" customWidth="1"/>
    <col min="12581" max="12581" width="4.7109375" style="1355" customWidth="1"/>
    <col min="12582" max="12582" width="7.57421875" style="1355" customWidth="1"/>
    <col min="12583" max="12584" width="4.140625" style="1355" customWidth="1"/>
    <col min="12585" max="12585" width="7.140625" style="1355" customWidth="1"/>
    <col min="12586" max="12586" width="5.28125" style="1355" customWidth="1"/>
    <col min="12587" max="12587" width="5.421875" style="1355" customWidth="1"/>
    <col min="12588" max="12588" width="4.7109375" style="1355" customWidth="1"/>
    <col min="12589" max="12589" width="5.28125" style="1355" customWidth="1"/>
    <col min="12590" max="12591" width="13.28125" style="1355" customWidth="1"/>
    <col min="12592" max="12592" width="6.57421875" style="1355" customWidth="1"/>
    <col min="12593" max="12593" width="6.421875" style="1355" customWidth="1"/>
    <col min="12594" max="12597" width="11.421875" style="1355" customWidth="1"/>
    <col min="12598" max="12598" width="12.7109375" style="1355" customWidth="1"/>
    <col min="12599" max="12601" width="11.421875" style="1355" customWidth="1"/>
    <col min="12602" max="12602" width="21.00390625" style="1355" customWidth="1"/>
    <col min="12603" max="12800" width="11.421875" style="1355" customWidth="1"/>
    <col min="12801" max="12802" width="4.140625" style="1355" customWidth="1"/>
    <col min="12803" max="12803" width="5.421875" style="1355" customWidth="1"/>
    <col min="12804" max="12805" width="13.7109375" style="1355" customWidth="1"/>
    <col min="12806" max="12806" width="45.7109375" style="1355" customWidth="1"/>
    <col min="12807" max="12808" width="9.7109375" style="1355" customWidth="1"/>
    <col min="12809" max="12809" width="3.8515625" style="1355" customWidth="1"/>
    <col min="12810" max="12811" width="11.421875" style="1355" hidden="1" customWidth="1"/>
    <col min="12812" max="12813" width="16.28125" style="1355" customWidth="1"/>
    <col min="12814" max="12816" width="9.7109375" style="1355" customWidth="1"/>
    <col min="12817" max="12817" width="8.7109375" style="1355" customWidth="1"/>
    <col min="12818" max="12818" width="5.421875" style="1355" customWidth="1"/>
    <col min="12819" max="12819" width="6.00390625" style="1355" customWidth="1"/>
    <col min="12820" max="12829" width="11.421875" style="1355" hidden="1" customWidth="1"/>
    <col min="12830" max="12830" width="9.7109375" style="1355" customWidth="1"/>
    <col min="12831" max="12831" width="15.7109375" style="1355" customWidth="1"/>
    <col min="12832" max="12832" width="4.140625" style="1355" customWidth="1"/>
    <col min="12833" max="12833" width="30.421875" style="1355" customWidth="1"/>
    <col min="12834" max="12834" width="3.140625" style="1355" customWidth="1"/>
    <col min="12835" max="12835" width="3.57421875" style="1355" customWidth="1"/>
    <col min="12836" max="12836" width="24.28125" style="1355" customWidth="1"/>
    <col min="12837" max="12837" width="4.7109375" style="1355" customWidth="1"/>
    <col min="12838" max="12838" width="7.57421875" style="1355" customWidth="1"/>
    <col min="12839" max="12840" width="4.140625" style="1355" customWidth="1"/>
    <col min="12841" max="12841" width="7.140625" style="1355" customWidth="1"/>
    <col min="12842" max="12842" width="5.28125" style="1355" customWidth="1"/>
    <col min="12843" max="12843" width="5.421875" style="1355" customWidth="1"/>
    <col min="12844" max="12844" width="4.7109375" style="1355" customWidth="1"/>
    <col min="12845" max="12845" width="5.28125" style="1355" customWidth="1"/>
    <col min="12846" max="12847" width="13.28125" style="1355" customWidth="1"/>
    <col min="12848" max="12848" width="6.57421875" style="1355" customWidth="1"/>
    <col min="12849" max="12849" width="6.421875" style="1355" customWidth="1"/>
    <col min="12850" max="12853" width="11.421875" style="1355" customWidth="1"/>
    <col min="12854" max="12854" width="12.7109375" style="1355" customWidth="1"/>
    <col min="12855" max="12857" width="11.421875" style="1355" customWidth="1"/>
    <col min="12858" max="12858" width="21.00390625" style="1355" customWidth="1"/>
    <col min="12859" max="13056" width="11.421875" style="1355" customWidth="1"/>
    <col min="13057" max="13058" width="4.140625" style="1355" customWidth="1"/>
    <col min="13059" max="13059" width="5.421875" style="1355" customWidth="1"/>
    <col min="13060" max="13061" width="13.7109375" style="1355" customWidth="1"/>
    <col min="13062" max="13062" width="45.7109375" style="1355" customWidth="1"/>
    <col min="13063" max="13064" width="9.7109375" style="1355" customWidth="1"/>
    <col min="13065" max="13065" width="3.8515625" style="1355" customWidth="1"/>
    <col min="13066" max="13067" width="11.421875" style="1355" hidden="1" customWidth="1"/>
    <col min="13068" max="13069" width="16.28125" style="1355" customWidth="1"/>
    <col min="13070" max="13072" width="9.7109375" style="1355" customWidth="1"/>
    <col min="13073" max="13073" width="8.7109375" style="1355" customWidth="1"/>
    <col min="13074" max="13074" width="5.421875" style="1355" customWidth="1"/>
    <col min="13075" max="13075" width="6.00390625" style="1355" customWidth="1"/>
    <col min="13076" max="13085" width="11.421875" style="1355" hidden="1" customWidth="1"/>
    <col min="13086" max="13086" width="9.7109375" style="1355" customWidth="1"/>
    <col min="13087" max="13087" width="15.7109375" style="1355" customWidth="1"/>
    <col min="13088" max="13088" width="4.140625" style="1355" customWidth="1"/>
    <col min="13089" max="13089" width="30.421875" style="1355" customWidth="1"/>
    <col min="13090" max="13090" width="3.140625" style="1355" customWidth="1"/>
    <col min="13091" max="13091" width="3.57421875" style="1355" customWidth="1"/>
    <col min="13092" max="13092" width="24.28125" style="1355" customWidth="1"/>
    <col min="13093" max="13093" width="4.7109375" style="1355" customWidth="1"/>
    <col min="13094" max="13094" width="7.57421875" style="1355" customWidth="1"/>
    <col min="13095" max="13096" width="4.140625" style="1355" customWidth="1"/>
    <col min="13097" max="13097" width="7.140625" style="1355" customWidth="1"/>
    <col min="13098" max="13098" width="5.28125" style="1355" customWidth="1"/>
    <col min="13099" max="13099" width="5.421875" style="1355" customWidth="1"/>
    <col min="13100" max="13100" width="4.7109375" style="1355" customWidth="1"/>
    <col min="13101" max="13101" width="5.28125" style="1355" customWidth="1"/>
    <col min="13102" max="13103" width="13.28125" style="1355" customWidth="1"/>
    <col min="13104" max="13104" width="6.57421875" style="1355" customWidth="1"/>
    <col min="13105" max="13105" width="6.421875" style="1355" customWidth="1"/>
    <col min="13106" max="13109" width="11.421875" style="1355" customWidth="1"/>
    <col min="13110" max="13110" width="12.7109375" style="1355" customWidth="1"/>
    <col min="13111" max="13113" width="11.421875" style="1355" customWidth="1"/>
    <col min="13114" max="13114" width="21.00390625" style="1355" customWidth="1"/>
    <col min="13115" max="13312" width="11.421875" style="1355" customWidth="1"/>
    <col min="13313" max="13314" width="4.140625" style="1355" customWidth="1"/>
    <col min="13315" max="13315" width="5.421875" style="1355" customWidth="1"/>
    <col min="13316" max="13317" width="13.7109375" style="1355" customWidth="1"/>
    <col min="13318" max="13318" width="45.7109375" style="1355" customWidth="1"/>
    <col min="13319" max="13320" width="9.7109375" style="1355" customWidth="1"/>
    <col min="13321" max="13321" width="3.8515625" style="1355" customWidth="1"/>
    <col min="13322" max="13323" width="11.421875" style="1355" hidden="1" customWidth="1"/>
    <col min="13324" max="13325" width="16.28125" style="1355" customWidth="1"/>
    <col min="13326" max="13328" width="9.7109375" style="1355" customWidth="1"/>
    <col min="13329" max="13329" width="8.7109375" style="1355" customWidth="1"/>
    <col min="13330" max="13330" width="5.421875" style="1355" customWidth="1"/>
    <col min="13331" max="13331" width="6.00390625" style="1355" customWidth="1"/>
    <col min="13332" max="13341" width="11.421875" style="1355" hidden="1" customWidth="1"/>
    <col min="13342" max="13342" width="9.7109375" style="1355" customWidth="1"/>
    <col min="13343" max="13343" width="15.7109375" style="1355" customWidth="1"/>
    <col min="13344" max="13344" width="4.140625" style="1355" customWidth="1"/>
    <col min="13345" max="13345" width="30.421875" style="1355" customWidth="1"/>
    <col min="13346" max="13346" width="3.140625" style="1355" customWidth="1"/>
    <col min="13347" max="13347" width="3.57421875" style="1355" customWidth="1"/>
    <col min="13348" max="13348" width="24.28125" style="1355" customWidth="1"/>
    <col min="13349" max="13349" width="4.7109375" style="1355" customWidth="1"/>
    <col min="13350" max="13350" width="7.57421875" style="1355" customWidth="1"/>
    <col min="13351" max="13352" width="4.140625" style="1355" customWidth="1"/>
    <col min="13353" max="13353" width="7.140625" style="1355" customWidth="1"/>
    <col min="13354" max="13354" width="5.28125" style="1355" customWidth="1"/>
    <col min="13355" max="13355" width="5.421875" style="1355" customWidth="1"/>
    <col min="13356" max="13356" width="4.7109375" style="1355" customWidth="1"/>
    <col min="13357" max="13357" width="5.28125" style="1355" customWidth="1"/>
    <col min="13358" max="13359" width="13.28125" style="1355" customWidth="1"/>
    <col min="13360" max="13360" width="6.57421875" style="1355" customWidth="1"/>
    <col min="13361" max="13361" width="6.421875" style="1355" customWidth="1"/>
    <col min="13362" max="13365" width="11.421875" style="1355" customWidth="1"/>
    <col min="13366" max="13366" width="12.7109375" style="1355" customWidth="1"/>
    <col min="13367" max="13369" width="11.421875" style="1355" customWidth="1"/>
    <col min="13370" max="13370" width="21.00390625" style="1355" customWidth="1"/>
    <col min="13371" max="13568" width="11.421875" style="1355" customWidth="1"/>
    <col min="13569" max="13570" width="4.140625" style="1355" customWidth="1"/>
    <col min="13571" max="13571" width="5.421875" style="1355" customWidth="1"/>
    <col min="13572" max="13573" width="13.7109375" style="1355" customWidth="1"/>
    <col min="13574" max="13574" width="45.7109375" style="1355" customWidth="1"/>
    <col min="13575" max="13576" width="9.7109375" style="1355" customWidth="1"/>
    <col min="13577" max="13577" width="3.8515625" style="1355" customWidth="1"/>
    <col min="13578" max="13579" width="11.421875" style="1355" hidden="1" customWidth="1"/>
    <col min="13580" max="13581" width="16.28125" style="1355" customWidth="1"/>
    <col min="13582" max="13584" width="9.7109375" style="1355" customWidth="1"/>
    <col min="13585" max="13585" width="8.7109375" style="1355" customWidth="1"/>
    <col min="13586" max="13586" width="5.421875" style="1355" customWidth="1"/>
    <col min="13587" max="13587" width="6.00390625" style="1355" customWidth="1"/>
    <col min="13588" max="13597" width="11.421875" style="1355" hidden="1" customWidth="1"/>
    <col min="13598" max="13598" width="9.7109375" style="1355" customWidth="1"/>
    <col min="13599" max="13599" width="15.7109375" style="1355" customWidth="1"/>
    <col min="13600" max="13600" width="4.140625" style="1355" customWidth="1"/>
    <col min="13601" max="13601" width="30.421875" style="1355" customWidth="1"/>
    <col min="13602" max="13602" width="3.140625" style="1355" customWidth="1"/>
    <col min="13603" max="13603" width="3.57421875" style="1355" customWidth="1"/>
    <col min="13604" max="13604" width="24.28125" style="1355" customWidth="1"/>
    <col min="13605" max="13605" width="4.7109375" style="1355" customWidth="1"/>
    <col min="13606" max="13606" width="7.57421875" style="1355" customWidth="1"/>
    <col min="13607" max="13608" width="4.140625" style="1355" customWidth="1"/>
    <col min="13609" max="13609" width="7.140625" style="1355" customWidth="1"/>
    <col min="13610" max="13610" width="5.28125" style="1355" customWidth="1"/>
    <col min="13611" max="13611" width="5.421875" style="1355" customWidth="1"/>
    <col min="13612" max="13612" width="4.7109375" style="1355" customWidth="1"/>
    <col min="13613" max="13613" width="5.28125" style="1355" customWidth="1"/>
    <col min="13614" max="13615" width="13.28125" style="1355" customWidth="1"/>
    <col min="13616" max="13616" width="6.57421875" style="1355" customWidth="1"/>
    <col min="13617" max="13617" width="6.421875" style="1355" customWidth="1"/>
    <col min="13618" max="13621" width="11.421875" style="1355" customWidth="1"/>
    <col min="13622" max="13622" width="12.7109375" style="1355" customWidth="1"/>
    <col min="13623" max="13625" width="11.421875" style="1355" customWidth="1"/>
    <col min="13626" max="13626" width="21.00390625" style="1355" customWidth="1"/>
    <col min="13627" max="13824" width="11.421875" style="1355" customWidth="1"/>
    <col min="13825" max="13826" width="4.140625" style="1355" customWidth="1"/>
    <col min="13827" max="13827" width="5.421875" style="1355" customWidth="1"/>
    <col min="13828" max="13829" width="13.7109375" style="1355" customWidth="1"/>
    <col min="13830" max="13830" width="45.7109375" style="1355" customWidth="1"/>
    <col min="13831" max="13832" width="9.7109375" style="1355" customWidth="1"/>
    <col min="13833" max="13833" width="3.8515625" style="1355" customWidth="1"/>
    <col min="13834" max="13835" width="11.421875" style="1355" hidden="1" customWidth="1"/>
    <col min="13836" max="13837" width="16.28125" style="1355" customWidth="1"/>
    <col min="13838" max="13840" width="9.7109375" style="1355" customWidth="1"/>
    <col min="13841" max="13841" width="8.7109375" style="1355" customWidth="1"/>
    <col min="13842" max="13842" width="5.421875" style="1355" customWidth="1"/>
    <col min="13843" max="13843" width="6.00390625" style="1355" customWidth="1"/>
    <col min="13844" max="13853" width="11.421875" style="1355" hidden="1" customWidth="1"/>
    <col min="13854" max="13854" width="9.7109375" style="1355" customWidth="1"/>
    <col min="13855" max="13855" width="15.7109375" style="1355" customWidth="1"/>
    <col min="13856" max="13856" width="4.140625" style="1355" customWidth="1"/>
    <col min="13857" max="13857" width="30.421875" style="1355" customWidth="1"/>
    <col min="13858" max="13858" width="3.140625" style="1355" customWidth="1"/>
    <col min="13859" max="13859" width="3.57421875" style="1355" customWidth="1"/>
    <col min="13860" max="13860" width="24.28125" style="1355" customWidth="1"/>
    <col min="13861" max="13861" width="4.7109375" style="1355" customWidth="1"/>
    <col min="13862" max="13862" width="7.57421875" style="1355" customWidth="1"/>
    <col min="13863" max="13864" width="4.140625" style="1355" customWidth="1"/>
    <col min="13865" max="13865" width="7.140625" style="1355" customWidth="1"/>
    <col min="13866" max="13866" width="5.28125" style="1355" customWidth="1"/>
    <col min="13867" max="13867" width="5.421875" style="1355" customWidth="1"/>
    <col min="13868" max="13868" width="4.7109375" style="1355" customWidth="1"/>
    <col min="13869" max="13869" width="5.28125" style="1355" customWidth="1"/>
    <col min="13870" max="13871" width="13.28125" style="1355" customWidth="1"/>
    <col min="13872" max="13872" width="6.57421875" style="1355" customWidth="1"/>
    <col min="13873" max="13873" width="6.421875" style="1355" customWidth="1"/>
    <col min="13874" max="13877" width="11.421875" style="1355" customWidth="1"/>
    <col min="13878" max="13878" width="12.7109375" style="1355" customWidth="1"/>
    <col min="13879" max="13881" width="11.421875" style="1355" customWidth="1"/>
    <col min="13882" max="13882" width="21.00390625" style="1355" customWidth="1"/>
    <col min="13883" max="14080" width="11.421875" style="1355" customWidth="1"/>
    <col min="14081" max="14082" width="4.140625" style="1355" customWidth="1"/>
    <col min="14083" max="14083" width="5.421875" style="1355" customWidth="1"/>
    <col min="14084" max="14085" width="13.7109375" style="1355" customWidth="1"/>
    <col min="14086" max="14086" width="45.7109375" style="1355" customWidth="1"/>
    <col min="14087" max="14088" width="9.7109375" style="1355" customWidth="1"/>
    <col min="14089" max="14089" width="3.8515625" style="1355" customWidth="1"/>
    <col min="14090" max="14091" width="11.421875" style="1355" hidden="1" customWidth="1"/>
    <col min="14092" max="14093" width="16.28125" style="1355" customWidth="1"/>
    <col min="14094" max="14096" width="9.7109375" style="1355" customWidth="1"/>
    <col min="14097" max="14097" width="8.7109375" style="1355" customWidth="1"/>
    <col min="14098" max="14098" width="5.421875" style="1355" customWidth="1"/>
    <col min="14099" max="14099" width="6.00390625" style="1355" customWidth="1"/>
    <col min="14100" max="14109" width="11.421875" style="1355" hidden="1" customWidth="1"/>
    <col min="14110" max="14110" width="9.7109375" style="1355" customWidth="1"/>
    <col min="14111" max="14111" width="15.7109375" style="1355" customWidth="1"/>
    <col min="14112" max="14112" width="4.140625" style="1355" customWidth="1"/>
    <col min="14113" max="14113" width="30.421875" style="1355" customWidth="1"/>
    <col min="14114" max="14114" width="3.140625" style="1355" customWidth="1"/>
    <col min="14115" max="14115" width="3.57421875" style="1355" customWidth="1"/>
    <col min="14116" max="14116" width="24.28125" style="1355" customWidth="1"/>
    <col min="14117" max="14117" width="4.7109375" style="1355" customWidth="1"/>
    <col min="14118" max="14118" width="7.57421875" style="1355" customWidth="1"/>
    <col min="14119" max="14120" width="4.140625" style="1355" customWidth="1"/>
    <col min="14121" max="14121" width="7.140625" style="1355" customWidth="1"/>
    <col min="14122" max="14122" width="5.28125" style="1355" customWidth="1"/>
    <col min="14123" max="14123" width="5.421875" style="1355" customWidth="1"/>
    <col min="14124" max="14124" width="4.7109375" style="1355" customWidth="1"/>
    <col min="14125" max="14125" width="5.28125" style="1355" customWidth="1"/>
    <col min="14126" max="14127" width="13.28125" style="1355" customWidth="1"/>
    <col min="14128" max="14128" width="6.57421875" style="1355" customWidth="1"/>
    <col min="14129" max="14129" width="6.421875" style="1355" customWidth="1"/>
    <col min="14130" max="14133" width="11.421875" style="1355" customWidth="1"/>
    <col min="14134" max="14134" width="12.7109375" style="1355" customWidth="1"/>
    <col min="14135" max="14137" width="11.421875" style="1355" customWidth="1"/>
    <col min="14138" max="14138" width="21.00390625" style="1355" customWidth="1"/>
    <col min="14139" max="14336" width="11.421875" style="1355" customWidth="1"/>
    <col min="14337" max="14338" width="4.140625" style="1355" customWidth="1"/>
    <col min="14339" max="14339" width="5.421875" style="1355" customWidth="1"/>
    <col min="14340" max="14341" width="13.7109375" style="1355" customWidth="1"/>
    <col min="14342" max="14342" width="45.7109375" style="1355" customWidth="1"/>
    <col min="14343" max="14344" width="9.7109375" style="1355" customWidth="1"/>
    <col min="14345" max="14345" width="3.8515625" style="1355" customWidth="1"/>
    <col min="14346" max="14347" width="11.421875" style="1355" hidden="1" customWidth="1"/>
    <col min="14348" max="14349" width="16.28125" style="1355" customWidth="1"/>
    <col min="14350" max="14352" width="9.7109375" style="1355" customWidth="1"/>
    <col min="14353" max="14353" width="8.7109375" style="1355" customWidth="1"/>
    <col min="14354" max="14354" width="5.421875" style="1355" customWidth="1"/>
    <col min="14355" max="14355" width="6.00390625" style="1355" customWidth="1"/>
    <col min="14356" max="14365" width="11.421875" style="1355" hidden="1" customWidth="1"/>
    <col min="14366" max="14366" width="9.7109375" style="1355" customWidth="1"/>
    <col min="14367" max="14367" width="15.7109375" style="1355" customWidth="1"/>
    <col min="14368" max="14368" width="4.140625" style="1355" customWidth="1"/>
    <col min="14369" max="14369" width="30.421875" style="1355" customWidth="1"/>
    <col min="14370" max="14370" width="3.140625" style="1355" customWidth="1"/>
    <col min="14371" max="14371" width="3.57421875" style="1355" customWidth="1"/>
    <col min="14372" max="14372" width="24.28125" style="1355" customWidth="1"/>
    <col min="14373" max="14373" width="4.7109375" style="1355" customWidth="1"/>
    <col min="14374" max="14374" width="7.57421875" style="1355" customWidth="1"/>
    <col min="14375" max="14376" width="4.140625" style="1355" customWidth="1"/>
    <col min="14377" max="14377" width="7.140625" style="1355" customWidth="1"/>
    <col min="14378" max="14378" width="5.28125" style="1355" customWidth="1"/>
    <col min="14379" max="14379" width="5.421875" style="1355" customWidth="1"/>
    <col min="14380" max="14380" width="4.7109375" style="1355" customWidth="1"/>
    <col min="14381" max="14381" width="5.28125" style="1355" customWidth="1"/>
    <col min="14382" max="14383" width="13.28125" style="1355" customWidth="1"/>
    <col min="14384" max="14384" width="6.57421875" style="1355" customWidth="1"/>
    <col min="14385" max="14385" width="6.421875" style="1355" customWidth="1"/>
    <col min="14386" max="14389" width="11.421875" style="1355" customWidth="1"/>
    <col min="14390" max="14390" width="12.7109375" style="1355" customWidth="1"/>
    <col min="14391" max="14393" width="11.421875" style="1355" customWidth="1"/>
    <col min="14394" max="14394" width="21.00390625" style="1355" customWidth="1"/>
    <col min="14395" max="14592" width="11.421875" style="1355" customWidth="1"/>
    <col min="14593" max="14594" width="4.140625" style="1355" customWidth="1"/>
    <col min="14595" max="14595" width="5.421875" style="1355" customWidth="1"/>
    <col min="14596" max="14597" width="13.7109375" style="1355" customWidth="1"/>
    <col min="14598" max="14598" width="45.7109375" style="1355" customWidth="1"/>
    <col min="14599" max="14600" width="9.7109375" style="1355" customWidth="1"/>
    <col min="14601" max="14601" width="3.8515625" style="1355" customWidth="1"/>
    <col min="14602" max="14603" width="11.421875" style="1355" hidden="1" customWidth="1"/>
    <col min="14604" max="14605" width="16.28125" style="1355" customWidth="1"/>
    <col min="14606" max="14608" width="9.7109375" style="1355" customWidth="1"/>
    <col min="14609" max="14609" width="8.7109375" style="1355" customWidth="1"/>
    <col min="14610" max="14610" width="5.421875" style="1355" customWidth="1"/>
    <col min="14611" max="14611" width="6.00390625" style="1355" customWidth="1"/>
    <col min="14612" max="14621" width="11.421875" style="1355" hidden="1" customWidth="1"/>
    <col min="14622" max="14622" width="9.7109375" style="1355" customWidth="1"/>
    <col min="14623" max="14623" width="15.7109375" style="1355" customWidth="1"/>
    <col min="14624" max="14624" width="4.140625" style="1355" customWidth="1"/>
    <col min="14625" max="14625" width="30.421875" style="1355" customWidth="1"/>
    <col min="14626" max="14626" width="3.140625" style="1355" customWidth="1"/>
    <col min="14627" max="14627" width="3.57421875" style="1355" customWidth="1"/>
    <col min="14628" max="14628" width="24.28125" style="1355" customWidth="1"/>
    <col min="14629" max="14629" width="4.7109375" style="1355" customWidth="1"/>
    <col min="14630" max="14630" width="7.57421875" style="1355" customWidth="1"/>
    <col min="14631" max="14632" width="4.140625" style="1355" customWidth="1"/>
    <col min="14633" max="14633" width="7.140625" style="1355" customWidth="1"/>
    <col min="14634" max="14634" width="5.28125" style="1355" customWidth="1"/>
    <col min="14635" max="14635" width="5.421875" style="1355" customWidth="1"/>
    <col min="14636" max="14636" width="4.7109375" style="1355" customWidth="1"/>
    <col min="14637" max="14637" width="5.28125" style="1355" customWidth="1"/>
    <col min="14638" max="14639" width="13.28125" style="1355" customWidth="1"/>
    <col min="14640" max="14640" width="6.57421875" style="1355" customWidth="1"/>
    <col min="14641" max="14641" width="6.421875" style="1355" customWidth="1"/>
    <col min="14642" max="14645" width="11.421875" style="1355" customWidth="1"/>
    <col min="14646" max="14646" width="12.7109375" style="1355" customWidth="1"/>
    <col min="14647" max="14649" width="11.421875" style="1355" customWidth="1"/>
    <col min="14650" max="14650" width="21.00390625" style="1355" customWidth="1"/>
    <col min="14651" max="14848" width="11.421875" style="1355" customWidth="1"/>
    <col min="14849" max="14850" width="4.140625" style="1355" customWidth="1"/>
    <col min="14851" max="14851" width="5.421875" style="1355" customWidth="1"/>
    <col min="14852" max="14853" width="13.7109375" style="1355" customWidth="1"/>
    <col min="14854" max="14854" width="45.7109375" style="1355" customWidth="1"/>
    <col min="14855" max="14856" width="9.7109375" style="1355" customWidth="1"/>
    <col min="14857" max="14857" width="3.8515625" style="1355" customWidth="1"/>
    <col min="14858" max="14859" width="11.421875" style="1355" hidden="1" customWidth="1"/>
    <col min="14860" max="14861" width="16.28125" style="1355" customWidth="1"/>
    <col min="14862" max="14864" width="9.7109375" style="1355" customWidth="1"/>
    <col min="14865" max="14865" width="8.7109375" style="1355" customWidth="1"/>
    <col min="14866" max="14866" width="5.421875" style="1355" customWidth="1"/>
    <col min="14867" max="14867" width="6.00390625" style="1355" customWidth="1"/>
    <col min="14868" max="14877" width="11.421875" style="1355" hidden="1" customWidth="1"/>
    <col min="14878" max="14878" width="9.7109375" style="1355" customWidth="1"/>
    <col min="14879" max="14879" width="15.7109375" style="1355" customWidth="1"/>
    <col min="14880" max="14880" width="4.140625" style="1355" customWidth="1"/>
    <col min="14881" max="14881" width="30.421875" style="1355" customWidth="1"/>
    <col min="14882" max="14882" width="3.140625" style="1355" customWidth="1"/>
    <col min="14883" max="14883" width="3.57421875" style="1355" customWidth="1"/>
    <col min="14884" max="14884" width="24.28125" style="1355" customWidth="1"/>
    <col min="14885" max="14885" width="4.7109375" style="1355" customWidth="1"/>
    <col min="14886" max="14886" width="7.57421875" style="1355" customWidth="1"/>
    <col min="14887" max="14888" width="4.140625" style="1355" customWidth="1"/>
    <col min="14889" max="14889" width="7.140625" style="1355" customWidth="1"/>
    <col min="14890" max="14890" width="5.28125" style="1355" customWidth="1"/>
    <col min="14891" max="14891" width="5.421875" style="1355" customWidth="1"/>
    <col min="14892" max="14892" width="4.7109375" style="1355" customWidth="1"/>
    <col min="14893" max="14893" width="5.28125" style="1355" customWidth="1"/>
    <col min="14894" max="14895" width="13.28125" style="1355" customWidth="1"/>
    <col min="14896" max="14896" width="6.57421875" style="1355" customWidth="1"/>
    <col min="14897" max="14897" width="6.421875" style="1355" customWidth="1"/>
    <col min="14898" max="14901" width="11.421875" style="1355" customWidth="1"/>
    <col min="14902" max="14902" width="12.7109375" style="1355" customWidth="1"/>
    <col min="14903" max="14905" width="11.421875" style="1355" customWidth="1"/>
    <col min="14906" max="14906" width="21.00390625" style="1355" customWidth="1"/>
    <col min="14907" max="15104" width="11.421875" style="1355" customWidth="1"/>
    <col min="15105" max="15106" width="4.140625" style="1355" customWidth="1"/>
    <col min="15107" max="15107" width="5.421875" style="1355" customWidth="1"/>
    <col min="15108" max="15109" width="13.7109375" style="1355" customWidth="1"/>
    <col min="15110" max="15110" width="45.7109375" style="1355" customWidth="1"/>
    <col min="15111" max="15112" width="9.7109375" style="1355" customWidth="1"/>
    <col min="15113" max="15113" width="3.8515625" style="1355" customWidth="1"/>
    <col min="15114" max="15115" width="11.421875" style="1355" hidden="1" customWidth="1"/>
    <col min="15116" max="15117" width="16.28125" style="1355" customWidth="1"/>
    <col min="15118" max="15120" width="9.7109375" style="1355" customWidth="1"/>
    <col min="15121" max="15121" width="8.7109375" style="1355" customWidth="1"/>
    <col min="15122" max="15122" width="5.421875" style="1355" customWidth="1"/>
    <col min="15123" max="15123" width="6.00390625" style="1355" customWidth="1"/>
    <col min="15124" max="15133" width="11.421875" style="1355" hidden="1" customWidth="1"/>
    <col min="15134" max="15134" width="9.7109375" style="1355" customWidth="1"/>
    <col min="15135" max="15135" width="15.7109375" style="1355" customWidth="1"/>
    <col min="15136" max="15136" width="4.140625" style="1355" customWidth="1"/>
    <col min="15137" max="15137" width="30.421875" style="1355" customWidth="1"/>
    <col min="15138" max="15138" width="3.140625" style="1355" customWidth="1"/>
    <col min="15139" max="15139" width="3.57421875" style="1355" customWidth="1"/>
    <col min="15140" max="15140" width="24.28125" style="1355" customWidth="1"/>
    <col min="15141" max="15141" width="4.7109375" style="1355" customWidth="1"/>
    <col min="15142" max="15142" width="7.57421875" style="1355" customWidth="1"/>
    <col min="15143" max="15144" width="4.140625" style="1355" customWidth="1"/>
    <col min="15145" max="15145" width="7.140625" style="1355" customWidth="1"/>
    <col min="15146" max="15146" width="5.28125" style="1355" customWidth="1"/>
    <col min="15147" max="15147" width="5.421875" style="1355" customWidth="1"/>
    <col min="15148" max="15148" width="4.7109375" style="1355" customWidth="1"/>
    <col min="15149" max="15149" width="5.28125" style="1355" customWidth="1"/>
    <col min="15150" max="15151" width="13.28125" style="1355" customWidth="1"/>
    <col min="15152" max="15152" width="6.57421875" style="1355" customWidth="1"/>
    <col min="15153" max="15153" width="6.421875" style="1355" customWidth="1"/>
    <col min="15154" max="15157" width="11.421875" style="1355" customWidth="1"/>
    <col min="15158" max="15158" width="12.7109375" style="1355" customWidth="1"/>
    <col min="15159" max="15161" width="11.421875" style="1355" customWidth="1"/>
    <col min="15162" max="15162" width="21.00390625" style="1355" customWidth="1"/>
    <col min="15163" max="15360" width="11.421875" style="1355" customWidth="1"/>
    <col min="15361" max="15362" width="4.140625" style="1355" customWidth="1"/>
    <col min="15363" max="15363" width="5.421875" style="1355" customWidth="1"/>
    <col min="15364" max="15365" width="13.7109375" style="1355" customWidth="1"/>
    <col min="15366" max="15366" width="45.7109375" style="1355" customWidth="1"/>
    <col min="15367" max="15368" width="9.7109375" style="1355" customWidth="1"/>
    <col min="15369" max="15369" width="3.8515625" style="1355" customWidth="1"/>
    <col min="15370" max="15371" width="11.421875" style="1355" hidden="1" customWidth="1"/>
    <col min="15372" max="15373" width="16.28125" style="1355" customWidth="1"/>
    <col min="15374" max="15376" width="9.7109375" style="1355" customWidth="1"/>
    <col min="15377" max="15377" width="8.7109375" style="1355" customWidth="1"/>
    <col min="15378" max="15378" width="5.421875" style="1355" customWidth="1"/>
    <col min="15379" max="15379" width="6.00390625" style="1355" customWidth="1"/>
    <col min="15380" max="15389" width="11.421875" style="1355" hidden="1" customWidth="1"/>
    <col min="15390" max="15390" width="9.7109375" style="1355" customWidth="1"/>
    <col min="15391" max="15391" width="15.7109375" style="1355" customWidth="1"/>
    <col min="15392" max="15392" width="4.140625" style="1355" customWidth="1"/>
    <col min="15393" max="15393" width="30.421875" style="1355" customWidth="1"/>
    <col min="15394" max="15394" width="3.140625" style="1355" customWidth="1"/>
    <col min="15395" max="15395" width="3.57421875" style="1355" customWidth="1"/>
    <col min="15396" max="15396" width="24.28125" style="1355" customWidth="1"/>
    <col min="15397" max="15397" width="4.7109375" style="1355" customWidth="1"/>
    <col min="15398" max="15398" width="7.57421875" style="1355" customWidth="1"/>
    <col min="15399" max="15400" width="4.140625" style="1355" customWidth="1"/>
    <col min="15401" max="15401" width="7.140625" style="1355" customWidth="1"/>
    <col min="15402" max="15402" width="5.28125" style="1355" customWidth="1"/>
    <col min="15403" max="15403" width="5.421875" style="1355" customWidth="1"/>
    <col min="15404" max="15404" width="4.7109375" style="1355" customWidth="1"/>
    <col min="15405" max="15405" width="5.28125" style="1355" customWidth="1"/>
    <col min="15406" max="15407" width="13.28125" style="1355" customWidth="1"/>
    <col min="15408" max="15408" width="6.57421875" style="1355" customWidth="1"/>
    <col min="15409" max="15409" width="6.421875" style="1355" customWidth="1"/>
    <col min="15410" max="15413" width="11.421875" style="1355" customWidth="1"/>
    <col min="15414" max="15414" width="12.7109375" style="1355" customWidth="1"/>
    <col min="15415" max="15417" width="11.421875" style="1355" customWidth="1"/>
    <col min="15418" max="15418" width="21.00390625" style="1355" customWidth="1"/>
    <col min="15419" max="15616" width="11.421875" style="1355" customWidth="1"/>
    <col min="15617" max="15618" width="4.140625" style="1355" customWidth="1"/>
    <col min="15619" max="15619" width="5.421875" style="1355" customWidth="1"/>
    <col min="15620" max="15621" width="13.7109375" style="1355" customWidth="1"/>
    <col min="15622" max="15622" width="45.7109375" style="1355" customWidth="1"/>
    <col min="15623" max="15624" width="9.7109375" style="1355" customWidth="1"/>
    <col min="15625" max="15625" width="3.8515625" style="1355" customWidth="1"/>
    <col min="15626" max="15627" width="11.421875" style="1355" hidden="1" customWidth="1"/>
    <col min="15628" max="15629" width="16.28125" style="1355" customWidth="1"/>
    <col min="15630" max="15632" width="9.7109375" style="1355" customWidth="1"/>
    <col min="15633" max="15633" width="8.7109375" style="1355" customWidth="1"/>
    <col min="15634" max="15634" width="5.421875" style="1355" customWidth="1"/>
    <col min="15635" max="15635" width="6.00390625" style="1355" customWidth="1"/>
    <col min="15636" max="15645" width="11.421875" style="1355" hidden="1" customWidth="1"/>
    <col min="15646" max="15646" width="9.7109375" style="1355" customWidth="1"/>
    <col min="15647" max="15647" width="15.7109375" style="1355" customWidth="1"/>
    <col min="15648" max="15648" width="4.140625" style="1355" customWidth="1"/>
    <col min="15649" max="15649" width="30.421875" style="1355" customWidth="1"/>
    <col min="15650" max="15650" width="3.140625" style="1355" customWidth="1"/>
    <col min="15651" max="15651" width="3.57421875" style="1355" customWidth="1"/>
    <col min="15652" max="15652" width="24.28125" style="1355" customWidth="1"/>
    <col min="15653" max="15653" width="4.7109375" style="1355" customWidth="1"/>
    <col min="15654" max="15654" width="7.57421875" style="1355" customWidth="1"/>
    <col min="15655" max="15656" width="4.140625" style="1355" customWidth="1"/>
    <col min="15657" max="15657" width="7.140625" style="1355" customWidth="1"/>
    <col min="15658" max="15658" width="5.28125" style="1355" customWidth="1"/>
    <col min="15659" max="15659" width="5.421875" style="1355" customWidth="1"/>
    <col min="15660" max="15660" width="4.7109375" style="1355" customWidth="1"/>
    <col min="15661" max="15661" width="5.28125" style="1355" customWidth="1"/>
    <col min="15662" max="15663" width="13.28125" style="1355" customWidth="1"/>
    <col min="15664" max="15664" width="6.57421875" style="1355" customWidth="1"/>
    <col min="15665" max="15665" width="6.421875" style="1355" customWidth="1"/>
    <col min="15666" max="15669" width="11.421875" style="1355" customWidth="1"/>
    <col min="15670" max="15670" width="12.7109375" style="1355" customWidth="1"/>
    <col min="15671" max="15673" width="11.421875" style="1355" customWidth="1"/>
    <col min="15674" max="15674" width="21.00390625" style="1355" customWidth="1"/>
    <col min="15675" max="15872" width="11.421875" style="1355" customWidth="1"/>
    <col min="15873" max="15874" width="4.140625" style="1355" customWidth="1"/>
    <col min="15875" max="15875" width="5.421875" style="1355" customWidth="1"/>
    <col min="15876" max="15877" width="13.7109375" style="1355" customWidth="1"/>
    <col min="15878" max="15878" width="45.7109375" style="1355" customWidth="1"/>
    <col min="15879" max="15880" width="9.7109375" style="1355" customWidth="1"/>
    <col min="15881" max="15881" width="3.8515625" style="1355" customWidth="1"/>
    <col min="15882" max="15883" width="11.421875" style="1355" hidden="1" customWidth="1"/>
    <col min="15884" max="15885" width="16.28125" style="1355" customWidth="1"/>
    <col min="15886" max="15888" width="9.7109375" style="1355" customWidth="1"/>
    <col min="15889" max="15889" width="8.7109375" style="1355" customWidth="1"/>
    <col min="15890" max="15890" width="5.421875" style="1355" customWidth="1"/>
    <col min="15891" max="15891" width="6.00390625" style="1355" customWidth="1"/>
    <col min="15892" max="15901" width="11.421875" style="1355" hidden="1" customWidth="1"/>
    <col min="15902" max="15902" width="9.7109375" style="1355" customWidth="1"/>
    <col min="15903" max="15903" width="15.7109375" style="1355" customWidth="1"/>
    <col min="15904" max="15904" width="4.140625" style="1355" customWidth="1"/>
    <col min="15905" max="15905" width="30.421875" style="1355" customWidth="1"/>
    <col min="15906" max="15906" width="3.140625" style="1355" customWidth="1"/>
    <col min="15907" max="15907" width="3.57421875" style="1355" customWidth="1"/>
    <col min="15908" max="15908" width="24.28125" style="1355" customWidth="1"/>
    <col min="15909" max="15909" width="4.7109375" style="1355" customWidth="1"/>
    <col min="15910" max="15910" width="7.57421875" style="1355" customWidth="1"/>
    <col min="15911" max="15912" width="4.140625" style="1355" customWidth="1"/>
    <col min="15913" max="15913" width="7.140625" style="1355" customWidth="1"/>
    <col min="15914" max="15914" width="5.28125" style="1355" customWidth="1"/>
    <col min="15915" max="15915" width="5.421875" style="1355" customWidth="1"/>
    <col min="15916" max="15916" width="4.7109375" style="1355" customWidth="1"/>
    <col min="15917" max="15917" width="5.28125" style="1355" customWidth="1"/>
    <col min="15918" max="15919" width="13.28125" style="1355" customWidth="1"/>
    <col min="15920" max="15920" width="6.57421875" style="1355" customWidth="1"/>
    <col min="15921" max="15921" width="6.421875" style="1355" customWidth="1"/>
    <col min="15922" max="15925" width="11.421875" style="1355" customWidth="1"/>
    <col min="15926" max="15926" width="12.7109375" style="1355" customWidth="1"/>
    <col min="15927" max="15929" width="11.421875" style="1355" customWidth="1"/>
    <col min="15930" max="15930" width="21.00390625" style="1355" customWidth="1"/>
    <col min="15931" max="16128" width="11.421875" style="1355" customWidth="1"/>
    <col min="16129" max="16130" width="4.140625" style="1355" customWidth="1"/>
    <col min="16131" max="16131" width="5.421875" style="1355" customWidth="1"/>
    <col min="16132" max="16133" width="13.7109375" style="1355" customWidth="1"/>
    <col min="16134" max="16134" width="45.7109375" style="1355" customWidth="1"/>
    <col min="16135" max="16136" width="9.7109375" style="1355" customWidth="1"/>
    <col min="16137" max="16137" width="3.8515625" style="1355" customWidth="1"/>
    <col min="16138" max="16139" width="11.421875" style="1355" hidden="1" customWidth="1"/>
    <col min="16140" max="16141" width="16.28125" style="1355" customWidth="1"/>
    <col min="16142" max="16144" width="9.7109375" style="1355" customWidth="1"/>
    <col min="16145" max="16145" width="8.7109375" style="1355" customWidth="1"/>
    <col min="16146" max="16146" width="5.421875" style="1355" customWidth="1"/>
    <col min="16147" max="16147" width="6.00390625" style="1355" customWidth="1"/>
    <col min="16148" max="16157" width="11.421875" style="1355" hidden="1" customWidth="1"/>
    <col min="16158" max="16158" width="9.7109375" style="1355" customWidth="1"/>
    <col min="16159" max="16159" width="15.7109375" style="1355" customWidth="1"/>
    <col min="16160" max="16160" width="4.140625" style="1355" customWidth="1"/>
    <col min="16161" max="16161" width="30.421875" style="1355" customWidth="1"/>
    <col min="16162" max="16162" width="3.140625" style="1355" customWidth="1"/>
    <col min="16163" max="16163" width="3.57421875" style="1355" customWidth="1"/>
    <col min="16164" max="16164" width="24.28125" style="1355" customWidth="1"/>
    <col min="16165" max="16165" width="4.7109375" style="1355" customWidth="1"/>
    <col min="16166" max="16166" width="7.57421875" style="1355" customWidth="1"/>
    <col min="16167" max="16168" width="4.140625" style="1355" customWidth="1"/>
    <col min="16169" max="16169" width="7.140625" style="1355" customWidth="1"/>
    <col min="16170" max="16170" width="5.28125" style="1355" customWidth="1"/>
    <col min="16171" max="16171" width="5.421875" style="1355" customWidth="1"/>
    <col min="16172" max="16172" width="4.7109375" style="1355" customWidth="1"/>
    <col min="16173" max="16173" width="5.28125" style="1355" customWidth="1"/>
    <col min="16174" max="16175" width="13.28125" style="1355" customWidth="1"/>
    <col min="16176" max="16176" width="6.57421875" style="1355" customWidth="1"/>
    <col min="16177" max="16177" width="6.421875" style="1355" customWidth="1"/>
    <col min="16178" max="16181" width="11.421875" style="1355" customWidth="1"/>
    <col min="16182" max="16182" width="12.7109375" style="1355" customWidth="1"/>
    <col min="16183" max="16185" width="11.421875" style="1355" customWidth="1"/>
    <col min="16186" max="16186" width="21.00390625" style="1355" customWidth="1"/>
    <col min="16187" max="16384" width="11.421875" style="1355" customWidth="1"/>
  </cols>
  <sheetData>
    <row r="1" spans="1:32" s="1356" customFormat="1" ht="26.25">
      <c r="A1" s="3951"/>
      <c r="E1" s="1355"/>
      <c r="G1" s="1355"/>
      <c r="I1" s="1355"/>
      <c r="K1" s="1355"/>
      <c r="M1" s="1355"/>
      <c r="O1" s="1355"/>
      <c r="Q1" s="1355"/>
      <c r="S1" s="1355"/>
      <c r="U1" s="1355"/>
      <c r="W1" s="1355"/>
      <c r="Y1" s="1355"/>
      <c r="AA1" s="1355"/>
      <c r="AF1" s="1357"/>
    </row>
    <row r="2" spans="1:32" s="1356" customFormat="1" ht="26.25">
      <c r="A2" s="1358"/>
      <c r="B2" s="1359" t="str">
        <f>'TOT-0216'!B2</f>
        <v>ANEXO III al Memorándum D.T.E.E. N° 231 / 2017</v>
      </c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</row>
    <row r="3" s="1361" customFormat="1" ht="23.25" customHeight="1">
      <c r="A3" s="1360"/>
    </row>
    <row r="4" spans="1:4" s="1364" customFormat="1" ht="11.25">
      <c r="A4" s="1362" t="s">
        <v>2</v>
      </c>
      <c r="B4" s="1363"/>
      <c r="C4" s="1363"/>
      <c r="D4" s="1363"/>
    </row>
    <row r="5" spans="1:4" s="1364" customFormat="1" ht="11.25">
      <c r="A5" s="1362" t="s">
        <v>3</v>
      </c>
      <c r="B5" s="1363"/>
      <c r="C5" s="1363"/>
      <c r="D5" s="1363"/>
    </row>
    <row r="6" s="1361" customFormat="1" ht="13.5" thickBot="1"/>
    <row r="7" spans="2:32" s="1361" customFormat="1" ht="13.5" thickTop="1">
      <c r="B7" s="1365"/>
      <c r="C7" s="1366"/>
      <c r="D7" s="1366"/>
      <c r="E7" s="1366"/>
      <c r="F7" s="1366"/>
      <c r="G7" s="1367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1366"/>
      <c r="X7" s="1366"/>
      <c r="Y7" s="1366"/>
      <c r="Z7" s="1366"/>
      <c r="AA7" s="1366"/>
      <c r="AB7" s="1366"/>
      <c r="AC7" s="1366"/>
      <c r="AD7" s="1366"/>
      <c r="AE7" s="1366"/>
      <c r="AF7" s="1368"/>
    </row>
    <row r="8" spans="2:32" s="1369" customFormat="1" ht="20.25">
      <c r="B8" s="1370"/>
      <c r="C8" s="1371"/>
      <c r="D8" s="1371"/>
      <c r="E8" s="1371"/>
      <c r="F8" s="1372" t="s">
        <v>69</v>
      </c>
      <c r="G8" s="1371"/>
      <c r="H8" s="1371"/>
      <c r="I8" s="1371"/>
      <c r="J8" s="1371"/>
      <c r="P8" s="1371"/>
      <c r="Q8" s="1371"/>
      <c r="R8" s="1373"/>
      <c r="S8" s="1373"/>
      <c r="T8" s="1371"/>
      <c r="U8" s="1371"/>
      <c r="V8" s="1371"/>
      <c r="W8" s="1371"/>
      <c r="X8" s="1371"/>
      <c r="Y8" s="1371"/>
      <c r="Z8" s="1371"/>
      <c r="AA8" s="1371"/>
      <c r="AB8" s="1371"/>
      <c r="AC8" s="1371"/>
      <c r="AD8" s="1371"/>
      <c r="AE8" s="1371"/>
      <c r="AF8" s="1374"/>
    </row>
    <row r="9" spans="2:32" s="1361" customFormat="1" ht="16.5" customHeight="1">
      <c r="B9" s="1375"/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1377"/>
    </row>
    <row r="10" spans="2:32" s="1378" customFormat="1" ht="33" customHeight="1">
      <c r="B10" s="1379"/>
      <c r="C10" s="1380"/>
      <c r="D10" s="1380"/>
      <c r="E10" s="1380"/>
      <c r="F10" s="1381" t="s">
        <v>12</v>
      </c>
      <c r="G10" s="1380"/>
      <c r="H10" s="1380"/>
      <c r="I10" s="1380"/>
      <c r="K10" s="1380"/>
      <c r="L10" s="1380"/>
      <c r="M10" s="1380"/>
      <c r="N10" s="1380"/>
      <c r="O10" s="1380"/>
      <c r="P10" s="1380"/>
      <c r="Q10" s="1380"/>
      <c r="R10" s="1381"/>
      <c r="S10" s="1381"/>
      <c r="T10" s="1380"/>
      <c r="U10" s="1380"/>
      <c r="V10" s="1380"/>
      <c r="W10" s="1380"/>
      <c r="X10" s="1380"/>
      <c r="Y10" s="1380"/>
      <c r="Z10" s="1380"/>
      <c r="AA10" s="1380"/>
      <c r="AB10" s="1380"/>
      <c r="AC10" s="1380"/>
      <c r="AD10" s="1380"/>
      <c r="AE10" s="1380"/>
      <c r="AF10" s="1382"/>
    </row>
    <row r="11" spans="2:32" s="1383" customFormat="1" ht="33" customHeight="1">
      <c r="B11" s="1384"/>
      <c r="C11" s="1385"/>
      <c r="D11" s="1385"/>
      <c r="E11" s="1385"/>
      <c r="F11" s="1386" t="s">
        <v>503</v>
      </c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5"/>
      <c r="U11" s="1385"/>
      <c r="V11" s="1385"/>
      <c r="W11" s="1385"/>
      <c r="X11" s="1385"/>
      <c r="Y11" s="1385"/>
      <c r="Z11" s="1385"/>
      <c r="AA11" s="1385"/>
      <c r="AB11" s="1385"/>
      <c r="AC11" s="1385"/>
      <c r="AD11" s="1385"/>
      <c r="AE11" s="1385"/>
      <c r="AF11" s="1388"/>
    </row>
    <row r="12" spans="2:32" s="1389" customFormat="1" ht="19.5">
      <c r="B12" s="1210" t="str">
        <f>'TOT-0216'!B14</f>
        <v>Desde el 01 al 29 de Febrero de 2016</v>
      </c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1"/>
      <c r="Q12" s="1391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1392"/>
    </row>
    <row r="13" spans="2:32" s="1361" customFormat="1" ht="17.1" customHeight="1" thickBot="1">
      <c r="B13" s="1375"/>
      <c r="C13" s="1376"/>
      <c r="D13" s="1376"/>
      <c r="E13" s="1376"/>
      <c r="F13" s="1376"/>
      <c r="G13" s="1393"/>
      <c r="H13" s="1393"/>
      <c r="I13" s="1376"/>
      <c r="J13" s="1376"/>
      <c r="K13" s="1376"/>
      <c r="L13" s="1394"/>
      <c r="M13" s="1376"/>
      <c r="N13" s="1376"/>
      <c r="O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7"/>
    </row>
    <row r="14" spans="2:32" s="1361" customFormat="1" ht="17.1" customHeight="1" thickBot="1" thickTop="1">
      <c r="B14" s="1375"/>
      <c r="C14" s="1376"/>
      <c r="D14" s="1376"/>
      <c r="E14" s="1376"/>
      <c r="F14" s="1395" t="s">
        <v>89</v>
      </c>
      <c r="G14" s="3952">
        <v>506.119</v>
      </c>
      <c r="H14" s="1397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376"/>
      <c r="V14" s="1376"/>
      <c r="W14" s="1376"/>
      <c r="X14" s="1376"/>
      <c r="Y14" s="1376"/>
      <c r="Z14" s="1376"/>
      <c r="AA14" s="1376"/>
      <c r="AB14" s="1376"/>
      <c r="AC14" s="1376"/>
      <c r="AD14" s="1376"/>
      <c r="AE14" s="1376"/>
      <c r="AF14" s="1377"/>
    </row>
    <row r="15" spans="2:32" s="1361" customFormat="1" ht="17.1" customHeight="1" thickBot="1" thickTop="1">
      <c r="B15" s="1375"/>
      <c r="C15" s="1376"/>
      <c r="D15" s="1376"/>
      <c r="E15" s="1376"/>
      <c r="F15" s="1395" t="s">
        <v>90</v>
      </c>
      <c r="G15" s="1396" t="s">
        <v>419</v>
      </c>
      <c r="H15" s="1397"/>
      <c r="I15" s="1376"/>
      <c r="J15" s="1376"/>
      <c r="K15" s="1376"/>
      <c r="L15" s="1398"/>
      <c r="M15" s="1399"/>
      <c r="N15" s="1376"/>
      <c r="O15" s="1376"/>
      <c r="P15" s="1376"/>
      <c r="Q15" s="1376"/>
      <c r="R15" s="1376"/>
      <c r="S15" s="1376"/>
      <c r="T15" s="1376"/>
      <c r="U15" s="1376"/>
      <c r="V15" s="1376"/>
      <c r="W15" s="1376"/>
      <c r="X15" s="1400"/>
      <c r="Y15" s="1400"/>
      <c r="Z15" s="1400"/>
      <c r="AA15" s="1400"/>
      <c r="AB15" s="1400"/>
      <c r="AC15" s="1400"/>
      <c r="AD15" s="1400"/>
      <c r="AF15" s="1377"/>
    </row>
    <row r="16" spans="2:32" s="1361" customFormat="1" ht="17.1" customHeight="1" thickBot="1" thickTop="1">
      <c r="B16" s="1375"/>
      <c r="C16" s="1401">
        <v>3</v>
      </c>
      <c r="D16" s="1401">
        <v>4</v>
      </c>
      <c r="E16" s="1401">
        <v>5</v>
      </c>
      <c r="F16" s="1401">
        <v>6</v>
      </c>
      <c r="G16" s="1401">
        <v>7</v>
      </c>
      <c r="H16" s="1401">
        <v>8</v>
      </c>
      <c r="I16" s="1401">
        <v>9</v>
      </c>
      <c r="J16" s="1401">
        <v>10</v>
      </c>
      <c r="K16" s="1401">
        <v>11</v>
      </c>
      <c r="L16" s="1401">
        <v>12</v>
      </c>
      <c r="M16" s="1401">
        <v>13</v>
      </c>
      <c r="N16" s="1401">
        <v>14</v>
      </c>
      <c r="O16" s="1401">
        <v>15</v>
      </c>
      <c r="P16" s="1401">
        <v>16</v>
      </c>
      <c r="Q16" s="1401">
        <v>17</v>
      </c>
      <c r="R16" s="1401">
        <v>18</v>
      </c>
      <c r="S16" s="1401">
        <v>19</v>
      </c>
      <c r="T16" s="1401">
        <v>20</v>
      </c>
      <c r="U16" s="1401">
        <v>21</v>
      </c>
      <c r="V16" s="1401">
        <v>22</v>
      </c>
      <c r="W16" s="1401">
        <v>23</v>
      </c>
      <c r="X16" s="1401">
        <v>24</v>
      </c>
      <c r="Y16" s="1401">
        <v>25</v>
      </c>
      <c r="Z16" s="1401">
        <v>26</v>
      </c>
      <c r="AA16" s="1401">
        <v>27</v>
      </c>
      <c r="AB16" s="1401">
        <v>28</v>
      </c>
      <c r="AC16" s="1401">
        <v>29</v>
      </c>
      <c r="AD16" s="1401">
        <v>30</v>
      </c>
      <c r="AE16" s="1401">
        <v>31</v>
      </c>
      <c r="AF16" s="1377"/>
    </row>
    <row r="17" spans="2:32" s="1361" customFormat="1" ht="33.95" customHeight="1" thickBot="1" thickTop="1">
      <c r="B17" s="1375"/>
      <c r="C17" s="1402" t="s">
        <v>13</v>
      </c>
      <c r="D17" s="1402" t="s">
        <v>233</v>
      </c>
      <c r="E17" s="1402" t="s">
        <v>234</v>
      </c>
      <c r="F17" s="1403" t="s">
        <v>0</v>
      </c>
      <c r="G17" s="1404" t="s">
        <v>14</v>
      </c>
      <c r="H17" s="1405" t="s">
        <v>15</v>
      </c>
      <c r="I17" s="1406" t="s">
        <v>71</v>
      </c>
      <c r="J17" s="1407" t="s">
        <v>37</v>
      </c>
      <c r="K17" s="1408" t="s">
        <v>16</v>
      </c>
      <c r="L17" s="1403" t="s">
        <v>17</v>
      </c>
      <c r="M17" s="1409" t="s">
        <v>18</v>
      </c>
      <c r="N17" s="1410" t="s">
        <v>36</v>
      </c>
      <c r="O17" s="1405" t="s">
        <v>31</v>
      </c>
      <c r="P17" s="1410" t="s">
        <v>19</v>
      </c>
      <c r="Q17" s="1405" t="s">
        <v>58</v>
      </c>
      <c r="R17" s="1409" t="s">
        <v>59</v>
      </c>
      <c r="S17" s="1403" t="s">
        <v>32</v>
      </c>
      <c r="T17" s="1411" t="s">
        <v>20</v>
      </c>
      <c r="U17" s="1412" t="s">
        <v>21</v>
      </c>
      <c r="V17" s="1413" t="s">
        <v>60</v>
      </c>
      <c r="W17" s="1414"/>
      <c r="X17" s="1415"/>
      <c r="Y17" s="1416" t="s">
        <v>146</v>
      </c>
      <c r="Z17" s="1417"/>
      <c r="AA17" s="1418"/>
      <c r="AB17" s="1419" t="s">
        <v>22</v>
      </c>
      <c r="AC17" s="1420" t="s">
        <v>73</v>
      </c>
      <c r="AD17" s="1421" t="s">
        <v>74</v>
      </c>
      <c r="AE17" s="1421" t="s">
        <v>24</v>
      </c>
      <c r="AF17" s="1422"/>
    </row>
    <row r="18" spans="2:32" s="1361" customFormat="1" ht="17.1" customHeight="1" thickTop="1">
      <c r="B18" s="1375"/>
      <c r="C18" s="1423"/>
      <c r="D18" s="1423"/>
      <c r="E18" s="1423"/>
      <c r="F18" s="1424"/>
      <c r="G18" s="1424"/>
      <c r="H18" s="1425"/>
      <c r="I18" s="1426"/>
      <c r="J18" s="1427"/>
      <c r="K18" s="1428"/>
      <c r="L18" s="1429"/>
      <c r="M18" s="1429"/>
      <c r="N18" s="1426"/>
      <c r="O18" s="1426"/>
      <c r="P18" s="1426"/>
      <c r="Q18" s="1426"/>
      <c r="R18" s="1426"/>
      <c r="S18" s="1426"/>
      <c r="T18" s="1430"/>
      <c r="U18" s="1431"/>
      <c r="V18" s="1432"/>
      <c r="W18" s="1433"/>
      <c r="X18" s="1434"/>
      <c r="Y18" s="1435"/>
      <c r="Z18" s="1436"/>
      <c r="AA18" s="1437"/>
      <c r="AB18" s="1438"/>
      <c r="AC18" s="1439"/>
      <c r="AD18" s="1426"/>
      <c r="AE18" s="1440"/>
      <c r="AF18" s="1377"/>
    </row>
    <row r="19" spans="2:32" s="1361" customFormat="1" ht="17.1" customHeight="1">
      <c r="B19" s="1375"/>
      <c r="C19" s="1441"/>
      <c r="D19" s="1441"/>
      <c r="E19" s="1441"/>
      <c r="F19" s="1442"/>
      <c r="G19" s="1443"/>
      <c r="H19" s="1444"/>
      <c r="I19" s="1443"/>
      <c r="J19" s="1445">
        <f aca="true" t="shared" si="0" ref="J19:J39">IF(I19="A",200,IF(I19="B",60,20))</f>
        <v>20</v>
      </c>
      <c r="K19" s="1446" t="e">
        <f aca="true" t="shared" si="1" ref="K19:K39">IF(G19=500,IF(H19&lt;100,100*$G$14/100,H19*$G$14/100),IF(H19&lt;100,100*$G$15/100,H19*$G$15/100))</f>
        <v>#VALUE!</v>
      </c>
      <c r="L19" s="1447"/>
      <c r="M19" s="1448"/>
      <c r="N19" s="1449" t="str">
        <f aca="true" t="shared" si="2" ref="N19:N39">IF(F19="","",(M19-L19)*24)</f>
        <v/>
      </c>
      <c r="O19" s="1450" t="str">
        <f aca="true" t="shared" si="3" ref="O19:O39">IF(F19="","",ROUND((M19-L19)*24*60,0))</f>
        <v/>
      </c>
      <c r="P19" s="1451"/>
      <c r="Q19" s="1452" t="str">
        <f aca="true" t="shared" si="4" ref="Q19:Q39">IF(F19="","","--")</f>
        <v/>
      </c>
      <c r="R19" s="1453" t="str">
        <f aca="true" t="shared" si="5" ref="R19:R39">IF(F19="","","NO")</f>
        <v/>
      </c>
      <c r="S19" s="1453" t="str">
        <f aca="true" t="shared" si="6" ref="S19:S39">IF(F19="","",IF(OR(P19="P",P19="RP"),"--","NO"))</f>
        <v/>
      </c>
      <c r="T19" s="1454" t="str">
        <f aca="true" t="shared" si="7" ref="T19:T39">IF(P19="P",K19*J19*ROUND(O19/60,2)*0.01,"--")</f>
        <v>--</v>
      </c>
      <c r="U19" s="1455" t="str">
        <f aca="true" t="shared" si="8" ref="U19:U39">IF(P19="RP",K19*J19*ROUND(O19/60,2)*0.01*Q19/100,"--")</f>
        <v>--</v>
      </c>
      <c r="V19" s="1456" t="str">
        <f aca="true" t="shared" si="9" ref="V19:V39">IF(AND(P19="F",S19="NO"),K19*J19*IF(R19="SI",1.2,1),"--")</f>
        <v>--</v>
      </c>
      <c r="W19" s="1457" t="str">
        <f aca="true" t="shared" si="10" ref="W19:W39">IF(AND(P19="F",O19&gt;=10),K19*J19*IF(R19="SI",1.2,1)*IF(O19&lt;=300,ROUND(O19/60,2),5),"--")</f>
        <v>--</v>
      </c>
      <c r="X19" s="1458" t="str">
        <f aca="true" t="shared" si="11" ref="X19:X39">IF(AND(P19="F",O19&gt;300),(ROUND(O19/60,2)-5)*K19*J19*0.1*IF(R19="SI",1.2,1),"--")</f>
        <v>--</v>
      </c>
      <c r="Y19" s="1459" t="str">
        <f aca="true" t="shared" si="12" ref="Y19:Y39">IF(AND(P19="R",S19="NO"),K19*J19*Q19/100*IF(R19="SI",1.2,1),"--")</f>
        <v>--</v>
      </c>
      <c r="Z19" s="1460" t="str">
        <f aca="true" t="shared" si="13" ref="Z19:Z39">IF(AND(P19="R",O19&gt;=10),K19*J19*Q19/100*IF(R19="SI",1.2,1)*IF(O19&lt;=300,ROUND(O19/60,2),5),"--")</f>
        <v>--</v>
      </c>
      <c r="AA19" s="1461" t="str">
        <f aca="true" t="shared" si="14" ref="AA19:AA39">IF(AND(P19="R",O19&gt;300),(ROUND(O19/60,2)-5)*K19*J19*0.1*Q19/100*IF(R19="SI",1.2,1),"--")</f>
        <v>--</v>
      </c>
      <c r="AB19" s="1462" t="str">
        <f aca="true" t="shared" si="15" ref="AB19:AB39">IF(P19="RF",ROUND(O19/60,2)*K19*J19*0.1*IF(R19="SI",1.2,1),"--")</f>
        <v>--</v>
      </c>
      <c r="AC19" s="1463" t="str">
        <f aca="true" t="shared" si="16" ref="AC19:AC39">IF(P19="RR",ROUND(O19/60,2)*K19*J19*0.1*Q19/100*IF(R19="SI",1.2,1),"--")</f>
        <v>--</v>
      </c>
      <c r="AD19" s="1464" t="str">
        <f aca="true" t="shared" si="17" ref="AD19:AD39">IF(F19="","","SI")</f>
        <v/>
      </c>
      <c r="AE19" s="1465" t="str">
        <f aca="true" t="shared" si="18" ref="AE19:AE39">IF(F19="","",SUM(T19:AC19)*IF(AD19="SI",1,2))</f>
        <v/>
      </c>
      <c r="AF19" s="1377"/>
    </row>
    <row r="20" spans="2:32" s="1361" customFormat="1" ht="17.1" customHeight="1">
      <c r="B20" s="1375"/>
      <c r="C20" s="1479">
        <v>22</v>
      </c>
      <c r="D20" s="1479">
        <v>290001</v>
      </c>
      <c r="E20" s="1479">
        <v>4864</v>
      </c>
      <c r="F20" s="1442" t="s">
        <v>429</v>
      </c>
      <c r="G20" s="1443">
        <v>500</v>
      </c>
      <c r="H20" s="1444">
        <v>202.17</v>
      </c>
      <c r="I20" s="1443" t="s">
        <v>292</v>
      </c>
      <c r="J20" s="1445">
        <f>IF(I20="A",200,IF(I20="B",60,20))</f>
        <v>20</v>
      </c>
      <c r="K20" s="1446">
        <f>IF(G20=500,IF(H20&lt;100,100*$G$14/100,H20*$G$14/100),IF(H20&lt;100,100*$G$15/100,H20*$G$15/100))</f>
        <v>1023.2207823</v>
      </c>
      <c r="L20" s="1447">
        <v>42417.160416666666</v>
      </c>
      <c r="M20" s="1448">
        <v>42417.95138888889</v>
      </c>
      <c r="N20" s="1449">
        <f>IF(F20="","",(M20-L20)*24)</f>
        <v>18.98333333339542</v>
      </c>
      <c r="O20" s="1450">
        <f>IF(F20="","",ROUND((M20-L20)*24*60,0))</f>
        <v>1139</v>
      </c>
      <c r="P20" s="1451" t="s">
        <v>296</v>
      </c>
      <c r="Q20" s="1452" t="str">
        <f>IF(F20="","","--")</f>
        <v>--</v>
      </c>
      <c r="R20" s="1453" t="str">
        <f>IF(F20="","","NO")</f>
        <v>NO</v>
      </c>
      <c r="S20" s="1453" t="str">
        <f>IF(F20="","",IF(OR(P20="P",P20="RP"),"--","NO"))</f>
        <v>NO</v>
      </c>
      <c r="T20" s="1454" t="str">
        <f>IF(P20="P",K20*J20*ROUND(O20/60,2)*0.01,"--")</f>
        <v>--</v>
      </c>
      <c r="U20" s="1455" t="str">
        <f>IF(P20="RP",K20*J20*ROUND(O20/60,2)*0.01*Q20/100,"--")</f>
        <v>--</v>
      </c>
      <c r="V20" s="1456">
        <f>IF(AND(P20="F",S20="NO"),K20*J20*IF(R20="SI",1.2,1),"--")</f>
        <v>20464.415646</v>
      </c>
      <c r="W20" s="1457">
        <f>IF(AND(P20="F",O20&gt;=10),K20*J20*IF(R20="SI",1.2,1)*IF(O20&lt;=300,ROUND(O20/60,2),5),"--")</f>
        <v>102322.07823000001</v>
      </c>
      <c r="X20" s="1458">
        <f>IF(AND(P20="F",O20&gt;300),(ROUND(O20/60,2)-5)*K20*J20*0.1*IF(R20="SI",1.2,1),"--")</f>
        <v>28609.253073108</v>
      </c>
      <c r="Y20" s="1459" t="str">
        <f>IF(AND(P20="R",S20="NO"),K20*J20*Q20/100*IF(R20="SI",1.2,1),"--")</f>
        <v>--</v>
      </c>
      <c r="Z20" s="1460" t="str">
        <f>IF(AND(P20="R",O20&gt;=10),K20*J20*Q20/100*IF(R20="SI",1.2,1)*IF(O20&lt;=300,ROUND(O20/60,2),5),"--")</f>
        <v>--</v>
      </c>
      <c r="AA20" s="1461" t="str">
        <f>IF(AND(P20="R",O20&gt;300),(ROUND(O20/60,2)-5)*K20*J20*0.1*Q20/100*IF(R20="SI",1.2,1),"--")</f>
        <v>--</v>
      </c>
      <c r="AB20" s="1462" t="str">
        <f>IF(P20="RF",ROUND(O20/60,2)*K20*J20*0.1*IF(R20="SI",1.2,1),"--")</f>
        <v>--</v>
      </c>
      <c r="AC20" s="1463" t="str">
        <f>IF(P20="RR",ROUND(O20/60,2)*K20*J20*0.1*Q20/100*IF(R20="SI",1.2,1),"--")</f>
        <v>--</v>
      </c>
      <c r="AD20" s="1464" t="str">
        <f>IF(F20="","","SI")</f>
        <v>SI</v>
      </c>
      <c r="AE20" s="1465">
        <f>IF(F20="","",SUM(T20:AC20)*IF(AD20="SI",1,2))</f>
        <v>151395.74694910803</v>
      </c>
      <c r="AF20" s="1377"/>
    </row>
    <row r="21" spans="2:32" s="1361" customFormat="1" ht="17.1" customHeight="1">
      <c r="B21" s="1375"/>
      <c r="C21" s="1479"/>
      <c r="D21" s="1479"/>
      <c r="E21" s="1479"/>
      <c r="F21" s="1442"/>
      <c r="G21" s="1443"/>
      <c r="H21" s="1444"/>
      <c r="I21" s="1443"/>
      <c r="J21" s="1445">
        <f t="shared" si="0"/>
        <v>20</v>
      </c>
      <c r="K21" s="1446" t="e">
        <f t="shared" si="1"/>
        <v>#VALUE!</v>
      </c>
      <c r="L21" s="1447"/>
      <c r="M21" s="1448"/>
      <c r="N21" s="1449" t="str">
        <f t="shared" si="2"/>
        <v/>
      </c>
      <c r="O21" s="1450" t="str">
        <f t="shared" si="3"/>
        <v/>
      </c>
      <c r="P21" s="1451"/>
      <c r="Q21" s="1452" t="str">
        <f t="shared" si="4"/>
        <v/>
      </c>
      <c r="R21" s="1453" t="str">
        <f t="shared" si="5"/>
        <v/>
      </c>
      <c r="S21" s="1453" t="str">
        <f t="shared" si="6"/>
        <v/>
      </c>
      <c r="T21" s="1454" t="str">
        <f t="shared" si="7"/>
        <v>--</v>
      </c>
      <c r="U21" s="1455" t="str">
        <f t="shared" si="8"/>
        <v>--</v>
      </c>
      <c r="V21" s="1456" t="str">
        <f t="shared" si="9"/>
        <v>--</v>
      </c>
      <c r="W21" s="1457" t="str">
        <f t="shared" si="10"/>
        <v>--</v>
      </c>
      <c r="X21" s="1458" t="str">
        <f t="shared" si="11"/>
        <v>--</v>
      </c>
      <c r="Y21" s="1459" t="str">
        <f t="shared" si="12"/>
        <v>--</v>
      </c>
      <c r="Z21" s="1460" t="str">
        <f t="shared" si="13"/>
        <v>--</v>
      </c>
      <c r="AA21" s="1461" t="str">
        <f t="shared" si="14"/>
        <v>--</v>
      </c>
      <c r="AB21" s="1462" t="str">
        <f t="shared" si="15"/>
        <v>--</v>
      </c>
      <c r="AC21" s="1463" t="str">
        <f t="shared" si="16"/>
        <v>--</v>
      </c>
      <c r="AD21" s="1464" t="str">
        <f t="shared" si="17"/>
        <v/>
      </c>
      <c r="AE21" s="1465" t="str">
        <f t="shared" si="18"/>
        <v/>
      </c>
      <c r="AF21" s="1474"/>
    </row>
    <row r="22" spans="2:32" s="1361" customFormat="1" ht="16.5" customHeight="1">
      <c r="B22" s="1375"/>
      <c r="C22" s="1476"/>
      <c r="D22" s="1476"/>
      <c r="E22" s="1479"/>
      <c r="F22" s="1442"/>
      <c r="G22" s="1443"/>
      <c r="H22" s="1444"/>
      <c r="I22" s="1443"/>
      <c r="J22" s="1445"/>
      <c r="K22" s="1446"/>
      <c r="L22" s="3561"/>
      <c r="M22" s="3562"/>
      <c r="N22" s="1449"/>
      <c r="O22" s="1450"/>
      <c r="P22" s="1451"/>
      <c r="Q22" s="1452"/>
      <c r="R22" s="1453"/>
      <c r="S22" s="1453"/>
      <c r="T22" s="1454"/>
      <c r="U22" s="1455"/>
      <c r="V22" s="1456"/>
      <c r="W22" s="1457"/>
      <c r="X22" s="1458"/>
      <c r="Y22" s="1459"/>
      <c r="Z22" s="1460"/>
      <c r="AA22" s="1461"/>
      <c r="AB22" s="1462"/>
      <c r="AC22" s="1463"/>
      <c r="AD22" s="1464"/>
      <c r="AE22" s="1465"/>
      <c r="AF22" s="1474"/>
    </row>
    <row r="23" spans="2:32" s="1361" customFormat="1" ht="17.1" customHeight="1">
      <c r="B23" s="1375"/>
      <c r="C23" s="1479"/>
      <c r="D23" s="1479"/>
      <c r="E23" s="1479"/>
      <c r="F23" s="1442"/>
      <c r="G23" s="1443"/>
      <c r="H23" s="1444"/>
      <c r="I23" s="1443"/>
      <c r="J23" s="1445">
        <f t="shared" si="0"/>
        <v>20</v>
      </c>
      <c r="K23" s="1446" t="e">
        <f t="shared" si="1"/>
        <v>#VALUE!</v>
      </c>
      <c r="L23" s="3561"/>
      <c r="M23" s="3562"/>
      <c r="N23" s="1449"/>
      <c r="O23" s="1450"/>
      <c r="P23" s="1451"/>
      <c r="Q23" s="1452"/>
      <c r="R23" s="1453"/>
      <c r="S23" s="1453"/>
      <c r="T23" s="1454" t="str">
        <f>IF(P23="P",K23*J23*ROUND(O23/60,2)*0.01,"--")</f>
        <v>--</v>
      </c>
      <c r="U23" s="1455" t="str">
        <f>IF(P23="RP",K23*J23*ROUND(O23/60,2)*0.01*Q23/100,"--")</f>
        <v>--</v>
      </c>
      <c r="V23" s="1456" t="str">
        <f>IF(AND(P23="F",S23="NO"),K23*J23*IF(R23="SI",1.2,1),"--")</f>
        <v>--</v>
      </c>
      <c r="W23" s="1457" t="str">
        <f>IF(AND(P23="F",O23&gt;=10),K23*J23*IF(R23="SI",1.2,1)*IF(O23&lt;=300,ROUND(O23/60,2),5),"--")</f>
        <v>--</v>
      </c>
      <c r="X23" s="1458" t="str">
        <f>IF(AND(P23="F",O23&gt;300),(ROUND(O23/60,2)-5)*K23*J23*0.1*IF(R23="SI",1.2,1),"--")</f>
        <v>--</v>
      </c>
      <c r="Y23" s="1459" t="str">
        <f>IF(AND(P23="R",S23="NO"),K23*J23*Q23/100*IF(R23="SI",1.2,1),"--")</f>
        <v>--</v>
      </c>
      <c r="Z23" s="1460" t="str">
        <f>IF(AND(P23="R",O23&gt;=10),K23*J23*Q23/100*IF(R23="SI",1.2,1)*IF(O23&lt;=300,ROUND(O23/60,2),5),"--")</f>
        <v>--</v>
      </c>
      <c r="AA23" s="1461" t="str">
        <f>IF(AND(P23="R",O23&gt;300),(ROUND(O23/60,2)-5)*K23*J23*0.1*Q23/100*IF(R23="SI",1.2,1),"--")</f>
        <v>--</v>
      </c>
      <c r="AB23" s="1462" t="str">
        <f>IF(P23="RF",ROUND(O23/60,2)*K23*J23*0.1*IF(R23="SI",1.2,1),"--")</f>
        <v>--</v>
      </c>
      <c r="AC23" s="1463" t="str">
        <f>IF(P23="RR",ROUND(O23/60,2)*K23*J23*0.1*Q23/100*IF(R23="SI",1.2,1),"--")</f>
        <v>--</v>
      </c>
      <c r="AD23" s="1464" t="str">
        <f>IF(F23="","","SI")</f>
        <v/>
      </c>
      <c r="AE23" s="1465" t="str">
        <f>IF(F23="","",SUM(T23:AC23)*IF(AD23="SI",1,2))</f>
        <v/>
      </c>
      <c r="AF23" s="1474"/>
    </row>
    <row r="24" spans="2:32" s="1361" customFormat="1" ht="17.1" customHeight="1">
      <c r="B24" s="1375"/>
      <c r="C24" s="1476"/>
      <c r="D24" s="1476"/>
      <c r="E24" s="1476"/>
      <c r="F24" s="1476"/>
      <c r="G24" s="1477"/>
      <c r="H24" s="1478"/>
      <c r="I24" s="1477"/>
      <c r="J24" s="1445">
        <f t="shared" si="0"/>
        <v>20</v>
      </c>
      <c r="K24" s="1446" t="e">
        <f t="shared" si="1"/>
        <v>#VALUE!</v>
      </c>
      <c r="L24" s="1447"/>
      <c r="M24" s="1448"/>
      <c r="N24" s="1449" t="str">
        <f t="shared" si="2"/>
        <v/>
      </c>
      <c r="O24" s="1450" t="str">
        <f t="shared" si="3"/>
        <v/>
      </c>
      <c r="P24" s="1451"/>
      <c r="Q24" s="1452" t="str">
        <f t="shared" si="4"/>
        <v/>
      </c>
      <c r="R24" s="1453" t="str">
        <f t="shared" si="5"/>
        <v/>
      </c>
      <c r="S24" s="1453" t="str">
        <f t="shared" si="6"/>
        <v/>
      </c>
      <c r="T24" s="1454" t="str">
        <f t="shared" si="7"/>
        <v>--</v>
      </c>
      <c r="U24" s="1455" t="str">
        <f t="shared" si="8"/>
        <v>--</v>
      </c>
      <c r="V24" s="1456" t="str">
        <f t="shared" si="9"/>
        <v>--</v>
      </c>
      <c r="W24" s="1457" t="str">
        <f t="shared" si="10"/>
        <v>--</v>
      </c>
      <c r="X24" s="1458" t="str">
        <f t="shared" si="11"/>
        <v>--</v>
      </c>
      <c r="Y24" s="1459" t="str">
        <f t="shared" si="12"/>
        <v>--</v>
      </c>
      <c r="Z24" s="1460" t="str">
        <f t="shared" si="13"/>
        <v>--</v>
      </c>
      <c r="AA24" s="1461" t="str">
        <f t="shared" si="14"/>
        <v>--</v>
      </c>
      <c r="AB24" s="1462" t="str">
        <f t="shared" si="15"/>
        <v>--</v>
      </c>
      <c r="AC24" s="1463" t="str">
        <f t="shared" si="16"/>
        <v>--</v>
      </c>
      <c r="AD24" s="1473" t="str">
        <f t="shared" si="17"/>
        <v/>
      </c>
      <c r="AE24" s="1465" t="str">
        <f t="shared" si="18"/>
        <v/>
      </c>
      <c r="AF24" s="1474"/>
    </row>
    <row r="25" spans="2:32" s="1361" customFormat="1" ht="17.1" customHeight="1">
      <c r="B25" s="1375"/>
      <c r="C25" s="1479"/>
      <c r="D25" s="1479"/>
      <c r="E25" s="1479"/>
      <c r="F25" s="1476"/>
      <c r="G25" s="1477"/>
      <c r="H25" s="1478"/>
      <c r="I25" s="1477"/>
      <c r="J25" s="1445">
        <f t="shared" si="0"/>
        <v>20</v>
      </c>
      <c r="K25" s="1446" t="e">
        <f t="shared" si="1"/>
        <v>#VALUE!</v>
      </c>
      <c r="L25" s="1447"/>
      <c r="M25" s="1448"/>
      <c r="N25" s="1449" t="str">
        <f t="shared" si="2"/>
        <v/>
      </c>
      <c r="O25" s="1450" t="str">
        <f t="shared" si="3"/>
        <v/>
      </c>
      <c r="P25" s="1451"/>
      <c r="Q25" s="1452" t="str">
        <f t="shared" si="4"/>
        <v/>
      </c>
      <c r="R25" s="1453" t="str">
        <f t="shared" si="5"/>
        <v/>
      </c>
      <c r="S25" s="1453" t="str">
        <f t="shared" si="6"/>
        <v/>
      </c>
      <c r="T25" s="1454" t="str">
        <f t="shared" si="7"/>
        <v>--</v>
      </c>
      <c r="U25" s="1455" t="str">
        <f t="shared" si="8"/>
        <v>--</v>
      </c>
      <c r="V25" s="1456" t="str">
        <f t="shared" si="9"/>
        <v>--</v>
      </c>
      <c r="W25" s="1457" t="str">
        <f t="shared" si="10"/>
        <v>--</v>
      </c>
      <c r="X25" s="1458" t="str">
        <f t="shared" si="11"/>
        <v>--</v>
      </c>
      <c r="Y25" s="1459" t="str">
        <f t="shared" si="12"/>
        <v>--</v>
      </c>
      <c r="Z25" s="1460" t="str">
        <f t="shared" si="13"/>
        <v>--</v>
      </c>
      <c r="AA25" s="1461" t="str">
        <f t="shared" si="14"/>
        <v>--</v>
      </c>
      <c r="AB25" s="1462" t="str">
        <f t="shared" si="15"/>
        <v>--</v>
      </c>
      <c r="AC25" s="1463" t="str">
        <f t="shared" si="16"/>
        <v>--</v>
      </c>
      <c r="AD25" s="1473" t="str">
        <f t="shared" si="17"/>
        <v/>
      </c>
      <c r="AE25" s="1465" t="str">
        <f t="shared" si="18"/>
        <v/>
      </c>
      <c r="AF25" s="1474"/>
    </row>
    <row r="26" spans="2:32" s="1361" customFormat="1" ht="17.1" customHeight="1">
      <c r="B26" s="1375"/>
      <c r="C26" s="1476"/>
      <c r="D26" s="1476"/>
      <c r="E26" s="1476"/>
      <c r="F26" s="1480"/>
      <c r="G26" s="1481"/>
      <c r="H26" s="1482"/>
      <c r="I26" s="1481"/>
      <c r="J26" s="1445">
        <f t="shared" si="0"/>
        <v>20</v>
      </c>
      <c r="K26" s="1446" t="e">
        <f t="shared" si="1"/>
        <v>#VALUE!</v>
      </c>
      <c r="L26" s="1483"/>
      <c r="M26" s="1484"/>
      <c r="N26" s="1449" t="str">
        <f t="shared" si="2"/>
        <v/>
      </c>
      <c r="O26" s="1450" t="str">
        <f t="shared" si="3"/>
        <v/>
      </c>
      <c r="P26" s="1451"/>
      <c r="Q26" s="1452" t="str">
        <f t="shared" si="4"/>
        <v/>
      </c>
      <c r="R26" s="1453" t="str">
        <f t="shared" si="5"/>
        <v/>
      </c>
      <c r="S26" s="1453" t="str">
        <f t="shared" si="6"/>
        <v/>
      </c>
      <c r="T26" s="1454" t="str">
        <f t="shared" si="7"/>
        <v>--</v>
      </c>
      <c r="U26" s="1455" t="str">
        <f t="shared" si="8"/>
        <v>--</v>
      </c>
      <c r="V26" s="1456" t="str">
        <f t="shared" si="9"/>
        <v>--</v>
      </c>
      <c r="W26" s="1457" t="str">
        <f t="shared" si="10"/>
        <v>--</v>
      </c>
      <c r="X26" s="1458" t="str">
        <f t="shared" si="11"/>
        <v>--</v>
      </c>
      <c r="Y26" s="1459" t="str">
        <f t="shared" si="12"/>
        <v>--</v>
      </c>
      <c r="Z26" s="1460" t="str">
        <f t="shared" si="13"/>
        <v>--</v>
      </c>
      <c r="AA26" s="1461" t="str">
        <f t="shared" si="14"/>
        <v>--</v>
      </c>
      <c r="AB26" s="1462" t="str">
        <f t="shared" si="15"/>
        <v>--</v>
      </c>
      <c r="AC26" s="1463" t="str">
        <f t="shared" si="16"/>
        <v>--</v>
      </c>
      <c r="AD26" s="1473" t="str">
        <f t="shared" si="17"/>
        <v/>
      </c>
      <c r="AE26" s="1465" t="str">
        <f t="shared" si="18"/>
        <v/>
      </c>
      <c r="AF26" s="1474"/>
    </row>
    <row r="27" spans="2:32" s="1361" customFormat="1" ht="17.1" customHeight="1">
      <c r="B27" s="1375"/>
      <c r="C27" s="1479"/>
      <c r="D27" s="1479"/>
      <c r="E27" s="1479"/>
      <c r="F27" s="1480"/>
      <c r="G27" s="1481"/>
      <c r="H27" s="1482"/>
      <c r="I27" s="1481"/>
      <c r="J27" s="1445">
        <f t="shared" si="0"/>
        <v>20</v>
      </c>
      <c r="K27" s="1446" t="e">
        <f t="shared" si="1"/>
        <v>#VALUE!</v>
      </c>
      <c r="L27" s="1483"/>
      <c r="M27" s="1484"/>
      <c r="N27" s="1449" t="str">
        <f t="shared" si="2"/>
        <v/>
      </c>
      <c r="O27" s="1450" t="str">
        <f t="shared" si="3"/>
        <v/>
      </c>
      <c r="P27" s="1451"/>
      <c r="Q27" s="1452" t="str">
        <f t="shared" si="4"/>
        <v/>
      </c>
      <c r="R27" s="1453" t="str">
        <f t="shared" si="5"/>
        <v/>
      </c>
      <c r="S27" s="1453" t="str">
        <f t="shared" si="6"/>
        <v/>
      </c>
      <c r="T27" s="1454" t="str">
        <f t="shared" si="7"/>
        <v>--</v>
      </c>
      <c r="U27" s="1455" t="str">
        <f t="shared" si="8"/>
        <v>--</v>
      </c>
      <c r="V27" s="1456" t="str">
        <f t="shared" si="9"/>
        <v>--</v>
      </c>
      <c r="W27" s="1457" t="str">
        <f t="shared" si="10"/>
        <v>--</v>
      </c>
      <c r="X27" s="1458" t="str">
        <f t="shared" si="11"/>
        <v>--</v>
      </c>
      <c r="Y27" s="1459" t="str">
        <f t="shared" si="12"/>
        <v>--</v>
      </c>
      <c r="Z27" s="1460" t="str">
        <f t="shared" si="13"/>
        <v>--</v>
      </c>
      <c r="AA27" s="1461" t="str">
        <f t="shared" si="14"/>
        <v>--</v>
      </c>
      <c r="AB27" s="1462" t="str">
        <f t="shared" si="15"/>
        <v>--</v>
      </c>
      <c r="AC27" s="1463" t="str">
        <f t="shared" si="16"/>
        <v>--</v>
      </c>
      <c r="AD27" s="1473" t="str">
        <f t="shared" si="17"/>
        <v/>
      </c>
      <c r="AE27" s="1465" t="str">
        <f t="shared" si="18"/>
        <v/>
      </c>
      <c r="AF27" s="1474"/>
    </row>
    <row r="28" spans="2:32" s="1361" customFormat="1" ht="17.1" customHeight="1">
      <c r="B28" s="1375"/>
      <c r="C28" s="1476"/>
      <c r="D28" s="1476"/>
      <c r="E28" s="1476"/>
      <c r="F28" s="1480"/>
      <c r="G28" s="1481"/>
      <c r="H28" s="1482"/>
      <c r="I28" s="1481"/>
      <c r="J28" s="1445">
        <f t="shared" si="0"/>
        <v>20</v>
      </c>
      <c r="K28" s="1446" t="e">
        <f t="shared" si="1"/>
        <v>#VALUE!</v>
      </c>
      <c r="L28" s="1483"/>
      <c r="M28" s="1484"/>
      <c r="N28" s="1449" t="str">
        <f t="shared" si="2"/>
        <v/>
      </c>
      <c r="O28" s="1450" t="str">
        <f t="shared" si="3"/>
        <v/>
      </c>
      <c r="P28" s="1451"/>
      <c r="Q28" s="1452" t="str">
        <f t="shared" si="4"/>
        <v/>
      </c>
      <c r="R28" s="1453" t="str">
        <f t="shared" si="5"/>
        <v/>
      </c>
      <c r="S28" s="1453" t="str">
        <f t="shared" si="6"/>
        <v/>
      </c>
      <c r="T28" s="1454" t="str">
        <f t="shared" si="7"/>
        <v>--</v>
      </c>
      <c r="U28" s="1455" t="str">
        <f t="shared" si="8"/>
        <v>--</v>
      </c>
      <c r="V28" s="1456" t="str">
        <f t="shared" si="9"/>
        <v>--</v>
      </c>
      <c r="W28" s="1457" t="str">
        <f t="shared" si="10"/>
        <v>--</v>
      </c>
      <c r="X28" s="1458" t="str">
        <f t="shared" si="11"/>
        <v>--</v>
      </c>
      <c r="Y28" s="1459" t="str">
        <f t="shared" si="12"/>
        <v>--</v>
      </c>
      <c r="Z28" s="1460" t="str">
        <f t="shared" si="13"/>
        <v>--</v>
      </c>
      <c r="AA28" s="1461" t="str">
        <f t="shared" si="14"/>
        <v>--</v>
      </c>
      <c r="AB28" s="1462" t="str">
        <f t="shared" si="15"/>
        <v>--</v>
      </c>
      <c r="AC28" s="1463" t="str">
        <f t="shared" si="16"/>
        <v>--</v>
      </c>
      <c r="AD28" s="1473" t="str">
        <f t="shared" si="17"/>
        <v/>
      </c>
      <c r="AE28" s="1465" t="str">
        <f t="shared" si="18"/>
        <v/>
      </c>
      <c r="AF28" s="1474"/>
    </row>
    <row r="29" spans="2:32" s="1361" customFormat="1" ht="17.1" customHeight="1">
      <c r="B29" s="1375"/>
      <c r="C29" s="1479"/>
      <c r="D29" s="1479"/>
      <c r="E29" s="1479"/>
      <c r="F29" s="1480"/>
      <c r="G29" s="1481"/>
      <c r="H29" s="1482"/>
      <c r="I29" s="1481"/>
      <c r="J29" s="1445">
        <f t="shared" si="0"/>
        <v>20</v>
      </c>
      <c r="K29" s="1446" t="e">
        <f t="shared" si="1"/>
        <v>#VALUE!</v>
      </c>
      <c r="L29" s="1483"/>
      <c r="M29" s="1484"/>
      <c r="N29" s="1449" t="str">
        <f t="shared" si="2"/>
        <v/>
      </c>
      <c r="O29" s="1450" t="str">
        <f t="shared" si="3"/>
        <v/>
      </c>
      <c r="P29" s="1451"/>
      <c r="Q29" s="1452" t="str">
        <f t="shared" si="4"/>
        <v/>
      </c>
      <c r="R29" s="1453" t="str">
        <f t="shared" si="5"/>
        <v/>
      </c>
      <c r="S29" s="1453" t="str">
        <f t="shared" si="6"/>
        <v/>
      </c>
      <c r="T29" s="1454" t="str">
        <f t="shared" si="7"/>
        <v>--</v>
      </c>
      <c r="U29" s="1455" t="str">
        <f t="shared" si="8"/>
        <v>--</v>
      </c>
      <c r="V29" s="1456" t="str">
        <f t="shared" si="9"/>
        <v>--</v>
      </c>
      <c r="W29" s="1457" t="str">
        <f t="shared" si="10"/>
        <v>--</v>
      </c>
      <c r="X29" s="1458" t="str">
        <f t="shared" si="11"/>
        <v>--</v>
      </c>
      <c r="Y29" s="1459" t="str">
        <f t="shared" si="12"/>
        <v>--</v>
      </c>
      <c r="Z29" s="1460" t="str">
        <f t="shared" si="13"/>
        <v>--</v>
      </c>
      <c r="AA29" s="1461" t="str">
        <f t="shared" si="14"/>
        <v>--</v>
      </c>
      <c r="AB29" s="1462" t="str">
        <f t="shared" si="15"/>
        <v>--</v>
      </c>
      <c r="AC29" s="1463" t="str">
        <f t="shared" si="16"/>
        <v>--</v>
      </c>
      <c r="AD29" s="1473" t="str">
        <f t="shared" si="17"/>
        <v/>
      </c>
      <c r="AE29" s="1465" t="str">
        <f t="shared" si="18"/>
        <v/>
      </c>
      <c r="AF29" s="1474"/>
    </row>
    <row r="30" spans="2:32" s="1361" customFormat="1" ht="17.1" customHeight="1">
      <c r="B30" s="1375"/>
      <c r="C30" s="1476"/>
      <c r="D30" s="1476"/>
      <c r="E30" s="1476"/>
      <c r="F30" s="1480"/>
      <c r="G30" s="1481"/>
      <c r="H30" s="1482"/>
      <c r="I30" s="1481"/>
      <c r="J30" s="1445">
        <f t="shared" si="0"/>
        <v>20</v>
      </c>
      <c r="K30" s="1446" t="e">
        <f t="shared" si="1"/>
        <v>#VALUE!</v>
      </c>
      <c r="L30" s="1483"/>
      <c r="M30" s="1484"/>
      <c r="N30" s="1449" t="str">
        <f t="shared" si="2"/>
        <v/>
      </c>
      <c r="O30" s="1450" t="str">
        <f t="shared" si="3"/>
        <v/>
      </c>
      <c r="P30" s="1451"/>
      <c r="Q30" s="1452" t="str">
        <f t="shared" si="4"/>
        <v/>
      </c>
      <c r="R30" s="1453" t="str">
        <f t="shared" si="5"/>
        <v/>
      </c>
      <c r="S30" s="1453" t="str">
        <f t="shared" si="6"/>
        <v/>
      </c>
      <c r="T30" s="1454" t="str">
        <f t="shared" si="7"/>
        <v>--</v>
      </c>
      <c r="U30" s="1455" t="str">
        <f t="shared" si="8"/>
        <v>--</v>
      </c>
      <c r="V30" s="1456" t="str">
        <f t="shared" si="9"/>
        <v>--</v>
      </c>
      <c r="W30" s="1457" t="str">
        <f t="shared" si="10"/>
        <v>--</v>
      </c>
      <c r="X30" s="1458" t="str">
        <f t="shared" si="11"/>
        <v>--</v>
      </c>
      <c r="Y30" s="1459" t="str">
        <f t="shared" si="12"/>
        <v>--</v>
      </c>
      <c r="Z30" s="1460" t="str">
        <f t="shared" si="13"/>
        <v>--</v>
      </c>
      <c r="AA30" s="1461" t="str">
        <f t="shared" si="14"/>
        <v>--</v>
      </c>
      <c r="AB30" s="1462" t="str">
        <f t="shared" si="15"/>
        <v>--</v>
      </c>
      <c r="AC30" s="1463" t="str">
        <f t="shared" si="16"/>
        <v>--</v>
      </c>
      <c r="AD30" s="1473" t="str">
        <f t="shared" si="17"/>
        <v/>
      </c>
      <c r="AE30" s="1465" t="str">
        <f t="shared" si="18"/>
        <v/>
      </c>
      <c r="AF30" s="1474"/>
    </row>
    <row r="31" spans="2:32" s="1361" customFormat="1" ht="17.1" customHeight="1">
      <c r="B31" s="1375"/>
      <c r="C31" s="1479"/>
      <c r="D31" s="1479"/>
      <c r="E31" s="1479"/>
      <c r="F31" s="1480"/>
      <c r="G31" s="1481"/>
      <c r="H31" s="1482"/>
      <c r="I31" s="1481"/>
      <c r="J31" s="1445">
        <f t="shared" si="0"/>
        <v>20</v>
      </c>
      <c r="K31" s="1446" t="e">
        <f t="shared" si="1"/>
        <v>#VALUE!</v>
      </c>
      <c r="L31" s="1483"/>
      <c r="M31" s="1485"/>
      <c r="N31" s="1449" t="str">
        <f t="shared" si="2"/>
        <v/>
      </c>
      <c r="O31" s="1450" t="str">
        <f t="shared" si="3"/>
        <v/>
      </c>
      <c r="P31" s="1451"/>
      <c r="Q31" s="1452" t="str">
        <f t="shared" si="4"/>
        <v/>
      </c>
      <c r="R31" s="1453" t="str">
        <f t="shared" si="5"/>
        <v/>
      </c>
      <c r="S31" s="1453" t="str">
        <f t="shared" si="6"/>
        <v/>
      </c>
      <c r="T31" s="1454" t="str">
        <f t="shared" si="7"/>
        <v>--</v>
      </c>
      <c r="U31" s="1455" t="str">
        <f t="shared" si="8"/>
        <v>--</v>
      </c>
      <c r="V31" s="1456" t="str">
        <f t="shared" si="9"/>
        <v>--</v>
      </c>
      <c r="W31" s="1457" t="str">
        <f t="shared" si="10"/>
        <v>--</v>
      </c>
      <c r="X31" s="1458" t="str">
        <f t="shared" si="11"/>
        <v>--</v>
      </c>
      <c r="Y31" s="1459" t="str">
        <f t="shared" si="12"/>
        <v>--</v>
      </c>
      <c r="Z31" s="1460" t="str">
        <f t="shared" si="13"/>
        <v>--</v>
      </c>
      <c r="AA31" s="1461" t="str">
        <f t="shared" si="14"/>
        <v>--</v>
      </c>
      <c r="AB31" s="1462" t="str">
        <f t="shared" si="15"/>
        <v>--</v>
      </c>
      <c r="AC31" s="1463" t="str">
        <f t="shared" si="16"/>
        <v>--</v>
      </c>
      <c r="AD31" s="1473" t="str">
        <f t="shared" si="17"/>
        <v/>
      </c>
      <c r="AE31" s="1465" t="str">
        <f t="shared" si="18"/>
        <v/>
      </c>
      <c r="AF31" s="1474"/>
    </row>
    <row r="32" spans="2:32" s="1361" customFormat="1" ht="17.1" customHeight="1">
      <c r="B32" s="1375"/>
      <c r="C32" s="1476"/>
      <c r="D32" s="1476"/>
      <c r="E32" s="1476"/>
      <c r="F32" s="1480"/>
      <c r="G32" s="1481"/>
      <c r="H32" s="1482"/>
      <c r="I32" s="1481"/>
      <c r="J32" s="1445">
        <f t="shared" si="0"/>
        <v>20</v>
      </c>
      <c r="K32" s="1446" t="e">
        <f t="shared" si="1"/>
        <v>#VALUE!</v>
      </c>
      <c r="L32" s="1483"/>
      <c r="M32" s="1485"/>
      <c r="N32" s="1449" t="str">
        <f t="shared" si="2"/>
        <v/>
      </c>
      <c r="O32" s="1450" t="str">
        <f t="shared" si="3"/>
        <v/>
      </c>
      <c r="P32" s="1451"/>
      <c r="Q32" s="1452" t="str">
        <f t="shared" si="4"/>
        <v/>
      </c>
      <c r="R32" s="1453" t="str">
        <f t="shared" si="5"/>
        <v/>
      </c>
      <c r="S32" s="1453" t="str">
        <f t="shared" si="6"/>
        <v/>
      </c>
      <c r="T32" s="1454" t="str">
        <f t="shared" si="7"/>
        <v>--</v>
      </c>
      <c r="U32" s="1455" t="str">
        <f t="shared" si="8"/>
        <v>--</v>
      </c>
      <c r="V32" s="1456" t="str">
        <f t="shared" si="9"/>
        <v>--</v>
      </c>
      <c r="W32" s="1457" t="str">
        <f t="shared" si="10"/>
        <v>--</v>
      </c>
      <c r="X32" s="1458" t="str">
        <f t="shared" si="11"/>
        <v>--</v>
      </c>
      <c r="Y32" s="1459" t="str">
        <f t="shared" si="12"/>
        <v>--</v>
      </c>
      <c r="Z32" s="1460" t="str">
        <f t="shared" si="13"/>
        <v>--</v>
      </c>
      <c r="AA32" s="1461" t="str">
        <f t="shared" si="14"/>
        <v>--</v>
      </c>
      <c r="AB32" s="1462" t="str">
        <f t="shared" si="15"/>
        <v>--</v>
      </c>
      <c r="AC32" s="1463" t="str">
        <f t="shared" si="16"/>
        <v>--</v>
      </c>
      <c r="AD32" s="1473" t="str">
        <f t="shared" si="17"/>
        <v/>
      </c>
      <c r="AE32" s="1465" t="str">
        <f t="shared" si="18"/>
        <v/>
      </c>
      <c r="AF32" s="1474"/>
    </row>
    <row r="33" spans="2:32" s="1361" customFormat="1" ht="17.1" customHeight="1">
      <c r="B33" s="1375"/>
      <c r="C33" s="1479"/>
      <c r="D33" s="1479"/>
      <c r="E33" s="1479"/>
      <c r="F33" s="1480"/>
      <c r="G33" s="1481"/>
      <c r="H33" s="1482"/>
      <c r="I33" s="1481"/>
      <c r="J33" s="1445">
        <f t="shared" si="0"/>
        <v>20</v>
      </c>
      <c r="K33" s="1446" t="e">
        <f t="shared" si="1"/>
        <v>#VALUE!</v>
      </c>
      <c r="L33" s="1483"/>
      <c r="M33" s="1485"/>
      <c r="N33" s="1449" t="str">
        <f t="shared" si="2"/>
        <v/>
      </c>
      <c r="O33" s="1450" t="str">
        <f t="shared" si="3"/>
        <v/>
      </c>
      <c r="P33" s="1451"/>
      <c r="Q33" s="1452" t="str">
        <f t="shared" si="4"/>
        <v/>
      </c>
      <c r="R33" s="1453" t="str">
        <f t="shared" si="5"/>
        <v/>
      </c>
      <c r="S33" s="1453" t="str">
        <f t="shared" si="6"/>
        <v/>
      </c>
      <c r="T33" s="1454" t="str">
        <f t="shared" si="7"/>
        <v>--</v>
      </c>
      <c r="U33" s="1455" t="str">
        <f t="shared" si="8"/>
        <v>--</v>
      </c>
      <c r="V33" s="1456" t="str">
        <f t="shared" si="9"/>
        <v>--</v>
      </c>
      <c r="W33" s="1457" t="str">
        <f t="shared" si="10"/>
        <v>--</v>
      </c>
      <c r="X33" s="1458" t="str">
        <f t="shared" si="11"/>
        <v>--</v>
      </c>
      <c r="Y33" s="1459" t="str">
        <f t="shared" si="12"/>
        <v>--</v>
      </c>
      <c r="Z33" s="1460" t="str">
        <f t="shared" si="13"/>
        <v>--</v>
      </c>
      <c r="AA33" s="1461" t="str">
        <f t="shared" si="14"/>
        <v>--</v>
      </c>
      <c r="AB33" s="1462" t="str">
        <f t="shared" si="15"/>
        <v>--</v>
      </c>
      <c r="AC33" s="1463" t="str">
        <f t="shared" si="16"/>
        <v>--</v>
      </c>
      <c r="AD33" s="1473" t="str">
        <f t="shared" si="17"/>
        <v/>
      </c>
      <c r="AE33" s="1465" t="str">
        <f t="shared" si="18"/>
        <v/>
      </c>
      <c r="AF33" s="1474"/>
    </row>
    <row r="34" spans="2:32" s="1361" customFormat="1" ht="17.1" customHeight="1">
      <c r="B34" s="1375"/>
      <c r="C34" s="1476"/>
      <c r="D34" s="1476"/>
      <c r="E34" s="1476"/>
      <c r="F34" s="1480"/>
      <c r="G34" s="1481"/>
      <c r="H34" s="1482"/>
      <c r="I34" s="1481"/>
      <c r="J34" s="1445">
        <f t="shared" si="0"/>
        <v>20</v>
      </c>
      <c r="K34" s="1446" t="e">
        <f t="shared" si="1"/>
        <v>#VALUE!</v>
      </c>
      <c r="L34" s="1483"/>
      <c r="M34" s="1485"/>
      <c r="N34" s="1449" t="str">
        <f t="shared" si="2"/>
        <v/>
      </c>
      <c r="O34" s="1450" t="str">
        <f t="shared" si="3"/>
        <v/>
      </c>
      <c r="P34" s="1451"/>
      <c r="Q34" s="1452" t="str">
        <f t="shared" si="4"/>
        <v/>
      </c>
      <c r="R34" s="1453" t="str">
        <f t="shared" si="5"/>
        <v/>
      </c>
      <c r="S34" s="1453" t="str">
        <f t="shared" si="6"/>
        <v/>
      </c>
      <c r="T34" s="1454" t="str">
        <f t="shared" si="7"/>
        <v>--</v>
      </c>
      <c r="U34" s="1455" t="str">
        <f t="shared" si="8"/>
        <v>--</v>
      </c>
      <c r="V34" s="1456" t="str">
        <f t="shared" si="9"/>
        <v>--</v>
      </c>
      <c r="W34" s="1457" t="str">
        <f t="shared" si="10"/>
        <v>--</v>
      </c>
      <c r="X34" s="1458" t="str">
        <f t="shared" si="11"/>
        <v>--</v>
      </c>
      <c r="Y34" s="1459" t="str">
        <f t="shared" si="12"/>
        <v>--</v>
      </c>
      <c r="Z34" s="1460" t="str">
        <f t="shared" si="13"/>
        <v>--</v>
      </c>
      <c r="AA34" s="1461" t="str">
        <f t="shared" si="14"/>
        <v>--</v>
      </c>
      <c r="AB34" s="1462" t="str">
        <f t="shared" si="15"/>
        <v>--</v>
      </c>
      <c r="AC34" s="1463" t="str">
        <f t="shared" si="16"/>
        <v>--</v>
      </c>
      <c r="AD34" s="1473" t="str">
        <f t="shared" si="17"/>
        <v/>
      </c>
      <c r="AE34" s="1465" t="str">
        <f t="shared" si="18"/>
        <v/>
      </c>
      <c r="AF34" s="1474"/>
    </row>
    <row r="35" spans="2:32" s="1361" customFormat="1" ht="17.1" customHeight="1">
      <c r="B35" s="1375"/>
      <c r="C35" s="1479"/>
      <c r="D35" s="1479"/>
      <c r="E35" s="1479"/>
      <c r="F35" s="1480"/>
      <c r="G35" s="1481"/>
      <c r="H35" s="1482"/>
      <c r="I35" s="1481"/>
      <c r="J35" s="1445">
        <f t="shared" si="0"/>
        <v>20</v>
      </c>
      <c r="K35" s="1446" t="e">
        <f t="shared" si="1"/>
        <v>#VALUE!</v>
      </c>
      <c r="L35" s="1483"/>
      <c r="M35" s="1485"/>
      <c r="N35" s="1449" t="str">
        <f t="shared" si="2"/>
        <v/>
      </c>
      <c r="O35" s="1450" t="str">
        <f t="shared" si="3"/>
        <v/>
      </c>
      <c r="P35" s="1451"/>
      <c r="Q35" s="1452" t="str">
        <f t="shared" si="4"/>
        <v/>
      </c>
      <c r="R35" s="1453" t="str">
        <f t="shared" si="5"/>
        <v/>
      </c>
      <c r="S35" s="1453" t="str">
        <f t="shared" si="6"/>
        <v/>
      </c>
      <c r="T35" s="1454" t="str">
        <f t="shared" si="7"/>
        <v>--</v>
      </c>
      <c r="U35" s="1455" t="str">
        <f t="shared" si="8"/>
        <v>--</v>
      </c>
      <c r="V35" s="1456" t="str">
        <f t="shared" si="9"/>
        <v>--</v>
      </c>
      <c r="W35" s="1457" t="str">
        <f t="shared" si="10"/>
        <v>--</v>
      </c>
      <c r="X35" s="1458" t="str">
        <f t="shared" si="11"/>
        <v>--</v>
      </c>
      <c r="Y35" s="1459" t="str">
        <f t="shared" si="12"/>
        <v>--</v>
      </c>
      <c r="Z35" s="1460" t="str">
        <f t="shared" si="13"/>
        <v>--</v>
      </c>
      <c r="AA35" s="1461" t="str">
        <f t="shared" si="14"/>
        <v>--</v>
      </c>
      <c r="AB35" s="1462" t="str">
        <f t="shared" si="15"/>
        <v>--</v>
      </c>
      <c r="AC35" s="1463" t="str">
        <f t="shared" si="16"/>
        <v>--</v>
      </c>
      <c r="AD35" s="1473" t="str">
        <f t="shared" si="17"/>
        <v/>
      </c>
      <c r="AE35" s="1465" t="str">
        <f t="shared" si="18"/>
        <v/>
      </c>
      <c r="AF35" s="1474"/>
    </row>
    <row r="36" spans="2:32" s="1361" customFormat="1" ht="17.1" customHeight="1">
      <c r="B36" s="1375"/>
      <c r="C36" s="1476"/>
      <c r="D36" s="1476"/>
      <c r="E36" s="1476"/>
      <c r="F36" s="1480"/>
      <c r="G36" s="1481"/>
      <c r="H36" s="1482"/>
      <c r="I36" s="1481"/>
      <c r="J36" s="1445">
        <f t="shared" si="0"/>
        <v>20</v>
      </c>
      <c r="K36" s="1446" t="e">
        <f t="shared" si="1"/>
        <v>#VALUE!</v>
      </c>
      <c r="L36" s="1483"/>
      <c r="M36" s="1485"/>
      <c r="N36" s="1449" t="str">
        <f t="shared" si="2"/>
        <v/>
      </c>
      <c r="O36" s="1450" t="str">
        <f t="shared" si="3"/>
        <v/>
      </c>
      <c r="P36" s="1451"/>
      <c r="Q36" s="1452" t="str">
        <f t="shared" si="4"/>
        <v/>
      </c>
      <c r="R36" s="1453" t="str">
        <f t="shared" si="5"/>
        <v/>
      </c>
      <c r="S36" s="1453" t="str">
        <f t="shared" si="6"/>
        <v/>
      </c>
      <c r="T36" s="1454" t="str">
        <f t="shared" si="7"/>
        <v>--</v>
      </c>
      <c r="U36" s="1455" t="str">
        <f t="shared" si="8"/>
        <v>--</v>
      </c>
      <c r="V36" s="1456" t="str">
        <f t="shared" si="9"/>
        <v>--</v>
      </c>
      <c r="W36" s="1457" t="str">
        <f t="shared" si="10"/>
        <v>--</v>
      </c>
      <c r="X36" s="1458" t="str">
        <f t="shared" si="11"/>
        <v>--</v>
      </c>
      <c r="Y36" s="1459" t="str">
        <f t="shared" si="12"/>
        <v>--</v>
      </c>
      <c r="Z36" s="1460" t="str">
        <f t="shared" si="13"/>
        <v>--</v>
      </c>
      <c r="AA36" s="1461" t="str">
        <f t="shared" si="14"/>
        <v>--</v>
      </c>
      <c r="AB36" s="1462" t="str">
        <f t="shared" si="15"/>
        <v>--</v>
      </c>
      <c r="AC36" s="1463" t="str">
        <f t="shared" si="16"/>
        <v>--</v>
      </c>
      <c r="AD36" s="1473" t="str">
        <f t="shared" si="17"/>
        <v/>
      </c>
      <c r="AE36" s="1465" t="str">
        <f t="shared" si="18"/>
        <v/>
      </c>
      <c r="AF36" s="1474"/>
    </row>
    <row r="37" spans="2:32" s="1361" customFormat="1" ht="17.1" customHeight="1">
      <c r="B37" s="1375"/>
      <c r="C37" s="1479"/>
      <c r="D37" s="1479"/>
      <c r="E37" s="1479"/>
      <c r="F37" s="1480"/>
      <c r="G37" s="1481"/>
      <c r="H37" s="1482"/>
      <c r="I37" s="1481"/>
      <c r="J37" s="1445">
        <f t="shared" si="0"/>
        <v>20</v>
      </c>
      <c r="K37" s="1446" t="e">
        <f t="shared" si="1"/>
        <v>#VALUE!</v>
      </c>
      <c r="L37" s="1483"/>
      <c r="M37" s="1485"/>
      <c r="N37" s="1449" t="str">
        <f t="shared" si="2"/>
        <v/>
      </c>
      <c r="O37" s="1450" t="str">
        <f t="shared" si="3"/>
        <v/>
      </c>
      <c r="P37" s="1451"/>
      <c r="Q37" s="1452" t="str">
        <f t="shared" si="4"/>
        <v/>
      </c>
      <c r="R37" s="1453" t="str">
        <f t="shared" si="5"/>
        <v/>
      </c>
      <c r="S37" s="1453" t="str">
        <f t="shared" si="6"/>
        <v/>
      </c>
      <c r="T37" s="1454" t="str">
        <f t="shared" si="7"/>
        <v>--</v>
      </c>
      <c r="U37" s="1455" t="str">
        <f t="shared" si="8"/>
        <v>--</v>
      </c>
      <c r="V37" s="1456" t="str">
        <f t="shared" si="9"/>
        <v>--</v>
      </c>
      <c r="W37" s="1457" t="str">
        <f t="shared" si="10"/>
        <v>--</v>
      </c>
      <c r="X37" s="1458" t="str">
        <f t="shared" si="11"/>
        <v>--</v>
      </c>
      <c r="Y37" s="1459" t="str">
        <f t="shared" si="12"/>
        <v>--</v>
      </c>
      <c r="Z37" s="1460" t="str">
        <f t="shared" si="13"/>
        <v>--</v>
      </c>
      <c r="AA37" s="1461" t="str">
        <f t="shared" si="14"/>
        <v>--</v>
      </c>
      <c r="AB37" s="1462" t="str">
        <f t="shared" si="15"/>
        <v>--</v>
      </c>
      <c r="AC37" s="1463" t="str">
        <f t="shared" si="16"/>
        <v>--</v>
      </c>
      <c r="AD37" s="1473" t="str">
        <f t="shared" si="17"/>
        <v/>
      </c>
      <c r="AE37" s="1465" t="str">
        <f t="shared" si="18"/>
        <v/>
      </c>
      <c r="AF37" s="1474"/>
    </row>
    <row r="38" spans="2:32" s="1361" customFormat="1" ht="17.1" customHeight="1">
      <c r="B38" s="1375"/>
      <c r="C38" s="1476"/>
      <c r="D38" s="1476"/>
      <c r="E38" s="1476"/>
      <c r="F38" s="1480"/>
      <c r="G38" s="1481"/>
      <c r="H38" s="1482"/>
      <c r="I38" s="1481"/>
      <c r="J38" s="1445">
        <f t="shared" si="0"/>
        <v>20</v>
      </c>
      <c r="K38" s="1446" t="e">
        <f t="shared" si="1"/>
        <v>#VALUE!</v>
      </c>
      <c r="L38" s="1483"/>
      <c r="M38" s="1485"/>
      <c r="N38" s="1449" t="str">
        <f t="shared" si="2"/>
        <v/>
      </c>
      <c r="O38" s="1450" t="str">
        <f t="shared" si="3"/>
        <v/>
      </c>
      <c r="P38" s="1451"/>
      <c r="Q38" s="1452" t="str">
        <f t="shared" si="4"/>
        <v/>
      </c>
      <c r="R38" s="1453" t="str">
        <f t="shared" si="5"/>
        <v/>
      </c>
      <c r="S38" s="1453" t="str">
        <f t="shared" si="6"/>
        <v/>
      </c>
      <c r="T38" s="1454" t="str">
        <f t="shared" si="7"/>
        <v>--</v>
      </c>
      <c r="U38" s="1455" t="str">
        <f t="shared" si="8"/>
        <v>--</v>
      </c>
      <c r="V38" s="1456" t="str">
        <f t="shared" si="9"/>
        <v>--</v>
      </c>
      <c r="W38" s="1457" t="str">
        <f t="shared" si="10"/>
        <v>--</v>
      </c>
      <c r="X38" s="1458" t="str">
        <f t="shared" si="11"/>
        <v>--</v>
      </c>
      <c r="Y38" s="1459" t="str">
        <f t="shared" si="12"/>
        <v>--</v>
      </c>
      <c r="Z38" s="1460" t="str">
        <f t="shared" si="13"/>
        <v>--</v>
      </c>
      <c r="AA38" s="1461" t="str">
        <f t="shared" si="14"/>
        <v>--</v>
      </c>
      <c r="AB38" s="1462" t="str">
        <f t="shared" si="15"/>
        <v>--</v>
      </c>
      <c r="AC38" s="1463" t="str">
        <f t="shared" si="16"/>
        <v>--</v>
      </c>
      <c r="AD38" s="1473" t="str">
        <f t="shared" si="17"/>
        <v/>
      </c>
      <c r="AE38" s="1465" t="str">
        <f t="shared" si="18"/>
        <v/>
      </c>
      <c r="AF38" s="1474"/>
    </row>
    <row r="39" spans="2:32" s="1361" customFormat="1" ht="17.1" customHeight="1">
      <c r="B39" s="1375"/>
      <c r="C39" s="1479"/>
      <c r="D39" s="1479"/>
      <c r="E39" s="1479"/>
      <c r="F39" s="1480"/>
      <c r="G39" s="1481"/>
      <c r="H39" s="1482"/>
      <c r="I39" s="1481"/>
      <c r="J39" s="1445">
        <f t="shared" si="0"/>
        <v>20</v>
      </c>
      <c r="K39" s="1446" t="e">
        <f t="shared" si="1"/>
        <v>#VALUE!</v>
      </c>
      <c r="L39" s="1483"/>
      <c r="M39" s="1485"/>
      <c r="N39" s="1449" t="str">
        <f t="shared" si="2"/>
        <v/>
      </c>
      <c r="O39" s="1450" t="str">
        <f t="shared" si="3"/>
        <v/>
      </c>
      <c r="P39" s="1451"/>
      <c r="Q39" s="1452" t="str">
        <f t="shared" si="4"/>
        <v/>
      </c>
      <c r="R39" s="1453" t="str">
        <f t="shared" si="5"/>
        <v/>
      </c>
      <c r="S39" s="1453" t="str">
        <f t="shared" si="6"/>
        <v/>
      </c>
      <c r="T39" s="1454" t="str">
        <f t="shared" si="7"/>
        <v>--</v>
      </c>
      <c r="U39" s="1455" t="str">
        <f t="shared" si="8"/>
        <v>--</v>
      </c>
      <c r="V39" s="1456" t="str">
        <f t="shared" si="9"/>
        <v>--</v>
      </c>
      <c r="W39" s="1457" t="str">
        <f t="shared" si="10"/>
        <v>--</v>
      </c>
      <c r="X39" s="1458" t="str">
        <f t="shared" si="11"/>
        <v>--</v>
      </c>
      <c r="Y39" s="1459" t="str">
        <f t="shared" si="12"/>
        <v>--</v>
      </c>
      <c r="Z39" s="1460" t="str">
        <f t="shared" si="13"/>
        <v>--</v>
      </c>
      <c r="AA39" s="1461" t="str">
        <f t="shared" si="14"/>
        <v>--</v>
      </c>
      <c r="AB39" s="1462" t="str">
        <f t="shared" si="15"/>
        <v>--</v>
      </c>
      <c r="AC39" s="1463" t="str">
        <f t="shared" si="16"/>
        <v>--</v>
      </c>
      <c r="AD39" s="1473" t="str">
        <f t="shared" si="17"/>
        <v/>
      </c>
      <c r="AE39" s="1465" t="str">
        <f t="shared" si="18"/>
        <v/>
      </c>
      <c r="AF39" s="1474"/>
    </row>
    <row r="40" spans="2:32" s="1361" customFormat="1" ht="17.1" customHeight="1" thickBot="1">
      <c r="B40" s="1375"/>
      <c r="C40" s="1476"/>
      <c r="D40" s="1486"/>
      <c r="E40" s="1476"/>
      <c r="F40" s="1487"/>
      <c r="G40" s="1488"/>
      <c r="H40" s="1489"/>
      <c r="I40" s="1490"/>
      <c r="J40" s="1491"/>
      <c r="K40" s="1492"/>
      <c r="L40" s="1493"/>
      <c r="M40" s="1493"/>
      <c r="N40" s="1494"/>
      <c r="O40" s="1494"/>
      <c r="P40" s="1495"/>
      <c r="Q40" s="1496"/>
      <c r="R40" s="1495"/>
      <c r="S40" s="1495"/>
      <c r="T40" s="1497"/>
      <c r="U40" s="1498"/>
      <c r="V40" s="1499"/>
      <c r="W40" s="1500"/>
      <c r="X40" s="1501"/>
      <c r="Y40" s="1502"/>
      <c r="Z40" s="1503"/>
      <c r="AA40" s="1504"/>
      <c r="AB40" s="1505"/>
      <c r="AC40" s="1506"/>
      <c r="AD40" s="1507"/>
      <c r="AE40" s="1508"/>
      <c r="AF40" s="1474"/>
    </row>
    <row r="41" spans="2:32" s="1361" customFormat="1" ht="17.1" customHeight="1" thickBot="1" thickTop="1">
      <c r="B41" s="1375"/>
      <c r="C41" s="1509" t="s">
        <v>326</v>
      </c>
      <c r="D41" s="3953" t="s">
        <v>371</v>
      </c>
      <c r="E41" s="1511"/>
      <c r="F41" s="1512"/>
      <c r="G41" s="1513"/>
      <c r="H41" s="1514"/>
      <c r="I41" s="1515"/>
      <c r="J41" s="1514"/>
      <c r="K41" s="1516"/>
      <c r="L41" s="1516"/>
      <c r="M41" s="1516"/>
      <c r="N41" s="1516"/>
      <c r="O41" s="1516"/>
      <c r="P41" s="1516"/>
      <c r="Q41" s="1517"/>
      <c r="R41" s="1516"/>
      <c r="S41" s="1516"/>
      <c r="T41" s="1518">
        <f aca="true" t="shared" si="19" ref="T41:AC41">SUM(T18:T40)</f>
        <v>0</v>
      </c>
      <c r="U41" s="1519">
        <f t="shared" si="19"/>
        <v>0</v>
      </c>
      <c r="V41" s="1520">
        <f t="shared" si="19"/>
        <v>20464.415646</v>
      </c>
      <c r="W41" s="1520">
        <f t="shared" si="19"/>
        <v>102322.07823000001</v>
      </c>
      <c r="X41" s="1520">
        <f t="shared" si="19"/>
        <v>28609.253073108</v>
      </c>
      <c r="Y41" s="1521">
        <f t="shared" si="19"/>
        <v>0</v>
      </c>
      <c r="Z41" s="1521">
        <f t="shared" si="19"/>
        <v>0</v>
      </c>
      <c r="AA41" s="1521">
        <f t="shared" si="19"/>
        <v>0</v>
      </c>
      <c r="AB41" s="1522">
        <f t="shared" si="19"/>
        <v>0</v>
      </c>
      <c r="AC41" s="1523">
        <f t="shared" si="19"/>
        <v>0</v>
      </c>
      <c r="AD41" s="1524"/>
      <c r="AE41" s="1525">
        <f>ROUND(SUM(AE18:AE40),2)</f>
        <v>151395.75</v>
      </c>
      <c r="AF41" s="1474"/>
    </row>
    <row r="42" spans="2:32" s="1361" customFormat="1" ht="17.1" customHeight="1" thickBot="1" thickTop="1"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8"/>
    </row>
    <row r="43" spans="2:32" ht="17.1" customHeight="1" thickTop="1">
      <c r="B43" s="1529"/>
      <c r="C43" s="1529"/>
      <c r="D43" s="1529"/>
      <c r="AF43" s="1529"/>
    </row>
  </sheetData>
  <sheetProtection password="CC12"/>
  <printOptions/>
  <pageMargins left="0.55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21217" r:id="rId4" name="Button 1">
              <controlPr defaultSize="0" print="0" autoFill="0" autoPict="0" macro="[2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A1:AF43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6.14062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753" customFormat="1" ht="33" customHeight="1">
      <c r="B10" s="754"/>
      <c r="C10" s="752"/>
      <c r="D10" s="752"/>
      <c r="E10" s="752"/>
      <c r="F10" s="751" t="s">
        <v>12</v>
      </c>
      <c r="G10" s="752"/>
      <c r="H10" s="752"/>
      <c r="I10" s="752"/>
      <c r="K10" s="752"/>
      <c r="L10" s="752"/>
      <c r="M10" s="752"/>
      <c r="N10" s="752"/>
      <c r="O10" s="752"/>
      <c r="P10" s="752"/>
      <c r="Q10" s="752"/>
      <c r="R10" s="751"/>
      <c r="S10" s="751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5"/>
    </row>
    <row r="11" spans="2:32" s="756" customFormat="1" ht="33" customHeight="1">
      <c r="B11" s="757"/>
      <c r="C11" s="758"/>
      <c r="D11" s="758"/>
      <c r="E11" s="758"/>
      <c r="F11" s="785" t="s">
        <v>430</v>
      </c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60"/>
    </row>
    <row r="12" spans="2:32" s="36" customFormat="1" ht="19.5">
      <c r="B12" s="37" t="str">
        <f>'TOT-0216'!B14</f>
        <v>Desde el 01 al 29 de Febrero de 2016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1"/>
      <c r="Q12" s="19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7"/>
    </row>
    <row r="13" spans="2:32" s="5" customFormat="1" ht="17.1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2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7.1" customHeight="1" thickBot="1" thickTop="1">
      <c r="B14" s="50"/>
      <c r="C14" s="4"/>
      <c r="D14" s="4"/>
      <c r="E14" s="4"/>
      <c r="F14" s="82" t="s">
        <v>89</v>
      </c>
      <c r="G14" s="739">
        <v>506.119</v>
      </c>
      <c r="H14" s="19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7.1" customHeight="1" thickBot="1" thickTop="1">
      <c r="B15" s="50"/>
      <c r="C15" s="4"/>
      <c r="D15" s="4"/>
      <c r="E15" s="4"/>
      <c r="F15" s="82" t="s">
        <v>90</v>
      </c>
      <c r="G15" s="739" t="s">
        <v>318</v>
      </c>
      <c r="H15" s="193"/>
      <c r="I15" s="4"/>
      <c r="J15" s="4"/>
      <c r="K15" s="4"/>
      <c r="L15" s="194"/>
      <c r="M15" s="195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7.1" customHeight="1" thickBot="1" thickTop="1">
      <c r="B16" s="50"/>
      <c r="C16" s="826">
        <v>3</v>
      </c>
      <c r="D16" s="826">
        <v>4</v>
      </c>
      <c r="E16" s="826">
        <v>5</v>
      </c>
      <c r="F16" s="826">
        <v>6</v>
      </c>
      <c r="G16" s="826">
        <v>7</v>
      </c>
      <c r="H16" s="826">
        <v>8</v>
      </c>
      <c r="I16" s="826">
        <v>9</v>
      </c>
      <c r="J16" s="826">
        <v>10</v>
      </c>
      <c r="K16" s="826">
        <v>11</v>
      </c>
      <c r="L16" s="826">
        <v>12</v>
      </c>
      <c r="M16" s="826">
        <v>13</v>
      </c>
      <c r="N16" s="826">
        <v>14</v>
      </c>
      <c r="O16" s="826">
        <v>15</v>
      </c>
      <c r="P16" s="826">
        <v>16</v>
      </c>
      <c r="Q16" s="826">
        <v>17</v>
      </c>
      <c r="R16" s="826">
        <v>18</v>
      </c>
      <c r="S16" s="826">
        <v>19</v>
      </c>
      <c r="T16" s="826">
        <v>20</v>
      </c>
      <c r="U16" s="826">
        <v>21</v>
      </c>
      <c r="V16" s="826">
        <v>22</v>
      </c>
      <c r="W16" s="826">
        <v>23</v>
      </c>
      <c r="X16" s="826">
        <v>24</v>
      </c>
      <c r="Y16" s="826">
        <v>25</v>
      </c>
      <c r="Z16" s="826">
        <v>26</v>
      </c>
      <c r="AA16" s="826">
        <v>27</v>
      </c>
      <c r="AB16" s="826">
        <v>28</v>
      </c>
      <c r="AC16" s="826">
        <v>29</v>
      </c>
      <c r="AD16" s="826">
        <v>30</v>
      </c>
      <c r="AE16" s="826">
        <v>31</v>
      </c>
      <c r="AF16" s="17"/>
    </row>
    <row r="17" spans="2:32" s="5" customFormat="1" ht="33.95" customHeight="1" thickBot="1" thickTop="1">
      <c r="B17" s="50"/>
      <c r="C17" s="84" t="s">
        <v>13</v>
      </c>
      <c r="D17" s="84" t="s">
        <v>233</v>
      </c>
      <c r="E17" s="84" t="s">
        <v>234</v>
      </c>
      <c r="F17" s="85" t="s">
        <v>0</v>
      </c>
      <c r="G17" s="674" t="s">
        <v>14</v>
      </c>
      <c r="H17" s="86" t="s">
        <v>15</v>
      </c>
      <c r="I17" s="198" t="s">
        <v>71</v>
      </c>
      <c r="J17" s="675" t="s">
        <v>37</v>
      </c>
      <c r="K17" s="676" t="s">
        <v>16</v>
      </c>
      <c r="L17" s="85" t="s">
        <v>17</v>
      </c>
      <c r="M17" s="171" t="s">
        <v>18</v>
      </c>
      <c r="N17" s="88" t="s">
        <v>36</v>
      </c>
      <c r="O17" s="86" t="s">
        <v>31</v>
      </c>
      <c r="P17" s="88" t="s">
        <v>19</v>
      </c>
      <c r="Q17" s="86" t="s">
        <v>58</v>
      </c>
      <c r="R17" s="171" t="s">
        <v>59</v>
      </c>
      <c r="S17" s="85" t="s">
        <v>32</v>
      </c>
      <c r="T17" s="135" t="s">
        <v>20</v>
      </c>
      <c r="U17" s="677" t="s">
        <v>21</v>
      </c>
      <c r="V17" s="200" t="s">
        <v>60</v>
      </c>
      <c r="W17" s="201"/>
      <c r="X17" s="202"/>
      <c r="Y17" s="678" t="s">
        <v>146</v>
      </c>
      <c r="Z17" s="679"/>
      <c r="AA17" s="680"/>
      <c r="AB17" s="203" t="s">
        <v>22</v>
      </c>
      <c r="AC17" s="204" t="s">
        <v>73</v>
      </c>
      <c r="AD17" s="131" t="s">
        <v>74</v>
      </c>
      <c r="AE17" s="131" t="s">
        <v>24</v>
      </c>
      <c r="AF17" s="205"/>
    </row>
    <row r="18" spans="2:32" s="5" customFormat="1" ht="17.1" customHeight="1" thickTop="1">
      <c r="B18" s="50"/>
      <c r="C18" s="173"/>
      <c r="D18" s="173"/>
      <c r="E18" s="173"/>
      <c r="F18" s="722"/>
      <c r="G18" s="722"/>
      <c r="H18" s="740"/>
      <c r="I18" s="721"/>
      <c r="J18" s="723"/>
      <c r="K18" s="724"/>
      <c r="L18" s="735"/>
      <c r="M18" s="735"/>
      <c r="N18" s="721"/>
      <c r="O18" s="721"/>
      <c r="P18" s="721"/>
      <c r="Q18" s="721"/>
      <c r="R18" s="721"/>
      <c r="S18" s="721"/>
      <c r="T18" s="725"/>
      <c r="U18" s="726"/>
      <c r="V18" s="727"/>
      <c r="W18" s="728"/>
      <c r="X18" s="729"/>
      <c r="Y18" s="730"/>
      <c r="Z18" s="731"/>
      <c r="AA18" s="732"/>
      <c r="AB18" s="733"/>
      <c r="AC18" s="734"/>
      <c r="AD18" s="721"/>
      <c r="AE18" s="681"/>
      <c r="AF18" s="17"/>
    </row>
    <row r="19" spans="2:32" s="5" customFormat="1" ht="17.1" customHeight="1">
      <c r="B19" s="50"/>
      <c r="C19" s="10"/>
      <c r="D19" s="10"/>
      <c r="E19" s="10"/>
      <c r="F19" s="702"/>
      <c r="G19" s="703"/>
      <c r="H19" s="743"/>
      <c r="I19" s="703"/>
      <c r="J19" s="692">
        <f aca="true" t="shared" si="0" ref="J19:J39">IF(I19="A",200,IF(I19="B",60,20))</f>
        <v>20</v>
      </c>
      <c r="K19" s="693" t="e">
        <f aca="true" t="shared" si="1" ref="K19:K39">IF(G19=500,IF(H19&lt;100,100*$G$14/100,H19*$G$14/100),IF(H19&lt;100,100*$G$15/100,H19*$G$15/100))</f>
        <v>#VALUE!</v>
      </c>
      <c r="L19" s="694"/>
      <c r="M19" s="695"/>
      <c r="N19" s="181" t="str">
        <f aca="true" t="shared" si="2" ref="N19:N39">IF(F19="","",(M19-L19)*24)</f>
        <v/>
      </c>
      <c r="O19" s="182" t="str">
        <f aca="true" t="shared" si="3" ref="O19:O39">IF(F19="","",ROUND((M19-L19)*24*60,0))</f>
        <v/>
      </c>
      <c r="P19" s="215"/>
      <c r="Q19" s="787" t="str">
        <f aca="true" t="shared" si="4" ref="Q19:Q39">IF(F19="","","--")</f>
        <v/>
      </c>
      <c r="R19" s="216" t="str">
        <f>IF(F19="","","NO")</f>
        <v/>
      </c>
      <c r="S19" s="216" t="str">
        <f>IF(F19="","",IF(OR(P19="P",P19="RP"),"--","NO"))</f>
        <v/>
      </c>
      <c r="T19" s="791" t="str">
        <f>IF(P19="P",K19*J19*ROUND(O19/60,2)*0.01,"--")</f>
        <v>--</v>
      </c>
      <c r="U19" s="792" t="str">
        <f>IF(P19="RP",K19*J19*ROUND(O19/60,2)*0.01*Q19/100,"--")</f>
        <v>--</v>
      </c>
      <c r="V19" s="207" t="str">
        <f>IF(AND(P19="F",S19="NO"),K19*J19*IF(R19="SI",1.2,1),"--")</f>
        <v>--</v>
      </c>
      <c r="W19" s="208" t="str">
        <f>IF(AND(P19="F",O19&gt;=10),K19*J19*IF(R19="SI",1.2,1)*IF(O19&lt;=300,ROUND(O19/60,2),5),"--")</f>
        <v>--</v>
      </c>
      <c r="X19" s="209" t="str">
        <f>IF(AND(P19="F",O19&gt;300),(ROUND(O19/60,2)-5)*K19*J19*0.1*IF(R19="SI",1.2,1),"--")</f>
        <v>--</v>
      </c>
      <c r="Y19" s="793" t="str">
        <f>IF(AND(P19="R",S19="NO"),K19*J19*Q19/100*IF(R19="SI",1.2,1),"--")</f>
        <v>--</v>
      </c>
      <c r="Z19" s="794" t="str">
        <f>IF(AND(P19="R",O19&gt;=10),K19*J19*Q19/100*IF(R19="SI",1.2,1)*IF(O19&lt;=300,ROUND(O19/60,2),5),"--")</f>
        <v>--</v>
      </c>
      <c r="AA19" s="795" t="str">
        <f>IF(AND(P19="R",O19&gt;300),(ROUND(O19/60,2)-5)*K19*J19*0.1*Q19/100*IF(R19="SI",1.2,1),"--")</f>
        <v>--</v>
      </c>
      <c r="AB19" s="796" t="str">
        <f>IF(P19="RF",ROUND(O19/60,2)*K19*J19*0.1*IF(R19="SI",1.2,1),"--")</f>
        <v>--</v>
      </c>
      <c r="AC19" s="797" t="str">
        <f>IF(P19="RR",ROUND(O19/60,2)*K19*J19*0.1*Q19/100*IF(R19="SI",1.2,1),"--")</f>
        <v>--</v>
      </c>
      <c r="AD19" s="790" t="str">
        <f>IF(F19="","","SI")</f>
        <v/>
      </c>
      <c r="AE19" s="16" t="str">
        <f>IF(F19="","",SUM(T19:AC19)*IF(AD19="SI",1,2))</f>
        <v/>
      </c>
      <c r="AF19" s="17"/>
    </row>
    <row r="20" spans="2:32" s="5" customFormat="1" ht="17.1" customHeight="1">
      <c r="B20" s="50"/>
      <c r="C20" s="10">
        <v>23</v>
      </c>
      <c r="D20" s="10">
        <v>298659</v>
      </c>
      <c r="E20" s="10">
        <v>4444</v>
      </c>
      <c r="F20" s="702" t="s">
        <v>369</v>
      </c>
      <c r="G20" s="703">
        <v>500</v>
      </c>
      <c r="H20" s="743">
        <v>354</v>
      </c>
      <c r="I20" s="703" t="s">
        <v>294</v>
      </c>
      <c r="J20" s="692">
        <f t="shared" si="0"/>
        <v>200</v>
      </c>
      <c r="K20" s="693">
        <f t="shared" si="1"/>
        <v>1791.66126</v>
      </c>
      <c r="L20" s="694">
        <v>42408.35208333333</v>
      </c>
      <c r="M20" s="695">
        <v>42408.8</v>
      </c>
      <c r="N20" s="181">
        <f t="shared" si="2"/>
        <v>10.750000000116415</v>
      </c>
      <c r="O20" s="182">
        <f t="shared" si="3"/>
        <v>645</v>
      </c>
      <c r="P20" s="215" t="s">
        <v>293</v>
      </c>
      <c r="Q20" s="787" t="str">
        <f t="shared" si="4"/>
        <v>--</v>
      </c>
      <c r="R20" s="216" t="str">
        <f>IF(F20="","","NO")</f>
        <v>NO</v>
      </c>
      <c r="S20" s="216" t="str">
        <f>IF(F20="","",IF(OR(P20="P",P20="RP"),"--","NO"))</f>
        <v>--</v>
      </c>
      <c r="T20" s="791">
        <f>IF(P20="P",K20*J20*ROUND(O20/60,2)*0.01,"--")</f>
        <v>38520.717090000006</v>
      </c>
      <c r="U20" s="792" t="str">
        <f>IF(P20="RP",K20*J20*ROUND(O20/60,2)*0.01*Q20/100,"--")</f>
        <v>--</v>
      </c>
      <c r="V20" s="207" t="str">
        <f>IF(AND(P20="F",S20="NO"),K20*J20*IF(R20="SI",1.2,1),"--")</f>
        <v>--</v>
      </c>
      <c r="W20" s="208" t="str">
        <f>IF(AND(P20="F",O20&gt;=10),K20*J20*IF(R20="SI",1.2,1)*IF(O20&lt;=300,ROUND(O20/60,2),5),"--")</f>
        <v>--</v>
      </c>
      <c r="X20" s="209" t="str">
        <f>IF(AND(P20="F",O20&gt;300),(ROUND(O20/60,2)-5)*K20*J20*0.1*IF(R20="SI",1.2,1),"--")</f>
        <v>--</v>
      </c>
      <c r="Y20" s="793" t="str">
        <f>IF(AND(P20="R",S20="NO"),K20*J20*Q20/100*IF(R20="SI",1.2,1),"--")</f>
        <v>--</v>
      </c>
      <c r="Z20" s="794" t="str">
        <f>IF(AND(P20="R",O20&gt;=10),K20*J20*Q20/100*IF(R20="SI",1.2,1)*IF(O20&lt;=300,ROUND(O20/60,2),5),"--")</f>
        <v>--</v>
      </c>
      <c r="AA20" s="795" t="str">
        <f>IF(AND(P20="R",O20&gt;300),(ROUND(O20/60,2)-5)*K20*J20*0.1*Q20/100*IF(R20="SI",1.2,1),"--")</f>
        <v>--</v>
      </c>
      <c r="AB20" s="796" t="str">
        <f>IF(P20="RF",ROUND(O20/60,2)*K20*J20*0.1*IF(R20="SI",1.2,1),"--")</f>
        <v>--</v>
      </c>
      <c r="AC20" s="797" t="str">
        <f>IF(P20="RR",ROUND(O20/60,2)*K20*J20*0.1*Q20/100*IF(R20="SI",1.2,1),"--")</f>
        <v>--</v>
      </c>
      <c r="AD20" s="788" t="str">
        <f>IF(F20="","","SI")</f>
        <v>SI</v>
      </c>
      <c r="AE20" s="16">
        <f>IF(F20="","",SUM(T20:AC20)*IF(AD20="SI",1,2))</f>
        <v>38520.717090000006</v>
      </c>
      <c r="AF20" s="701"/>
    </row>
    <row r="21" spans="2:32" s="5" customFormat="1" ht="17.1" customHeight="1">
      <c r="B21" s="50"/>
      <c r="C21" s="269">
        <v>24</v>
      </c>
      <c r="D21" s="269">
        <v>298677</v>
      </c>
      <c r="E21" s="269">
        <v>4444</v>
      </c>
      <c r="F21" s="702" t="s">
        <v>369</v>
      </c>
      <c r="G21" s="703">
        <v>500</v>
      </c>
      <c r="H21" s="743">
        <v>354</v>
      </c>
      <c r="I21" s="703" t="s">
        <v>294</v>
      </c>
      <c r="J21" s="692">
        <f t="shared" si="0"/>
        <v>200</v>
      </c>
      <c r="K21" s="693">
        <f t="shared" si="1"/>
        <v>1791.66126</v>
      </c>
      <c r="L21" s="694">
        <v>42414.33472222222</v>
      </c>
      <c r="M21" s="695">
        <v>42414.705555555556</v>
      </c>
      <c r="N21" s="181">
        <f t="shared" si="2"/>
        <v>8.900000000023283</v>
      </c>
      <c r="O21" s="182">
        <f t="shared" si="3"/>
        <v>534</v>
      </c>
      <c r="P21" s="215" t="s">
        <v>293</v>
      </c>
      <c r="Q21" s="787" t="str">
        <f t="shared" si="4"/>
        <v>--</v>
      </c>
      <c r="R21" s="216" t="str">
        <f>IF(F21="","","NO")</f>
        <v>NO</v>
      </c>
      <c r="S21" s="216" t="str">
        <f>IF(F21="","",IF(OR(P21="P",P21="RP"),"--","NO"))</f>
        <v>--</v>
      </c>
      <c r="T21" s="791">
        <f>IF(P21="P",K21*J21*ROUND(O21/60,2)*0.01,"--")</f>
        <v>31891.570428000006</v>
      </c>
      <c r="U21" s="792" t="str">
        <f>IF(P21="RP",K21*J21*ROUND(O21/60,2)*0.01*Q21/100,"--")</f>
        <v>--</v>
      </c>
      <c r="V21" s="207" t="str">
        <f>IF(AND(P21="F",S21="NO"),K21*J21*IF(R21="SI",1.2,1),"--")</f>
        <v>--</v>
      </c>
      <c r="W21" s="208" t="str">
        <f>IF(AND(P21="F",O21&gt;=10),K21*J21*IF(R21="SI",1.2,1)*IF(O21&lt;=300,ROUND(O21/60,2),5),"--")</f>
        <v>--</v>
      </c>
      <c r="X21" s="209" t="str">
        <f>IF(AND(P21="F",O21&gt;300),(ROUND(O21/60,2)-5)*K21*J21*0.1*IF(R21="SI",1.2,1),"--")</f>
        <v>--</v>
      </c>
      <c r="Y21" s="793" t="str">
        <f>IF(AND(P21="R",S21="NO"),K21*J21*Q21/100*IF(R21="SI",1.2,1),"--")</f>
        <v>--</v>
      </c>
      <c r="Z21" s="794" t="str">
        <f>IF(AND(P21="R",O21&gt;=10),K21*J21*Q21/100*IF(R21="SI",1.2,1)*IF(O21&lt;=300,ROUND(O21/60,2),5),"--")</f>
        <v>--</v>
      </c>
      <c r="AA21" s="795" t="str">
        <f>IF(AND(P21="R",O21&gt;300),(ROUND(O21/60,2)-5)*K21*J21*0.1*Q21/100*IF(R21="SI",1.2,1),"--")</f>
        <v>--</v>
      </c>
      <c r="AB21" s="796" t="str">
        <f>IF(P21="RF",ROUND(O21/60,2)*K21*J21*0.1*IF(R21="SI",1.2,1),"--")</f>
        <v>--</v>
      </c>
      <c r="AC21" s="797" t="str">
        <f>IF(P21="RR",ROUND(O21/60,2)*K21*J21*0.1*Q21/100*IF(R21="SI",1.2,1),"--")</f>
        <v>--</v>
      </c>
      <c r="AD21" s="788" t="str">
        <f>IF(F21="","","SI")</f>
        <v>SI</v>
      </c>
      <c r="AE21" s="16">
        <f>IF(F21="","",SUM(T21:AC21)*IF(AD21="SI",1,2))</f>
        <v>31891.570428000006</v>
      </c>
      <c r="AF21" s="701"/>
    </row>
    <row r="22" spans="2:32" s="5" customFormat="1" ht="17.1" customHeight="1">
      <c r="B22" s="50"/>
      <c r="C22" s="148"/>
      <c r="D22" s="148"/>
      <c r="E22" s="148"/>
      <c r="F22" s="702"/>
      <c r="G22" s="703"/>
      <c r="H22" s="743"/>
      <c r="I22" s="703"/>
      <c r="J22" s="692">
        <f t="shared" si="0"/>
        <v>20</v>
      </c>
      <c r="K22" s="693" t="e">
        <f t="shared" si="1"/>
        <v>#VALUE!</v>
      </c>
      <c r="L22" s="704"/>
      <c r="M22" s="705"/>
      <c r="N22" s="181" t="str">
        <f t="shared" si="2"/>
        <v/>
      </c>
      <c r="O22" s="182" t="str">
        <f t="shared" si="3"/>
        <v/>
      </c>
      <c r="P22" s="215"/>
      <c r="Q22" s="787" t="str">
        <f t="shared" si="4"/>
        <v/>
      </c>
      <c r="R22" s="216" t="str">
        <f>IF(F22="","","NO")</f>
        <v/>
      </c>
      <c r="S22" s="216" t="str">
        <f>IF(F22="","",IF(OR(P22="P",P22="RP"),"--","NO"))</f>
        <v/>
      </c>
      <c r="T22" s="791" t="str">
        <f>IF(P22="P",K22*J22*ROUND(O22/60,2)*0.01,"--")</f>
        <v>--</v>
      </c>
      <c r="U22" s="792" t="str">
        <f>IF(P22="RP",K22*J22*ROUND(O22/60,2)*0.01*Q22/100,"--")</f>
        <v>--</v>
      </c>
      <c r="V22" s="207" t="str">
        <f>IF(AND(P22="F",S22="NO"),K22*J22*IF(R22="SI",1.2,1),"--")</f>
        <v>--</v>
      </c>
      <c r="W22" s="208" t="str">
        <f>IF(AND(P22="F",O22&gt;=10),K22*J22*IF(R22="SI",1.2,1)*IF(O22&lt;=300,ROUND(O22/60,2),5),"--")</f>
        <v>--</v>
      </c>
      <c r="X22" s="209" t="str">
        <f>IF(AND(P22="F",O22&gt;300),(ROUND(O22/60,2)-5)*K22*J22*0.1*IF(R22="SI",1.2,1),"--")</f>
        <v>--</v>
      </c>
      <c r="Y22" s="793" t="str">
        <f>IF(AND(P22="R",S22="NO"),K22*J22*Q22/100*IF(R22="SI",1.2,1),"--")</f>
        <v>--</v>
      </c>
      <c r="Z22" s="794" t="str">
        <f>IF(AND(P22="R",O22&gt;=10),K22*J22*Q22/100*IF(R22="SI",1.2,1)*IF(O22&lt;=300,ROUND(O22/60,2),5),"--")</f>
        <v>--</v>
      </c>
      <c r="AA22" s="795" t="str">
        <f>IF(AND(P22="R",O22&gt;300),(ROUND(O22/60,2)-5)*K22*J22*0.1*Q22/100*IF(R22="SI",1.2,1),"--")</f>
        <v>--</v>
      </c>
      <c r="AB22" s="796" t="str">
        <f>IF(P22="RF",ROUND(O22/60,2)*K22*J22*0.1*IF(R22="SI",1.2,1),"--")</f>
        <v>--</v>
      </c>
      <c r="AC22" s="797" t="str">
        <f>IF(P22="RR",ROUND(O22/60,2)*K22*J22*0.1*Q22/100*IF(R22="SI",1.2,1),"--")</f>
        <v>--</v>
      </c>
      <c r="AD22" s="788" t="str">
        <f>IF(F22="","","SI")</f>
        <v/>
      </c>
      <c r="AE22" s="16" t="str">
        <f>IF(F22="","",SUM(T22:AC22)*IF(AD22="SI",1,2))</f>
        <v/>
      </c>
      <c r="AF22" s="701"/>
    </row>
    <row r="23" spans="2:32" s="5" customFormat="1" ht="17.1" customHeight="1">
      <c r="B23" s="50"/>
      <c r="C23" s="269"/>
      <c r="D23" s="269"/>
      <c r="E23" s="269"/>
      <c r="F23" s="702"/>
      <c r="G23" s="703"/>
      <c r="H23" s="743"/>
      <c r="I23" s="703"/>
      <c r="J23" s="692">
        <f t="shared" si="0"/>
        <v>20</v>
      </c>
      <c r="K23" s="693" t="e">
        <f t="shared" si="1"/>
        <v>#VALUE!</v>
      </c>
      <c r="L23" s="704"/>
      <c r="M23" s="705"/>
      <c r="N23" s="181" t="str">
        <f t="shared" si="2"/>
        <v/>
      </c>
      <c r="O23" s="182" t="str">
        <f t="shared" si="3"/>
        <v/>
      </c>
      <c r="P23" s="215"/>
      <c r="Q23" s="787" t="str">
        <f t="shared" si="4"/>
        <v/>
      </c>
      <c r="R23" s="216" t="str">
        <f aca="true" t="shared" si="5" ref="R23:R39">IF(F23="","","NO")</f>
        <v/>
      </c>
      <c r="S23" s="216" t="str">
        <f aca="true" t="shared" si="6" ref="S23:S39">IF(F23="","",IF(OR(P23="P",P23="RP"),"--","NO"))</f>
        <v/>
      </c>
      <c r="T23" s="791" t="str">
        <f aca="true" t="shared" si="7" ref="T23:T39">IF(P23="P",K23*J23*ROUND(O23/60,2)*0.01,"--")</f>
        <v>--</v>
      </c>
      <c r="U23" s="792" t="str">
        <f aca="true" t="shared" si="8" ref="U23:U39">IF(P23="RP",K23*J23*ROUND(O23/60,2)*0.01*Q23/100,"--")</f>
        <v>--</v>
      </c>
      <c r="V23" s="207" t="str">
        <f aca="true" t="shared" si="9" ref="V23:V39">IF(AND(P23="F",S23="NO"),K23*J23*IF(R23="SI",1.2,1),"--")</f>
        <v>--</v>
      </c>
      <c r="W23" s="208" t="str">
        <f aca="true" t="shared" si="10" ref="W23:W39">IF(AND(P23="F",O23&gt;=10),K23*J23*IF(R23="SI",1.2,1)*IF(O23&lt;=300,ROUND(O23/60,2),5),"--")</f>
        <v>--</v>
      </c>
      <c r="X23" s="209" t="str">
        <f aca="true" t="shared" si="11" ref="X23:X39">IF(AND(P23="F",O23&gt;300),(ROUND(O23/60,2)-5)*K23*J23*0.1*IF(R23="SI",1.2,1),"--")</f>
        <v>--</v>
      </c>
      <c r="Y23" s="793" t="str">
        <f aca="true" t="shared" si="12" ref="Y23:Y39">IF(AND(P23="R",S23="NO"),K23*J23*Q23/100*IF(R23="SI",1.2,1),"--")</f>
        <v>--</v>
      </c>
      <c r="Z23" s="794" t="str">
        <f aca="true" t="shared" si="13" ref="Z23:Z39">IF(AND(P23="R",O23&gt;=10),K23*J23*Q23/100*IF(R23="SI",1.2,1)*IF(O23&lt;=300,ROUND(O23/60,2),5),"--")</f>
        <v>--</v>
      </c>
      <c r="AA23" s="795" t="str">
        <f aca="true" t="shared" si="14" ref="AA23:AA39">IF(AND(P23="R",O23&gt;300),(ROUND(O23/60,2)-5)*K23*J23*0.1*Q23/100*IF(R23="SI",1.2,1),"--")</f>
        <v>--</v>
      </c>
      <c r="AB23" s="796" t="str">
        <f aca="true" t="shared" si="15" ref="AB23:AB39">IF(P23="RF",ROUND(O23/60,2)*K23*J23*0.1*IF(R23="SI",1.2,1),"--")</f>
        <v>--</v>
      </c>
      <c r="AC23" s="797" t="str">
        <f aca="true" t="shared" si="16" ref="AC23:AC39">IF(P23="RR",ROUND(O23/60,2)*K23*J23*0.1*Q23/100*IF(R23="SI",1.2,1),"--")</f>
        <v>--</v>
      </c>
      <c r="AD23" s="788" t="str">
        <f aca="true" t="shared" si="17" ref="AD23:AD39">IF(F23="","","SI")</f>
        <v/>
      </c>
      <c r="AE23" s="16" t="str">
        <f>IF(F23="","",SUM(T23:AC23)*IF(AD23="SI",1,2))</f>
        <v/>
      </c>
      <c r="AF23" s="701"/>
    </row>
    <row r="24" spans="2:32" s="5" customFormat="1" ht="17.1" customHeight="1">
      <c r="B24" s="50"/>
      <c r="C24" s="148"/>
      <c r="D24" s="148"/>
      <c r="E24" s="148"/>
      <c r="F24" s="148"/>
      <c r="G24" s="178"/>
      <c r="H24" s="742"/>
      <c r="I24" s="178"/>
      <c r="J24" s="692">
        <f t="shared" si="0"/>
        <v>20</v>
      </c>
      <c r="K24" s="693" t="e">
        <f t="shared" si="1"/>
        <v>#VALUE!</v>
      </c>
      <c r="L24" s="694"/>
      <c r="M24" s="695"/>
      <c r="N24" s="181" t="str">
        <f t="shared" si="2"/>
        <v/>
      </c>
      <c r="O24" s="182" t="str">
        <f t="shared" si="3"/>
        <v/>
      </c>
      <c r="P24" s="215"/>
      <c r="Q24" s="787" t="str">
        <f t="shared" si="4"/>
        <v/>
      </c>
      <c r="R24" s="216" t="str">
        <f t="shared" si="5"/>
        <v/>
      </c>
      <c r="S24" s="216" t="str">
        <f t="shared" si="6"/>
        <v/>
      </c>
      <c r="T24" s="791" t="str">
        <f t="shared" si="7"/>
        <v>--</v>
      </c>
      <c r="U24" s="792" t="str">
        <f t="shared" si="8"/>
        <v>--</v>
      </c>
      <c r="V24" s="207" t="str">
        <f t="shared" si="9"/>
        <v>--</v>
      </c>
      <c r="W24" s="208" t="str">
        <f t="shared" si="10"/>
        <v>--</v>
      </c>
      <c r="X24" s="209" t="str">
        <f t="shared" si="11"/>
        <v>--</v>
      </c>
      <c r="Y24" s="793" t="str">
        <f t="shared" si="12"/>
        <v>--</v>
      </c>
      <c r="Z24" s="794" t="str">
        <f t="shared" si="13"/>
        <v>--</v>
      </c>
      <c r="AA24" s="795" t="str">
        <f t="shared" si="14"/>
        <v>--</v>
      </c>
      <c r="AB24" s="796" t="str">
        <f t="shared" si="15"/>
        <v>--</v>
      </c>
      <c r="AC24" s="797" t="str">
        <f t="shared" si="16"/>
        <v>--</v>
      </c>
      <c r="AD24" s="788" t="str">
        <f t="shared" si="17"/>
        <v/>
      </c>
      <c r="AE24" s="16" t="str">
        <f aca="true" t="shared" si="18" ref="AE24:AE39">IF(F24="","",SUM(T24:AC24)*IF(AD24="SI",1,2))</f>
        <v/>
      </c>
      <c r="AF24" s="701"/>
    </row>
    <row r="25" spans="2:32" s="5" customFormat="1" ht="17.1" customHeight="1">
      <c r="B25" s="50"/>
      <c r="C25" s="269"/>
      <c r="D25" s="269"/>
      <c r="E25" s="269"/>
      <c r="F25" s="148"/>
      <c r="G25" s="178"/>
      <c r="H25" s="742"/>
      <c r="I25" s="178"/>
      <c r="J25" s="692">
        <f t="shared" si="0"/>
        <v>20</v>
      </c>
      <c r="K25" s="693" t="e">
        <f t="shared" si="1"/>
        <v>#VALUE!</v>
      </c>
      <c r="L25" s="694"/>
      <c r="M25" s="695"/>
      <c r="N25" s="181" t="str">
        <f t="shared" si="2"/>
        <v/>
      </c>
      <c r="O25" s="182" t="str">
        <f t="shared" si="3"/>
        <v/>
      </c>
      <c r="P25" s="215"/>
      <c r="Q25" s="787" t="str">
        <f t="shared" si="4"/>
        <v/>
      </c>
      <c r="R25" s="216" t="str">
        <f t="shared" si="5"/>
        <v/>
      </c>
      <c r="S25" s="216" t="str">
        <f t="shared" si="6"/>
        <v/>
      </c>
      <c r="T25" s="791" t="str">
        <f t="shared" si="7"/>
        <v>--</v>
      </c>
      <c r="U25" s="792" t="str">
        <f t="shared" si="8"/>
        <v>--</v>
      </c>
      <c r="V25" s="207" t="str">
        <f t="shared" si="9"/>
        <v>--</v>
      </c>
      <c r="W25" s="208" t="str">
        <f t="shared" si="10"/>
        <v>--</v>
      </c>
      <c r="X25" s="209" t="str">
        <f t="shared" si="11"/>
        <v>--</v>
      </c>
      <c r="Y25" s="793" t="str">
        <f t="shared" si="12"/>
        <v>--</v>
      </c>
      <c r="Z25" s="794" t="str">
        <f t="shared" si="13"/>
        <v>--</v>
      </c>
      <c r="AA25" s="795" t="str">
        <f t="shared" si="14"/>
        <v>--</v>
      </c>
      <c r="AB25" s="796" t="str">
        <f t="shared" si="15"/>
        <v>--</v>
      </c>
      <c r="AC25" s="797" t="str">
        <f t="shared" si="16"/>
        <v>--</v>
      </c>
      <c r="AD25" s="788" t="str">
        <f t="shared" si="17"/>
        <v/>
      </c>
      <c r="AE25" s="16" t="str">
        <f t="shared" si="18"/>
        <v/>
      </c>
      <c r="AF25" s="701"/>
    </row>
    <row r="26" spans="2:32" s="5" customFormat="1" ht="17.1" customHeight="1">
      <c r="B26" s="50"/>
      <c r="C26" s="148"/>
      <c r="D26" s="148"/>
      <c r="E26" s="148"/>
      <c r="F26" s="141"/>
      <c r="G26" s="142"/>
      <c r="H26" s="744"/>
      <c r="I26" s="142"/>
      <c r="J26" s="692">
        <f t="shared" si="0"/>
        <v>20</v>
      </c>
      <c r="K26" s="693" t="e">
        <f t="shared" si="1"/>
        <v>#VALUE!</v>
      </c>
      <c r="L26" s="179"/>
      <c r="M26" s="214"/>
      <c r="N26" s="181" t="str">
        <f t="shared" si="2"/>
        <v/>
      </c>
      <c r="O26" s="182" t="str">
        <f t="shared" si="3"/>
        <v/>
      </c>
      <c r="P26" s="215"/>
      <c r="Q26" s="787" t="str">
        <f t="shared" si="4"/>
        <v/>
      </c>
      <c r="R26" s="216" t="str">
        <f t="shared" si="5"/>
        <v/>
      </c>
      <c r="S26" s="216" t="str">
        <f t="shared" si="6"/>
        <v/>
      </c>
      <c r="T26" s="791" t="str">
        <f t="shared" si="7"/>
        <v>--</v>
      </c>
      <c r="U26" s="792" t="str">
        <f t="shared" si="8"/>
        <v>--</v>
      </c>
      <c r="V26" s="207" t="str">
        <f t="shared" si="9"/>
        <v>--</v>
      </c>
      <c r="W26" s="208" t="str">
        <f t="shared" si="10"/>
        <v>--</v>
      </c>
      <c r="X26" s="209" t="str">
        <f t="shared" si="11"/>
        <v>--</v>
      </c>
      <c r="Y26" s="793" t="str">
        <f t="shared" si="12"/>
        <v>--</v>
      </c>
      <c r="Z26" s="794" t="str">
        <f t="shared" si="13"/>
        <v>--</v>
      </c>
      <c r="AA26" s="795" t="str">
        <f t="shared" si="14"/>
        <v>--</v>
      </c>
      <c r="AB26" s="796" t="str">
        <f t="shared" si="15"/>
        <v>--</v>
      </c>
      <c r="AC26" s="797" t="str">
        <f t="shared" si="16"/>
        <v>--</v>
      </c>
      <c r="AD26" s="788" t="str">
        <f t="shared" si="17"/>
        <v/>
      </c>
      <c r="AE26" s="16" t="str">
        <f t="shared" si="18"/>
        <v/>
      </c>
      <c r="AF26" s="701"/>
    </row>
    <row r="27" spans="2:32" s="5" customFormat="1" ht="17.1" customHeight="1">
      <c r="B27" s="50"/>
      <c r="C27" s="269"/>
      <c r="D27" s="269"/>
      <c r="E27" s="269"/>
      <c r="F27" s="141"/>
      <c r="G27" s="142"/>
      <c r="H27" s="744"/>
      <c r="I27" s="142"/>
      <c r="J27" s="692">
        <f t="shared" si="0"/>
        <v>20</v>
      </c>
      <c r="K27" s="693" t="e">
        <f t="shared" si="1"/>
        <v>#VALUE!</v>
      </c>
      <c r="L27" s="179"/>
      <c r="M27" s="214"/>
      <c r="N27" s="181" t="str">
        <f t="shared" si="2"/>
        <v/>
      </c>
      <c r="O27" s="182" t="str">
        <f t="shared" si="3"/>
        <v/>
      </c>
      <c r="P27" s="215"/>
      <c r="Q27" s="787" t="str">
        <f t="shared" si="4"/>
        <v/>
      </c>
      <c r="R27" s="216" t="str">
        <f t="shared" si="5"/>
        <v/>
      </c>
      <c r="S27" s="216" t="str">
        <f t="shared" si="6"/>
        <v/>
      </c>
      <c r="T27" s="791" t="str">
        <f t="shared" si="7"/>
        <v>--</v>
      </c>
      <c r="U27" s="792" t="str">
        <f t="shared" si="8"/>
        <v>--</v>
      </c>
      <c r="V27" s="207" t="str">
        <f t="shared" si="9"/>
        <v>--</v>
      </c>
      <c r="W27" s="208" t="str">
        <f t="shared" si="10"/>
        <v>--</v>
      </c>
      <c r="X27" s="209" t="str">
        <f t="shared" si="11"/>
        <v>--</v>
      </c>
      <c r="Y27" s="793" t="str">
        <f t="shared" si="12"/>
        <v>--</v>
      </c>
      <c r="Z27" s="794" t="str">
        <f t="shared" si="13"/>
        <v>--</v>
      </c>
      <c r="AA27" s="795" t="str">
        <f t="shared" si="14"/>
        <v>--</v>
      </c>
      <c r="AB27" s="796" t="str">
        <f t="shared" si="15"/>
        <v>--</v>
      </c>
      <c r="AC27" s="797" t="str">
        <f t="shared" si="16"/>
        <v>--</v>
      </c>
      <c r="AD27" s="788" t="str">
        <f t="shared" si="17"/>
        <v/>
      </c>
      <c r="AE27" s="16" t="str">
        <f t="shared" si="18"/>
        <v/>
      </c>
      <c r="AF27" s="701"/>
    </row>
    <row r="28" spans="2:32" s="5" customFormat="1" ht="17.1" customHeight="1">
      <c r="B28" s="50"/>
      <c r="C28" s="148"/>
      <c r="D28" s="148"/>
      <c r="E28" s="148"/>
      <c r="F28" s="141"/>
      <c r="G28" s="142"/>
      <c r="H28" s="744"/>
      <c r="I28" s="142"/>
      <c r="J28" s="692">
        <f t="shared" si="0"/>
        <v>20</v>
      </c>
      <c r="K28" s="693" t="e">
        <f t="shared" si="1"/>
        <v>#VALUE!</v>
      </c>
      <c r="L28" s="179"/>
      <c r="M28" s="214"/>
      <c r="N28" s="181" t="str">
        <f t="shared" si="2"/>
        <v/>
      </c>
      <c r="O28" s="182" t="str">
        <f t="shared" si="3"/>
        <v/>
      </c>
      <c r="P28" s="215"/>
      <c r="Q28" s="787" t="str">
        <f t="shared" si="4"/>
        <v/>
      </c>
      <c r="R28" s="216" t="str">
        <f t="shared" si="5"/>
        <v/>
      </c>
      <c r="S28" s="216" t="str">
        <f t="shared" si="6"/>
        <v/>
      </c>
      <c r="T28" s="791" t="str">
        <f t="shared" si="7"/>
        <v>--</v>
      </c>
      <c r="U28" s="792" t="str">
        <f t="shared" si="8"/>
        <v>--</v>
      </c>
      <c r="V28" s="207" t="str">
        <f t="shared" si="9"/>
        <v>--</v>
      </c>
      <c r="W28" s="208" t="str">
        <f t="shared" si="10"/>
        <v>--</v>
      </c>
      <c r="X28" s="209" t="str">
        <f t="shared" si="11"/>
        <v>--</v>
      </c>
      <c r="Y28" s="793" t="str">
        <f t="shared" si="12"/>
        <v>--</v>
      </c>
      <c r="Z28" s="794" t="str">
        <f t="shared" si="13"/>
        <v>--</v>
      </c>
      <c r="AA28" s="795" t="str">
        <f t="shared" si="14"/>
        <v>--</v>
      </c>
      <c r="AB28" s="796" t="str">
        <f t="shared" si="15"/>
        <v>--</v>
      </c>
      <c r="AC28" s="797" t="str">
        <f t="shared" si="16"/>
        <v>--</v>
      </c>
      <c r="AD28" s="788" t="str">
        <f t="shared" si="17"/>
        <v/>
      </c>
      <c r="AE28" s="16" t="str">
        <f t="shared" si="18"/>
        <v/>
      </c>
      <c r="AF28" s="701"/>
    </row>
    <row r="29" spans="2:32" s="5" customFormat="1" ht="17.1" customHeight="1">
      <c r="B29" s="50"/>
      <c r="C29" s="269"/>
      <c r="D29" s="269"/>
      <c r="E29" s="269"/>
      <c r="F29" s="141"/>
      <c r="G29" s="142"/>
      <c r="H29" s="744"/>
      <c r="I29" s="142"/>
      <c r="J29" s="692">
        <f t="shared" si="0"/>
        <v>20</v>
      </c>
      <c r="K29" s="693" t="e">
        <f t="shared" si="1"/>
        <v>#VALUE!</v>
      </c>
      <c r="L29" s="179"/>
      <c r="M29" s="214"/>
      <c r="N29" s="181" t="str">
        <f t="shared" si="2"/>
        <v/>
      </c>
      <c r="O29" s="182" t="str">
        <f t="shared" si="3"/>
        <v/>
      </c>
      <c r="P29" s="215"/>
      <c r="Q29" s="787" t="str">
        <f t="shared" si="4"/>
        <v/>
      </c>
      <c r="R29" s="216" t="str">
        <f t="shared" si="5"/>
        <v/>
      </c>
      <c r="S29" s="216" t="str">
        <f t="shared" si="6"/>
        <v/>
      </c>
      <c r="T29" s="791" t="str">
        <f t="shared" si="7"/>
        <v>--</v>
      </c>
      <c r="U29" s="792" t="str">
        <f t="shared" si="8"/>
        <v>--</v>
      </c>
      <c r="V29" s="207" t="str">
        <f t="shared" si="9"/>
        <v>--</v>
      </c>
      <c r="W29" s="208" t="str">
        <f t="shared" si="10"/>
        <v>--</v>
      </c>
      <c r="X29" s="209" t="str">
        <f t="shared" si="11"/>
        <v>--</v>
      </c>
      <c r="Y29" s="793" t="str">
        <f t="shared" si="12"/>
        <v>--</v>
      </c>
      <c r="Z29" s="794" t="str">
        <f t="shared" si="13"/>
        <v>--</v>
      </c>
      <c r="AA29" s="795" t="str">
        <f t="shared" si="14"/>
        <v>--</v>
      </c>
      <c r="AB29" s="796" t="str">
        <f t="shared" si="15"/>
        <v>--</v>
      </c>
      <c r="AC29" s="797" t="str">
        <f t="shared" si="16"/>
        <v>--</v>
      </c>
      <c r="AD29" s="788" t="str">
        <f t="shared" si="17"/>
        <v/>
      </c>
      <c r="AE29" s="16" t="str">
        <f t="shared" si="18"/>
        <v/>
      </c>
      <c r="AF29" s="701"/>
    </row>
    <row r="30" spans="2:32" s="5" customFormat="1" ht="17.1" customHeight="1">
      <c r="B30" s="50"/>
      <c r="C30" s="148"/>
      <c r="D30" s="148"/>
      <c r="E30" s="148"/>
      <c r="F30" s="141"/>
      <c r="G30" s="142"/>
      <c r="H30" s="744"/>
      <c r="I30" s="142"/>
      <c r="J30" s="692">
        <f t="shared" si="0"/>
        <v>20</v>
      </c>
      <c r="K30" s="693" t="e">
        <f t="shared" si="1"/>
        <v>#VALUE!</v>
      </c>
      <c r="L30" s="179"/>
      <c r="M30" s="214"/>
      <c r="N30" s="181" t="str">
        <f t="shared" si="2"/>
        <v/>
      </c>
      <c r="O30" s="182" t="str">
        <f t="shared" si="3"/>
        <v/>
      </c>
      <c r="P30" s="215"/>
      <c r="Q30" s="787" t="str">
        <f t="shared" si="4"/>
        <v/>
      </c>
      <c r="R30" s="216" t="str">
        <f t="shared" si="5"/>
        <v/>
      </c>
      <c r="S30" s="216" t="str">
        <f t="shared" si="6"/>
        <v/>
      </c>
      <c r="T30" s="791" t="str">
        <f t="shared" si="7"/>
        <v>--</v>
      </c>
      <c r="U30" s="792" t="str">
        <f t="shared" si="8"/>
        <v>--</v>
      </c>
      <c r="V30" s="207" t="str">
        <f t="shared" si="9"/>
        <v>--</v>
      </c>
      <c r="W30" s="208" t="str">
        <f t="shared" si="10"/>
        <v>--</v>
      </c>
      <c r="X30" s="209" t="str">
        <f t="shared" si="11"/>
        <v>--</v>
      </c>
      <c r="Y30" s="793" t="str">
        <f t="shared" si="12"/>
        <v>--</v>
      </c>
      <c r="Z30" s="794" t="str">
        <f t="shared" si="13"/>
        <v>--</v>
      </c>
      <c r="AA30" s="795" t="str">
        <f t="shared" si="14"/>
        <v>--</v>
      </c>
      <c r="AB30" s="796" t="str">
        <f t="shared" si="15"/>
        <v>--</v>
      </c>
      <c r="AC30" s="797" t="str">
        <f t="shared" si="16"/>
        <v>--</v>
      </c>
      <c r="AD30" s="788" t="str">
        <f t="shared" si="17"/>
        <v/>
      </c>
      <c r="AE30" s="16" t="str">
        <f t="shared" si="18"/>
        <v/>
      </c>
      <c r="AF30" s="701"/>
    </row>
    <row r="31" spans="2:32" s="5" customFormat="1" ht="17.1" customHeight="1">
      <c r="B31" s="50"/>
      <c r="C31" s="269"/>
      <c r="D31" s="269"/>
      <c r="E31" s="269"/>
      <c r="F31" s="141"/>
      <c r="G31" s="142"/>
      <c r="H31" s="744"/>
      <c r="I31" s="142"/>
      <c r="J31" s="692">
        <f t="shared" si="0"/>
        <v>20</v>
      </c>
      <c r="K31" s="693" t="e">
        <f t="shared" si="1"/>
        <v>#VALUE!</v>
      </c>
      <c r="L31" s="179"/>
      <c r="M31" s="180"/>
      <c r="N31" s="181" t="str">
        <f t="shared" si="2"/>
        <v/>
      </c>
      <c r="O31" s="182" t="str">
        <f t="shared" si="3"/>
        <v/>
      </c>
      <c r="P31" s="215"/>
      <c r="Q31" s="787" t="str">
        <f t="shared" si="4"/>
        <v/>
      </c>
      <c r="R31" s="216" t="str">
        <f t="shared" si="5"/>
        <v/>
      </c>
      <c r="S31" s="216" t="str">
        <f t="shared" si="6"/>
        <v/>
      </c>
      <c r="T31" s="791" t="str">
        <f t="shared" si="7"/>
        <v>--</v>
      </c>
      <c r="U31" s="792" t="str">
        <f t="shared" si="8"/>
        <v>--</v>
      </c>
      <c r="V31" s="207" t="str">
        <f t="shared" si="9"/>
        <v>--</v>
      </c>
      <c r="W31" s="208" t="str">
        <f t="shared" si="10"/>
        <v>--</v>
      </c>
      <c r="X31" s="209" t="str">
        <f t="shared" si="11"/>
        <v>--</v>
      </c>
      <c r="Y31" s="793" t="str">
        <f t="shared" si="12"/>
        <v>--</v>
      </c>
      <c r="Z31" s="794" t="str">
        <f t="shared" si="13"/>
        <v>--</v>
      </c>
      <c r="AA31" s="795" t="str">
        <f t="shared" si="14"/>
        <v>--</v>
      </c>
      <c r="AB31" s="796" t="str">
        <f t="shared" si="15"/>
        <v>--</v>
      </c>
      <c r="AC31" s="797" t="str">
        <f t="shared" si="16"/>
        <v>--</v>
      </c>
      <c r="AD31" s="788" t="str">
        <f t="shared" si="17"/>
        <v/>
      </c>
      <c r="AE31" s="16" t="str">
        <f t="shared" si="18"/>
        <v/>
      </c>
      <c r="AF31" s="701"/>
    </row>
    <row r="32" spans="2:32" s="5" customFormat="1" ht="17.1" customHeight="1">
      <c r="B32" s="50"/>
      <c r="C32" s="148"/>
      <c r="D32" s="148"/>
      <c r="E32" s="148"/>
      <c r="F32" s="141"/>
      <c r="G32" s="142"/>
      <c r="H32" s="744"/>
      <c r="I32" s="142"/>
      <c r="J32" s="692">
        <f t="shared" si="0"/>
        <v>20</v>
      </c>
      <c r="K32" s="693" t="e">
        <f t="shared" si="1"/>
        <v>#VALUE!</v>
      </c>
      <c r="L32" s="179"/>
      <c r="M32" s="180"/>
      <c r="N32" s="181" t="str">
        <f t="shared" si="2"/>
        <v/>
      </c>
      <c r="O32" s="182" t="str">
        <f t="shared" si="3"/>
        <v/>
      </c>
      <c r="P32" s="215"/>
      <c r="Q32" s="787" t="str">
        <f t="shared" si="4"/>
        <v/>
      </c>
      <c r="R32" s="216" t="str">
        <f t="shared" si="5"/>
        <v/>
      </c>
      <c r="S32" s="216" t="str">
        <f t="shared" si="6"/>
        <v/>
      </c>
      <c r="T32" s="791" t="str">
        <f t="shared" si="7"/>
        <v>--</v>
      </c>
      <c r="U32" s="792" t="str">
        <f t="shared" si="8"/>
        <v>--</v>
      </c>
      <c r="V32" s="207" t="str">
        <f t="shared" si="9"/>
        <v>--</v>
      </c>
      <c r="W32" s="208" t="str">
        <f t="shared" si="10"/>
        <v>--</v>
      </c>
      <c r="X32" s="209" t="str">
        <f t="shared" si="11"/>
        <v>--</v>
      </c>
      <c r="Y32" s="793" t="str">
        <f t="shared" si="12"/>
        <v>--</v>
      </c>
      <c r="Z32" s="794" t="str">
        <f t="shared" si="13"/>
        <v>--</v>
      </c>
      <c r="AA32" s="795" t="str">
        <f t="shared" si="14"/>
        <v>--</v>
      </c>
      <c r="AB32" s="796" t="str">
        <f t="shared" si="15"/>
        <v>--</v>
      </c>
      <c r="AC32" s="797" t="str">
        <f t="shared" si="16"/>
        <v>--</v>
      </c>
      <c r="AD32" s="788" t="str">
        <f t="shared" si="17"/>
        <v/>
      </c>
      <c r="AE32" s="16" t="str">
        <f t="shared" si="18"/>
        <v/>
      </c>
      <c r="AF32" s="701"/>
    </row>
    <row r="33" spans="2:32" s="5" customFormat="1" ht="17.1" customHeight="1">
      <c r="B33" s="50"/>
      <c r="C33" s="269"/>
      <c r="D33" s="269"/>
      <c r="E33" s="269"/>
      <c r="F33" s="141"/>
      <c r="G33" s="142"/>
      <c r="H33" s="744"/>
      <c r="I33" s="142"/>
      <c r="J33" s="692">
        <f t="shared" si="0"/>
        <v>20</v>
      </c>
      <c r="K33" s="693" t="e">
        <f t="shared" si="1"/>
        <v>#VALUE!</v>
      </c>
      <c r="L33" s="179"/>
      <c r="M33" s="180"/>
      <c r="N33" s="181" t="str">
        <f t="shared" si="2"/>
        <v/>
      </c>
      <c r="O33" s="182" t="str">
        <f t="shared" si="3"/>
        <v/>
      </c>
      <c r="P33" s="215"/>
      <c r="Q33" s="787" t="str">
        <f t="shared" si="4"/>
        <v/>
      </c>
      <c r="R33" s="216" t="str">
        <f t="shared" si="5"/>
        <v/>
      </c>
      <c r="S33" s="216" t="str">
        <f t="shared" si="6"/>
        <v/>
      </c>
      <c r="T33" s="791" t="str">
        <f t="shared" si="7"/>
        <v>--</v>
      </c>
      <c r="U33" s="792" t="str">
        <f t="shared" si="8"/>
        <v>--</v>
      </c>
      <c r="V33" s="207" t="str">
        <f t="shared" si="9"/>
        <v>--</v>
      </c>
      <c r="W33" s="208" t="str">
        <f t="shared" si="10"/>
        <v>--</v>
      </c>
      <c r="X33" s="209" t="str">
        <f t="shared" si="11"/>
        <v>--</v>
      </c>
      <c r="Y33" s="793" t="str">
        <f t="shared" si="12"/>
        <v>--</v>
      </c>
      <c r="Z33" s="794" t="str">
        <f t="shared" si="13"/>
        <v>--</v>
      </c>
      <c r="AA33" s="795" t="str">
        <f t="shared" si="14"/>
        <v>--</v>
      </c>
      <c r="AB33" s="796" t="str">
        <f t="shared" si="15"/>
        <v>--</v>
      </c>
      <c r="AC33" s="797" t="str">
        <f t="shared" si="16"/>
        <v>--</v>
      </c>
      <c r="AD33" s="788" t="str">
        <f t="shared" si="17"/>
        <v/>
      </c>
      <c r="AE33" s="16" t="str">
        <f t="shared" si="18"/>
        <v/>
      </c>
      <c r="AF33" s="701"/>
    </row>
    <row r="34" spans="2:32" s="5" customFormat="1" ht="17.1" customHeight="1">
      <c r="B34" s="50"/>
      <c r="C34" s="148"/>
      <c r="D34" s="148"/>
      <c r="E34" s="148"/>
      <c r="F34" s="141"/>
      <c r="G34" s="142"/>
      <c r="H34" s="744"/>
      <c r="I34" s="142"/>
      <c r="J34" s="692">
        <f t="shared" si="0"/>
        <v>20</v>
      </c>
      <c r="K34" s="693" t="e">
        <f t="shared" si="1"/>
        <v>#VALUE!</v>
      </c>
      <c r="L34" s="179"/>
      <c r="M34" s="180"/>
      <c r="N34" s="181" t="str">
        <f t="shared" si="2"/>
        <v/>
      </c>
      <c r="O34" s="182" t="str">
        <f t="shared" si="3"/>
        <v/>
      </c>
      <c r="P34" s="215"/>
      <c r="Q34" s="787" t="str">
        <f t="shared" si="4"/>
        <v/>
      </c>
      <c r="R34" s="216" t="str">
        <f t="shared" si="5"/>
        <v/>
      </c>
      <c r="S34" s="216" t="str">
        <f t="shared" si="6"/>
        <v/>
      </c>
      <c r="T34" s="791" t="str">
        <f t="shared" si="7"/>
        <v>--</v>
      </c>
      <c r="U34" s="792" t="str">
        <f t="shared" si="8"/>
        <v>--</v>
      </c>
      <c r="V34" s="207" t="str">
        <f t="shared" si="9"/>
        <v>--</v>
      </c>
      <c r="W34" s="208" t="str">
        <f t="shared" si="10"/>
        <v>--</v>
      </c>
      <c r="X34" s="209" t="str">
        <f t="shared" si="11"/>
        <v>--</v>
      </c>
      <c r="Y34" s="793" t="str">
        <f t="shared" si="12"/>
        <v>--</v>
      </c>
      <c r="Z34" s="794" t="str">
        <f t="shared" si="13"/>
        <v>--</v>
      </c>
      <c r="AA34" s="795" t="str">
        <f t="shared" si="14"/>
        <v>--</v>
      </c>
      <c r="AB34" s="796" t="str">
        <f t="shared" si="15"/>
        <v>--</v>
      </c>
      <c r="AC34" s="797" t="str">
        <f t="shared" si="16"/>
        <v>--</v>
      </c>
      <c r="AD34" s="788" t="str">
        <f t="shared" si="17"/>
        <v/>
      </c>
      <c r="AE34" s="16" t="str">
        <f t="shared" si="18"/>
        <v/>
      </c>
      <c r="AF34" s="701"/>
    </row>
    <row r="35" spans="2:32" s="5" customFormat="1" ht="17.1" customHeight="1">
      <c r="B35" s="50"/>
      <c r="C35" s="269"/>
      <c r="D35" s="269"/>
      <c r="E35" s="269"/>
      <c r="F35" s="141"/>
      <c r="G35" s="142"/>
      <c r="H35" s="744"/>
      <c r="I35" s="142"/>
      <c r="J35" s="692">
        <f t="shared" si="0"/>
        <v>20</v>
      </c>
      <c r="K35" s="693" t="e">
        <f t="shared" si="1"/>
        <v>#VALUE!</v>
      </c>
      <c r="L35" s="179"/>
      <c r="M35" s="180"/>
      <c r="N35" s="181" t="str">
        <f t="shared" si="2"/>
        <v/>
      </c>
      <c r="O35" s="182" t="str">
        <f t="shared" si="3"/>
        <v/>
      </c>
      <c r="P35" s="215"/>
      <c r="Q35" s="787" t="str">
        <f t="shared" si="4"/>
        <v/>
      </c>
      <c r="R35" s="216" t="str">
        <f t="shared" si="5"/>
        <v/>
      </c>
      <c r="S35" s="216" t="str">
        <f t="shared" si="6"/>
        <v/>
      </c>
      <c r="T35" s="791" t="str">
        <f t="shared" si="7"/>
        <v>--</v>
      </c>
      <c r="U35" s="792" t="str">
        <f t="shared" si="8"/>
        <v>--</v>
      </c>
      <c r="V35" s="207" t="str">
        <f t="shared" si="9"/>
        <v>--</v>
      </c>
      <c r="W35" s="208" t="str">
        <f t="shared" si="10"/>
        <v>--</v>
      </c>
      <c r="X35" s="209" t="str">
        <f t="shared" si="11"/>
        <v>--</v>
      </c>
      <c r="Y35" s="793" t="str">
        <f t="shared" si="12"/>
        <v>--</v>
      </c>
      <c r="Z35" s="794" t="str">
        <f t="shared" si="13"/>
        <v>--</v>
      </c>
      <c r="AA35" s="795" t="str">
        <f t="shared" si="14"/>
        <v>--</v>
      </c>
      <c r="AB35" s="796" t="str">
        <f t="shared" si="15"/>
        <v>--</v>
      </c>
      <c r="AC35" s="797" t="str">
        <f t="shared" si="16"/>
        <v>--</v>
      </c>
      <c r="AD35" s="788" t="str">
        <f t="shared" si="17"/>
        <v/>
      </c>
      <c r="AE35" s="16" t="str">
        <f t="shared" si="18"/>
        <v/>
      </c>
      <c r="AF35" s="701"/>
    </row>
    <row r="36" spans="2:32" s="5" customFormat="1" ht="17.1" customHeight="1">
      <c r="B36" s="50"/>
      <c r="C36" s="148"/>
      <c r="D36" s="148"/>
      <c r="E36" s="148"/>
      <c r="F36" s="141"/>
      <c r="G36" s="142"/>
      <c r="H36" s="744"/>
      <c r="I36" s="142"/>
      <c r="J36" s="692">
        <f t="shared" si="0"/>
        <v>20</v>
      </c>
      <c r="K36" s="693" t="e">
        <f t="shared" si="1"/>
        <v>#VALUE!</v>
      </c>
      <c r="L36" s="179"/>
      <c r="M36" s="180"/>
      <c r="N36" s="181" t="str">
        <f t="shared" si="2"/>
        <v/>
      </c>
      <c r="O36" s="182" t="str">
        <f t="shared" si="3"/>
        <v/>
      </c>
      <c r="P36" s="215"/>
      <c r="Q36" s="787" t="str">
        <f t="shared" si="4"/>
        <v/>
      </c>
      <c r="R36" s="216" t="str">
        <f t="shared" si="5"/>
        <v/>
      </c>
      <c r="S36" s="216" t="str">
        <f t="shared" si="6"/>
        <v/>
      </c>
      <c r="T36" s="791" t="str">
        <f t="shared" si="7"/>
        <v>--</v>
      </c>
      <c r="U36" s="792" t="str">
        <f t="shared" si="8"/>
        <v>--</v>
      </c>
      <c r="V36" s="207" t="str">
        <f t="shared" si="9"/>
        <v>--</v>
      </c>
      <c r="W36" s="208" t="str">
        <f t="shared" si="10"/>
        <v>--</v>
      </c>
      <c r="X36" s="209" t="str">
        <f t="shared" si="11"/>
        <v>--</v>
      </c>
      <c r="Y36" s="793" t="str">
        <f t="shared" si="12"/>
        <v>--</v>
      </c>
      <c r="Z36" s="794" t="str">
        <f t="shared" si="13"/>
        <v>--</v>
      </c>
      <c r="AA36" s="795" t="str">
        <f t="shared" si="14"/>
        <v>--</v>
      </c>
      <c r="AB36" s="796" t="str">
        <f t="shared" si="15"/>
        <v>--</v>
      </c>
      <c r="AC36" s="797" t="str">
        <f t="shared" si="16"/>
        <v>--</v>
      </c>
      <c r="AD36" s="788" t="str">
        <f t="shared" si="17"/>
        <v/>
      </c>
      <c r="AE36" s="16" t="str">
        <f t="shared" si="18"/>
        <v/>
      </c>
      <c r="AF36" s="701"/>
    </row>
    <row r="37" spans="2:32" s="5" customFormat="1" ht="17.1" customHeight="1">
      <c r="B37" s="50"/>
      <c r="C37" s="269"/>
      <c r="D37" s="269"/>
      <c r="E37" s="269"/>
      <c r="F37" s="141"/>
      <c r="G37" s="142"/>
      <c r="H37" s="744"/>
      <c r="I37" s="142"/>
      <c r="J37" s="692">
        <f t="shared" si="0"/>
        <v>20</v>
      </c>
      <c r="K37" s="693" t="e">
        <f t="shared" si="1"/>
        <v>#VALUE!</v>
      </c>
      <c r="L37" s="179"/>
      <c r="M37" s="180"/>
      <c r="N37" s="181" t="str">
        <f t="shared" si="2"/>
        <v/>
      </c>
      <c r="O37" s="182" t="str">
        <f t="shared" si="3"/>
        <v/>
      </c>
      <c r="P37" s="215"/>
      <c r="Q37" s="787" t="str">
        <f t="shared" si="4"/>
        <v/>
      </c>
      <c r="R37" s="216" t="str">
        <f t="shared" si="5"/>
        <v/>
      </c>
      <c r="S37" s="216" t="str">
        <f t="shared" si="6"/>
        <v/>
      </c>
      <c r="T37" s="791" t="str">
        <f t="shared" si="7"/>
        <v>--</v>
      </c>
      <c r="U37" s="792" t="str">
        <f t="shared" si="8"/>
        <v>--</v>
      </c>
      <c r="V37" s="207" t="str">
        <f t="shared" si="9"/>
        <v>--</v>
      </c>
      <c r="W37" s="208" t="str">
        <f t="shared" si="10"/>
        <v>--</v>
      </c>
      <c r="X37" s="209" t="str">
        <f t="shared" si="11"/>
        <v>--</v>
      </c>
      <c r="Y37" s="793" t="str">
        <f t="shared" si="12"/>
        <v>--</v>
      </c>
      <c r="Z37" s="794" t="str">
        <f t="shared" si="13"/>
        <v>--</v>
      </c>
      <c r="AA37" s="795" t="str">
        <f t="shared" si="14"/>
        <v>--</v>
      </c>
      <c r="AB37" s="796" t="str">
        <f t="shared" si="15"/>
        <v>--</v>
      </c>
      <c r="AC37" s="797" t="str">
        <f t="shared" si="16"/>
        <v>--</v>
      </c>
      <c r="AD37" s="788" t="str">
        <f t="shared" si="17"/>
        <v/>
      </c>
      <c r="AE37" s="16" t="str">
        <f t="shared" si="18"/>
        <v/>
      </c>
      <c r="AF37" s="701"/>
    </row>
    <row r="38" spans="2:32" s="5" customFormat="1" ht="17.1" customHeight="1">
      <c r="B38" s="50"/>
      <c r="C38" s="148"/>
      <c r="D38" s="148"/>
      <c r="E38" s="148"/>
      <c r="F38" s="141"/>
      <c r="G38" s="142"/>
      <c r="H38" s="744"/>
      <c r="I38" s="142"/>
      <c r="J38" s="692">
        <f t="shared" si="0"/>
        <v>20</v>
      </c>
      <c r="K38" s="693" t="e">
        <f t="shared" si="1"/>
        <v>#VALUE!</v>
      </c>
      <c r="L38" s="179"/>
      <c r="M38" s="180"/>
      <c r="N38" s="181" t="str">
        <f t="shared" si="2"/>
        <v/>
      </c>
      <c r="O38" s="182" t="str">
        <f t="shared" si="3"/>
        <v/>
      </c>
      <c r="P38" s="215"/>
      <c r="Q38" s="787" t="str">
        <f t="shared" si="4"/>
        <v/>
      </c>
      <c r="R38" s="216" t="str">
        <f t="shared" si="5"/>
        <v/>
      </c>
      <c r="S38" s="216" t="str">
        <f t="shared" si="6"/>
        <v/>
      </c>
      <c r="T38" s="791" t="str">
        <f t="shared" si="7"/>
        <v>--</v>
      </c>
      <c r="U38" s="792" t="str">
        <f t="shared" si="8"/>
        <v>--</v>
      </c>
      <c r="V38" s="207" t="str">
        <f t="shared" si="9"/>
        <v>--</v>
      </c>
      <c r="W38" s="208" t="str">
        <f t="shared" si="10"/>
        <v>--</v>
      </c>
      <c r="X38" s="209" t="str">
        <f t="shared" si="11"/>
        <v>--</v>
      </c>
      <c r="Y38" s="793" t="str">
        <f t="shared" si="12"/>
        <v>--</v>
      </c>
      <c r="Z38" s="794" t="str">
        <f t="shared" si="13"/>
        <v>--</v>
      </c>
      <c r="AA38" s="795" t="str">
        <f t="shared" si="14"/>
        <v>--</v>
      </c>
      <c r="AB38" s="796" t="str">
        <f t="shared" si="15"/>
        <v>--</v>
      </c>
      <c r="AC38" s="797" t="str">
        <f t="shared" si="16"/>
        <v>--</v>
      </c>
      <c r="AD38" s="788" t="str">
        <f t="shared" si="17"/>
        <v/>
      </c>
      <c r="AE38" s="16" t="str">
        <f t="shared" si="18"/>
        <v/>
      </c>
      <c r="AF38" s="701"/>
    </row>
    <row r="39" spans="2:32" s="5" customFormat="1" ht="17.1" customHeight="1">
      <c r="B39" s="50"/>
      <c r="C39" s="269"/>
      <c r="D39" s="269"/>
      <c r="E39" s="269"/>
      <c r="F39" s="141"/>
      <c r="G39" s="142"/>
      <c r="H39" s="744"/>
      <c r="I39" s="142"/>
      <c r="J39" s="692">
        <f t="shared" si="0"/>
        <v>20</v>
      </c>
      <c r="K39" s="693" t="e">
        <f t="shared" si="1"/>
        <v>#VALUE!</v>
      </c>
      <c r="L39" s="179"/>
      <c r="M39" s="180"/>
      <c r="N39" s="181" t="str">
        <f t="shared" si="2"/>
        <v/>
      </c>
      <c r="O39" s="182" t="str">
        <f t="shared" si="3"/>
        <v/>
      </c>
      <c r="P39" s="215"/>
      <c r="Q39" s="787" t="str">
        <f t="shared" si="4"/>
        <v/>
      </c>
      <c r="R39" s="216" t="str">
        <f t="shared" si="5"/>
        <v/>
      </c>
      <c r="S39" s="216" t="str">
        <f t="shared" si="6"/>
        <v/>
      </c>
      <c r="T39" s="791" t="str">
        <f t="shared" si="7"/>
        <v>--</v>
      </c>
      <c r="U39" s="792" t="str">
        <f t="shared" si="8"/>
        <v>--</v>
      </c>
      <c r="V39" s="207" t="str">
        <f t="shared" si="9"/>
        <v>--</v>
      </c>
      <c r="W39" s="208" t="str">
        <f t="shared" si="10"/>
        <v>--</v>
      </c>
      <c r="X39" s="209" t="str">
        <f t="shared" si="11"/>
        <v>--</v>
      </c>
      <c r="Y39" s="793" t="str">
        <f t="shared" si="12"/>
        <v>--</v>
      </c>
      <c r="Z39" s="794" t="str">
        <f t="shared" si="13"/>
        <v>--</v>
      </c>
      <c r="AA39" s="795" t="str">
        <f t="shared" si="14"/>
        <v>--</v>
      </c>
      <c r="AB39" s="796" t="str">
        <f t="shared" si="15"/>
        <v>--</v>
      </c>
      <c r="AC39" s="797" t="str">
        <f t="shared" si="16"/>
        <v>--</v>
      </c>
      <c r="AD39" s="788" t="str">
        <f t="shared" si="17"/>
        <v/>
      </c>
      <c r="AE39" s="16" t="str">
        <f t="shared" si="18"/>
        <v/>
      </c>
      <c r="AF39" s="701"/>
    </row>
    <row r="40" spans="2:32" s="5" customFormat="1" ht="17.1" customHeight="1" thickBot="1">
      <c r="B40" s="50"/>
      <c r="C40" s="148"/>
      <c r="D40" s="786"/>
      <c r="E40" s="148"/>
      <c r="F40" s="145"/>
      <c r="G40" s="223"/>
      <c r="H40" s="738"/>
      <c r="I40" s="224"/>
      <c r="J40" s="706"/>
      <c r="K40" s="707"/>
      <c r="L40" s="736"/>
      <c r="M40" s="736"/>
      <c r="N40" s="9"/>
      <c r="O40" s="9"/>
      <c r="P40" s="147"/>
      <c r="Q40" s="184"/>
      <c r="R40" s="147"/>
      <c r="S40" s="147"/>
      <c r="T40" s="708"/>
      <c r="U40" s="709"/>
      <c r="V40" s="225"/>
      <c r="W40" s="226"/>
      <c r="X40" s="227"/>
      <c r="Y40" s="710"/>
      <c r="Z40" s="711"/>
      <c r="AA40" s="712"/>
      <c r="AB40" s="228"/>
      <c r="AC40" s="229"/>
      <c r="AD40" s="713"/>
      <c r="AE40" s="230"/>
      <c r="AF40" s="701"/>
    </row>
    <row r="41" spans="2:32" s="5" customFormat="1" ht="17.1" customHeight="1" thickBot="1" thickTop="1">
      <c r="B41" s="50"/>
      <c r="C41" s="126" t="s">
        <v>25</v>
      </c>
      <c r="D41" s="73" t="s">
        <v>327</v>
      </c>
      <c r="E41" s="126"/>
      <c r="F41" s="127"/>
      <c r="G41" s="231"/>
      <c r="H41" s="196"/>
      <c r="I41" s="232"/>
      <c r="J41" s="196"/>
      <c r="K41" s="185"/>
      <c r="L41" s="185"/>
      <c r="M41" s="185"/>
      <c r="N41" s="185"/>
      <c r="O41" s="185"/>
      <c r="P41" s="185"/>
      <c r="Q41" s="233"/>
      <c r="R41" s="185"/>
      <c r="S41" s="185"/>
      <c r="T41" s="714">
        <f aca="true" t="shared" si="19" ref="T41:AC41">SUM(T18:T40)</f>
        <v>70412.28751800001</v>
      </c>
      <c r="U41" s="715">
        <f t="shared" si="19"/>
        <v>0</v>
      </c>
      <c r="V41" s="716">
        <f t="shared" si="19"/>
        <v>0</v>
      </c>
      <c r="W41" s="716">
        <f t="shared" si="19"/>
        <v>0</v>
      </c>
      <c r="X41" s="716">
        <f t="shared" si="19"/>
        <v>0</v>
      </c>
      <c r="Y41" s="717">
        <f t="shared" si="19"/>
        <v>0</v>
      </c>
      <c r="Z41" s="717">
        <f t="shared" si="19"/>
        <v>0</v>
      </c>
      <c r="AA41" s="717">
        <f t="shared" si="19"/>
        <v>0</v>
      </c>
      <c r="AB41" s="234">
        <f t="shared" si="19"/>
        <v>0</v>
      </c>
      <c r="AC41" s="235">
        <f t="shared" si="19"/>
        <v>0</v>
      </c>
      <c r="AD41" s="236"/>
      <c r="AE41" s="237">
        <f>ROUND(SUM(AE18:AE40),2)</f>
        <v>70412.29</v>
      </c>
      <c r="AF41" s="701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116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AF43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2" width="16.421875" style="0" customWidth="1"/>
    <col min="13" max="13" width="16.2812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+'TOT-0216'!B2</f>
        <v>ANEXO III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753" customFormat="1" ht="33" customHeight="1">
      <c r="B10" s="754"/>
      <c r="C10" s="752"/>
      <c r="D10" s="752"/>
      <c r="E10" s="752"/>
      <c r="F10" s="751" t="s">
        <v>12</v>
      </c>
      <c r="G10" s="752"/>
      <c r="H10" s="752"/>
      <c r="I10" s="752"/>
      <c r="K10" s="752"/>
      <c r="L10" s="752"/>
      <c r="M10" s="752"/>
      <c r="N10" s="752"/>
      <c r="O10" s="752"/>
      <c r="P10" s="752"/>
      <c r="Q10" s="752"/>
      <c r="R10" s="751"/>
      <c r="S10" s="751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5"/>
    </row>
    <row r="11" spans="2:32" s="756" customFormat="1" ht="33" customHeight="1">
      <c r="B11" s="757"/>
      <c r="C11" s="758"/>
      <c r="D11" s="758"/>
      <c r="E11" s="758"/>
      <c r="F11" s="785" t="s">
        <v>388</v>
      </c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60"/>
    </row>
    <row r="12" spans="2:32" s="36" customFormat="1" ht="19.5">
      <c r="B12" s="37" t="str">
        <f>'TOT-0216'!B14</f>
        <v>Desde el 01 al 29 de Febrero de 2016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1"/>
      <c r="Q12" s="19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7"/>
    </row>
    <row r="13" spans="2:32" s="5" customFormat="1" ht="17.1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2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7.1" customHeight="1" thickBot="1" thickTop="1">
      <c r="B14" s="50"/>
      <c r="C14" s="4"/>
      <c r="D14" s="4"/>
      <c r="E14" s="4"/>
      <c r="F14" s="82" t="s">
        <v>89</v>
      </c>
      <c r="G14" s="739">
        <v>506.119</v>
      </c>
      <c r="H14" s="19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7.1" customHeight="1" thickBot="1" thickTop="1">
      <c r="B15" s="50"/>
      <c r="C15" s="4"/>
      <c r="D15" s="4"/>
      <c r="E15" s="4"/>
      <c r="F15" s="82" t="s">
        <v>90</v>
      </c>
      <c r="G15" s="739" t="s">
        <v>318</v>
      </c>
      <c r="H15" s="193"/>
      <c r="I15" s="4"/>
      <c r="J15" s="4"/>
      <c r="K15" s="4"/>
      <c r="L15" s="194"/>
      <c r="M15" s="195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7.1" customHeight="1" thickBot="1" thickTop="1">
      <c r="B16" s="50"/>
      <c r="C16" s="826">
        <v>3</v>
      </c>
      <c r="D16" s="826">
        <v>4</v>
      </c>
      <c r="E16" s="826">
        <v>5</v>
      </c>
      <c r="F16" s="826">
        <v>6</v>
      </c>
      <c r="G16" s="826">
        <v>7</v>
      </c>
      <c r="H16" s="826">
        <v>8</v>
      </c>
      <c r="I16" s="826">
        <v>9</v>
      </c>
      <c r="J16" s="826">
        <v>10</v>
      </c>
      <c r="K16" s="826">
        <v>11</v>
      </c>
      <c r="L16" s="826">
        <v>12</v>
      </c>
      <c r="M16" s="826">
        <v>13</v>
      </c>
      <c r="N16" s="826">
        <v>14</v>
      </c>
      <c r="O16" s="826">
        <v>15</v>
      </c>
      <c r="P16" s="826">
        <v>16</v>
      </c>
      <c r="Q16" s="826">
        <v>17</v>
      </c>
      <c r="R16" s="826">
        <v>18</v>
      </c>
      <c r="S16" s="826">
        <v>19</v>
      </c>
      <c r="T16" s="826">
        <v>20</v>
      </c>
      <c r="U16" s="826">
        <v>21</v>
      </c>
      <c r="V16" s="826">
        <v>22</v>
      </c>
      <c r="W16" s="826">
        <v>23</v>
      </c>
      <c r="X16" s="826">
        <v>24</v>
      </c>
      <c r="Y16" s="826">
        <v>25</v>
      </c>
      <c r="Z16" s="826">
        <v>26</v>
      </c>
      <c r="AA16" s="826">
        <v>27</v>
      </c>
      <c r="AB16" s="826">
        <v>28</v>
      </c>
      <c r="AC16" s="826">
        <v>29</v>
      </c>
      <c r="AD16" s="826">
        <v>30</v>
      </c>
      <c r="AE16" s="826">
        <v>31</v>
      </c>
      <c r="AF16" s="17"/>
    </row>
    <row r="17" spans="2:32" s="5" customFormat="1" ht="33.95" customHeight="1" thickBot="1" thickTop="1">
      <c r="B17" s="50"/>
      <c r="C17" s="84" t="s">
        <v>13</v>
      </c>
      <c r="D17" s="84" t="s">
        <v>233</v>
      </c>
      <c r="E17" s="84" t="s">
        <v>234</v>
      </c>
      <c r="F17" s="85" t="s">
        <v>0</v>
      </c>
      <c r="G17" s="674" t="s">
        <v>14</v>
      </c>
      <c r="H17" s="86" t="s">
        <v>15</v>
      </c>
      <c r="I17" s="198" t="s">
        <v>71</v>
      </c>
      <c r="J17" s="675" t="s">
        <v>37</v>
      </c>
      <c r="K17" s="676" t="s">
        <v>16</v>
      </c>
      <c r="L17" s="85" t="s">
        <v>17</v>
      </c>
      <c r="M17" s="839" t="s">
        <v>18</v>
      </c>
      <c r="N17" s="88" t="s">
        <v>36</v>
      </c>
      <c r="O17" s="86" t="s">
        <v>31</v>
      </c>
      <c r="P17" s="88" t="s">
        <v>19</v>
      </c>
      <c r="Q17" s="86" t="s">
        <v>58</v>
      </c>
      <c r="R17" s="839" t="s">
        <v>59</v>
      </c>
      <c r="S17" s="85" t="s">
        <v>32</v>
      </c>
      <c r="T17" s="135" t="s">
        <v>20</v>
      </c>
      <c r="U17" s="677" t="s">
        <v>21</v>
      </c>
      <c r="V17" s="200" t="s">
        <v>60</v>
      </c>
      <c r="W17" s="201"/>
      <c r="X17" s="202"/>
      <c r="Y17" s="678" t="s">
        <v>146</v>
      </c>
      <c r="Z17" s="679"/>
      <c r="AA17" s="680"/>
      <c r="AB17" s="203" t="s">
        <v>22</v>
      </c>
      <c r="AC17" s="204" t="s">
        <v>73</v>
      </c>
      <c r="AD17" s="131" t="s">
        <v>74</v>
      </c>
      <c r="AE17" s="131" t="s">
        <v>24</v>
      </c>
      <c r="AF17" s="205"/>
    </row>
    <row r="18" spans="2:32" s="5" customFormat="1" ht="17.1" customHeight="1" thickTop="1">
      <c r="B18" s="50"/>
      <c r="C18" s="173"/>
      <c r="D18" s="173"/>
      <c r="E18" s="173"/>
      <c r="F18" s="722"/>
      <c r="G18" s="722"/>
      <c r="H18" s="740"/>
      <c r="I18" s="721"/>
      <c r="J18" s="723"/>
      <c r="K18" s="724"/>
      <c r="L18" s="735"/>
      <c r="M18" s="735"/>
      <c r="N18" s="721"/>
      <c r="O18" s="721"/>
      <c r="P18" s="721"/>
      <c r="Q18" s="721"/>
      <c r="R18" s="721"/>
      <c r="S18" s="721"/>
      <c r="T18" s="725"/>
      <c r="U18" s="726"/>
      <c r="V18" s="727"/>
      <c r="W18" s="728"/>
      <c r="X18" s="729"/>
      <c r="Y18" s="730"/>
      <c r="Z18" s="731"/>
      <c r="AA18" s="732"/>
      <c r="AB18" s="733"/>
      <c r="AC18" s="734"/>
      <c r="AD18" s="721"/>
      <c r="AE18" s="681"/>
      <c r="AF18" s="17"/>
    </row>
    <row r="19" spans="2:32" s="5" customFormat="1" ht="17.1" customHeight="1">
      <c r="B19" s="50"/>
      <c r="C19" s="10"/>
      <c r="D19" s="10"/>
      <c r="E19" s="10"/>
      <c r="F19" s="702"/>
      <c r="G19" s="703"/>
      <c r="H19" s="743"/>
      <c r="I19" s="703"/>
      <c r="J19" s="692">
        <f aca="true" t="shared" si="0" ref="J19:J39">IF(I19="A",200,IF(I19="B",60,20))</f>
        <v>20</v>
      </c>
      <c r="K19" s="693" t="e">
        <f aca="true" t="shared" si="1" ref="K19:K39">IF(G19=500,IF(H19&lt;100,100*$G$14/100,H19*$G$14/100),IF(H19&lt;100,100*$G$15/100,H19*$G$15/100))</f>
        <v>#VALUE!</v>
      </c>
      <c r="L19" s="694"/>
      <c r="M19" s="695"/>
      <c r="N19" s="181" t="str">
        <f aca="true" t="shared" si="2" ref="N19:N39">IF(F19="","",(M19-L19)*24)</f>
        <v/>
      </c>
      <c r="O19" s="182" t="str">
        <f aca="true" t="shared" si="3" ref="O19:O39">IF(F19="","",ROUND((M19-L19)*24*60,0))</f>
        <v/>
      </c>
      <c r="P19" s="215"/>
      <c r="Q19" s="787" t="str">
        <f aca="true" t="shared" si="4" ref="Q19:Q39">IF(F19="","","--")</f>
        <v/>
      </c>
      <c r="R19" s="216" t="str">
        <f>IF(F19="","","NO")</f>
        <v/>
      </c>
      <c r="S19" s="216" t="str">
        <f>IF(F19="","",IF(OR(P19="P",P19="RP"),"--","NO"))</f>
        <v/>
      </c>
      <c r="T19" s="791" t="str">
        <f>IF(P19="P",K19*J19*ROUND(O19/60,2)*0.01,"--")</f>
        <v>--</v>
      </c>
      <c r="U19" s="792" t="str">
        <f>IF(P19="RP",K19*J19*ROUND(O19/60,2)*0.01*Q19/100,"--")</f>
        <v>--</v>
      </c>
      <c r="V19" s="207" t="str">
        <f>IF(AND(P19="F",S19="NO"),K19*J19*IF(R19="SI",1.2,1),"--")</f>
        <v>--</v>
      </c>
      <c r="W19" s="208" t="str">
        <f>IF(AND(P19="F",O19&gt;=10),K19*J19*IF(R19="SI",1.2,1)*IF(O19&lt;=300,ROUND(O19/60,2),5),"--")</f>
        <v>--</v>
      </c>
      <c r="X19" s="209" t="str">
        <f>IF(AND(P19="F",O19&gt;300),(ROUND(O19/60,2)-5)*K19*J19*0.1*IF(R19="SI",1.2,1),"--")</f>
        <v>--</v>
      </c>
      <c r="Y19" s="793" t="str">
        <f>IF(AND(P19="R",S19="NO"),K19*J19*Q19/100*IF(R19="SI",1.2,1),"--")</f>
        <v>--</v>
      </c>
      <c r="Z19" s="794" t="str">
        <f>IF(AND(P19="R",O19&gt;=10),K19*J19*Q19/100*IF(R19="SI",1.2,1)*IF(O19&lt;=300,ROUND(O19/60,2),5),"--")</f>
        <v>--</v>
      </c>
      <c r="AA19" s="795" t="str">
        <f>IF(AND(P19="R",O19&gt;300),(ROUND(O19/60,2)-5)*K19*J19*0.1*Q19/100*IF(R19="SI",1.2,1),"--")</f>
        <v>--</v>
      </c>
      <c r="AB19" s="796" t="str">
        <f>IF(P19="RF",ROUND(O19/60,2)*K19*J19*0.1*IF(R19="SI",1.2,1),"--")</f>
        <v>--</v>
      </c>
      <c r="AC19" s="797" t="str">
        <f>IF(P19="RR",ROUND(O19/60,2)*K19*J19*0.1*Q19/100*IF(R19="SI",1.2,1),"--")</f>
        <v>--</v>
      </c>
      <c r="AD19" s="790" t="str">
        <f>IF(F19="","","SI")</f>
        <v/>
      </c>
      <c r="AE19" s="16" t="str">
        <f>IF(F19="","",SUM(T19:AC19)*IF(AD19="SI",1,2))</f>
        <v/>
      </c>
      <c r="AF19" s="17"/>
    </row>
    <row r="20" spans="2:32" s="5" customFormat="1" ht="17.1" customHeight="1">
      <c r="B20" s="50"/>
      <c r="C20" s="10">
        <v>25</v>
      </c>
      <c r="D20" s="10">
        <v>298458</v>
      </c>
      <c r="E20" s="10">
        <v>4790</v>
      </c>
      <c r="F20" s="702" t="s">
        <v>370</v>
      </c>
      <c r="G20" s="703">
        <v>500</v>
      </c>
      <c r="H20" s="743">
        <v>552.31</v>
      </c>
      <c r="I20" s="703" t="s">
        <v>292</v>
      </c>
      <c r="J20" s="692">
        <f t="shared" si="0"/>
        <v>20</v>
      </c>
      <c r="K20" s="693">
        <f t="shared" si="1"/>
        <v>2795.3458489</v>
      </c>
      <c r="L20" s="694">
        <v>42405.2625</v>
      </c>
      <c r="M20" s="695">
        <v>42405.71666666667</v>
      </c>
      <c r="N20" s="181">
        <f t="shared" si="2"/>
        <v>10.90000000008149</v>
      </c>
      <c r="O20" s="182">
        <f t="shared" si="3"/>
        <v>654</v>
      </c>
      <c r="P20" s="215" t="s">
        <v>296</v>
      </c>
      <c r="Q20" s="787" t="str">
        <f t="shared" si="4"/>
        <v>--</v>
      </c>
      <c r="R20" s="216" t="str">
        <f>IF(F20="","","NO")</f>
        <v>NO</v>
      </c>
      <c r="S20" s="216" t="str">
        <f>IF(F20="","",IF(OR(P20="P",P20="RP"),"--","NO"))</f>
        <v>NO</v>
      </c>
      <c r="T20" s="791" t="str">
        <f>IF(P20="P",K20*J20*ROUND(O20/60,2)*0.01,"--")</f>
        <v>--</v>
      </c>
      <c r="U20" s="792" t="str">
        <f>IF(P20="RP",K20*J20*ROUND(O20/60,2)*0.01*Q20/100,"--")</f>
        <v>--</v>
      </c>
      <c r="V20" s="207">
        <f>IF(AND(P20="F",S20="NO"),K20*J20*IF(R20="SI",1.2,1),"--")</f>
        <v>55906.916978</v>
      </c>
      <c r="W20" s="208">
        <f>IF(AND(P20="F",O20&gt;=10),K20*J20*IF(R20="SI",1.2,1)*IF(O20&lt;=300,ROUND(O20/60,2),5),"--")</f>
        <v>279534.58489</v>
      </c>
      <c r="X20" s="209">
        <f>IF(AND(P20="F",O20&gt;300),(ROUND(O20/60,2)-5)*K20*J20*0.1*IF(R20="SI",1.2,1),"--")</f>
        <v>32985.08101702</v>
      </c>
      <c r="Y20" s="793" t="str">
        <f>IF(AND(P20="R",S20="NO"),K20*J20*Q20/100*IF(R20="SI",1.2,1),"--")</f>
        <v>--</v>
      </c>
      <c r="Z20" s="794" t="str">
        <f>IF(AND(P20="R",O20&gt;=10),K20*J20*Q20/100*IF(R20="SI",1.2,1)*IF(O20&lt;=300,ROUND(O20/60,2),5),"--")</f>
        <v>--</v>
      </c>
      <c r="AA20" s="795" t="str">
        <f>IF(AND(P20="R",O20&gt;300),(ROUND(O20/60,2)-5)*K20*J20*0.1*Q20/100*IF(R20="SI",1.2,1),"--")</f>
        <v>--</v>
      </c>
      <c r="AB20" s="796" t="str">
        <f>IF(P20="RF",ROUND(O20/60,2)*K20*J20*0.1*IF(R20="SI",1.2,1),"--")</f>
        <v>--</v>
      </c>
      <c r="AC20" s="797" t="str">
        <f>IF(P20="RR",ROUND(O20/60,2)*K20*J20*0.1*Q20/100*IF(R20="SI",1.2,1),"--")</f>
        <v>--</v>
      </c>
      <c r="AD20" s="788" t="str">
        <f>IF(F20="","","SI")</f>
        <v>SI</v>
      </c>
      <c r="AE20" s="16">
        <f>IF(F20="","",SUM(T20:AC20)*IF(AD20="SI",1,2))</f>
        <v>368426.58288502</v>
      </c>
      <c r="AF20" s="701"/>
    </row>
    <row r="21" spans="2:32" s="5" customFormat="1" ht="17.1" customHeight="1">
      <c r="B21" s="50"/>
      <c r="C21" s="269">
        <v>26</v>
      </c>
      <c r="D21" s="269">
        <v>298479</v>
      </c>
      <c r="E21" s="269">
        <v>4790</v>
      </c>
      <c r="F21" s="702" t="s">
        <v>370</v>
      </c>
      <c r="G21" s="703">
        <v>500</v>
      </c>
      <c r="H21" s="743">
        <v>552.31</v>
      </c>
      <c r="I21" s="703" t="s">
        <v>292</v>
      </c>
      <c r="J21" s="692">
        <f t="shared" si="0"/>
        <v>20</v>
      </c>
      <c r="K21" s="693">
        <f t="shared" si="1"/>
        <v>2795.3458489</v>
      </c>
      <c r="L21" s="694">
        <v>42406.236805555556</v>
      </c>
      <c r="M21" s="695">
        <v>42406.316666666666</v>
      </c>
      <c r="N21" s="181">
        <f t="shared" si="2"/>
        <v>1.9166666666278616</v>
      </c>
      <c r="O21" s="182">
        <f t="shared" si="3"/>
        <v>115</v>
      </c>
      <c r="P21" s="215" t="s">
        <v>296</v>
      </c>
      <c r="Q21" s="787" t="str">
        <f t="shared" si="4"/>
        <v>--</v>
      </c>
      <c r="R21" s="216" t="str">
        <f>IF(F21="","","NO")</f>
        <v>NO</v>
      </c>
      <c r="S21" s="216" t="str">
        <f>IF(F21="","",IF(OR(P21="P",P21="RP"),"--","NO"))</f>
        <v>NO</v>
      </c>
      <c r="T21" s="791" t="str">
        <f>IF(P21="P",K21*J21*ROUND(O21/60,2)*0.01,"--")</f>
        <v>--</v>
      </c>
      <c r="U21" s="792" t="str">
        <f>IF(P21="RP",K21*J21*ROUND(O21/60,2)*0.01*Q21/100,"--")</f>
        <v>--</v>
      </c>
      <c r="V21" s="207">
        <f>IF(AND(P21="F",S21="NO"),K21*J21*IF(R21="SI",1.2,1),"--")</f>
        <v>55906.916978</v>
      </c>
      <c r="W21" s="208">
        <f>IF(AND(P21="F",O21&gt;=10),K21*J21*IF(R21="SI",1.2,1)*IF(O21&lt;=300,ROUND(O21/60,2),5),"--")</f>
        <v>107341.28059776</v>
      </c>
      <c r="X21" s="209" t="str">
        <f>IF(AND(P21="F",O21&gt;300),(ROUND(O21/60,2)-5)*K21*J21*0.1*IF(R21="SI",1.2,1),"--")</f>
        <v>--</v>
      </c>
      <c r="Y21" s="793" t="str">
        <f>IF(AND(P21="R",S21="NO"),K21*J21*Q21/100*IF(R21="SI",1.2,1),"--")</f>
        <v>--</v>
      </c>
      <c r="Z21" s="794" t="str">
        <f>IF(AND(P21="R",O21&gt;=10),K21*J21*Q21/100*IF(R21="SI",1.2,1)*IF(O21&lt;=300,ROUND(O21/60,2),5),"--")</f>
        <v>--</v>
      </c>
      <c r="AA21" s="795" t="str">
        <f>IF(AND(P21="R",O21&gt;300),(ROUND(O21/60,2)-5)*K21*J21*0.1*Q21/100*IF(R21="SI",1.2,1),"--")</f>
        <v>--</v>
      </c>
      <c r="AB21" s="796" t="str">
        <f>IF(P21="RF",ROUND(O21/60,2)*K21*J21*0.1*IF(R21="SI",1.2,1),"--")</f>
        <v>--</v>
      </c>
      <c r="AC21" s="797" t="str">
        <f>IF(P21="RR",ROUND(O21/60,2)*K21*J21*0.1*Q21/100*IF(R21="SI",1.2,1),"--")</f>
        <v>--</v>
      </c>
      <c r="AD21" s="788" t="str">
        <f>IF(F21="","","SI")</f>
        <v>SI</v>
      </c>
      <c r="AE21" s="16">
        <f>IF(F21="","",SUM(T21:AC21)*IF(AD21="SI",1,2))</f>
        <v>163248.19757576</v>
      </c>
      <c r="AF21" s="701"/>
    </row>
    <row r="22" spans="2:32" s="5" customFormat="1" ht="17.1" customHeight="1">
      <c r="B22" s="50"/>
      <c r="C22" s="148">
        <v>27</v>
      </c>
      <c r="D22" s="148">
        <v>298657</v>
      </c>
      <c r="E22" s="269">
        <v>4790</v>
      </c>
      <c r="F22" s="702" t="s">
        <v>370</v>
      </c>
      <c r="G22" s="703">
        <v>500</v>
      </c>
      <c r="H22" s="743">
        <v>552.31</v>
      </c>
      <c r="I22" s="703" t="s">
        <v>292</v>
      </c>
      <c r="J22" s="692">
        <f t="shared" si="0"/>
        <v>20</v>
      </c>
      <c r="K22" s="693">
        <f t="shared" si="1"/>
        <v>2795.3458489</v>
      </c>
      <c r="L22" s="704">
        <v>42406.31736111111</v>
      </c>
      <c r="M22" s="705">
        <v>42406.81597222222</v>
      </c>
      <c r="N22" s="181">
        <f t="shared" si="2"/>
        <v>11.966666666558012</v>
      </c>
      <c r="O22" s="182">
        <f t="shared" si="3"/>
        <v>718</v>
      </c>
      <c r="P22" s="215" t="s">
        <v>293</v>
      </c>
      <c r="Q22" s="787" t="str">
        <f t="shared" si="4"/>
        <v>--</v>
      </c>
      <c r="R22" s="216" t="str">
        <f>IF(F22="","","NO")</f>
        <v>NO</v>
      </c>
      <c r="S22" s="216" t="str">
        <f>IF(F22="","",IF(OR(P22="P",P22="RP"),"--","NO"))</f>
        <v>--</v>
      </c>
      <c r="T22" s="791">
        <f>IF(P22="P",K22*J22*ROUND(O22/60,2)*0.01,"--")</f>
        <v>6692.0579622666</v>
      </c>
      <c r="U22" s="792" t="str">
        <f>IF(P22="RP",K22*J22*ROUND(O22/60,2)*0.01*Q22/100,"--")</f>
        <v>--</v>
      </c>
      <c r="V22" s="207" t="str">
        <f>IF(AND(P22="F",S22="NO"),K22*J22*IF(R22="SI",1.2,1),"--")</f>
        <v>--</v>
      </c>
      <c r="W22" s="208" t="str">
        <f>IF(AND(P22="F",O22&gt;=10),K22*J22*IF(R22="SI",1.2,1)*IF(O22&lt;=300,ROUND(O22/60,2),5),"--")</f>
        <v>--</v>
      </c>
      <c r="X22" s="209" t="str">
        <f>IF(AND(P22="F",O22&gt;300),(ROUND(O22/60,2)-5)*K22*J22*0.1*IF(R22="SI",1.2,1),"--")</f>
        <v>--</v>
      </c>
      <c r="Y22" s="793" t="str">
        <f>IF(AND(P22="R",S22="NO"),K22*J22*Q22/100*IF(R22="SI",1.2,1),"--")</f>
        <v>--</v>
      </c>
      <c r="Z22" s="794" t="str">
        <f>IF(AND(P22="R",O22&gt;=10),K22*J22*Q22/100*IF(R22="SI",1.2,1)*IF(O22&lt;=300,ROUND(O22/60,2),5),"--")</f>
        <v>--</v>
      </c>
      <c r="AA22" s="795" t="str">
        <f>IF(AND(P22="R",O22&gt;300),(ROUND(O22/60,2)-5)*K22*J22*0.1*Q22/100*IF(R22="SI",1.2,1),"--")</f>
        <v>--</v>
      </c>
      <c r="AB22" s="796" t="str">
        <f>IF(P22="RF",ROUND(O22/60,2)*K22*J22*0.1*IF(R22="SI",1.2,1),"--")</f>
        <v>--</v>
      </c>
      <c r="AC22" s="797" t="str">
        <f>IF(P22="RR",ROUND(O22/60,2)*K22*J22*0.1*Q22/100*IF(R22="SI",1.2,1),"--")</f>
        <v>--</v>
      </c>
      <c r="AD22" s="788" t="str">
        <f>IF(F22="","","SI")</f>
        <v>SI</v>
      </c>
      <c r="AE22" s="16">
        <f>IF(F22="","",SUM(T22:AC22)*IF(AD22="SI",1,2))</f>
        <v>6692.0579622666</v>
      </c>
      <c r="AF22" s="701"/>
    </row>
    <row r="23" spans="2:32" s="5" customFormat="1" ht="17.1" customHeight="1">
      <c r="B23" s="50"/>
      <c r="C23" s="269"/>
      <c r="D23" s="269"/>
      <c r="E23" s="269"/>
      <c r="F23" s="702"/>
      <c r="G23" s="703"/>
      <c r="H23" s="743"/>
      <c r="I23" s="703"/>
      <c r="J23" s="692">
        <f t="shared" si="0"/>
        <v>20</v>
      </c>
      <c r="K23" s="693" t="e">
        <f t="shared" si="1"/>
        <v>#VALUE!</v>
      </c>
      <c r="L23" s="704"/>
      <c r="M23" s="705"/>
      <c r="N23" s="181" t="str">
        <f t="shared" si="2"/>
        <v/>
      </c>
      <c r="O23" s="182" t="str">
        <f t="shared" si="3"/>
        <v/>
      </c>
      <c r="P23" s="215"/>
      <c r="Q23" s="787" t="str">
        <f t="shared" si="4"/>
        <v/>
      </c>
      <c r="R23" s="216" t="str">
        <f aca="true" t="shared" si="5" ref="R23:R39">IF(F23="","","NO")</f>
        <v/>
      </c>
      <c r="S23" s="216" t="str">
        <f aca="true" t="shared" si="6" ref="S23:S39">IF(F23="","",IF(OR(P23="P",P23="RP"),"--","NO"))</f>
        <v/>
      </c>
      <c r="T23" s="791" t="str">
        <f aca="true" t="shared" si="7" ref="T23:T39">IF(P23="P",K23*J23*ROUND(O23/60,2)*0.01,"--")</f>
        <v>--</v>
      </c>
      <c r="U23" s="792" t="str">
        <f aca="true" t="shared" si="8" ref="U23:U39">IF(P23="RP",K23*J23*ROUND(O23/60,2)*0.01*Q23/100,"--")</f>
        <v>--</v>
      </c>
      <c r="V23" s="207" t="str">
        <f aca="true" t="shared" si="9" ref="V23:V39">IF(AND(P23="F",S23="NO"),K23*J23*IF(R23="SI",1.2,1),"--")</f>
        <v>--</v>
      </c>
      <c r="W23" s="208" t="str">
        <f aca="true" t="shared" si="10" ref="W23:W39">IF(AND(P23="F",O23&gt;=10),K23*J23*IF(R23="SI",1.2,1)*IF(O23&lt;=300,ROUND(O23/60,2),5),"--")</f>
        <v>--</v>
      </c>
      <c r="X23" s="209" t="str">
        <f aca="true" t="shared" si="11" ref="X23:X39">IF(AND(P23="F",O23&gt;300),(ROUND(O23/60,2)-5)*K23*J23*0.1*IF(R23="SI",1.2,1),"--")</f>
        <v>--</v>
      </c>
      <c r="Y23" s="793" t="str">
        <f aca="true" t="shared" si="12" ref="Y23:Y39">IF(AND(P23="R",S23="NO"),K23*J23*Q23/100*IF(R23="SI",1.2,1),"--")</f>
        <v>--</v>
      </c>
      <c r="Z23" s="794" t="str">
        <f aca="true" t="shared" si="13" ref="Z23:Z39">IF(AND(P23="R",O23&gt;=10),K23*J23*Q23/100*IF(R23="SI",1.2,1)*IF(O23&lt;=300,ROUND(O23/60,2),5),"--")</f>
        <v>--</v>
      </c>
      <c r="AA23" s="795" t="str">
        <f aca="true" t="shared" si="14" ref="AA23:AA39">IF(AND(P23="R",O23&gt;300),(ROUND(O23/60,2)-5)*K23*J23*0.1*Q23/100*IF(R23="SI",1.2,1),"--")</f>
        <v>--</v>
      </c>
      <c r="AB23" s="796" t="str">
        <f aca="true" t="shared" si="15" ref="AB23:AB39">IF(P23="RF",ROUND(O23/60,2)*K23*J23*0.1*IF(R23="SI",1.2,1),"--")</f>
        <v>--</v>
      </c>
      <c r="AC23" s="797" t="str">
        <f aca="true" t="shared" si="16" ref="AC23:AC39">IF(P23="RR",ROUND(O23/60,2)*K23*J23*0.1*Q23/100*IF(R23="SI",1.2,1),"--")</f>
        <v>--</v>
      </c>
      <c r="AD23" s="788" t="str">
        <f aca="true" t="shared" si="17" ref="AD23:AD39">IF(F23="","","SI")</f>
        <v/>
      </c>
      <c r="AE23" s="16" t="str">
        <f>IF(F23="","",SUM(T23:AC23)*IF(AD23="SI",1,2))</f>
        <v/>
      </c>
      <c r="AF23" s="701"/>
    </row>
    <row r="24" spans="2:32" s="5" customFormat="1" ht="17.1" customHeight="1">
      <c r="B24" s="50"/>
      <c r="C24" s="148"/>
      <c r="D24" s="148"/>
      <c r="E24" s="148"/>
      <c r="F24" s="148"/>
      <c r="G24" s="178"/>
      <c r="H24" s="742"/>
      <c r="I24" s="178"/>
      <c r="J24" s="692">
        <f t="shared" si="0"/>
        <v>20</v>
      </c>
      <c r="K24" s="693" t="e">
        <f t="shared" si="1"/>
        <v>#VALUE!</v>
      </c>
      <c r="L24" s="694"/>
      <c r="M24" s="695"/>
      <c r="N24" s="181" t="str">
        <f t="shared" si="2"/>
        <v/>
      </c>
      <c r="O24" s="182" t="str">
        <f t="shared" si="3"/>
        <v/>
      </c>
      <c r="P24" s="215"/>
      <c r="Q24" s="787" t="str">
        <f t="shared" si="4"/>
        <v/>
      </c>
      <c r="R24" s="216" t="str">
        <f t="shared" si="5"/>
        <v/>
      </c>
      <c r="S24" s="216" t="str">
        <f t="shared" si="6"/>
        <v/>
      </c>
      <c r="T24" s="791" t="str">
        <f t="shared" si="7"/>
        <v>--</v>
      </c>
      <c r="U24" s="792" t="str">
        <f t="shared" si="8"/>
        <v>--</v>
      </c>
      <c r="V24" s="207" t="str">
        <f t="shared" si="9"/>
        <v>--</v>
      </c>
      <c r="W24" s="208" t="str">
        <f t="shared" si="10"/>
        <v>--</v>
      </c>
      <c r="X24" s="209" t="str">
        <f t="shared" si="11"/>
        <v>--</v>
      </c>
      <c r="Y24" s="793" t="str">
        <f t="shared" si="12"/>
        <v>--</v>
      </c>
      <c r="Z24" s="794" t="str">
        <f t="shared" si="13"/>
        <v>--</v>
      </c>
      <c r="AA24" s="795" t="str">
        <f t="shared" si="14"/>
        <v>--</v>
      </c>
      <c r="AB24" s="796" t="str">
        <f t="shared" si="15"/>
        <v>--</v>
      </c>
      <c r="AC24" s="797" t="str">
        <f t="shared" si="16"/>
        <v>--</v>
      </c>
      <c r="AD24" s="788" t="str">
        <f t="shared" si="17"/>
        <v/>
      </c>
      <c r="AE24" s="16" t="str">
        <f aca="true" t="shared" si="18" ref="AE24:AE39">IF(F24="","",SUM(T24:AC24)*IF(AD24="SI",1,2))</f>
        <v/>
      </c>
      <c r="AF24" s="701"/>
    </row>
    <row r="25" spans="2:32" s="5" customFormat="1" ht="17.1" customHeight="1">
      <c r="B25" s="50"/>
      <c r="C25" s="269"/>
      <c r="D25" s="269"/>
      <c r="E25" s="269"/>
      <c r="F25" s="148"/>
      <c r="G25" s="178"/>
      <c r="H25" s="742"/>
      <c r="I25" s="178"/>
      <c r="J25" s="692">
        <f t="shared" si="0"/>
        <v>20</v>
      </c>
      <c r="K25" s="693" t="e">
        <f t="shared" si="1"/>
        <v>#VALUE!</v>
      </c>
      <c r="L25" s="694"/>
      <c r="M25" s="695"/>
      <c r="N25" s="181" t="str">
        <f t="shared" si="2"/>
        <v/>
      </c>
      <c r="O25" s="182" t="str">
        <f t="shared" si="3"/>
        <v/>
      </c>
      <c r="P25" s="215"/>
      <c r="Q25" s="787" t="str">
        <f t="shared" si="4"/>
        <v/>
      </c>
      <c r="R25" s="216" t="str">
        <f t="shared" si="5"/>
        <v/>
      </c>
      <c r="S25" s="216" t="str">
        <f t="shared" si="6"/>
        <v/>
      </c>
      <c r="T25" s="791" t="str">
        <f t="shared" si="7"/>
        <v>--</v>
      </c>
      <c r="U25" s="792" t="str">
        <f t="shared" si="8"/>
        <v>--</v>
      </c>
      <c r="V25" s="207" t="str">
        <f t="shared" si="9"/>
        <v>--</v>
      </c>
      <c r="W25" s="208" t="str">
        <f t="shared" si="10"/>
        <v>--</v>
      </c>
      <c r="X25" s="209" t="str">
        <f t="shared" si="11"/>
        <v>--</v>
      </c>
      <c r="Y25" s="793" t="str">
        <f t="shared" si="12"/>
        <v>--</v>
      </c>
      <c r="Z25" s="794" t="str">
        <f t="shared" si="13"/>
        <v>--</v>
      </c>
      <c r="AA25" s="795" t="str">
        <f t="shared" si="14"/>
        <v>--</v>
      </c>
      <c r="AB25" s="796" t="str">
        <f t="shared" si="15"/>
        <v>--</v>
      </c>
      <c r="AC25" s="797" t="str">
        <f t="shared" si="16"/>
        <v>--</v>
      </c>
      <c r="AD25" s="788" t="str">
        <f t="shared" si="17"/>
        <v/>
      </c>
      <c r="AE25" s="16" t="str">
        <f t="shared" si="18"/>
        <v/>
      </c>
      <c r="AF25" s="701"/>
    </row>
    <row r="26" spans="2:32" s="5" customFormat="1" ht="17.1" customHeight="1">
      <c r="B26" s="50"/>
      <c r="C26" s="148"/>
      <c r="D26" s="148"/>
      <c r="E26" s="148"/>
      <c r="F26" s="141"/>
      <c r="G26" s="142"/>
      <c r="H26" s="744"/>
      <c r="I26" s="142"/>
      <c r="J26" s="692">
        <f t="shared" si="0"/>
        <v>20</v>
      </c>
      <c r="K26" s="693" t="e">
        <f t="shared" si="1"/>
        <v>#VALUE!</v>
      </c>
      <c r="L26" s="179"/>
      <c r="M26" s="214"/>
      <c r="N26" s="181" t="str">
        <f t="shared" si="2"/>
        <v/>
      </c>
      <c r="O26" s="182" t="str">
        <f t="shared" si="3"/>
        <v/>
      </c>
      <c r="P26" s="215"/>
      <c r="Q26" s="787" t="str">
        <f t="shared" si="4"/>
        <v/>
      </c>
      <c r="R26" s="216" t="str">
        <f t="shared" si="5"/>
        <v/>
      </c>
      <c r="S26" s="216" t="str">
        <f t="shared" si="6"/>
        <v/>
      </c>
      <c r="T26" s="791" t="str">
        <f t="shared" si="7"/>
        <v>--</v>
      </c>
      <c r="U26" s="792" t="str">
        <f t="shared" si="8"/>
        <v>--</v>
      </c>
      <c r="V26" s="207" t="str">
        <f t="shared" si="9"/>
        <v>--</v>
      </c>
      <c r="W26" s="208" t="str">
        <f t="shared" si="10"/>
        <v>--</v>
      </c>
      <c r="X26" s="209" t="str">
        <f t="shared" si="11"/>
        <v>--</v>
      </c>
      <c r="Y26" s="793" t="str">
        <f t="shared" si="12"/>
        <v>--</v>
      </c>
      <c r="Z26" s="794" t="str">
        <f t="shared" si="13"/>
        <v>--</v>
      </c>
      <c r="AA26" s="795" t="str">
        <f t="shared" si="14"/>
        <v>--</v>
      </c>
      <c r="AB26" s="796" t="str">
        <f t="shared" si="15"/>
        <v>--</v>
      </c>
      <c r="AC26" s="797" t="str">
        <f t="shared" si="16"/>
        <v>--</v>
      </c>
      <c r="AD26" s="788" t="str">
        <f t="shared" si="17"/>
        <v/>
      </c>
      <c r="AE26" s="16" t="str">
        <f t="shared" si="18"/>
        <v/>
      </c>
      <c r="AF26" s="701"/>
    </row>
    <row r="27" spans="2:32" s="5" customFormat="1" ht="17.1" customHeight="1">
      <c r="B27" s="50"/>
      <c r="C27" s="269"/>
      <c r="D27" s="269"/>
      <c r="E27" s="269"/>
      <c r="F27" s="141"/>
      <c r="G27" s="142"/>
      <c r="H27" s="744"/>
      <c r="I27" s="142"/>
      <c r="J27" s="692">
        <f t="shared" si="0"/>
        <v>20</v>
      </c>
      <c r="K27" s="693" t="e">
        <f t="shared" si="1"/>
        <v>#VALUE!</v>
      </c>
      <c r="L27" s="179"/>
      <c r="M27" s="214"/>
      <c r="N27" s="181" t="str">
        <f t="shared" si="2"/>
        <v/>
      </c>
      <c r="O27" s="182" t="str">
        <f t="shared" si="3"/>
        <v/>
      </c>
      <c r="P27" s="215"/>
      <c r="Q27" s="787" t="str">
        <f t="shared" si="4"/>
        <v/>
      </c>
      <c r="R27" s="216" t="str">
        <f t="shared" si="5"/>
        <v/>
      </c>
      <c r="S27" s="216" t="str">
        <f t="shared" si="6"/>
        <v/>
      </c>
      <c r="T27" s="791" t="str">
        <f t="shared" si="7"/>
        <v>--</v>
      </c>
      <c r="U27" s="792" t="str">
        <f t="shared" si="8"/>
        <v>--</v>
      </c>
      <c r="V27" s="207" t="str">
        <f t="shared" si="9"/>
        <v>--</v>
      </c>
      <c r="W27" s="208" t="str">
        <f t="shared" si="10"/>
        <v>--</v>
      </c>
      <c r="X27" s="209" t="str">
        <f t="shared" si="11"/>
        <v>--</v>
      </c>
      <c r="Y27" s="793" t="str">
        <f t="shared" si="12"/>
        <v>--</v>
      </c>
      <c r="Z27" s="794" t="str">
        <f t="shared" si="13"/>
        <v>--</v>
      </c>
      <c r="AA27" s="795" t="str">
        <f t="shared" si="14"/>
        <v>--</v>
      </c>
      <c r="AB27" s="796" t="str">
        <f t="shared" si="15"/>
        <v>--</v>
      </c>
      <c r="AC27" s="797" t="str">
        <f t="shared" si="16"/>
        <v>--</v>
      </c>
      <c r="AD27" s="788" t="str">
        <f t="shared" si="17"/>
        <v/>
      </c>
      <c r="AE27" s="16" t="str">
        <f t="shared" si="18"/>
        <v/>
      </c>
      <c r="AF27" s="701"/>
    </row>
    <row r="28" spans="2:32" s="5" customFormat="1" ht="17.1" customHeight="1">
      <c r="B28" s="50"/>
      <c r="C28" s="148"/>
      <c r="D28" s="148"/>
      <c r="E28" s="148"/>
      <c r="F28" s="141"/>
      <c r="G28" s="142"/>
      <c r="H28" s="744"/>
      <c r="I28" s="142"/>
      <c r="J28" s="692">
        <f t="shared" si="0"/>
        <v>20</v>
      </c>
      <c r="K28" s="693" t="e">
        <f t="shared" si="1"/>
        <v>#VALUE!</v>
      </c>
      <c r="L28" s="179"/>
      <c r="M28" s="214"/>
      <c r="N28" s="181" t="str">
        <f t="shared" si="2"/>
        <v/>
      </c>
      <c r="O28" s="182" t="str">
        <f t="shared" si="3"/>
        <v/>
      </c>
      <c r="P28" s="215"/>
      <c r="Q28" s="787" t="str">
        <f t="shared" si="4"/>
        <v/>
      </c>
      <c r="R28" s="216" t="str">
        <f t="shared" si="5"/>
        <v/>
      </c>
      <c r="S28" s="216" t="str">
        <f t="shared" si="6"/>
        <v/>
      </c>
      <c r="T28" s="791" t="str">
        <f t="shared" si="7"/>
        <v>--</v>
      </c>
      <c r="U28" s="792" t="str">
        <f t="shared" si="8"/>
        <v>--</v>
      </c>
      <c r="V28" s="207" t="str">
        <f t="shared" si="9"/>
        <v>--</v>
      </c>
      <c r="W28" s="208" t="str">
        <f t="shared" si="10"/>
        <v>--</v>
      </c>
      <c r="X28" s="209" t="str">
        <f t="shared" si="11"/>
        <v>--</v>
      </c>
      <c r="Y28" s="793" t="str">
        <f t="shared" si="12"/>
        <v>--</v>
      </c>
      <c r="Z28" s="794" t="str">
        <f t="shared" si="13"/>
        <v>--</v>
      </c>
      <c r="AA28" s="795" t="str">
        <f t="shared" si="14"/>
        <v>--</v>
      </c>
      <c r="AB28" s="796" t="str">
        <f t="shared" si="15"/>
        <v>--</v>
      </c>
      <c r="AC28" s="797" t="str">
        <f t="shared" si="16"/>
        <v>--</v>
      </c>
      <c r="AD28" s="788" t="str">
        <f t="shared" si="17"/>
        <v/>
      </c>
      <c r="AE28" s="16" t="str">
        <f t="shared" si="18"/>
        <v/>
      </c>
      <c r="AF28" s="701"/>
    </row>
    <row r="29" spans="2:32" s="5" customFormat="1" ht="17.1" customHeight="1">
      <c r="B29" s="50"/>
      <c r="C29" s="269"/>
      <c r="D29" s="269"/>
      <c r="E29" s="269"/>
      <c r="F29" s="141"/>
      <c r="G29" s="142"/>
      <c r="H29" s="744"/>
      <c r="I29" s="142"/>
      <c r="J29" s="692">
        <f t="shared" si="0"/>
        <v>20</v>
      </c>
      <c r="K29" s="693" t="e">
        <f t="shared" si="1"/>
        <v>#VALUE!</v>
      </c>
      <c r="L29" s="179"/>
      <c r="M29" s="214"/>
      <c r="N29" s="181" t="str">
        <f t="shared" si="2"/>
        <v/>
      </c>
      <c r="O29" s="182" t="str">
        <f t="shared" si="3"/>
        <v/>
      </c>
      <c r="P29" s="215"/>
      <c r="Q29" s="787" t="str">
        <f t="shared" si="4"/>
        <v/>
      </c>
      <c r="R29" s="216" t="str">
        <f t="shared" si="5"/>
        <v/>
      </c>
      <c r="S29" s="216" t="str">
        <f t="shared" si="6"/>
        <v/>
      </c>
      <c r="T29" s="791" t="str">
        <f t="shared" si="7"/>
        <v>--</v>
      </c>
      <c r="U29" s="792" t="str">
        <f t="shared" si="8"/>
        <v>--</v>
      </c>
      <c r="V29" s="207" t="str">
        <f t="shared" si="9"/>
        <v>--</v>
      </c>
      <c r="W29" s="208" t="str">
        <f t="shared" si="10"/>
        <v>--</v>
      </c>
      <c r="X29" s="209" t="str">
        <f t="shared" si="11"/>
        <v>--</v>
      </c>
      <c r="Y29" s="793" t="str">
        <f t="shared" si="12"/>
        <v>--</v>
      </c>
      <c r="Z29" s="794" t="str">
        <f t="shared" si="13"/>
        <v>--</v>
      </c>
      <c r="AA29" s="795" t="str">
        <f t="shared" si="14"/>
        <v>--</v>
      </c>
      <c r="AB29" s="796" t="str">
        <f t="shared" si="15"/>
        <v>--</v>
      </c>
      <c r="AC29" s="797" t="str">
        <f t="shared" si="16"/>
        <v>--</v>
      </c>
      <c r="AD29" s="788" t="str">
        <f t="shared" si="17"/>
        <v/>
      </c>
      <c r="AE29" s="16" t="str">
        <f t="shared" si="18"/>
        <v/>
      </c>
      <c r="AF29" s="701"/>
    </row>
    <row r="30" spans="2:32" s="5" customFormat="1" ht="17.1" customHeight="1">
      <c r="B30" s="50"/>
      <c r="C30" s="148"/>
      <c r="D30" s="148"/>
      <c r="E30" s="148"/>
      <c r="F30" s="141"/>
      <c r="G30" s="142"/>
      <c r="H30" s="744"/>
      <c r="I30" s="142"/>
      <c r="J30" s="692">
        <f t="shared" si="0"/>
        <v>20</v>
      </c>
      <c r="K30" s="693" t="e">
        <f t="shared" si="1"/>
        <v>#VALUE!</v>
      </c>
      <c r="L30" s="179"/>
      <c r="M30" s="214"/>
      <c r="N30" s="181" t="str">
        <f t="shared" si="2"/>
        <v/>
      </c>
      <c r="O30" s="182" t="str">
        <f t="shared" si="3"/>
        <v/>
      </c>
      <c r="P30" s="215"/>
      <c r="Q30" s="787" t="str">
        <f t="shared" si="4"/>
        <v/>
      </c>
      <c r="R30" s="216" t="str">
        <f t="shared" si="5"/>
        <v/>
      </c>
      <c r="S30" s="216" t="str">
        <f t="shared" si="6"/>
        <v/>
      </c>
      <c r="T30" s="791" t="str">
        <f t="shared" si="7"/>
        <v>--</v>
      </c>
      <c r="U30" s="792" t="str">
        <f t="shared" si="8"/>
        <v>--</v>
      </c>
      <c r="V30" s="207" t="str">
        <f t="shared" si="9"/>
        <v>--</v>
      </c>
      <c r="W30" s="208" t="str">
        <f t="shared" si="10"/>
        <v>--</v>
      </c>
      <c r="X30" s="209" t="str">
        <f t="shared" si="11"/>
        <v>--</v>
      </c>
      <c r="Y30" s="793" t="str">
        <f t="shared" si="12"/>
        <v>--</v>
      </c>
      <c r="Z30" s="794" t="str">
        <f t="shared" si="13"/>
        <v>--</v>
      </c>
      <c r="AA30" s="795" t="str">
        <f t="shared" si="14"/>
        <v>--</v>
      </c>
      <c r="AB30" s="796" t="str">
        <f t="shared" si="15"/>
        <v>--</v>
      </c>
      <c r="AC30" s="797" t="str">
        <f t="shared" si="16"/>
        <v>--</v>
      </c>
      <c r="AD30" s="788" t="str">
        <f t="shared" si="17"/>
        <v/>
      </c>
      <c r="AE30" s="16" t="str">
        <f t="shared" si="18"/>
        <v/>
      </c>
      <c r="AF30" s="701"/>
    </row>
    <row r="31" spans="2:32" s="5" customFormat="1" ht="17.1" customHeight="1">
      <c r="B31" s="50"/>
      <c r="C31" s="269"/>
      <c r="D31" s="269"/>
      <c r="E31" s="269"/>
      <c r="F31" s="141"/>
      <c r="G31" s="142"/>
      <c r="H31" s="744"/>
      <c r="I31" s="142"/>
      <c r="J31" s="692">
        <f t="shared" si="0"/>
        <v>20</v>
      </c>
      <c r="K31" s="693" t="e">
        <f t="shared" si="1"/>
        <v>#VALUE!</v>
      </c>
      <c r="L31" s="179"/>
      <c r="M31" s="180"/>
      <c r="N31" s="181" t="str">
        <f t="shared" si="2"/>
        <v/>
      </c>
      <c r="O31" s="182" t="str">
        <f t="shared" si="3"/>
        <v/>
      </c>
      <c r="P31" s="215"/>
      <c r="Q31" s="787" t="str">
        <f t="shared" si="4"/>
        <v/>
      </c>
      <c r="R31" s="216" t="str">
        <f t="shared" si="5"/>
        <v/>
      </c>
      <c r="S31" s="216" t="str">
        <f t="shared" si="6"/>
        <v/>
      </c>
      <c r="T31" s="791" t="str">
        <f t="shared" si="7"/>
        <v>--</v>
      </c>
      <c r="U31" s="792" t="str">
        <f t="shared" si="8"/>
        <v>--</v>
      </c>
      <c r="V31" s="207" t="str">
        <f t="shared" si="9"/>
        <v>--</v>
      </c>
      <c r="W31" s="208" t="str">
        <f t="shared" si="10"/>
        <v>--</v>
      </c>
      <c r="X31" s="209" t="str">
        <f t="shared" si="11"/>
        <v>--</v>
      </c>
      <c r="Y31" s="793" t="str">
        <f t="shared" si="12"/>
        <v>--</v>
      </c>
      <c r="Z31" s="794" t="str">
        <f t="shared" si="13"/>
        <v>--</v>
      </c>
      <c r="AA31" s="795" t="str">
        <f t="shared" si="14"/>
        <v>--</v>
      </c>
      <c r="AB31" s="796" t="str">
        <f t="shared" si="15"/>
        <v>--</v>
      </c>
      <c r="AC31" s="797" t="str">
        <f t="shared" si="16"/>
        <v>--</v>
      </c>
      <c r="AD31" s="788" t="str">
        <f t="shared" si="17"/>
        <v/>
      </c>
      <c r="AE31" s="16" t="str">
        <f t="shared" si="18"/>
        <v/>
      </c>
      <c r="AF31" s="701"/>
    </row>
    <row r="32" spans="2:32" s="5" customFormat="1" ht="17.1" customHeight="1">
      <c r="B32" s="50"/>
      <c r="C32" s="148"/>
      <c r="D32" s="148"/>
      <c r="E32" s="148"/>
      <c r="F32" s="141"/>
      <c r="G32" s="142"/>
      <c r="H32" s="744"/>
      <c r="I32" s="142"/>
      <c r="J32" s="692">
        <f t="shared" si="0"/>
        <v>20</v>
      </c>
      <c r="K32" s="693" t="e">
        <f t="shared" si="1"/>
        <v>#VALUE!</v>
      </c>
      <c r="L32" s="179"/>
      <c r="M32" s="180"/>
      <c r="N32" s="181" t="str">
        <f t="shared" si="2"/>
        <v/>
      </c>
      <c r="O32" s="182" t="str">
        <f t="shared" si="3"/>
        <v/>
      </c>
      <c r="P32" s="215"/>
      <c r="Q32" s="787" t="str">
        <f t="shared" si="4"/>
        <v/>
      </c>
      <c r="R32" s="216" t="str">
        <f t="shared" si="5"/>
        <v/>
      </c>
      <c r="S32" s="216" t="str">
        <f t="shared" si="6"/>
        <v/>
      </c>
      <c r="T32" s="791" t="str">
        <f t="shared" si="7"/>
        <v>--</v>
      </c>
      <c r="U32" s="792" t="str">
        <f t="shared" si="8"/>
        <v>--</v>
      </c>
      <c r="V32" s="207" t="str">
        <f t="shared" si="9"/>
        <v>--</v>
      </c>
      <c r="W32" s="208" t="str">
        <f t="shared" si="10"/>
        <v>--</v>
      </c>
      <c r="X32" s="209" t="str">
        <f t="shared" si="11"/>
        <v>--</v>
      </c>
      <c r="Y32" s="793" t="str">
        <f t="shared" si="12"/>
        <v>--</v>
      </c>
      <c r="Z32" s="794" t="str">
        <f t="shared" si="13"/>
        <v>--</v>
      </c>
      <c r="AA32" s="795" t="str">
        <f t="shared" si="14"/>
        <v>--</v>
      </c>
      <c r="AB32" s="796" t="str">
        <f t="shared" si="15"/>
        <v>--</v>
      </c>
      <c r="AC32" s="797" t="str">
        <f t="shared" si="16"/>
        <v>--</v>
      </c>
      <c r="AD32" s="788" t="str">
        <f t="shared" si="17"/>
        <v/>
      </c>
      <c r="AE32" s="16" t="str">
        <f t="shared" si="18"/>
        <v/>
      </c>
      <c r="AF32" s="701"/>
    </row>
    <row r="33" spans="2:32" s="5" customFormat="1" ht="17.1" customHeight="1">
      <c r="B33" s="50"/>
      <c r="C33" s="269"/>
      <c r="D33" s="269"/>
      <c r="E33" s="269"/>
      <c r="F33" s="141"/>
      <c r="G33" s="142"/>
      <c r="H33" s="744"/>
      <c r="I33" s="142"/>
      <c r="J33" s="692">
        <f t="shared" si="0"/>
        <v>20</v>
      </c>
      <c r="K33" s="693" t="e">
        <f t="shared" si="1"/>
        <v>#VALUE!</v>
      </c>
      <c r="L33" s="179"/>
      <c r="M33" s="180"/>
      <c r="N33" s="181" t="str">
        <f t="shared" si="2"/>
        <v/>
      </c>
      <c r="O33" s="182" t="str">
        <f t="shared" si="3"/>
        <v/>
      </c>
      <c r="P33" s="215"/>
      <c r="Q33" s="787" t="str">
        <f t="shared" si="4"/>
        <v/>
      </c>
      <c r="R33" s="216" t="str">
        <f t="shared" si="5"/>
        <v/>
      </c>
      <c r="S33" s="216" t="str">
        <f t="shared" si="6"/>
        <v/>
      </c>
      <c r="T33" s="791" t="str">
        <f t="shared" si="7"/>
        <v>--</v>
      </c>
      <c r="U33" s="792" t="str">
        <f t="shared" si="8"/>
        <v>--</v>
      </c>
      <c r="V33" s="207" t="str">
        <f t="shared" si="9"/>
        <v>--</v>
      </c>
      <c r="W33" s="208" t="str">
        <f t="shared" si="10"/>
        <v>--</v>
      </c>
      <c r="X33" s="209" t="str">
        <f t="shared" si="11"/>
        <v>--</v>
      </c>
      <c r="Y33" s="793" t="str">
        <f t="shared" si="12"/>
        <v>--</v>
      </c>
      <c r="Z33" s="794" t="str">
        <f t="shared" si="13"/>
        <v>--</v>
      </c>
      <c r="AA33" s="795" t="str">
        <f t="shared" si="14"/>
        <v>--</v>
      </c>
      <c r="AB33" s="796" t="str">
        <f t="shared" si="15"/>
        <v>--</v>
      </c>
      <c r="AC33" s="797" t="str">
        <f t="shared" si="16"/>
        <v>--</v>
      </c>
      <c r="AD33" s="788" t="str">
        <f t="shared" si="17"/>
        <v/>
      </c>
      <c r="AE33" s="16" t="str">
        <f t="shared" si="18"/>
        <v/>
      </c>
      <c r="AF33" s="701"/>
    </row>
    <row r="34" spans="2:32" s="5" customFormat="1" ht="17.1" customHeight="1">
      <c r="B34" s="50"/>
      <c r="C34" s="148"/>
      <c r="D34" s="148"/>
      <c r="E34" s="148"/>
      <c r="F34" s="141"/>
      <c r="G34" s="142"/>
      <c r="H34" s="744"/>
      <c r="I34" s="142"/>
      <c r="J34" s="692">
        <f t="shared" si="0"/>
        <v>20</v>
      </c>
      <c r="K34" s="693" t="e">
        <f t="shared" si="1"/>
        <v>#VALUE!</v>
      </c>
      <c r="L34" s="179"/>
      <c r="M34" s="180"/>
      <c r="N34" s="181" t="str">
        <f t="shared" si="2"/>
        <v/>
      </c>
      <c r="O34" s="182" t="str">
        <f t="shared" si="3"/>
        <v/>
      </c>
      <c r="P34" s="215"/>
      <c r="Q34" s="787" t="str">
        <f t="shared" si="4"/>
        <v/>
      </c>
      <c r="R34" s="216" t="str">
        <f t="shared" si="5"/>
        <v/>
      </c>
      <c r="S34" s="216" t="str">
        <f t="shared" si="6"/>
        <v/>
      </c>
      <c r="T34" s="791" t="str">
        <f t="shared" si="7"/>
        <v>--</v>
      </c>
      <c r="U34" s="792" t="str">
        <f t="shared" si="8"/>
        <v>--</v>
      </c>
      <c r="V34" s="207" t="str">
        <f t="shared" si="9"/>
        <v>--</v>
      </c>
      <c r="W34" s="208" t="str">
        <f t="shared" si="10"/>
        <v>--</v>
      </c>
      <c r="X34" s="209" t="str">
        <f t="shared" si="11"/>
        <v>--</v>
      </c>
      <c r="Y34" s="793" t="str">
        <f t="shared" si="12"/>
        <v>--</v>
      </c>
      <c r="Z34" s="794" t="str">
        <f t="shared" si="13"/>
        <v>--</v>
      </c>
      <c r="AA34" s="795" t="str">
        <f t="shared" si="14"/>
        <v>--</v>
      </c>
      <c r="AB34" s="796" t="str">
        <f t="shared" si="15"/>
        <v>--</v>
      </c>
      <c r="AC34" s="797" t="str">
        <f t="shared" si="16"/>
        <v>--</v>
      </c>
      <c r="AD34" s="788" t="str">
        <f t="shared" si="17"/>
        <v/>
      </c>
      <c r="AE34" s="16" t="str">
        <f t="shared" si="18"/>
        <v/>
      </c>
      <c r="AF34" s="701"/>
    </row>
    <row r="35" spans="2:32" s="5" customFormat="1" ht="17.1" customHeight="1">
      <c r="B35" s="50"/>
      <c r="C35" s="269"/>
      <c r="D35" s="269"/>
      <c r="E35" s="269"/>
      <c r="F35" s="141"/>
      <c r="G35" s="142"/>
      <c r="H35" s="744"/>
      <c r="I35" s="142"/>
      <c r="J35" s="692">
        <f t="shared" si="0"/>
        <v>20</v>
      </c>
      <c r="K35" s="693" t="e">
        <f t="shared" si="1"/>
        <v>#VALUE!</v>
      </c>
      <c r="L35" s="179"/>
      <c r="M35" s="180"/>
      <c r="N35" s="181" t="str">
        <f t="shared" si="2"/>
        <v/>
      </c>
      <c r="O35" s="182" t="str">
        <f t="shared" si="3"/>
        <v/>
      </c>
      <c r="P35" s="215"/>
      <c r="Q35" s="787" t="str">
        <f t="shared" si="4"/>
        <v/>
      </c>
      <c r="R35" s="216" t="str">
        <f t="shared" si="5"/>
        <v/>
      </c>
      <c r="S35" s="216" t="str">
        <f t="shared" si="6"/>
        <v/>
      </c>
      <c r="T35" s="791" t="str">
        <f t="shared" si="7"/>
        <v>--</v>
      </c>
      <c r="U35" s="792" t="str">
        <f t="shared" si="8"/>
        <v>--</v>
      </c>
      <c r="V35" s="207" t="str">
        <f t="shared" si="9"/>
        <v>--</v>
      </c>
      <c r="W35" s="208" t="str">
        <f t="shared" si="10"/>
        <v>--</v>
      </c>
      <c r="X35" s="209" t="str">
        <f t="shared" si="11"/>
        <v>--</v>
      </c>
      <c r="Y35" s="793" t="str">
        <f t="shared" si="12"/>
        <v>--</v>
      </c>
      <c r="Z35" s="794" t="str">
        <f t="shared" si="13"/>
        <v>--</v>
      </c>
      <c r="AA35" s="795" t="str">
        <f t="shared" si="14"/>
        <v>--</v>
      </c>
      <c r="AB35" s="796" t="str">
        <f t="shared" si="15"/>
        <v>--</v>
      </c>
      <c r="AC35" s="797" t="str">
        <f t="shared" si="16"/>
        <v>--</v>
      </c>
      <c r="AD35" s="788" t="str">
        <f t="shared" si="17"/>
        <v/>
      </c>
      <c r="AE35" s="16" t="str">
        <f t="shared" si="18"/>
        <v/>
      </c>
      <c r="AF35" s="701"/>
    </row>
    <row r="36" spans="2:32" s="5" customFormat="1" ht="17.1" customHeight="1">
      <c r="B36" s="50"/>
      <c r="C36" s="148"/>
      <c r="D36" s="148"/>
      <c r="E36" s="148"/>
      <c r="F36" s="141"/>
      <c r="G36" s="142"/>
      <c r="H36" s="744"/>
      <c r="I36" s="142"/>
      <c r="J36" s="692">
        <f t="shared" si="0"/>
        <v>20</v>
      </c>
      <c r="K36" s="693" t="e">
        <f t="shared" si="1"/>
        <v>#VALUE!</v>
      </c>
      <c r="L36" s="179"/>
      <c r="M36" s="180"/>
      <c r="N36" s="181" t="str">
        <f t="shared" si="2"/>
        <v/>
      </c>
      <c r="O36" s="182" t="str">
        <f t="shared" si="3"/>
        <v/>
      </c>
      <c r="P36" s="215"/>
      <c r="Q36" s="787" t="str">
        <f t="shared" si="4"/>
        <v/>
      </c>
      <c r="R36" s="216" t="str">
        <f t="shared" si="5"/>
        <v/>
      </c>
      <c r="S36" s="216" t="str">
        <f t="shared" si="6"/>
        <v/>
      </c>
      <c r="T36" s="791" t="str">
        <f t="shared" si="7"/>
        <v>--</v>
      </c>
      <c r="U36" s="792" t="str">
        <f t="shared" si="8"/>
        <v>--</v>
      </c>
      <c r="V36" s="207" t="str">
        <f t="shared" si="9"/>
        <v>--</v>
      </c>
      <c r="W36" s="208" t="str">
        <f t="shared" si="10"/>
        <v>--</v>
      </c>
      <c r="X36" s="209" t="str">
        <f t="shared" si="11"/>
        <v>--</v>
      </c>
      <c r="Y36" s="793" t="str">
        <f t="shared" si="12"/>
        <v>--</v>
      </c>
      <c r="Z36" s="794" t="str">
        <f t="shared" si="13"/>
        <v>--</v>
      </c>
      <c r="AA36" s="795" t="str">
        <f t="shared" si="14"/>
        <v>--</v>
      </c>
      <c r="AB36" s="796" t="str">
        <f t="shared" si="15"/>
        <v>--</v>
      </c>
      <c r="AC36" s="797" t="str">
        <f t="shared" si="16"/>
        <v>--</v>
      </c>
      <c r="AD36" s="788" t="str">
        <f t="shared" si="17"/>
        <v/>
      </c>
      <c r="AE36" s="16" t="str">
        <f t="shared" si="18"/>
        <v/>
      </c>
      <c r="AF36" s="701"/>
    </row>
    <row r="37" spans="2:32" s="5" customFormat="1" ht="17.1" customHeight="1">
      <c r="B37" s="50"/>
      <c r="C37" s="269"/>
      <c r="D37" s="269"/>
      <c r="E37" s="269"/>
      <c r="F37" s="141"/>
      <c r="G37" s="142"/>
      <c r="H37" s="744"/>
      <c r="I37" s="142"/>
      <c r="J37" s="692">
        <f t="shared" si="0"/>
        <v>20</v>
      </c>
      <c r="K37" s="693" t="e">
        <f t="shared" si="1"/>
        <v>#VALUE!</v>
      </c>
      <c r="L37" s="179"/>
      <c r="M37" s="180"/>
      <c r="N37" s="181" t="str">
        <f t="shared" si="2"/>
        <v/>
      </c>
      <c r="O37" s="182" t="str">
        <f t="shared" si="3"/>
        <v/>
      </c>
      <c r="P37" s="215"/>
      <c r="Q37" s="787" t="str">
        <f t="shared" si="4"/>
        <v/>
      </c>
      <c r="R37" s="216" t="str">
        <f t="shared" si="5"/>
        <v/>
      </c>
      <c r="S37" s="216" t="str">
        <f t="shared" si="6"/>
        <v/>
      </c>
      <c r="T37" s="791" t="str">
        <f t="shared" si="7"/>
        <v>--</v>
      </c>
      <c r="U37" s="792" t="str">
        <f t="shared" si="8"/>
        <v>--</v>
      </c>
      <c r="V37" s="207" t="str">
        <f t="shared" si="9"/>
        <v>--</v>
      </c>
      <c r="W37" s="208" t="str">
        <f t="shared" si="10"/>
        <v>--</v>
      </c>
      <c r="X37" s="209" t="str">
        <f t="shared" si="11"/>
        <v>--</v>
      </c>
      <c r="Y37" s="793" t="str">
        <f t="shared" si="12"/>
        <v>--</v>
      </c>
      <c r="Z37" s="794" t="str">
        <f t="shared" si="13"/>
        <v>--</v>
      </c>
      <c r="AA37" s="795" t="str">
        <f t="shared" si="14"/>
        <v>--</v>
      </c>
      <c r="AB37" s="796" t="str">
        <f t="shared" si="15"/>
        <v>--</v>
      </c>
      <c r="AC37" s="797" t="str">
        <f t="shared" si="16"/>
        <v>--</v>
      </c>
      <c r="AD37" s="788" t="str">
        <f t="shared" si="17"/>
        <v/>
      </c>
      <c r="AE37" s="16" t="str">
        <f t="shared" si="18"/>
        <v/>
      </c>
      <c r="AF37" s="701"/>
    </row>
    <row r="38" spans="2:32" s="5" customFormat="1" ht="17.1" customHeight="1">
      <c r="B38" s="50"/>
      <c r="C38" s="148"/>
      <c r="D38" s="148"/>
      <c r="E38" s="148"/>
      <c r="F38" s="141"/>
      <c r="G38" s="142"/>
      <c r="H38" s="744"/>
      <c r="I38" s="142"/>
      <c r="J38" s="692">
        <f t="shared" si="0"/>
        <v>20</v>
      </c>
      <c r="K38" s="693" t="e">
        <f t="shared" si="1"/>
        <v>#VALUE!</v>
      </c>
      <c r="L38" s="179"/>
      <c r="M38" s="180"/>
      <c r="N38" s="181" t="str">
        <f t="shared" si="2"/>
        <v/>
      </c>
      <c r="O38" s="182" t="str">
        <f t="shared" si="3"/>
        <v/>
      </c>
      <c r="P38" s="215"/>
      <c r="Q38" s="787" t="str">
        <f t="shared" si="4"/>
        <v/>
      </c>
      <c r="R38" s="216" t="str">
        <f t="shared" si="5"/>
        <v/>
      </c>
      <c r="S38" s="216" t="str">
        <f t="shared" si="6"/>
        <v/>
      </c>
      <c r="T38" s="791" t="str">
        <f t="shared" si="7"/>
        <v>--</v>
      </c>
      <c r="U38" s="792" t="str">
        <f t="shared" si="8"/>
        <v>--</v>
      </c>
      <c r="V38" s="207" t="str">
        <f t="shared" si="9"/>
        <v>--</v>
      </c>
      <c r="W38" s="208" t="str">
        <f t="shared" si="10"/>
        <v>--</v>
      </c>
      <c r="X38" s="209" t="str">
        <f t="shared" si="11"/>
        <v>--</v>
      </c>
      <c r="Y38" s="793" t="str">
        <f t="shared" si="12"/>
        <v>--</v>
      </c>
      <c r="Z38" s="794" t="str">
        <f t="shared" si="13"/>
        <v>--</v>
      </c>
      <c r="AA38" s="795" t="str">
        <f t="shared" si="14"/>
        <v>--</v>
      </c>
      <c r="AB38" s="796" t="str">
        <f t="shared" si="15"/>
        <v>--</v>
      </c>
      <c r="AC38" s="797" t="str">
        <f t="shared" si="16"/>
        <v>--</v>
      </c>
      <c r="AD38" s="788" t="str">
        <f t="shared" si="17"/>
        <v/>
      </c>
      <c r="AE38" s="16" t="str">
        <f t="shared" si="18"/>
        <v/>
      </c>
      <c r="AF38" s="701"/>
    </row>
    <row r="39" spans="2:32" s="5" customFormat="1" ht="17.1" customHeight="1">
      <c r="B39" s="50"/>
      <c r="C39" s="269"/>
      <c r="D39" s="269"/>
      <c r="E39" s="269"/>
      <c r="F39" s="141"/>
      <c r="G39" s="142"/>
      <c r="H39" s="744"/>
      <c r="I39" s="142"/>
      <c r="J39" s="692">
        <f t="shared" si="0"/>
        <v>20</v>
      </c>
      <c r="K39" s="693" t="e">
        <f t="shared" si="1"/>
        <v>#VALUE!</v>
      </c>
      <c r="L39" s="179"/>
      <c r="M39" s="180"/>
      <c r="N39" s="181" t="str">
        <f t="shared" si="2"/>
        <v/>
      </c>
      <c r="O39" s="182" t="str">
        <f t="shared" si="3"/>
        <v/>
      </c>
      <c r="P39" s="215"/>
      <c r="Q39" s="787" t="str">
        <f t="shared" si="4"/>
        <v/>
      </c>
      <c r="R39" s="216" t="str">
        <f t="shared" si="5"/>
        <v/>
      </c>
      <c r="S39" s="216" t="str">
        <f t="shared" si="6"/>
        <v/>
      </c>
      <c r="T39" s="791" t="str">
        <f t="shared" si="7"/>
        <v>--</v>
      </c>
      <c r="U39" s="792" t="str">
        <f t="shared" si="8"/>
        <v>--</v>
      </c>
      <c r="V39" s="207" t="str">
        <f t="shared" si="9"/>
        <v>--</v>
      </c>
      <c r="W39" s="208" t="str">
        <f t="shared" si="10"/>
        <v>--</v>
      </c>
      <c r="X39" s="209" t="str">
        <f t="shared" si="11"/>
        <v>--</v>
      </c>
      <c r="Y39" s="793" t="str">
        <f t="shared" si="12"/>
        <v>--</v>
      </c>
      <c r="Z39" s="794" t="str">
        <f t="shared" si="13"/>
        <v>--</v>
      </c>
      <c r="AA39" s="795" t="str">
        <f t="shared" si="14"/>
        <v>--</v>
      </c>
      <c r="AB39" s="796" t="str">
        <f t="shared" si="15"/>
        <v>--</v>
      </c>
      <c r="AC39" s="797" t="str">
        <f t="shared" si="16"/>
        <v>--</v>
      </c>
      <c r="AD39" s="788" t="str">
        <f t="shared" si="17"/>
        <v/>
      </c>
      <c r="AE39" s="16" t="str">
        <f t="shared" si="18"/>
        <v/>
      </c>
      <c r="AF39" s="701"/>
    </row>
    <row r="40" spans="2:32" s="5" customFormat="1" ht="17.1" customHeight="1" thickBot="1">
      <c r="B40" s="50"/>
      <c r="C40" s="148"/>
      <c r="D40" s="786"/>
      <c r="E40" s="148"/>
      <c r="F40" s="145"/>
      <c r="G40" s="223"/>
      <c r="H40" s="738"/>
      <c r="I40" s="224"/>
      <c r="J40" s="706"/>
      <c r="K40" s="707"/>
      <c r="L40" s="736"/>
      <c r="M40" s="736"/>
      <c r="N40" s="9"/>
      <c r="O40" s="9"/>
      <c r="P40" s="147"/>
      <c r="Q40" s="184"/>
      <c r="R40" s="147"/>
      <c r="S40" s="147"/>
      <c r="T40" s="708"/>
      <c r="U40" s="709"/>
      <c r="V40" s="225"/>
      <c r="W40" s="226"/>
      <c r="X40" s="227"/>
      <c r="Y40" s="710"/>
      <c r="Z40" s="711"/>
      <c r="AA40" s="712"/>
      <c r="AB40" s="228"/>
      <c r="AC40" s="229"/>
      <c r="AD40" s="713"/>
      <c r="AE40" s="230"/>
      <c r="AF40" s="701"/>
    </row>
    <row r="41" spans="2:32" s="5" customFormat="1" ht="17.1" customHeight="1" thickBot="1" thickTop="1">
      <c r="B41" s="50"/>
      <c r="C41" s="126" t="s">
        <v>25</v>
      </c>
      <c r="D41" s="73" t="s">
        <v>329</v>
      </c>
      <c r="E41" s="126"/>
      <c r="F41" s="127"/>
      <c r="G41" s="231"/>
      <c r="H41" s="196"/>
      <c r="I41" s="232"/>
      <c r="J41" s="196"/>
      <c r="K41" s="185"/>
      <c r="L41" s="185"/>
      <c r="M41" s="185"/>
      <c r="N41" s="185"/>
      <c r="O41" s="185"/>
      <c r="P41" s="185"/>
      <c r="Q41" s="233"/>
      <c r="R41" s="185"/>
      <c r="S41" s="185"/>
      <c r="T41" s="714">
        <f aca="true" t="shared" si="19" ref="T41:AC41">SUM(T18:T40)</f>
        <v>6692.0579622666</v>
      </c>
      <c r="U41" s="715">
        <f t="shared" si="19"/>
        <v>0</v>
      </c>
      <c r="V41" s="716">
        <f t="shared" si="19"/>
        <v>111813.833956</v>
      </c>
      <c r="W41" s="716">
        <f t="shared" si="19"/>
        <v>386875.86548776</v>
      </c>
      <c r="X41" s="716">
        <f t="shared" si="19"/>
        <v>32985.08101702</v>
      </c>
      <c r="Y41" s="717">
        <f t="shared" si="19"/>
        <v>0</v>
      </c>
      <c r="Z41" s="717">
        <f t="shared" si="19"/>
        <v>0</v>
      </c>
      <c r="AA41" s="717">
        <f t="shared" si="19"/>
        <v>0</v>
      </c>
      <c r="AB41" s="234">
        <f t="shared" si="19"/>
        <v>0</v>
      </c>
      <c r="AC41" s="235">
        <f t="shared" si="19"/>
        <v>0</v>
      </c>
      <c r="AD41" s="236"/>
      <c r="AE41" s="237">
        <f>ROUND(SUM(AE18:AE40),2)</f>
        <v>538366.84</v>
      </c>
      <c r="AF41" s="701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4748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3">
    <pageSetUpPr fitToPage="1"/>
  </sheetPr>
  <dimension ref="A1:AF43"/>
  <sheetViews>
    <sheetView zoomScale="80" zoomScaleNormal="80" workbookViewId="0" topLeftCell="A1">
      <selection activeCell="A33" sqref="A33"/>
    </sheetView>
  </sheetViews>
  <sheetFormatPr defaultColWidth="11.421875" defaultRowHeight="12.75"/>
  <cols>
    <col min="1" max="2" width="4.140625" style="1355" customWidth="1"/>
    <col min="3" max="3" width="5.421875" style="1355" customWidth="1"/>
    <col min="4" max="5" width="13.7109375" style="1355" customWidth="1"/>
    <col min="6" max="6" width="45.7109375" style="1355" customWidth="1"/>
    <col min="7" max="8" width="9.7109375" style="1355" customWidth="1"/>
    <col min="9" max="9" width="3.8515625" style="1355" customWidth="1"/>
    <col min="10" max="10" width="3.421875" style="1355" hidden="1" customWidth="1"/>
    <col min="11" max="11" width="10.28125" style="1355" hidden="1" customWidth="1"/>
    <col min="12" max="12" width="16.28125" style="1355" customWidth="1"/>
    <col min="13" max="13" width="16.7109375" style="1355" customWidth="1"/>
    <col min="14" max="16" width="9.7109375" style="1355" customWidth="1"/>
    <col min="17" max="17" width="8.7109375" style="1355" customWidth="1"/>
    <col min="18" max="18" width="5.421875" style="1355" customWidth="1"/>
    <col min="19" max="19" width="6.00390625" style="1355" customWidth="1"/>
    <col min="20" max="21" width="12.28125" style="1355" hidden="1" customWidth="1"/>
    <col min="22" max="27" width="5.7109375" style="1355" hidden="1" customWidth="1"/>
    <col min="28" max="28" width="12.28125" style="1355" hidden="1" customWidth="1"/>
    <col min="29" max="29" width="13.421875" style="1355" hidden="1" customWidth="1"/>
    <col min="30" max="30" width="9.7109375" style="1355" customWidth="1"/>
    <col min="31" max="31" width="15.7109375" style="1355" customWidth="1"/>
    <col min="32" max="32" width="4.140625" style="1355" customWidth="1"/>
    <col min="33" max="33" width="30.421875" style="1355" customWidth="1"/>
    <col min="34" max="34" width="3.140625" style="1355" customWidth="1"/>
    <col min="35" max="35" width="3.57421875" style="1355" customWidth="1"/>
    <col min="36" max="36" width="24.28125" style="1355" customWidth="1"/>
    <col min="37" max="37" width="4.7109375" style="1355" customWidth="1"/>
    <col min="38" max="38" width="7.57421875" style="1355" customWidth="1"/>
    <col min="39" max="40" width="4.140625" style="1355" customWidth="1"/>
    <col min="41" max="41" width="7.140625" style="1355" customWidth="1"/>
    <col min="42" max="42" width="5.28125" style="1355" customWidth="1"/>
    <col min="43" max="43" width="5.421875" style="1355" customWidth="1"/>
    <col min="44" max="44" width="4.7109375" style="1355" customWidth="1"/>
    <col min="45" max="45" width="5.28125" style="1355" customWidth="1"/>
    <col min="46" max="47" width="13.28125" style="1355" customWidth="1"/>
    <col min="48" max="48" width="6.57421875" style="1355" customWidth="1"/>
    <col min="49" max="49" width="6.421875" style="1355" customWidth="1"/>
    <col min="50" max="53" width="11.421875" style="1355" customWidth="1"/>
    <col min="54" max="54" width="12.7109375" style="1355" customWidth="1"/>
    <col min="55" max="57" width="11.421875" style="1355" customWidth="1"/>
    <col min="58" max="58" width="21.00390625" style="1355" customWidth="1"/>
    <col min="59" max="16384" width="11.421875" style="1355" customWidth="1"/>
  </cols>
  <sheetData>
    <row r="1" spans="1:32" s="1356" customFormat="1" ht="26.25">
      <c r="A1" s="1355"/>
      <c r="E1" s="1355"/>
      <c r="G1" s="1355"/>
      <c r="I1" s="1355"/>
      <c r="K1" s="1355"/>
      <c r="M1" s="1355"/>
      <c r="O1" s="1355"/>
      <c r="Q1" s="1355"/>
      <c r="S1" s="1355"/>
      <c r="U1" s="1355"/>
      <c r="W1" s="1355"/>
      <c r="Y1" s="1355"/>
      <c r="AA1" s="1355"/>
      <c r="AF1" s="1357"/>
    </row>
    <row r="2" spans="1:32" s="1356" customFormat="1" ht="26.25">
      <c r="A2" s="1358"/>
      <c r="B2" s="1359" t="str">
        <f>'TOT-0216'!B2</f>
        <v>ANEXO III al Memorándum D.T.E.E. N° 231 / 2017</v>
      </c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</row>
    <row r="3" s="1361" customFormat="1" ht="23.25" customHeight="1">
      <c r="A3" s="1360"/>
    </row>
    <row r="4" spans="1:4" s="1364" customFormat="1" ht="11.25">
      <c r="A4" s="1362" t="s">
        <v>2</v>
      </c>
      <c r="B4" s="1363"/>
      <c r="C4" s="1363"/>
      <c r="D4" s="1363"/>
    </row>
    <row r="5" spans="1:4" s="1364" customFormat="1" ht="11.25">
      <c r="A5" s="1362" t="s">
        <v>3</v>
      </c>
      <c r="B5" s="1363"/>
      <c r="C5" s="1363"/>
      <c r="D5" s="1363"/>
    </row>
    <row r="6" s="1361" customFormat="1" ht="13.5" thickBot="1"/>
    <row r="7" spans="2:32" s="1361" customFormat="1" ht="13.5" thickTop="1">
      <c r="B7" s="1365"/>
      <c r="C7" s="1366"/>
      <c r="D7" s="1366"/>
      <c r="E7" s="1366"/>
      <c r="F7" s="1366"/>
      <c r="G7" s="1367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1366"/>
      <c r="X7" s="1366"/>
      <c r="Y7" s="1366"/>
      <c r="Z7" s="1366"/>
      <c r="AA7" s="1366"/>
      <c r="AB7" s="1366"/>
      <c r="AC7" s="1366"/>
      <c r="AD7" s="1366"/>
      <c r="AE7" s="1366"/>
      <c r="AF7" s="1368"/>
    </row>
    <row r="8" spans="2:32" s="1369" customFormat="1" ht="20.25">
      <c r="B8" s="1370"/>
      <c r="C8" s="1371"/>
      <c r="D8" s="1371"/>
      <c r="E8" s="1371"/>
      <c r="F8" s="1372" t="s">
        <v>69</v>
      </c>
      <c r="G8" s="1371"/>
      <c r="H8" s="1371"/>
      <c r="I8" s="1371"/>
      <c r="J8" s="1371"/>
      <c r="P8" s="1371"/>
      <c r="Q8" s="1371"/>
      <c r="R8" s="1373"/>
      <c r="S8" s="1373"/>
      <c r="T8" s="1371"/>
      <c r="U8" s="1371"/>
      <c r="V8" s="1371"/>
      <c r="W8" s="1371"/>
      <c r="X8" s="1371"/>
      <c r="Y8" s="1371"/>
      <c r="Z8" s="1371"/>
      <c r="AA8" s="1371"/>
      <c r="AB8" s="1371"/>
      <c r="AC8" s="1371"/>
      <c r="AD8" s="1371"/>
      <c r="AE8" s="1371"/>
      <c r="AF8" s="1374"/>
    </row>
    <row r="9" spans="2:32" s="1361" customFormat="1" ht="16.5" customHeight="1">
      <c r="B9" s="1375"/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1377"/>
    </row>
    <row r="10" spans="2:32" s="1378" customFormat="1" ht="33" customHeight="1">
      <c r="B10" s="1379"/>
      <c r="C10" s="1380"/>
      <c r="D10" s="1380"/>
      <c r="E10" s="1380"/>
      <c r="F10" s="1381" t="s">
        <v>12</v>
      </c>
      <c r="G10" s="1380"/>
      <c r="H10" s="1380"/>
      <c r="I10" s="1380"/>
      <c r="K10" s="1380"/>
      <c r="L10" s="1380"/>
      <c r="M10" s="1380"/>
      <c r="N10" s="1380"/>
      <c r="O10" s="1380"/>
      <c r="P10" s="1380"/>
      <c r="Q10" s="1380"/>
      <c r="R10" s="1381"/>
      <c r="S10" s="1381"/>
      <c r="T10" s="1380"/>
      <c r="U10" s="1380"/>
      <c r="V10" s="1380"/>
      <c r="W10" s="1380"/>
      <c r="X10" s="1380"/>
      <c r="Y10" s="1380"/>
      <c r="Z10" s="1380"/>
      <c r="AA10" s="1380"/>
      <c r="AB10" s="1380"/>
      <c r="AC10" s="1380"/>
      <c r="AD10" s="1380"/>
      <c r="AE10" s="1380"/>
      <c r="AF10" s="1382"/>
    </row>
    <row r="11" spans="2:32" s="1383" customFormat="1" ht="33" customHeight="1">
      <c r="B11" s="1384"/>
      <c r="C11" s="1385"/>
      <c r="D11" s="1385"/>
      <c r="E11" s="1385"/>
      <c r="F11" s="1386" t="s">
        <v>328</v>
      </c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5"/>
      <c r="U11" s="1385"/>
      <c r="V11" s="1385"/>
      <c r="W11" s="1385"/>
      <c r="X11" s="1385"/>
      <c r="Y11" s="1385"/>
      <c r="Z11" s="1385"/>
      <c r="AA11" s="1385"/>
      <c r="AB11" s="1385"/>
      <c r="AC11" s="1385"/>
      <c r="AD11" s="1385"/>
      <c r="AE11" s="1385"/>
      <c r="AF11" s="1388"/>
    </row>
    <row r="12" spans="2:32" s="1389" customFormat="1" ht="19.5">
      <c r="B12" s="1210" t="str">
        <f>'TOT-0216'!B14</f>
        <v>Desde el 01 al 29 de Febrero de 2016</v>
      </c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1"/>
      <c r="Q12" s="1391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1392"/>
    </row>
    <row r="13" spans="2:32" s="1361" customFormat="1" ht="17.1" customHeight="1" thickBot="1">
      <c r="B13" s="1375"/>
      <c r="C13" s="1376"/>
      <c r="D13" s="1376"/>
      <c r="E13" s="1376"/>
      <c r="F13" s="1376"/>
      <c r="G13" s="1393"/>
      <c r="H13" s="1393"/>
      <c r="I13" s="1376"/>
      <c r="J13" s="1376"/>
      <c r="K13" s="1376"/>
      <c r="L13" s="1394"/>
      <c r="M13" s="1376"/>
      <c r="N13" s="1376"/>
      <c r="O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7"/>
    </row>
    <row r="14" spans="2:32" s="1361" customFormat="1" ht="17.1" customHeight="1" thickBot="1" thickTop="1">
      <c r="B14" s="1375"/>
      <c r="C14" s="1376"/>
      <c r="D14" s="1376"/>
      <c r="E14" s="1376"/>
      <c r="F14" s="1395" t="s">
        <v>89</v>
      </c>
      <c r="G14" s="1396">
        <v>506.119</v>
      </c>
      <c r="H14" s="1397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376"/>
      <c r="V14" s="1376"/>
      <c r="W14" s="1376"/>
      <c r="X14" s="1376"/>
      <c r="Y14" s="1376"/>
      <c r="Z14" s="1376"/>
      <c r="AA14" s="1376"/>
      <c r="AB14" s="1376"/>
      <c r="AC14" s="1376"/>
      <c r="AD14" s="1376"/>
      <c r="AE14" s="1376"/>
      <c r="AF14" s="1377"/>
    </row>
    <row r="15" spans="2:32" s="1361" customFormat="1" ht="17.1" customHeight="1" thickBot="1" thickTop="1">
      <c r="B15" s="1375"/>
      <c r="C15" s="1376"/>
      <c r="D15" s="1376"/>
      <c r="E15" s="1376"/>
      <c r="F15" s="1395" t="s">
        <v>90</v>
      </c>
      <c r="G15" s="1396" t="s">
        <v>318</v>
      </c>
      <c r="H15" s="1397"/>
      <c r="I15" s="1376"/>
      <c r="J15" s="1376"/>
      <c r="K15" s="1376"/>
      <c r="L15" s="1398"/>
      <c r="M15" s="1399"/>
      <c r="N15" s="1376"/>
      <c r="O15" s="1376"/>
      <c r="P15" s="1376"/>
      <c r="Q15" s="1376"/>
      <c r="R15" s="1376"/>
      <c r="S15" s="1376"/>
      <c r="T15" s="1376"/>
      <c r="U15" s="1376"/>
      <c r="V15" s="1376"/>
      <c r="W15" s="1376"/>
      <c r="X15" s="1400"/>
      <c r="Y15" s="1400"/>
      <c r="Z15" s="1400"/>
      <c r="AA15" s="1400"/>
      <c r="AB15" s="1400"/>
      <c r="AC15" s="1400"/>
      <c r="AD15" s="1400"/>
      <c r="AF15" s="1377"/>
    </row>
    <row r="16" spans="2:32" s="1361" customFormat="1" ht="17.1" customHeight="1" thickBot="1" thickTop="1">
      <c r="B16" s="1375"/>
      <c r="C16" s="1401">
        <v>3</v>
      </c>
      <c r="D16" s="1401">
        <v>4</v>
      </c>
      <c r="E16" s="1401">
        <v>5</v>
      </c>
      <c r="F16" s="1401">
        <v>6</v>
      </c>
      <c r="G16" s="1401">
        <v>7</v>
      </c>
      <c r="H16" s="1401">
        <v>8</v>
      </c>
      <c r="I16" s="1401">
        <v>9</v>
      </c>
      <c r="J16" s="1401">
        <v>10</v>
      </c>
      <c r="K16" s="1401">
        <v>11</v>
      </c>
      <c r="L16" s="1401">
        <v>12</v>
      </c>
      <c r="M16" s="1401">
        <v>13</v>
      </c>
      <c r="N16" s="1401">
        <v>14</v>
      </c>
      <c r="O16" s="1401">
        <v>15</v>
      </c>
      <c r="P16" s="1401">
        <v>16</v>
      </c>
      <c r="Q16" s="1401">
        <v>17</v>
      </c>
      <c r="R16" s="1401">
        <v>18</v>
      </c>
      <c r="S16" s="1401">
        <v>19</v>
      </c>
      <c r="T16" s="1401">
        <v>20</v>
      </c>
      <c r="U16" s="1401">
        <v>21</v>
      </c>
      <c r="V16" s="1401">
        <v>22</v>
      </c>
      <c r="W16" s="1401">
        <v>23</v>
      </c>
      <c r="X16" s="1401">
        <v>24</v>
      </c>
      <c r="Y16" s="1401">
        <v>25</v>
      </c>
      <c r="Z16" s="1401">
        <v>26</v>
      </c>
      <c r="AA16" s="1401">
        <v>27</v>
      </c>
      <c r="AB16" s="1401">
        <v>28</v>
      </c>
      <c r="AC16" s="1401">
        <v>29</v>
      </c>
      <c r="AD16" s="1401">
        <v>30</v>
      </c>
      <c r="AE16" s="1401">
        <v>31</v>
      </c>
      <c r="AF16" s="1377"/>
    </row>
    <row r="17" spans="2:32" s="1361" customFormat="1" ht="33.95" customHeight="1" thickBot="1" thickTop="1">
      <c r="B17" s="1375"/>
      <c r="C17" s="1402" t="s">
        <v>13</v>
      </c>
      <c r="D17" s="1402" t="s">
        <v>233</v>
      </c>
      <c r="E17" s="1402" t="s">
        <v>234</v>
      </c>
      <c r="F17" s="1403" t="s">
        <v>0</v>
      </c>
      <c r="G17" s="1404" t="s">
        <v>14</v>
      </c>
      <c r="H17" s="1405" t="s">
        <v>15</v>
      </c>
      <c r="I17" s="1406" t="s">
        <v>71</v>
      </c>
      <c r="J17" s="1407" t="s">
        <v>37</v>
      </c>
      <c r="K17" s="1408" t="s">
        <v>16</v>
      </c>
      <c r="L17" s="1403" t="s">
        <v>17</v>
      </c>
      <c r="M17" s="1409" t="s">
        <v>18</v>
      </c>
      <c r="N17" s="1410" t="s">
        <v>36</v>
      </c>
      <c r="O17" s="1405" t="s">
        <v>31</v>
      </c>
      <c r="P17" s="1410" t="s">
        <v>19</v>
      </c>
      <c r="Q17" s="1405" t="s">
        <v>58</v>
      </c>
      <c r="R17" s="1409" t="s">
        <v>59</v>
      </c>
      <c r="S17" s="1403" t="s">
        <v>32</v>
      </c>
      <c r="T17" s="1411" t="s">
        <v>20</v>
      </c>
      <c r="U17" s="1412" t="s">
        <v>21</v>
      </c>
      <c r="V17" s="1413" t="s">
        <v>60</v>
      </c>
      <c r="W17" s="1414"/>
      <c r="X17" s="1415"/>
      <c r="Y17" s="1416" t="s">
        <v>146</v>
      </c>
      <c r="Z17" s="1417"/>
      <c r="AA17" s="1418"/>
      <c r="AB17" s="1419" t="s">
        <v>22</v>
      </c>
      <c r="AC17" s="1420" t="s">
        <v>73</v>
      </c>
      <c r="AD17" s="1421" t="s">
        <v>74</v>
      </c>
      <c r="AE17" s="1421" t="s">
        <v>24</v>
      </c>
      <c r="AF17" s="1422"/>
    </row>
    <row r="18" spans="2:32" s="1361" customFormat="1" ht="17.1" customHeight="1" thickTop="1">
      <c r="B18" s="1375"/>
      <c r="C18" s="1423"/>
      <c r="D18" s="1423"/>
      <c r="E18" s="1423"/>
      <c r="F18" s="1424"/>
      <c r="G18" s="1424"/>
      <c r="H18" s="1425"/>
      <c r="I18" s="1426"/>
      <c r="J18" s="1427"/>
      <c r="K18" s="1428"/>
      <c r="L18" s="1429"/>
      <c r="M18" s="1429"/>
      <c r="N18" s="1426"/>
      <c r="O18" s="1426"/>
      <c r="P18" s="1426"/>
      <c r="Q18" s="1426"/>
      <c r="R18" s="1426"/>
      <c r="S18" s="1426"/>
      <c r="T18" s="1430"/>
      <c r="U18" s="1431"/>
      <c r="V18" s="1432"/>
      <c r="W18" s="1433"/>
      <c r="X18" s="1434"/>
      <c r="Y18" s="1435"/>
      <c r="Z18" s="1436"/>
      <c r="AA18" s="1437"/>
      <c r="AB18" s="1438"/>
      <c r="AC18" s="1439"/>
      <c r="AD18" s="1426"/>
      <c r="AE18" s="1440"/>
      <c r="AF18" s="1377"/>
    </row>
    <row r="19" spans="2:32" s="1361" customFormat="1" ht="17.1" customHeight="1">
      <c r="B19" s="1375"/>
      <c r="C19" s="1441"/>
      <c r="D19" s="1441"/>
      <c r="E19" s="1441"/>
      <c r="F19" s="1442"/>
      <c r="G19" s="1443"/>
      <c r="H19" s="1444"/>
      <c r="I19" s="1443"/>
      <c r="J19" s="1445">
        <f aca="true" t="shared" si="0" ref="J19:J39">IF(I19="A",200,IF(I19="B",60,20))</f>
        <v>20</v>
      </c>
      <c r="K19" s="1446" t="e">
        <f>IF(G19=500,IF(H19&lt;100,100*$G$14/100,H19*$G$14/100),IF(H19&lt;100,100*$G$15/100,H19*$G$15/100))</f>
        <v>#VALUE!</v>
      </c>
      <c r="L19" s="1447"/>
      <c r="M19" s="1448"/>
      <c r="N19" s="1449" t="str">
        <f aca="true" t="shared" si="1" ref="N19:N39">IF(F19="","",(M19-L19)*24)</f>
        <v/>
      </c>
      <c r="O19" s="1450" t="str">
        <f aca="true" t="shared" si="2" ref="O19:O39">IF(F19="","",ROUND((M19-L19)*24*60,0))</f>
        <v/>
      </c>
      <c r="P19" s="1451"/>
      <c r="Q19" s="1452" t="str">
        <f aca="true" t="shared" si="3" ref="Q19:Q39">IF(F19="","","--")</f>
        <v/>
      </c>
      <c r="R19" s="1453" t="str">
        <f aca="true" t="shared" si="4" ref="R19:R39">IF(F19="","","NO")</f>
        <v/>
      </c>
      <c r="S19" s="1453" t="str">
        <f aca="true" t="shared" si="5" ref="S19:S39">IF(F19="","",IF(OR(P19="P",P19="RP"),"--","NO"))</f>
        <v/>
      </c>
      <c r="T19" s="1454" t="str">
        <f aca="true" t="shared" si="6" ref="T19:T39">IF(P19="P",K19*J19*ROUND(O19/60,2)*0.01,"--")</f>
        <v>--</v>
      </c>
      <c r="U19" s="1455" t="str">
        <f aca="true" t="shared" si="7" ref="U19:U39">IF(P19="RP",K19*J19*ROUND(O19/60,2)*0.01*Q19/100,"--")</f>
        <v>--</v>
      </c>
      <c r="V19" s="1456" t="str">
        <f aca="true" t="shared" si="8" ref="V19:V39">IF(AND(P19="F",S19="NO"),K19*J19*IF(R19="SI",1.2,1),"--")</f>
        <v>--</v>
      </c>
      <c r="W19" s="1457" t="str">
        <f aca="true" t="shared" si="9" ref="W19:W39">IF(AND(P19="F",O19&gt;=10),K19*J19*IF(R19="SI",1.2,1)*IF(O19&lt;=300,ROUND(O19/60,2),5),"--")</f>
        <v>--</v>
      </c>
      <c r="X19" s="1458" t="str">
        <f aca="true" t="shared" si="10" ref="X19:X39">IF(AND(P19="F",O19&gt;300),(ROUND(O19/60,2)-5)*K19*J19*0.1*IF(R19="SI",1.2,1),"--")</f>
        <v>--</v>
      </c>
      <c r="Y19" s="1459" t="str">
        <f aca="true" t="shared" si="11" ref="Y19:Y39">IF(AND(P19="R",S19="NO"),K19*J19*Q19/100*IF(R19="SI",1.2,1),"--")</f>
        <v>--</v>
      </c>
      <c r="Z19" s="1460" t="str">
        <f aca="true" t="shared" si="12" ref="Z19:Z39">IF(AND(P19="R",O19&gt;=10),K19*J19*Q19/100*IF(R19="SI",1.2,1)*IF(O19&lt;=300,ROUND(O19/60,2),5),"--")</f>
        <v>--</v>
      </c>
      <c r="AA19" s="1461" t="str">
        <f aca="true" t="shared" si="13" ref="AA19:AA39">IF(AND(P19="R",O19&gt;300),(ROUND(O19/60,2)-5)*K19*J19*0.1*Q19/100*IF(R19="SI",1.2,1),"--")</f>
        <v>--</v>
      </c>
      <c r="AB19" s="1462" t="str">
        <f aca="true" t="shared" si="14" ref="AB19:AB39">IF(P19="RF",ROUND(O19/60,2)*K19*J19*0.1*IF(R19="SI",1.2,1),"--")</f>
        <v>--</v>
      </c>
      <c r="AC19" s="1463" t="str">
        <f aca="true" t="shared" si="15" ref="AC19:AC39">IF(P19="RR",ROUND(O19/60,2)*K19*J19*0.1*Q19/100*IF(R19="SI",1.2,1),"--")</f>
        <v>--</v>
      </c>
      <c r="AD19" s="1464" t="str">
        <f>IF(F19="","","SI")</f>
        <v/>
      </c>
      <c r="AE19" s="1465" t="str">
        <f aca="true" t="shared" si="16" ref="AE19:AE39">IF(F19="","",SUM(T19:AC19)*IF(AD19="SI",1,2))</f>
        <v/>
      </c>
      <c r="AF19" s="1377"/>
    </row>
    <row r="20" spans="2:32" s="1361" customFormat="1" ht="17.1" customHeight="1">
      <c r="B20" s="1375"/>
      <c r="C20" s="1466">
        <v>29</v>
      </c>
      <c r="D20" s="148">
        <v>298487</v>
      </c>
      <c r="E20" s="148">
        <v>2028</v>
      </c>
      <c r="F20" s="141" t="s">
        <v>299</v>
      </c>
      <c r="G20" s="143">
        <v>500</v>
      </c>
      <c r="H20" s="744">
        <v>506</v>
      </c>
      <c r="I20" s="1468" t="s">
        <v>292</v>
      </c>
      <c r="J20" s="1445">
        <f t="shared" si="0"/>
        <v>20</v>
      </c>
      <c r="K20" s="1446">
        <f aca="true" t="shared" si="17" ref="K20:K39">IF(G20=500,IF(H20&lt;100,100*$G$14/100,H20*$G$14/100),IF(H20&lt;100,100*$G$15/100,H20*$G$15/100))</f>
        <v>2560.96214</v>
      </c>
      <c r="L20" s="1470">
        <v>42406.36388888889</v>
      </c>
      <c r="M20" s="1471">
        <v>42406.51527777778</v>
      </c>
      <c r="N20" s="1449">
        <f t="shared" si="1"/>
        <v>3.6333333333022892</v>
      </c>
      <c r="O20" s="1450">
        <f t="shared" si="2"/>
        <v>218</v>
      </c>
      <c r="P20" s="1472" t="s">
        <v>293</v>
      </c>
      <c r="Q20" s="1452" t="str">
        <f t="shared" si="3"/>
        <v>--</v>
      </c>
      <c r="R20" s="1453" t="str">
        <f t="shared" si="4"/>
        <v>NO</v>
      </c>
      <c r="S20" s="1453" t="str">
        <f t="shared" si="5"/>
        <v>--</v>
      </c>
      <c r="T20" s="1454">
        <f t="shared" si="6"/>
        <v>1859.25851364</v>
      </c>
      <c r="U20" s="1455" t="str">
        <f t="shared" si="7"/>
        <v>--</v>
      </c>
      <c r="V20" s="1456" t="str">
        <f t="shared" si="8"/>
        <v>--</v>
      </c>
      <c r="W20" s="1457" t="str">
        <f t="shared" si="9"/>
        <v>--</v>
      </c>
      <c r="X20" s="1458" t="str">
        <f t="shared" si="10"/>
        <v>--</v>
      </c>
      <c r="Y20" s="1459" t="str">
        <f t="shared" si="11"/>
        <v>--</v>
      </c>
      <c r="Z20" s="1460" t="str">
        <f t="shared" si="12"/>
        <v>--</v>
      </c>
      <c r="AA20" s="1461" t="str">
        <f t="shared" si="13"/>
        <v>--</v>
      </c>
      <c r="AB20" s="1462" t="str">
        <f t="shared" si="14"/>
        <v>--</v>
      </c>
      <c r="AC20" s="1463" t="str">
        <f t="shared" si="15"/>
        <v>--</v>
      </c>
      <c r="AD20" s="1473" t="s">
        <v>211</v>
      </c>
      <c r="AE20" s="1465">
        <f t="shared" si="16"/>
        <v>1859.25851364</v>
      </c>
      <c r="AF20" s="1474"/>
    </row>
    <row r="21" spans="2:32" s="1361" customFormat="1" ht="17.1" customHeight="1">
      <c r="B21" s="1375"/>
      <c r="C21" s="1475"/>
      <c r="D21" s="1475"/>
      <c r="E21" s="1475"/>
      <c r="F21" s="1467"/>
      <c r="G21" s="1468"/>
      <c r="H21" s="1469"/>
      <c r="I21" s="1468"/>
      <c r="J21" s="1445">
        <f t="shared" si="0"/>
        <v>20</v>
      </c>
      <c r="K21" s="1446" t="e">
        <f t="shared" si="17"/>
        <v>#VALUE!</v>
      </c>
      <c r="L21" s="1470"/>
      <c r="M21" s="1471"/>
      <c r="N21" s="1449" t="str">
        <f>IF(F21="","",(M21-L21)*24)</f>
        <v/>
      </c>
      <c r="O21" s="1450" t="str">
        <f>IF(F21="","",ROUND((M21-L21)*24*60,0))</f>
        <v/>
      </c>
      <c r="P21" s="1472"/>
      <c r="Q21" s="1452" t="str">
        <f>IF(F21="","","--")</f>
        <v/>
      </c>
      <c r="R21" s="1453" t="str">
        <f>IF(F21="","","NO")</f>
        <v/>
      </c>
      <c r="S21" s="1453" t="str">
        <f t="shared" si="5"/>
        <v/>
      </c>
      <c r="T21" s="1454" t="str">
        <f>IF(P21="P",K21*J21*ROUND(O21/60,2)*0.01,"--")</f>
        <v>--</v>
      </c>
      <c r="U21" s="1455" t="str">
        <f>IF(P21="RP",K21*J21*ROUND(O21/60,2)*0.01*Q21/100,"--")</f>
        <v>--</v>
      </c>
      <c r="V21" s="1456" t="str">
        <f>IF(AND(P21="F",S21="NO"),K21*J21*IF(R21="SI",1.2,1),"--")</f>
        <v>--</v>
      </c>
      <c r="W21" s="1457" t="str">
        <f>IF(AND(P21="F",O21&gt;=10),K21*J21*IF(R21="SI",1.2,1)*IF(O21&lt;=300,ROUND(O21/60,2),5),"--")</f>
        <v>--</v>
      </c>
      <c r="X21" s="1458" t="str">
        <f>IF(AND(P21="F",O21&gt;300),(ROUND(O21/60,2)-5)*K21*J21*0.1*IF(R21="SI",1.2,1),"--")</f>
        <v>--</v>
      </c>
      <c r="Y21" s="1459" t="str">
        <f>IF(AND(P21="R",S21="NO"),K21*J21*Q21/100*IF(R21="SI",1.2,1),"--")</f>
        <v>--</v>
      </c>
      <c r="Z21" s="1460" t="str">
        <f>IF(AND(P21="R",O21&gt;=10),K21*J21*Q21/100*IF(R21="SI",1.2,1)*IF(O21&lt;=300,ROUND(O21/60,2),5),"--")</f>
        <v>--</v>
      </c>
      <c r="AA21" s="1461" t="str">
        <f>IF(AND(P21="R",O21&gt;300),(ROUND(O21/60,2)-5)*K21*J21*0.1*Q21/100*IF(R21="SI",1.2,1),"--")</f>
        <v>--</v>
      </c>
      <c r="AB21" s="1462" t="str">
        <f>IF(P21="RF",ROUND(O21/60,2)*K21*J21*0.1*IF(R21="SI",1.2,1),"--")</f>
        <v>--</v>
      </c>
      <c r="AC21" s="1463" t="str">
        <f>IF(P21="RR",ROUND(O21/60,2)*K21*J21*0.1*Q21/100*IF(R21="SI",1.2,1),"--")</f>
        <v>--</v>
      </c>
      <c r="AD21" s="1473"/>
      <c r="AE21" s="1465" t="str">
        <f>IF(F21="","",SUM(T21:AC21)*IF(AD21="SI",1,2))</f>
        <v/>
      </c>
      <c r="AF21" s="1474"/>
    </row>
    <row r="22" spans="2:32" s="1361" customFormat="1" ht="17.1" customHeight="1">
      <c r="B22" s="1375"/>
      <c r="C22" s="1466"/>
      <c r="D22" s="1466"/>
      <c r="E22" s="1466"/>
      <c r="F22" s="1467"/>
      <c r="G22" s="1468"/>
      <c r="H22" s="1469"/>
      <c r="I22" s="1468"/>
      <c r="J22" s="1445">
        <f t="shared" si="0"/>
        <v>20</v>
      </c>
      <c r="K22" s="1446" t="e">
        <f t="shared" si="17"/>
        <v>#VALUE!</v>
      </c>
      <c r="L22" s="1470"/>
      <c r="M22" s="1471"/>
      <c r="N22" s="1449" t="str">
        <f>IF(F22="","",(M22-L22)*24)</f>
        <v/>
      </c>
      <c r="O22" s="1450" t="str">
        <f>IF(F22="","",ROUND((M22-L22)*24*60,0))</f>
        <v/>
      </c>
      <c r="P22" s="1472"/>
      <c r="Q22" s="1452" t="str">
        <f>IF(F22="","","--")</f>
        <v/>
      </c>
      <c r="R22" s="1453" t="str">
        <f>IF(F22="","","NO")</f>
        <v/>
      </c>
      <c r="S22" s="1453" t="str">
        <f>IF(F22="","",IF(OR(P22="P",P22="RP"),"--","NO"))</f>
        <v/>
      </c>
      <c r="T22" s="1454" t="str">
        <f>IF(P22="P",K22*J22*ROUND(O22/60,2)*0.01,"--")</f>
        <v>--</v>
      </c>
      <c r="U22" s="1455" t="str">
        <f>IF(P22="RP",K22*J22*ROUND(O22/60,2)*0.01*Q22/100,"--")</f>
        <v>--</v>
      </c>
      <c r="V22" s="1456" t="str">
        <f>IF(AND(P22="F",S22="NO"),K22*J22*IF(R22="SI",1.2,1),"--")</f>
        <v>--</v>
      </c>
      <c r="W22" s="1457" t="str">
        <f>IF(AND(P22="F",O22&gt;=10),K22*J22*IF(R22="SI",1.2,1)*IF(O22&lt;=300,ROUND(O22/60,2),5),"--")</f>
        <v>--</v>
      </c>
      <c r="X22" s="1458" t="str">
        <f>IF(AND(P22="F",O22&gt;300),(ROUND(O22/60,2)-5)*K22*J22*0.1*IF(R22="SI",1.2,1),"--")</f>
        <v>--</v>
      </c>
      <c r="Y22" s="1459" t="str">
        <f>IF(AND(P22="R",S22="NO"),K22*J22*Q22/100*IF(R22="SI",1.2,1),"--")</f>
        <v>--</v>
      </c>
      <c r="Z22" s="1460" t="str">
        <f>IF(AND(P22="R",O22&gt;=10),K22*J22*Q22/100*IF(R22="SI",1.2,1)*IF(O22&lt;=300,ROUND(O22/60,2),5),"--")</f>
        <v>--</v>
      </c>
      <c r="AA22" s="1461" t="str">
        <f>IF(AND(P22="R",O22&gt;300),(ROUND(O22/60,2)-5)*K22*J22*0.1*Q22/100*IF(R22="SI",1.2,1),"--")</f>
        <v>--</v>
      </c>
      <c r="AB22" s="1462" t="str">
        <f>IF(P22="RF",ROUND(O22/60,2)*K22*J22*0.1*IF(R22="SI",1.2,1),"--")</f>
        <v>--</v>
      </c>
      <c r="AC22" s="1463" t="str">
        <f>IF(P22="RR",ROUND(O22/60,2)*K22*J22*0.1*Q22/100*IF(R22="SI",1.2,1),"--")</f>
        <v>--</v>
      </c>
      <c r="AD22" s="1473"/>
      <c r="AE22" s="1465" t="str">
        <f>IF(F22="","",SUM(T22:AC22)*IF(AD22="SI",1,2))</f>
        <v/>
      </c>
      <c r="AF22" s="1474"/>
    </row>
    <row r="23" spans="2:32" s="1361" customFormat="1" ht="17.1" customHeight="1">
      <c r="B23" s="1375"/>
      <c r="C23" s="1475"/>
      <c r="D23" s="1475"/>
      <c r="E23" s="1475"/>
      <c r="F23" s="1467"/>
      <c r="G23" s="1468"/>
      <c r="H23" s="1469"/>
      <c r="I23" s="1468"/>
      <c r="J23" s="1445">
        <f t="shared" si="0"/>
        <v>20</v>
      </c>
      <c r="K23" s="1446" t="e">
        <f t="shared" si="17"/>
        <v>#VALUE!</v>
      </c>
      <c r="L23" s="1470"/>
      <c r="M23" s="1471"/>
      <c r="N23" s="1449" t="str">
        <f>IF(F23="","",(M23-L23)*24)</f>
        <v/>
      </c>
      <c r="O23" s="1450" t="str">
        <f>IF(F23="","",ROUND((M23-L23)*24*60,0))</f>
        <v/>
      </c>
      <c r="P23" s="1472"/>
      <c r="Q23" s="1452" t="str">
        <f>IF(F23="","","--")</f>
        <v/>
      </c>
      <c r="R23" s="1453" t="str">
        <f>IF(F23="","","NO")</f>
        <v/>
      </c>
      <c r="S23" s="1453" t="str">
        <f>IF(F23="","",IF(OR(P23="P",P23="RP"),"--","NO"))</f>
        <v/>
      </c>
      <c r="T23" s="1454" t="str">
        <f>IF(P23="P",K23*J23*ROUND(O23/60,2)*0.01,"--")</f>
        <v>--</v>
      </c>
      <c r="U23" s="1455" t="str">
        <f>IF(P23="RP",K23*J23*ROUND(O23/60,2)*0.01*Q23/100,"--")</f>
        <v>--</v>
      </c>
      <c r="V23" s="1456" t="str">
        <f>IF(AND(P23="F",S23="NO"),K23*J23*IF(R23="SI",1.2,1),"--")</f>
        <v>--</v>
      </c>
      <c r="W23" s="1457" t="str">
        <f>IF(AND(P23="F",O23&gt;=10),K23*J23*IF(R23="SI",1.2,1)*IF(O23&lt;=300,ROUND(O23/60,2),5),"--")</f>
        <v>--</v>
      </c>
      <c r="X23" s="1458" t="str">
        <f>IF(AND(P23="F",O23&gt;300),(ROUND(O23/60,2)-5)*K23*J23*0.1*IF(R23="SI",1.2,1),"--")</f>
        <v>--</v>
      </c>
      <c r="Y23" s="1459" t="str">
        <f>IF(AND(P23="R",S23="NO"),K23*J23*Q23/100*IF(R23="SI",1.2,1),"--")</f>
        <v>--</v>
      </c>
      <c r="Z23" s="1460" t="str">
        <f>IF(AND(P23="R",O23&gt;=10),K23*J23*Q23/100*IF(R23="SI",1.2,1)*IF(O23&lt;=300,ROUND(O23/60,2),5),"--")</f>
        <v>--</v>
      </c>
      <c r="AA23" s="1461" t="str">
        <f>IF(AND(P23="R",O23&gt;300),(ROUND(O23/60,2)-5)*K23*J23*0.1*Q23/100*IF(R23="SI",1.2,1),"--")</f>
        <v>--</v>
      </c>
      <c r="AB23" s="1462" t="str">
        <f>IF(P23="RF",ROUND(O23/60,2)*K23*J23*0.1*IF(R23="SI",1.2,1),"--")</f>
        <v>--</v>
      </c>
      <c r="AC23" s="1463" t="str">
        <f>IF(P23="RR",ROUND(O23/60,2)*K23*J23*0.1*Q23/100*IF(R23="SI",1.2,1),"--")</f>
        <v>--</v>
      </c>
      <c r="AD23" s="1473"/>
      <c r="AE23" s="1465" t="str">
        <f>IF(F23="","",SUM(T23:AC23)*IF(AD23="SI",1,2))</f>
        <v/>
      </c>
      <c r="AF23" s="1474"/>
    </row>
    <row r="24" spans="2:32" s="1361" customFormat="1" ht="17.1" customHeight="1">
      <c r="B24" s="1375"/>
      <c r="C24" s="1476"/>
      <c r="D24" s="1476"/>
      <c r="E24" s="1476"/>
      <c r="F24" s="1476"/>
      <c r="G24" s="1477"/>
      <c r="H24" s="1478"/>
      <c r="I24" s="1477"/>
      <c r="J24" s="1445">
        <f t="shared" si="0"/>
        <v>20</v>
      </c>
      <c r="K24" s="1446" t="e">
        <f t="shared" si="17"/>
        <v>#VALUE!</v>
      </c>
      <c r="L24" s="1447"/>
      <c r="M24" s="1448"/>
      <c r="N24" s="1449" t="str">
        <f t="shared" si="1"/>
        <v/>
      </c>
      <c r="O24" s="1450" t="str">
        <f t="shared" si="2"/>
        <v/>
      </c>
      <c r="P24" s="1451"/>
      <c r="Q24" s="1452" t="str">
        <f t="shared" si="3"/>
        <v/>
      </c>
      <c r="R24" s="1453" t="str">
        <f t="shared" si="4"/>
        <v/>
      </c>
      <c r="S24" s="1453" t="str">
        <f t="shared" si="5"/>
        <v/>
      </c>
      <c r="T24" s="1454" t="str">
        <f t="shared" si="6"/>
        <v>--</v>
      </c>
      <c r="U24" s="1455" t="str">
        <f t="shared" si="7"/>
        <v>--</v>
      </c>
      <c r="V24" s="1456" t="str">
        <f t="shared" si="8"/>
        <v>--</v>
      </c>
      <c r="W24" s="1457" t="str">
        <f t="shared" si="9"/>
        <v>--</v>
      </c>
      <c r="X24" s="1458" t="str">
        <f t="shared" si="10"/>
        <v>--</v>
      </c>
      <c r="Y24" s="1459" t="str">
        <f t="shared" si="11"/>
        <v>--</v>
      </c>
      <c r="Z24" s="1460" t="str">
        <f t="shared" si="12"/>
        <v>--</v>
      </c>
      <c r="AA24" s="1461" t="str">
        <f t="shared" si="13"/>
        <v>--</v>
      </c>
      <c r="AB24" s="1462" t="str">
        <f t="shared" si="14"/>
        <v>--</v>
      </c>
      <c r="AC24" s="1463" t="str">
        <f t="shared" si="15"/>
        <v>--</v>
      </c>
      <c r="AD24" s="1473" t="str">
        <f aca="true" t="shared" si="18" ref="AD24:AD39">IF(F24="","","SI")</f>
        <v/>
      </c>
      <c r="AE24" s="1465" t="str">
        <f t="shared" si="16"/>
        <v/>
      </c>
      <c r="AF24" s="1474"/>
    </row>
    <row r="25" spans="2:32" s="1361" customFormat="1" ht="17.1" customHeight="1">
      <c r="B25" s="1375"/>
      <c r="C25" s="1479"/>
      <c r="D25" s="1479"/>
      <c r="E25" s="1479"/>
      <c r="F25" s="1476"/>
      <c r="G25" s="1477"/>
      <c r="H25" s="1478"/>
      <c r="I25" s="1477"/>
      <c r="J25" s="1445">
        <f t="shared" si="0"/>
        <v>20</v>
      </c>
      <c r="K25" s="1446" t="e">
        <f t="shared" si="17"/>
        <v>#VALUE!</v>
      </c>
      <c r="L25" s="1447"/>
      <c r="M25" s="1448"/>
      <c r="N25" s="1449" t="str">
        <f t="shared" si="1"/>
        <v/>
      </c>
      <c r="O25" s="1450" t="str">
        <f t="shared" si="2"/>
        <v/>
      </c>
      <c r="P25" s="1451"/>
      <c r="Q25" s="1452" t="str">
        <f t="shared" si="3"/>
        <v/>
      </c>
      <c r="R25" s="1453" t="str">
        <f t="shared" si="4"/>
        <v/>
      </c>
      <c r="S25" s="1453" t="str">
        <f t="shared" si="5"/>
        <v/>
      </c>
      <c r="T25" s="1454" t="str">
        <f t="shared" si="6"/>
        <v>--</v>
      </c>
      <c r="U25" s="1455" t="str">
        <f t="shared" si="7"/>
        <v>--</v>
      </c>
      <c r="V25" s="1456" t="str">
        <f t="shared" si="8"/>
        <v>--</v>
      </c>
      <c r="W25" s="1457" t="str">
        <f t="shared" si="9"/>
        <v>--</v>
      </c>
      <c r="X25" s="1458" t="str">
        <f t="shared" si="10"/>
        <v>--</v>
      </c>
      <c r="Y25" s="1459" t="str">
        <f t="shared" si="11"/>
        <v>--</v>
      </c>
      <c r="Z25" s="1460" t="str">
        <f t="shared" si="12"/>
        <v>--</v>
      </c>
      <c r="AA25" s="1461" t="str">
        <f t="shared" si="13"/>
        <v>--</v>
      </c>
      <c r="AB25" s="1462" t="str">
        <f t="shared" si="14"/>
        <v>--</v>
      </c>
      <c r="AC25" s="1463" t="str">
        <f t="shared" si="15"/>
        <v>--</v>
      </c>
      <c r="AD25" s="1473" t="str">
        <f t="shared" si="18"/>
        <v/>
      </c>
      <c r="AE25" s="1465" t="str">
        <f t="shared" si="16"/>
        <v/>
      </c>
      <c r="AF25" s="1474"/>
    </row>
    <row r="26" spans="2:32" s="1361" customFormat="1" ht="17.1" customHeight="1">
      <c r="B26" s="1375"/>
      <c r="C26" s="1476"/>
      <c r="D26" s="1476"/>
      <c r="E26" s="1476"/>
      <c r="F26" s="1480"/>
      <c r="G26" s="1481"/>
      <c r="H26" s="1482"/>
      <c r="I26" s="1481"/>
      <c r="J26" s="1445">
        <f t="shared" si="0"/>
        <v>20</v>
      </c>
      <c r="K26" s="1446" t="e">
        <f t="shared" si="17"/>
        <v>#VALUE!</v>
      </c>
      <c r="L26" s="1483"/>
      <c r="M26" s="1484"/>
      <c r="N26" s="1449" t="str">
        <f t="shared" si="1"/>
        <v/>
      </c>
      <c r="O26" s="1450" t="str">
        <f t="shared" si="2"/>
        <v/>
      </c>
      <c r="P26" s="1451"/>
      <c r="Q26" s="1452" t="str">
        <f t="shared" si="3"/>
        <v/>
      </c>
      <c r="R26" s="1453" t="str">
        <f t="shared" si="4"/>
        <v/>
      </c>
      <c r="S26" s="1453" t="str">
        <f t="shared" si="5"/>
        <v/>
      </c>
      <c r="T26" s="1454" t="str">
        <f t="shared" si="6"/>
        <v>--</v>
      </c>
      <c r="U26" s="1455" t="str">
        <f t="shared" si="7"/>
        <v>--</v>
      </c>
      <c r="V26" s="1456" t="str">
        <f t="shared" si="8"/>
        <v>--</v>
      </c>
      <c r="W26" s="1457" t="str">
        <f t="shared" si="9"/>
        <v>--</v>
      </c>
      <c r="X26" s="1458" t="str">
        <f t="shared" si="10"/>
        <v>--</v>
      </c>
      <c r="Y26" s="1459" t="str">
        <f t="shared" si="11"/>
        <v>--</v>
      </c>
      <c r="Z26" s="1460" t="str">
        <f t="shared" si="12"/>
        <v>--</v>
      </c>
      <c r="AA26" s="1461" t="str">
        <f t="shared" si="13"/>
        <v>--</v>
      </c>
      <c r="AB26" s="1462" t="str">
        <f t="shared" si="14"/>
        <v>--</v>
      </c>
      <c r="AC26" s="1463" t="str">
        <f t="shared" si="15"/>
        <v>--</v>
      </c>
      <c r="AD26" s="1473" t="str">
        <f t="shared" si="18"/>
        <v/>
      </c>
      <c r="AE26" s="1465" t="str">
        <f t="shared" si="16"/>
        <v/>
      </c>
      <c r="AF26" s="1474"/>
    </row>
    <row r="27" spans="2:32" s="1361" customFormat="1" ht="17.1" customHeight="1">
      <c r="B27" s="1375"/>
      <c r="C27" s="1479"/>
      <c r="D27" s="1479"/>
      <c r="E27" s="1479"/>
      <c r="F27" s="1480"/>
      <c r="G27" s="1481"/>
      <c r="H27" s="1482"/>
      <c r="I27" s="1481"/>
      <c r="J27" s="1445">
        <f t="shared" si="0"/>
        <v>20</v>
      </c>
      <c r="K27" s="1446" t="e">
        <f t="shared" si="17"/>
        <v>#VALUE!</v>
      </c>
      <c r="L27" s="1483"/>
      <c r="M27" s="1484"/>
      <c r="N27" s="1449" t="str">
        <f t="shared" si="1"/>
        <v/>
      </c>
      <c r="O27" s="1450" t="str">
        <f t="shared" si="2"/>
        <v/>
      </c>
      <c r="P27" s="1451"/>
      <c r="Q27" s="1452" t="str">
        <f t="shared" si="3"/>
        <v/>
      </c>
      <c r="R27" s="1453" t="str">
        <f t="shared" si="4"/>
        <v/>
      </c>
      <c r="S27" s="1453" t="str">
        <f t="shared" si="5"/>
        <v/>
      </c>
      <c r="T27" s="1454" t="str">
        <f t="shared" si="6"/>
        <v>--</v>
      </c>
      <c r="U27" s="1455" t="str">
        <f t="shared" si="7"/>
        <v>--</v>
      </c>
      <c r="V27" s="1456" t="str">
        <f t="shared" si="8"/>
        <v>--</v>
      </c>
      <c r="W27" s="1457" t="str">
        <f t="shared" si="9"/>
        <v>--</v>
      </c>
      <c r="X27" s="1458" t="str">
        <f t="shared" si="10"/>
        <v>--</v>
      </c>
      <c r="Y27" s="1459" t="str">
        <f t="shared" si="11"/>
        <v>--</v>
      </c>
      <c r="Z27" s="1460" t="str">
        <f t="shared" si="12"/>
        <v>--</v>
      </c>
      <c r="AA27" s="1461" t="str">
        <f t="shared" si="13"/>
        <v>--</v>
      </c>
      <c r="AB27" s="1462" t="str">
        <f t="shared" si="14"/>
        <v>--</v>
      </c>
      <c r="AC27" s="1463" t="str">
        <f t="shared" si="15"/>
        <v>--</v>
      </c>
      <c r="AD27" s="1473" t="str">
        <f t="shared" si="18"/>
        <v/>
      </c>
      <c r="AE27" s="1465" t="str">
        <f t="shared" si="16"/>
        <v/>
      </c>
      <c r="AF27" s="1474"/>
    </row>
    <row r="28" spans="2:32" s="1361" customFormat="1" ht="17.1" customHeight="1">
      <c r="B28" s="1375"/>
      <c r="C28" s="1476"/>
      <c r="D28" s="1476"/>
      <c r="E28" s="1476"/>
      <c r="F28" s="1480"/>
      <c r="G28" s="1481"/>
      <c r="H28" s="1482"/>
      <c r="I28" s="1481"/>
      <c r="J28" s="1445">
        <f t="shared" si="0"/>
        <v>20</v>
      </c>
      <c r="K28" s="1446" t="e">
        <f t="shared" si="17"/>
        <v>#VALUE!</v>
      </c>
      <c r="L28" s="1483"/>
      <c r="M28" s="1484"/>
      <c r="N28" s="1449" t="str">
        <f t="shared" si="1"/>
        <v/>
      </c>
      <c r="O28" s="1450" t="str">
        <f t="shared" si="2"/>
        <v/>
      </c>
      <c r="P28" s="1451"/>
      <c r="Q28" s="1452" t="str">
        <f t="shared" si="3"/>
        <v/>
      </c>
      <c r="R28" s="1453" t="str">
        <f t="shared" si="4"/>
        <v/>
      </c>
      <c r="S28" s="1453" t="str">
        <f t="shared" si="5"/>
        <v/>
      </c>
      <c r="T28" s="1454" t="str">
        <f t="shared" si="6"/>
        <v>--</v>
      </c>
      <c r="U28" s="1455" t="str">
        <f t="shared" si="7"/>
        <v>--</v>
      </c>
      <c r="V28" s="1456" t="str">
        <f t="shared" si="8"/>
        <v>--</v>
      </c>
      <c r="W28" s="1457" t="str">
        <f t="shared" si="9"/>
        <v>--</v>
      </c>
      <c r="X28" s="1458" t="str">
        <f t="shared" si="10"/>
        <v>--</v>
      </c>
      <c r="Y28" s="1459" t="str">
        <f t="shared" si="11"/>
        <v>--</v>
      </c>
      <c r="Z28" s="1460" t="str">
        <f t="shared" si="12"/>
        <v>--</v>
      </c>
      <c r="AA28" s="1461" t="str">
        <f t="shared" si="13"/>
        <v>--</v>
      </c>
      <c r="AB28" s="1462" t="str">
        <f t="shared" si="14"/>
        <v>--</v>
      </c>
      <c r="AC28" s="1463" t="str">
        <f t="shared" si="15"/>
        <v>--</v>
      </c>
      <c r="AD28" s="1473" t="str">
        <f t="shared" si="18"/>
        <v/>
      </c>
      <c r="AE28" s="1465" t="str">
        <f t="shared" si="16"/>
        <v/>
      </c>
      <c r="AF28" s="1474"/>
    </row>
    <row r="29" spans="2:32" s="1361" customFormat="1" ht="17.1" customHeight="1">
      <c r="B29" s="1375"/>
      <c r="C29" s="1479"/>
      <c r="D29" s="1479"/>
      <c r="E29" s="1479"/>
      <c r="F29" s="1480"/>
      <c r="G29" s="1481"/>
      <c r="H29" s="1482"/>
      <c r="I29" s="1481"/>
      <c r="J29" s="1445">
        <f t="shared" si="0"/>
        <v>20</v>
      </c>
      <c r="K29" s="1446" t="e">
        <f t="shared" si="17"/>
        <v>#VALUE!</v>
      </c>
      <c r="L29" s="1483"/>
      <c r="M29" s="1484"/>
      <c r="N29" s="1449" t="str">
        <f t="shared" si="1"/>
        <v/>
      </c>
      <c r="O29" s="1450" t="str">
        <f t="shared" si="2"/>
        <v/>
      </c>
      <c r="P29" s="1451"/>
      <c r="Q29" s="1452" t="str">
        <f t="shared" si="3"/>
        <v/>
      </c>
      <c r="R29" s="1453" t="str">
        <f t="shared" si="4"/>
        <v/>
      </c>
      <c r="S29" s="1453" t="str">
        <f t="shared" si="5"/>
        <v/>
      </c>
      <c r="T29" s="1454" t="str">
        <f t="shared" si="6"/>
        <v>--</v>
      </c>
      <c r="U29" s="1455" t="str">
        <f t="shared" si="7"/>
        <v>--</v>
      </c>
      <c r="V29" s="1456" t="str">
        <f t="shared" si="8"/>
        <v>--</v>
      </c>
      <c r="W29" s="1457" t="str">
        <f t="shared" si="9"/>
        <v>--</v>
      </c>
      <c r="X29" s="1458" t="str">
        <f t="shared" si="10"/>
        <v>--</v>
      </c>
      <c r="Y29" s="1459" t="str">
        <f t="shared" si="11"/>
        <v>--</v>
      </c>
      <c r="Z29" s="1460" t="str">
        <f t="shared" si="12"/>
        <v>--</v>
      </c>
      <c r="AA29" s="1461" t="str">
        <f t="shared" si="13"/>
        <v>--</v>
      </c>
      <c r="AB29" s="1462" t="str">
        <f t="shared" si="14"/>
        <v>--</v>
      </c>
      <c r="AC29" s="1463" t="str">
        <f t="shared" si="15"/>
        <v>--</v>
      </c>
      <c r="AD29" s="1473" t="str">
        <f t="shared" si="18"/>
        <v/>
      </c>
      <c r="AE29" s="1465" t="str">
        <f t="shared" si="16"/>
        <v/>
      </c>
      <c r="AF29" s="1474"/>
    </row>
    <row r="30" spans="2:32" s="1361" customFormat="1" ht="17.1" customHeight="1">
      <c r="B30" s="1375"/>
      <c r="C30" s="1476"/>
      <c r="D30" s="1476"/>
      <c r="E30" s="1476"/>
      <c r="F30" s="1480"/>
      <c r="G30" s="1481"/>
      <c r="H30" s="1482"/>
      <c r="I30" s="1481"/>
      <c r="J30" s="1445">
        <f t="shared" si="0"/>
        <v>20</v>
      </c>
      <c r="K30" s="1446" t="e">
        <f t="shared" si="17"/>
        <v>#VALUE!</v>
      </c>
      <c r="L30" s="1483"/>
      <c r="M30" s="1484"/>
      <c r="N30" s="1449" t="str">
        <f t="shared" si="1"/>
        <v/>
      </c>
      <c r="O30" s="1450" t="str">
        <f t="shared" si="2"/>
        <v/>
      </c>
      <c r="P30" s="1451"/>
      <c r="Q30" s="1452" t="str">
        <f t="shared" si="3"/>
        <v/>
      </c>
      <c r="R30" s="1453" t="str">
        <f t="shared" si="4"/>
        <v/>
      </c>
      <c r="S30" s="1453" t="str">
        <f t="shared" si="5"/>
        <v/>
      </c>
      <c r="T30" s="1454" t="str">
        <f t="shared" si="6"/>
        <v>--</v>
      </c>
      <c r="U30" s="1455" t="str">
        <f t="shared" si="7"/>
        <v>--</v>
      </c>
      <c r="V30" s="1456" t="str">
        <f t="shared" si="8"/>
        <v>--</v>
      </c>
      <c r="W30" s="1457" t="str">
        <f t="shared" si="9"/>
        <v>--</v>
      </c>
      <c r="X30" s="1458" t="str">
        <f t="shared" si="10"/>
        <v>--</v>
      </c>
      <c r="Y30" s="1459" t="str">
        <f t="shared" si="11"/>
        <v>--</v>
      </c>
      <c r="Z30" s="1460" t="str">
        <f t="shared" si="12"/>
        <v>--</v>
      </c>
      <c r="AA30" s="1461" t="str">
        <f t="shared" si="13"/>
        <v>--</v>
      </c>
      <c r="AB30" s="1462" t="str">
        <f t="shared" si="14"/>
        <v>--</v>
      </c>
      <c r="AC30" s="1463" t="str">
        <f t="shared" si="15"/>
        <v>--</v>
      </c>
      <c r="AD30" s="1473" t="str">
        <f t="shared" si="18"/>
        <v/>
      </c>
      <c r="AE30" s="1465" t="str">
        <f t="shared" si="16"/>
        <v/>
      </c>
      <c r="AF30" s="1474"/>
    </row>
    <row r="31" spans="2:32" s="1361" customFormat="1" ht="17.1" customHeight="1">
      <c r="B31" s="1375"/>
      <c r="C31" s="1479"/>
      <c r="D31" s="1479"/>
      <c r="E31" s="1479"/>
      <c r="F31" s="1480"/>
      <c r="G31" s="1481"/>
      <c r="H31" s="1482"/>
      <c r="I31" s="1481"/>
      <c r="J31" s="1445">
        <f t="shared" si="0"/>
        <v>20</v>
      </c>
      <c r="K31" s="1446" t="e">
        <f t="shared" si="17"/>
        <v>#VALUE!</v>
      </c>
      <c r="L31" s="1483"/>
      <c r="M31" s="1485"/>
      <c r="N31" s="1449" t="str">
        <f t="shared" si="1"/>
        <v/>
      </c>
      <c r="O31" s="1450" t="str">
        <f t="shared" si="2"/>
        <v/>
      </c>
      <c r="P31" s="1451"/>
      <c r="Q31" s="1452" t="str">
        <f t="shared" si="3"/>
        <v/>
      </c>
      <c r="R31" s="1453" t="str">
        <f t="shared" si="4"/>
        <v/>
      </c>
      <c r="S31" s="1453" t="str">
        <f t="shared" si="5"/>
        <v/>
      </c>
      <c r="T31" s="1454" t="str">
        <f t="shared" si="6"/>
        <v>--</v>
      </c>
      <c r="U31" s="1455" t="str">
        <f t="shared" si="7"/>
        <v>--</v>
      </c>
      <c r="V31" s="1456" t="str">
        <f t="shared" si="8"/>
        <v>--</v>
      </c>
      <c r="W31" s="1457" t="str">
        <f t="shared" si="9"/>
        <v>--</v>
      </c>
      <c r="X31" s="1458" t="str">
        <f t="shared" si="10"/>
        <v>--</v>
      </c>
      <c r="Y31" s="1459" t="str">
        <f t="shared" si="11"/>
        <v>--</v>
      </c>
      <c r="Z31" s="1460" t="str">
        <f t="shared" si="12"/>
        <v>--</v>
      </c>
      <c r="AA31" s="1461" t="str">
        <f t="shared" si="13"/>
        <v>--</v>
      </c>
      <c r="AB31" s="1462" t="str">
        <f t="shared" si="14"/>
        <v>--</v>
      </c>
      <c r="AC31" s="1463" t="str">
        <f t="shared" si="15"/>
        <v>--</v>
      </c>
      <c r="AD31" s="1473" t="str">
        <f t="shared" si="18"/>
        <v/>
      </c>
      <c r="AE31" s="1465" t="str">
        <f t="shared" si="16"/>
        <v/>
      </c>
      <c r="AF31" s="1474"/>
    </row>
    <row r="32" spans="2:32" s="1361" customFormat="1" ht="17.1" customHeight="1">
      <c r="B32" s="1375"/>
      <c r="C32" s="1476"/>
      <c r="D32" s="1476"/>
      <c r="E32" s="1476"/>
      <c r="F32" s="1480"/>
      <c r="G32" s="1481"/>
      <c r="H32" s="1482"/>
      <c r="I32" s="1481"/>
      <c r="J32" s="1445">
        <f t="shared" si="0"/>
        <v>20</v>
      </c>
      <c r="K32" s="1446" t="e">
        <f t="shared" si="17"/>
        <v>#VALUE!</v>
      </c>
      <c r="L32" s="1483"/>
      <c r="M32" s="1485"/>
      <c r="N32" s="1449" t="str">
        <f t="shared" si="1"/>
        <v/>
      </c>
      <c r="O32" s="1450" t="str">
        <f t="shared" si="2"/>
        <v/>
      </c>
      <c r="P32" s="1451"/>
      <c r="Q32" s="1452" t="str">
        <f t="shared" si="3"/>
        <v/>
      </c>
      <c r="R32" s="1453" t="str">
        <f t="shared" si="4"/>
        <v/>
      </c>
      <c r="S32" s="1453" t="str">
        <f t="shared" si="5"/>
        <v/>
      </c>
      <c r="T32" s="1454" t="str">
        <f t="shared" si="6"/>
        <v>--</v>
      </c>
      <c r="U32" s="1455" t="str">
        <f t="shared" si="7"/>
        <v>--</v>
      </c>
      <c r="V32" s="1456" t="str">
        <f t="shared" si="8"/>
        <v>--</v>
      </c>
      <c r="W32" s="1457" t="str">
        <f t="shared" si="9"/>
        <v>--</v>
      </c>
      <c r="X32" s="1458" t="str">
        <f t="shared" si="10"/>
        <v>--</v>
      </c>
      <c r="Y32" s="1459" t="str">
        <f t="shared" si="11"/>
        <v>--</v>
      </c>
      <c r="Z32" s="1460" t="str">
        <f t="shared" si="12"/>
        <v>--</v>
      </c>
      <c r="AA32" s="1461" t="str">
        <f t="shared" si="13"/>
        <v>--</v>
      </c>
      <c r="AB32" s="1462" t="str">
        <f t="shared" si="14"/>
        <v>--</v>
      </c>
      <c r="AC32" s="1463" t="str">
        <f t="shared" si="15"/>
        <v>--</v>
      </c>
      <c r="AD32" s="1473" t="str">
        <f t="shared" si="18"/>
        <v/>
      </c>
      <c r="AE32" s="1465" t="str">
        <f t="shared" si="16"/>
        <v/>
      </c>
      <c r="AF32" s="1474"/>
    </row>
    <row r="33" spans="2:32" s="1361" customFormat="1" ht="17.1" customHeight="1">
      <c r="B33" s="1375"/>
      <c r="C33" s="1479"/>
      <c r="D33" s="1479"/>
      <c r="E33" s="1479"/>
      <c r="F33" s="1480"/>
      <c r="G33" s="1481"/>
      <c r="H33" s="1482"/>
      <c r="I33" s="1481"/>
      <c r="J33" s="1445">
        <f t="shared" si="0"/>
        <v>20</v>
      </c>
      <c r="K33" s="1446" t="e">
        <f t="shared" si="17"/>
        <v>#VALUE!</v>
      </c>
      <c r="L33" s="1483"/>
      <c r="M33" s="1485"/>
      <c r="N33" s="1449" t="str">
        <f t="shared" si="1"/>
        <v/>
      </c>
      <c r="O33" s="1450" t="str">
        <f t="shared" si="2"/>
        <v/>
      </c>
      <c r="P33" s="1451"/>
      <c r="Q33" s="1452" t="str">
        <f t="shared" si="3"/>
        <v/>
      </c>
      <c r="R33" s="1453" t="str">
        <f t="shared" si="4"/>
        <v/>
      </c>
      <c r="S33" s="1453" t="str">
        <f t="shared" si="5"/>
        <v/>
      </c>
      <c r="T33" s="1454" t="str">
        <f t="shared" si="6"/>
        <v>--</v>
      </c>
      <c r="U33" s="1455" t="str">
        <f t="shared" si="7"/>
        <v>--</v>
      </c>
      <c r="V33" s="1456" t="str">
        <f t="shared" si="8"/>
        <v>--</v>
      </c>
      <c r="W33" s="1457" t="str">
        <f t="shared" si="9"/>
        <v>--</v>
      </c>
      <c r="X33" s="1458" t="str">
        <f t="shared" si="10"/>
        <v>--</v>
      </c>
      <c r="Y33" s="1459" t="str">
        <f t="shared" si="11"/>
        <v>--</v>
      </c>
      <c r="Z33" s="1460" t="str">
        <f t="shared" si="12"/>
        <v>--</v>
      </c>
      <c r="AA33" s="1461" t="str">
        <f t="shared" si="13"/>
        <v>--</v>
      </c>
      <c r="AB33" s="1462" t="str">
        <f t="shared" si="14"/>
        <v>--</v>
      </c>
      <c r="AC33" s="1463" t="str">
        <f t="shared" si="15"/>
        <v>--</v>
      </c>
      <c r="AD33" s="1473" t="str">
        <f t="shared" si="18"/>
        <v/>
      </c>
      <c r="AE33" s="1465" t="str">
        <f t="shared" si="16"/>
        <v/>
      </c>
      <c r="AF33" s="1474"/>
    </row>
    <row r="34" spans="2:32" s="1361" customFormat="1" ht="17.1" customHeight="1">
      <c r="B34" s="1375"/>
      <c r="C34" s="1476"/>
      <c r="D34" s="1476"/>
      <c r="E34" s="1476"/>
      <c r="F34" s="1480"/>
      <c r="G34" s="1481"/>
      <c r="H34" s="1482"/>
      <c r="I34" s="1481"/>
      <c r="J34" s="1445">
        <f t="shared" si="0"/>
        <v>20</v>
      </c>
      <c r="K34" s="1446" t="e">
        <f t="shared" si="17"/>
        <v>#VALUE!</v>
      </c>
      <c r="L34" s="1483"/>
      <c r="M34" s="1485"/>
      <c r="N34" s="1449" t="str">
        <f t="shared" si="1"/>
        <v/>
      </c>
      <c r="O34" s="1450" t="str">
        <f t="shared" si="2"/>
        <v/>
      </c>
      <c r="P34" s="1451"/>
      <c r="Q34" s="1452" t="str">
        <f t="shared" si="3"/>
        <v/>
      </c>
      <c r="R34" s="1453" t="str">
        <f t="shared" si="4"/>
        <v/>
      </c>
      <c r="S34" s="1453" t="str">
        <f t="shared" si="5"/>
        <v/>
      </c>
      <c r="T34" s="1454" t="str">
        <f t="shared" si="6"/>
        <v>--</v>
      </c>
      <c r="U34" s="1455" t="str">
        <f t="shared" si="7"/>
        <v>--</v>
      </c>
      <c r="V34" s="1456" t="str">
        <f t="shared" si="8"/>
        <v>--</v>
      </c>
      <c r="W34" s="1457" t="str">
        <f t="shared" si="9"/>
        <v>--</v>
      </c>
      <c r="X34" s="1458" t="str">
        <f t="shared" si="10"/>
        <v>--</v>
      </c>
      <c r="Y34" s="1459" t="str">
        <f t="shared" si="11"/>
        <v>--</v>
      </c>
      <c r="Z34" s="1460" t="str">
        <f t="shared" si="12"/>
        <v>--</v>
      </c>
      <c r="AA34" s="1461" t="str">
        <f t="shared" si="13"/>
        <v>--</v>
      </c>
      <c r="AB34" s="1462" t="str">
        <f t="shared" si="14"/>
        <v>--</v>
      </c>
      <c r="AC34" s="1463" t="str">
        <f t="shared" si="15"/>
        <v>--</v>
      </c>
      <c r="AD34" s="1473" t="str">
        <f t="shared" si="18"/>
        <v/>
      </c>
      <c r="AE34" s="1465" t="str">
        <f t="shared" si="16"/>
        <v/>
      </c>
      <c r="AF34" s="1474"/>
    </row>
    <row r="35" spans="2:32" s="1361" customFormat="1" ht="17.1" customHeight="1">
      <c r="B35" s="1375"/>
      <c r="C35" s="1479"/>
      <c r="D35" s="1479"/>
      <c r="E35" s="1479"/>
      <c r="F35" s="1480"/>
      <c r="G35" s="1481"/>
      <c r="H35" s="1482"/>
      <c r="I35" s="1481"/>
      <c r="J35" s="1445">
        <f t="shared" si="0"/>
        <v>20</v>
      </c>
      <c r="K35" s="1446" t="e">
        <f t="shared" si="17"/>
        <v>#VALUE!</v>
      </c>
      <c r="L35" s="1483"/>
      <c r="M35" s="1485"/>
      <c r="N35" s="1449" t="str">
        <f t="shared" si="1"/>
        <v/>
      </c>
      <c r="O35" s="1450" t="str">
        <f t="shared" si="2"/>
        <v/>
      </c>
      <c r="P35" s="1451"/>
      <c r="Q35" s="1452" t="str">
        <f t="shared" si="3"/>
        <v/>
      </c>
      <c r="R35" s="1453" t="str">
        <f t="shared" si="4"/>
        <v/>
      </c>
      <c r="S35" s="1453" t="str">
        <f t="shared" si="5"/>
        <v/>
      </c>
      <c r="T35" s="1454" t="str">
        <f t="shared" si="6"/>
        <v>--</v>
      </c>
      <c r="U35" s="1455" t="str">
        <f t="shared" si="7"/>
        <v>--</v>
      </c>
      <c r="V35" s="1456" t="str">
        <f t="shared" si="8"/>
        <v>--</v>
      </c>
      <c r="W35" s="1457" t="str">
        <f t="shared" si="9"/>
        <v>--</v>
      </c>
      <c r="X35" s="1458" t="str">
        <f t="shared" si="10"/>
        <v>--</v>
      </c>
      <c r="Y35" s="1459" t="str">
        <f t="shared" si="11"/>
        <v>--</v>
      </c>
      <c r="Z35" s="1460" t="str">
        <f t="shared" si="12"/>
        <v>--</v>
      </c>
      <c r="AA35" s="1461" t="str">
        <f t="shared" si="13"/>
        <v>--</v>
      </c>
      <c r="AB35" s="1462" t="str">
        <f t="shared" si="14"/>
        <v>--</v>
      </c>
      <c r="AC35" s="1463" t="str">
        <f t="shared" si="15"/>
        <v>--</v>
      </c>
      <c r="AD35" s="1473" t="str">
        <f t="shared" si="18"/>
        <v/>
      </c>
      <c r="AE35" s="1465" t="str">
        <f t="shared" si="16"/>
        <v/>
      </c>
      <c r="AF35" s="1474"/>
    </row>
    <row r="36" spans="2:32" s="1361" customFormat="1" ht="17.1" customHeight="1">
      <c r="B36" s="1375"/>
      <c r="C36" s="1476"/>
      <c r="D36" s="1476"/>
      <c r="E36" s="1476"/>
      <c r="F36" s="1480"/>
      <c r="G36" s="1481"/>
      <c r="H36" s="1482"/>
      <c r="I36" s="1481"/>
      <c r="J36" s="1445">
        <f t="shared" si="0"/>
        <v>20</v>
      </c>
      <c r="K36" s="1446" t="e">
        <f t="shared" si="17"/>
        <v>#VALUE!</v>
      </c>
      <c r="L36" s="1483"/>
      <c r="M36" s="1485"/>
      <c r="N36" s="1449" t="str">
        <f t="shared" si="1"/>
        <v/>
      </c>
      <c r="O36" s="1450" t="str">
        <f t="shared" si="2"/>
        <v/>
      </c>
      <c r="P36" s="1451"/>
      <c r="Q36" s="1452" t="str">
        <f t="shared" si="3"/>
        <v/>
      </c>
      <c r="R36" s="1453" t="str">
        <f t="shared" si="4"/>
        <v/>
      </c>
      <c r="S36" s="1453" t="str">
        <f t="shared" si="5"/>
        <v/>
      </c>
      <c r="T36" s="1454" t="str">
        <f t="shared" si="6"/>
        <v>--</v>
      </c>
      <c r="U36" s="1455" t="str">
        <f t="shared" si="7"/>
        <v>--</v>
      </c>
      <c r="V36" s="1456" t="str">
        <f t="shared" si="8"/>
        <v>--</v>
      </c>
      <c r="W36" s="1457" t="str">
        <f t="shared" si="9"/>
        <v>--</v>
      </c>
      <c r="X36" s="1458" t="str">
        <f t="shared" si="10"/>
        <v>--</v>
      </c>
      <c r="Y36" s="1459" t="str">
        <f t="shared" si="11"/>
        <v>--</v>
      </c>
      <c r="Z36" s="1460" t="str">
        <f t="shared" si="12"/>
        <v>--</v>
      </c>
      <c r="AA36" s="1461" t="str">
        <f t="shared" si="13"/>
        <v>--</v>
      </c>
      <c r="AB36" s="1462" t="str">
        <f t="shared" si="14"/>
        <v>--</v>
      </c>
      <c r="AC36" s="1463" t="str">
        <f t="shared" si="15"/>
        <v>--</v>
      </c>
      <c r="AD36" s="1473" t="str">
        <f t="shared" si="18"/>
        <v/>
      </c>
      <c r="AE36" s="1465" t="str">
        <f t="shared" si="16"/>
        <v/>
      </c>
      <c r="AF36" s="1474"/>
    </row>
    <row r="37" spans="2:32" s="1361" customFormat="1" ht="17.1" customHeight="1">
      <c r="B37" s="1375"/>
      <c r="C37" s="1479"/>
      <c r="D37" s="1479"/>
      <c r="E37" s="1479"/>
      <c r="F37" s="1480"/>
      <c r="G37" s="1481"/>
      <c r="H37" s="1482"/>
      <c r="I37" s="1481"/>
      <c r="J37" s="1445">
        <f t="shared" si="0"/>
        <v>20</v>
      </c>
      <c r="K37" s="1446" t="e">
        <f t="shared" si="17"/>
        <v>#VALUE!</v>
      </c>
      <c r="L37" s="1483"/>
      <c r="M37" s="1485"/>
      <c r="N37" s="1449" t="str">
        <f t="shared" si="1"/>
        <v/>
      </c>
      <c r="O37" s="1450" t="str">
        <f t="shared" si="2"/>
        <v/>
      </c>
      <c r="P37" s="1451"/>
      <c r="Q37" s="1452" t="str">
        <f t="shared" si="3"/>
        <v/>
      </c>
      <c r="R37" s="1453" t="str">
        <f t="shared" si="4"/>
        <v/>
      </c>
      <c r="S37" s="1453" t="str">
        <f t="shared" si="5"/>
        <v/>
      </c>
      <c r="T37" s="1454" t="str">
        <f t="shared" si="6"/>
        <v>--</v>
      </c>
      <c r="U37" s="1455" t="str">
        <f t="shared" si="7"/>
        <v>--</v>
      </c>
      <c r="V37" s="1456" t="str">
        <f t="shared" si="8"/>
        <v>--</v>
      </c>
      <c r="W37" s="1457" t="str">
        <f t="shared" si="9"/>
        <v>--</v>
      </c>
      <c r="X37" s="1458" t="str">
        <f t="shared" si="10"/>
        <v>--</v>
      </c>
      <c r="Y37" s="1459" t="str">
        <f t="shared" si="11"/>
        <v>--</v>
      </c>
      <c r="Z37" s="1460" t="str">
        <f t="shared" si="12"/>
        <v>--</v>
      </c>
      <c r="AA37" s="1461" t="str">
        <f t="shared" si="13"/>
        <v>--</v>
      </c>
      <c r="AB37" s="1462" t="str">
        <f t="shared" si="14"/>
        <v>--</v>
      </c>
      <c r="AC37" s="1463" t="str">
        <f t="shared" si="15"/>
        <v>--</v>
      </c>
      <c r="AD37" s="1473" t="str">
        <f t="shared" si="18"/>
        <v/>
      </c>
      <c r="AE37" s="1465" t="str">
        <f t="shared" si="16"/>
        <v/>
      </c>
      <c r="AF37" s="1474"/>
    </row>
    <row r="38" spans="2:32" s="1361" customFormat="1" ht="17.1" customHeight="1">
      <c r="B38" s="1375"/>
      <c r="C38" s="1476"/>
      <c r="D38" s="1476"/>
      <c r="E38" s="1476"/>
      <c r="F38" s="1480"/>
      <c r="G38" s="1481"/>
      <c r="H38" s="1482"/>
      <c r="I38" s="1481"/>
      <c r="J38" s="1445">
        <f t="shared" si="0"/>
        <v>20</v>
      </c>
      <c r="K38" s="1446" t="e">
        <f t="shared" si="17"/>
        <v>#VALUE!</v>
      </c>
      <c r="L38" s="1483"/>
      <c r="M38" s="1485"/>
      <c r="N38" s="1449" t="str">
        <f t="shared" si="1"/>
        <v/>
      </c>
      <c r="O38" s="1450" t="str">
        <f t="shared" si="2"/>
        <v/>
      </c>
      <c r="P38" s="1451"/>
      <c r="Q38" s="1452" t="str">
        <f t="shared" si="3"/>
        <v/>
      </c>
      <c r="R38" s="1453" t="str">
        <f t="shared" si="4"/>
        <v/>
      </c>
      <c r="S38" s="1453" t="str">
        <f t="shared" si="5"/>
        <v/>
      </c>
      <c r="T38" s="1454" t="str">
        <f t="shared" si="6"/>
        <v>--</v>
      </c>
      <c r="U38" s="1455" t="str">
        <f t="shared" si="7"/>
        <v>--</v>
      </c>
      <c r="V38" s="1456" t="str">
        <f t="shared" si="8"/>
        <v>--</v>
      </c>
      <c r="W38" s="1457" t="str">
        <f t="shared" si="9"/>
        <v>--</v>
      </c>
      <c r="X38" s="1458" t="str">
        <f t="shared" si="10"/>
        <v>--</v>
      </c>
      <c r="Y38" s="1459" t="str">
        <f t="shared" si="11"/>
        <v>--</v>
      </c>
      <c r="Z38" s="1460" t="str">
        <f t="shared" si="12"/>
        <v>--</v>
      </c>
      <c r="AA38" s="1461" t="str">
        <f t="shared" si="13"/>
        <v>--</v>
      </c>
      <c r="AB38" s="1462" t="str">
        <f t="shared" si="14"/>
        <v>--</v>
      </c>
      <c r="AC38" s="1463" t="str">
        <f t="shared" si="15"/>
        <v>--</v>
      </c>
      <c r="AD38" s="1473" t="str">
        <f t="shared" si="18"/>
        <v/>
      </c>
      <c r="AE38" s="1465" t="str">
        <f t="shared" si="16"/>
        <v/>
      </c>
      <c r="AF38" s="1474"/>
    </row>
    <row r="39" spans="2:32" s="1361" customFormat="1" ht="17.1" customHeight="1">
      <c r="B39" s="1375"/>
      <c r="C39" s="1479"/>
      <c r="D39" s="1479"/>
      <c r="E39" s="1479"/>
      <c r="F39" s="1480"/>
      <c r="G39" s="1481"/>
      <c r="H39" s="1482"/>
      <c r="I39" s="1481"/>
      <c r="J39" s="1445">
        <f t="shared" si="0"/>
        <v>20</v>
      </c>
      <c r="K39" s="1446" t="e">
        <f t="shared" si="17"/>
        <v>#VALUE!</v>
      </c>
      <c r="L39" s="1483"/>
      <c r="M39" s="1485"/>
      <c r="N39" s="1449" t="str">
        <f t="shared" si="1"/>
        <v/>
      </c>
      <c r="O39" s="1450" t="str">
        <f t="shared" si="2"/>
        <v/>
      </c>
      <c r="P39" s="1451"/>
      <c r="Q39" s="1452" t="str">
        <f t="shared" si="3"/>
        <v/>
      </c>
      <c r="R39" s="1453" t="str">
        <f t="shared" si="4"/>
        <v/>
      </c>
      <c r="S39" s="1453" t="str">
        <f t="shared" si="5"/>
        <v/>
      </c>
      <c r="T39" s="1454" t="str">
        <f t="shared" si="6"/>
        <v>--</v>
      </c>
      <c r="U39" s="1455" t="str">
        <f t="shared" si="7"/>
        <v>--</v>
      </c>
      <c r="V39" s="1456" t="str">
        <f t="shared" si="8"/>
        <v>--</v>
      </c>
      <c r="W39" s="1457" t="str">
        <f t="shared" si="9"/>
        <v>--</v>
      </c>
      <c r="X39" s="1458" t="str">
        <f t="shared" si="10"/>
        <v>--</v>
      </c>
      <c r="Y39" s="1459" t="str">
        <f t="shared" si="11"/>
        <v>--</v>
      </c>
      <c r="Z39" s="1460" t="str">
        <f t="shared" si="12"/>
        <v>--</v>
      </c>
      <c r="AA39" s="1461" t="str">
        <f t="shared" si="13"/>
        <v>--</v>
      </c>
      <c r="AB39" s="1462" t="str">
        <f t="shared" si="14"/>
        <v>--</v>
      </c>
      <c r="AC39" s="1463" t="str">
        <f t="shared" si="15"/>
        <v>--</v>
      </c>
      <c r="AD39" s="1473" t="str">
        <f t="shared" si="18"/>
        <v/>
      </c>
      <c r="AE39" s="1465" t="str">
        <f t="shared" si="16"/>
        <v/>
      </c>
      <c r="AF39" s="1474"/>
    </row>
    <row r="40" spans="2:32" s="1361" customFormat="1" ht="17.1" customHeight="1" thickBot="1">
      <c r="B40" s="1375"/>
      <c r="C40" s="1476"/>
      <c r="D40" s="1486"/>
      <c r="E40" s="1476"/>
      <c r="F40" s="1487"/>
      <c r="G40" s="1488"/>
      <c r="H40" s="1489"/>
      <c r="I40" s="1490"/>
      <c r="J40" s="1491"/>
      <c r="K40" s="1492"/>
      <c r="L40" s="1493"/>
      <c r="M40" s="1493"/>
      <c r="N40" s="1494"/>
      <c r="O40" s="1494"/>
      <c r="P40" s="1495"/>
      <c r="Q40" s="1496"/>
      <c r="R40" s="1495"/>
      <c r="S40" s="1495"/>
      <c r="T40" s="1497"/>
      <c r="U40" s="1498"/>
      <c r="V40" s="1499"/>
      <c r="W40" s="1500"/>
      <c r="X40" s="1501"/>
      <c r="Y40" s="1502"/>
      <c r="Z40" s="1503"/>
      <c r="AA40" s="1504"/>
      <c r="AB40" s="1505"/>
      <c r="AC40" s="1506"/>
      <c r="AD40" s="1507"/>
      <c r="AE40" s="1508"/>
      <c r="AF40" s="1474"/>
    </row>
    <row r="41" spans="2:32" s="1361" customFormat="1" ht="17.1" customHeight="1" thickBot="1" thickTop="1">
      <c r="B41" s="1375"/>
      <c r="C41" s="1509" t="s">
        <v>326</v>
      </c>
      <c r="D41" s="1510" t="s">
        <v>377</v>
      </c>
      <c r="E41" s="1511"/>
      <c r="F41" s="1512"/>
      <c r="G41" s="1513"/>
      <c r="H41" s="1514"/>
      <c r="I41" s="1515"/>
      <c r="J41" s="1514"/>
      <c r="K41" s="1516"/>
      <c r="L41" s="1516"/>
      <c r="M41" s="1516"/>
      <c r="N41" s="1516"/>
      <c r="O41" s="1516"/>
      <c r="P41" s="1516"/>
      <c r="Q41" s="1517"/>
      <c r="R41" s="1516"/>
      <c r="S41" s="1516"/>
      <c r="T41" s="1518">
        <f aca="true" t="shared" si="19" ref="T41:AC41">SUM(T18:T40)</f>
        <v>1859.25851364</v>
      </c>
      <c r="U41" s="1519">
        <f t="shared" si="19"/>
        <v>0</v>
      </c>
      <c r="V41" s="1520">
        <f t="shared" si="19"/>
        <v>0</v>
      </c>
      <c r="W41" s="1520">
        <f t="shared" si="19"/>
        <v>0</v>
      </c>
      <c r="X41" s="1520">
        <f t="shared" si="19"/>
        <v>0</v>
      </c>
      <c r="Y41" s="1521">
        <f t="shared" si="19"/>
        <v>0</v>
      </c>
      <c r="Z41" s="1521">
        <f t="shared" si="19"/>
        <v>0</v>
      </c>
      <c r="AA41" s="1521">
        <f t="shared" si="19"/>
        <v>0</v>
      </c>
      <c r="AB41" s="1522">
        <f t="shared" si="19"/>
        <v>0</v>
      </c>
      <c r="AC41" s="1523">
        <f t="shared" si="19"/>
        <v>0</v>
      </c>
      <c r="AD41" s="1524"/>
      <c r="AE41" s="1525">
        <f>ROUND(SUM(AE18:AE40),2)</f>
        <v>1859.26</v>
      </c>
      <c r="AF41" s="1474"/>
    </row>
    <row r="42" spans="2:32" s="1361" customFormat="1" ht="17.1" customHeight="1" thickBot="1" thickTop="1"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8"/>
    </row>
    <row r="43" spans="2:32" ht="17.1" customHeight="1" thickTop="1">
      <c r="B43" s="1529"/>
      <c r="C43" s="1529"/>
      <c r="D43" s="1529"/>
      <c r="AF43" s="1529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20865" r:id="rId4" name="Button 1">
              <controlPr defaultSize="0" print="0" autoFill="0" autoPict="0" macro="[3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2017-03-16T14:37:24Z</cp:lastPrinted>
  <dcterms:created xsi:type="dcterms:W3CDTF">1998-04-21T14:04:37Z</dcterms:created>
  <dcterms:modified xsi:type="dcterms:W3CDTF">2017-07-28T12:30:32Z</dcterms:modified>
  <cp:category/>
  <cp:version/>
  <cp:contentType/>
  <cp:contentStatus/>
</cp:coreProperties>
</file>